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\Desktop\"/>
    </mc:Choice>
  </mc:AlternateContent>
  <xr:revisionPtr revIDLastSave="0" documentId="13_ncr:1_{5CA5C667-4DCF-41E3-87D0-F3404EAD3502}" xr6:coauthVersionLast="45" xr6:coauthVersionMax="45" xr10:uidLastSave="{00000000-0000-0000-0000-000000000000}"/>
  <bookViews>
    <workbookView xWindow="-120" yWindow="-120" windowWidth="20730" windowHeight="11760" firstSheet="1" activeTab="2" xr2:uid="{312C2BB0-EE5C-498B-8740-C8EFC3DEE6F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T61" i="3" l="1"/>
  <c r="AT62" i="3" s="1"/>
  <c r="AT63" i="3" s="1"/>
  <c r="AT64" i="3" s="1"/>
  <c r="AT65" i="3" s="1"/>
  <c r="AT66" i="3" s="1"/>
  <c r="AM59" i="3"/>
  <c r="BB57" i="3"/>
  <c r="AN57" i="3"/>
  <c r="BB56" i="3"/>
  <c r="AN56" i="3"/>
  <c r="BB55" i="3"/>
  <c r="AN55" i="3"/>
  <c r="BB54" i="3"/>
  <c r="BG54" i="3" s="1"/>
  <c r="AN54" i="3"/>
  <c r="AR54" i="3" s="1"/>
  <c r="BB53" i="3"/>
  <c r="AN53" i="3"/>
  <c r="BE49" i="3"/>
  <c r="BE56" i="3" s="1"/>
  <c r="BD49" i="3"/>
  <c r="BC49" i="3"/>
  <c r="AQ49" i="3"/>
  <c r="AP49" i="3"/>
  <c r="AO49" i="3"/>
  <c r="BE48" i="3"/>
  <c r="BD48" i="3"/>
  <c r="BC48" i="3"/>
  <c r="BC56" i="3" s="1"/>
  <c r="AQ48" i="3"/>
  <c r="AP48" i="3"/>
  <c r="AO48" i="3"/>
  <c r="BE47" i="3"/>
  <c r="BD47" i="3"/>
  <c r="BC47" i="3"/>
  <c r="AQ47" i="3"/>
  <c r="AP47" i="3"/>
  <c r="AO47" i="3"/>
  <c r="AO56" i="3" s="1"/>
  <c r="BE46" i="3"/>
  <c r="BE57" i="3" s="1"/>
  <c r="BD46" i="3"/>
  <c r="BD57" i="3" s="1"/>
  <c r="BC46" i="3"/>
  <c r="BC57" i="3" s="1"/>
  <c r="AQ46" i="3"/>
  <c r="AQ57" i="3" s="1"/>
  <c r="AP46" i="3"/>
  <c r="AO46" i="3"/>
  <c r="BB43" i="3"/>
  <c r="AN43" i="3"/>
  <c r="BB42" i="3"/>
  <c r="AN42" i="3"/>
  <c r="BB41" i="3"/>
  <c r="AN41" i="3"/>
  <c r="BF40" i="3"/>
  <c r="BB40" i="3"/>
  <c r="BG40" i="3" s="1"/>
  <c r="AN40" i="3"/>
  <c r="AR40" i="3" s="1"/>
  <c r="BB39" i="3"/>
  <c r="AN39" i="3"/>
  <c r="BE35" i="3"/>
  <c r="BD35" i="3"/>
  <c r="BC35" i="3"/>
  <c r="BC42" i="3" s="1"/>
  <c r="AQ35" i="3"/>
  <c r="AP35" i="3"/>
  <c r="AO35" i="3"/>
  <c r="BE34" i="3"/>
  <c r="BD34" i="3"/>
  <c r="BC34" i="3"/>
  <c r="AQ34" i="3"/>
  <c r="AP34" i="3"/>
  <c r="AP42" i="3" s="1"/>
  <c r="AO34" i="3"/>
  <c r="BE33" i="3"/>
  <c r="BD33" i="3"/>
  <c r="BD39" i="3" s="1"/>
  <c r="BC33" i="3"/>
  <c r="AQ33" i="3"/>
  <c r="AQ41" i="3" s="1"/>
  <c r="AP33" i="3"/>
  <c r="AO33" i="3"/>
  <c r="BE32" i="3"/>
  <c r="BE43" i="3" s="1"/>
  <c r="BD32" i="3"/>
  <c r="BC32" i="3"/>
  <c r="BC43" i="3" s="1"/>
  <c r="AQ32" i="3"/>
  <c r="AP32" i="3"/>
  <c r="AP43" i="3" s="1"/>
  <c r="AO32" i="3"/>
  <c r="AO43" i="3" s="1"/>
  <c r="BB29" i="3"/>
  <c r="AN29" i="3"/>
  <c r="BB28" i="3"/>
  <c r="AN28" i="3"/>
  <c r="BB27" i="3"/>
  <c r="AN27" i="3"/>
  <c r="BG26" i="3"/>
  <c r="BF26" i="3"/>
  <c r="BB26" i="3"/>
  <c r="AN26" i="3"/>
  <c r="AS26" i="3" s="1"/>
  <c r="BB25" i="3"/>
  <c r="AQ25" i="3"/>
  <c r="AN25" i="3"/>
  <c r="BE21" i="3"/>
  <c r="BD21" i="3"/>
  <c r="BC21" i="3"/>
  <c r="AQ21" i="3"/>
  <c r="AP21" i="3"/>
  <c r="AO21" i="3"/>
  <c r="BE20" i="3"/>
  <c r="BD20" i="3"/>
  <c r="BD25" i="3" s="1"/>
  <c r="BC20" i="3"/>
  <c r="AQ20" i="3"/>
  <c r="AP20" i="3"/>
  <c r="AO20" i="3"/>
  <c r="BE19" i="3"/>
  <c r="BE25" i="3" s="1"/>
  <c r="BD19" i="3"/>
  <c r="BC19" i="3"/>
  <c r="AQ19" i="3"/>
  <c r="AQ28" i="3" s="1"/>
  <c r="AP19" i="3"/>
  <c r="AO19" i="3"/>
  <c r="BE18" i="3"/>
  <c r="BE28" i="3" s="1"/>
  <c r="BD18" i="3"/>
  <c r="BD28" i="3" s="1"/>
  <c r="BC18" i="3"/>
  <c r="BC29" i="3" s="1"/>
  <c r="AQ18" i="3"/>
  <c r="AQ29" i="3" s="1"/>
  <c r="AP18" i="3"/>
  <c r="AP25" i="3" s="1"/>
  <c r="AO18" i="3"/>
  <c r="AO29" i="3" s="1"/>
  <c r="BB15" i="3"/>
  <c r="AN15" i="3"/>
  <c r="BB14" i="3"/>
  <c r="AN14" i="3"/>
  <c r="BB13" i="3"/>
  <c r="AN13" i="3"/>
  <c r="BG12" i="3"/>
  <c r="BB12" i="3"/>
  <c r="BF12" i="3" s="1"/>
  <c r="AN12" i="3"/>
  <c r="AR12" i="3" s="1"/>
  <c r="BE11" i="3"/>
  <c r="BB11" i="3"/>
  <c r="AO11" i="3"/>
  <c r="AN11" i="3"/>
  <c r="BE7" i="3"/>
  <c r="BD7" i="3"/>
  <c r="BD14" i="3" s="1"/>
  <c r="BC7" i="3"/>
  <c r="AQ7" i="3"/>
  <c r="AP7" i="3"/>
  <c r="AO7" i="3"/>
  <c r="BE6" i="3"/>
  <c r="BE14" i="3" s="1"/>
  <c r="BD6" i="3"/>
  <c r="BC6" i="3"/>
  <c r="AQ6" i="3"/>
  <c r="AP6" i="3"/>
  <c r="AO6" i="3"/>
  <c r="BE5" i="3"/>
  <c r="BD5" i="3"/>
  <c r="BD13" i="3" s="1"/>
  <c r="BC5" i="3"/>
  <c r="BC11" i="3" s="1"/>
  <c r="AQ5" i="3"/>
  <c r="AQ14" i="3" s="1"/>
  <c r="AP5" i="3"/>
  <c r="AO5" i="3"/>
  <c r="AO14" i="3" s="1"/>
  <c r="BE4" i="3"/>
  <c r="BE15" i="3" s="1"/>
  <c r="BD4" i="3"/>
  <c r="BD11" i="3" s="1"/>
  <c r="BC4" i="3"/>
  <c r="BC14" i="3" s="1"/>
  <c r="BG14" i="3" s="1"/>
  <c r="AQ4" i="3"/>
  <c r="AQ15" i="3" s="1"/>
  <c r="AP4" i="3"/>
  <c r="AO4" i="3"/>
  <c r="AO15" i="3" s="1"/>
  <c r="X5" i="2"/>
  <c r="X9" i="2"/>
  <c r="Z11" i="2"/>
  <c r="AB6" i="2"/>
  <c r="AC6" i="2"/>
  <c r="AB7" i="2"/>
  <c r="AC7" i="2"/>
  <c r="AB8" i="2"/>
  <c r="AC8" i="2"/>
  <c r="AC9" i="2"/>
  <c r="AC11" i="2" s="1"/>
  <c r="Q17" i="2"/>
  <c r="V17" i="2"/>
  <c r="AA6" i="2"/>
  <c r="AA7" i="2"/>
  <c r="AA8" i="2"/>
  <c r="V8" i="2"/>
  <c r="W8" i="2" s="1"/>
  <c r="Q7" i="2"/>
  <c r="R7" i="2" s="1"/>
  <c r="Q8" i="2"/>
  <c r="R8" i="2" s="1"/>
  <c r="V7" i="2"/>
  <c r="V6" i="2"/>
  <c r="V5" i="2"/>
  <c r="Q6" i="2"/>
  <c r="Q5" i="2"/>
  <c r="T61" i="3"/>
  <c r="S61" i="3"/>
  <c r="R61" i="3"/>
  <c r="Q61" i="3"/>
  <c r="T63" i="3"/>
  <c r="S63" i="3"/>
  <c r="R63" i="3"/>
  <c r="Q63" i="3"/>
  <c r="P63" i="3"/>
  <c r="P66" i="3"/>
  <c r="P67" i="3"/>
  <c r="P65" i="3"/>
  <c r="P61" i="3"/>
  <c r="P70" i="3"/>
  <c r="Z15" i="3"/>
  <c r="Y15" i="3"/>
  <c r="X15" i="3"/>
  <c r="W15" i="3"/>
  <c r="Z14" i="3"/>
  <c r="Y14" i="3"/>
  <c r="X14" i="3"/>
  <c r="W14" i="3"/>
  <c r="Z13" i="3"/>
  <c r="Y13" i="3"/>
  <c r="X13" i="3"/>
  <c r="W13" i="3"/>
  <c r="W12" i="3"/>
  <c r="Z11" i="3"/>
  <c r="Y11" i="3"/>
  <c r="X11" i="3"/>
  <c r="W11" i="3"/>
  <c r="Z29" i="3"/>
  <c r="Y29" i="3"/>
  <c r="X29" i="3"/>
  <c r="W29" i="3"/>
  <c r="Z28" i="3"/>
  <c r="Y28" i="3"/>
  <c r="X28" i="3"/>
  <c r="W28" i="3"/>
  <c r="Z27" i="3"/>
  <c r="Y27" i="3"/>
  <c r="X27" i="3"/>
  <c r="W27" i="3"/>
  <c r="W26" i="3"/>
  <c r="Z25" i="3"/>
  <c r="Y25" i="3"/>
  <c r="X25" i="3"/>
  <c r="W25" i="3"/>
  <c r="Z43" i="3"/>
  <c r="Y43" i="3"/>
  <c r="X43" i="3"/>
  <c r="W43" i="3"/>
  <c r="Z42" i="3"/>
  <c r="Y42" i="3"/>
  <c r="X42" i="3"/>
  <c r="W42" i="3"/>
  <c r="Z41" i="3"/>
  <c r="Y41" i="3"/>
  <c r="X41" i="3"/>
  <c r="W41" i="3"/>
  <c r="W40" i="3"/>
  <c r="Z39" i="3"/>
  <c r="Y39" i="3"/>
  <c r="X39" i="3"/>
  <c r="W39" i="3"/>
  <c r="Z57" i="3"/>
  <c r="Y57" i="3"/>
  <c r="X57" i="3"/>
  <c r="W57" i="3"/>
  <c r="Z56" i="3"/>
  <c r="Y56" i="3"/>
  <c r="X56" i="3"/>
  <c r="W56" i="3"/>
  <c r="Z55" i="3"/>
  <c r="Y55" i="3"/>
  <c r="X55" i="3"/>
  <c r="W55" i="3"/>
  <c r="W54" i="3"/>
  <c r="Z53" i="3"/>
  <c r="Y53" i="3"/>
  <c r="X53" i="3"/>
  <c r="W53" i="3"/>
  <c r="L57" i="3"/>
  <c r="K57" i="3"/>
  <c r="J57" i="3"/>
  <c r="I57" i="3"/>
  <c r="L56" i="3"/>
  <c r="K56" i="3"/>
  <c r="J56" i="3"/>
  <c r="I56" i="3"/>
  <c r="L55" i="3"/>
  <c r="K55" i="3"/>
  <c r="J55" i="3"/>
  <c r="I55" i="3"/>
  <c r="I54" i="3"/>
  <c r="L53" i="3"/>
  <c r="K53" i="3"/>
  <c r="J53" i="3"/>
  <c r="I53" i="3"/>
  <c r="L43" i="3"/>
  <c r="K43" i="3"/>
  <c r="J43" i="3"/>
  <c r="I43" i="3"/>
  <c r="L42" i="3"/>
  <c r="K42" i="3"/>
  <c r="J42" i="3"/>
  <c r="I42" i="3"/>
  <c r="L41" i="3"/>
  <c r="K41" i="3"/>
  <c r="J41" i="3"/>
  <c r="I41" i="3"/>
  <c r="I40" i="3"/>
  <c r="M40" i="3" s="1"/>
  <c r="L39" i="3"/>
  <c r="K39" i="3"/>
  <c r="J39" i="3"/>
  <c r="I39" i="3"/>
  <c r="L29" i="3"/>
  <c r="K29" i="3"/>
  <c r="J29" i="3"/>
  <c r="I29" i="3"/>
  <c r="L28" i="3"/>
  <c r="K28" i="3"/>
  <c r="J28" i="3"/>
  <c r="I28" i="3"/>
  <c r="L27" i="3"/>
  <c r="K27" i="3"/>
  <c r="J27" i="3"/>
  <c r="I27" i="3"/>
  <c r="I26" i="3"/>
  <c r="L25" i="3"/>
  <c r="K25" i="3"/>
  <c r="J25" i="3"/>
  <c r="I25" i="3"/>
  <c r="O61" i="3"/>
  <c r="O62" i="3" s="1"/>
  <c r="O63" i="3" s="1"/>
  <c r="O64" i="3" s="1"/>
  <c r="O65" i="3" s="1"/>
  <c r="O66" i="3" s="1"/>
  <c r="AB26" i="3"/>
  <c r="L15" i="3"/>
  <c r="K15" i="3"/>
  <c r="H59" i="3"/>
  <c r="AB20" i="2"/>
  <c r="AA20" i="2"/>
  <c r="Z20" i="2"/>
  <c r="Y20" i="2"/>
  <c r="W20" i="2"/>
  <c r="AB19" i="2"/>
  <c r="AA19" i="2"/>
  <c r="Z19" i="2"/>
  <c r="Y19" i="2"/>
  <c r="W19" i="2"/>
  <c r="AB18" i="2"/>
  <c r="AA18" i="2"/>
  <c r="Z18" i="2"/>
  <c r="Y18" i="2"/>
  <c r="W18" i="2"/>
  <c r="AB17" i="2"/>
  <c r="AA17" i="2"/>
  <c r="Z17" i="2"/>
  <c r="Y17" i="2"/>
  <c r="W17" i="2"/>
  <c r="Y8" i="2"/>
  <c r="Y7" i="2"/>
  <c r="W7" i="2"/>
  <c r="Y6" i="2"/>
  <c r="W6" i="2"/>
  <c r="Z5" i="2"/>
  <c r="W5" i="2"/>
  <c r="T20" i="2"/>
  <c r="S20" i="2"/>
  <c r="R20" i="2"/>
  <c r="T19" i="2"/>
  <c r="S19" i="2"/>
  <c r="R19" i="2"/>
  <c r="T18" i="2"/>
  <c r="S18" i="2"/>
  <c r="R18" i="2"/>
  <c r="T17" i="2"/>
  <c r="S17" i="2"/>
  <c r="R17" i="2"/>
  <c r="S8" i="2"/>
  <c r="T7" i="2"/>
  <c r="S7" i="2"/>
  <c r="T6" i="2"/>
  <c r="S6" i="2"/>
  <c r="R6" i="2"/>
  <c r="T5" i="2"/>
  <c r="S5" i="2"/>
  <c r="R5" i="2"/>
  <c r="R10" i="2"/>
  <c r="R22" i="2"/>
  <c r="W22" i="2"/>
  <c r="W10" i="2"/>
  <c r="H5" i="2"/>
  <c r="I5" i="2"/>
  <c r="I9" i="2" s="1"/>
  <c r="I11" i="2" s="1"/>
  <c r="J5" i="2"/>
  <c r="K5" i="2"/>
  <c r="K9" i="2" s="1"/>
  <c r="K11" i="2" s="1"/>
  <c r="H6" i="2"/>
  <c r="I6" i="2"/>
  <c r="J6" i="2"/>
  <c r="K6" i="2"/>
  <c r="H7" i="2"/>
  <c r="I7" i="2"/>
  <c r="J7" i="2"/>
  <c r="K7" i="2"/>
  <c r="H8" i="2"/>
  <c r="I8" i="2"/>
  <c r="J8" i="2"/>
  <c r="K8" i="2"/>
  <c r="J9" i="2"/>
  <c r="J11" i="2" s="1"/>
  <c r="I10" i="2"/>
  <c r="H17" i="2"/>
  <c r="I17" i="2" s="1"/>
  <c r="J17" i="2"/>
  <c r="M17" i="2"/>
  <c r="H18" i="2"/>
  <c r="K18" i="2" s="1"/>
  <c r="J18" i="2"/>
  <c r="L18" i="2"/>
  <c r="H19" i="2"/>
  <c r="M19" i="2" s="1"/>
  <c r="I19" i="2"/>
  <c r="L19" i="2"/>
  <c r="AB54" i="3"/>
  <c r="Z49" i="3"/>
  <c r="Y49" i="3"/>
  <c r="X49" i="3"/>
  <c r="Z48" i="3"/>
  <c r="Y48" i="3"/>
  <c r="X48" i="3"/>
  <c r="Z47" i="3"/>
  <c r="Y47" i="3"/>
  <c r="X47" i="3"/>
  <c r="Z46" i="3"/>
  <c r="Y46" i="3"/>
  <c r="X46" i="3"/>
  <c r="AB40" i="3"/>
  <c r="Z35" i="3"/>
  <c r="Y35" i="3"/>
  <c r="X35" i="3"/>
  <c r="Z34" i="3"/>
  <c r="Y34" i="3"/>
  <c r="X34" i="3"/>
  <c r="Z33" i="3"/>
  <c r="Y33" i="3"/>
  <c r="X33" i="3"/>
  <c r="Z32" i="3"/>
  <c r="Y32" i="3"/>
  <c r="X32" i="3"/>
  <c r="Z21" i="3"/>
  <c r="Y21" i="3"/>
  <c r="X21" i="3"/>
  <c r="Z20" i="3"/>
  <c r="Y20" i="3"/>
  <c r="X20" i="3"/>
  <c r="Z19" i="3"/>
  <c r="Y19" i="3"/>
  <c r="X19" i="3"/>
  <c r="Z18" i="3"/>
  <c r="Y18" i="3"/>
  <c r="X18" i="3"/>
  <c r="AB12" i="3"/>
  <c r="AA12" i="3"/>
  <c r="Z7" i="3"/>
  <c r="Y7" i="3"/>
  <c r="X7" i="3"/>
  <c r="Z6" i="3"/>
  <c r="Y6" i="3"/>
  <c r="X6" i="3"/>
  <c r="Z5" i="3"/>
  <c r="Y5" i="3"/>
  <c r="X5" i="3"/>
  <c r="Z4" i="3"/>
  <c r="Y4" i="3"/>
  <c r="X4" i="3"/>
  <c r="N54" i="3"/>
  <c r="L49" i="3"/>
  <c r="K49" i="3"/>
  <c r="J49" i="3"/>
  <c r="L48" i="3"/>
  <c r="K48" i="3"/>
  <c r="J48" i="3"/>
  <c r="L47" i="3"/>
  <c r="K47" i="3"/>
  <c r="J47" i="3"/>
  <c r="L46" i="3"/>
  <c r="K46" i="3"/>
  <c r="J46" i="3"/>
  <c r="L35" i="3"/>
  <c r="K35" i="3"/>
  <c r="J35" i="3"/>
  <c r="L34" i="3"/>
  <c r="K34" i="3"/>
  <c r="J34" i="3"/>
  <c r="L33" i="3"/>
  <c r="K33" i="3"/>
  <c r="J33" i="3"/>
  <c r="L32" i="3"/>
  <c r="K32" i="3"/>
  <c r="J32" i="3"/>
  <c r="N26" i="3"/>
  <c r="L21" i="3"/>
  <c r="K21" i="3"/>
  <c r="J21" i="3"/>
  <c r="L20" i="3"/>
  <c r="K20" i="3"/>
  <c r="J20" i="3"/>
  <c r="L19" i="3"/>
  <c r="K19" i="3"/>
  <c r="J19" i="3"/>
  <c r="L18" i="3"/>
  <c r="K18" i="3"/>
  <c r="J18" i="3"/>
  <c r="J15" i="3"/>
  <c r="I15" i="3"/>
  <c r="L14" i="3"/>
  <c r="K14" i="3"/>
  <c r="J14" i="3"/>
  <c r="I14" i="3"/>
  <c r="L13" i="3"/>
  <c r="K13" i="3"/>
  <c r="J13" i="3"/>
  <c r="I13" i="3"/>
  <c r="I12" i="3"/>
  <c r="M12" i="3" s="1"/>
  <c r="L11" i="3"/>
  <c r="K11" i="3"/>
  <c r="J11" i="3"/>
  <c r="I11" i="3"/>
  <c r="L7" i="3"/>
  <c r="L6" i="3"/>
  <c r="L5" i="3"/>
  <c r="K7" i="3"/>
  <c r="K6" i="3"/>
  <c r="K5" i="3"/>
  <c r="J7" i="3"/>
  <c r="J6" i="3"/>
  <c r="J5" i="3"/>
  <c r="L4" i="3"/>
  <c r="K4" i="3"/>
  <c r="J4" i="3"/>
  <c r="I22" i="2"/>
  <c r="D22" i="2"/>
  <c r="I20" i="2"/>
  <c r="J20" i="2"/>
  <c r="K20" i="2"/>
  <c r="L20" i="2"/>
  <c r="M20" i="2"/>
  <c r="D18" i="2"/>
  <c r="E18" i="2"/>
  <c r="F18" i="2"/>
  <c r="D19" i="2"/>
  <c r="E19" i="2"/>
  <c r="F19" i="2"/>
  <c r="D20" i="2"/>
  <c r="E20" i="2"/>
  <c r="F20" i="2"/>
  <c r="E17" i="2"/>
  <c r="F17" i="2"/>
  <c r="D17" i="2"/>
  <c r="H20" i="2"/>
  <c r="C20" i="2"/>
  <c r="C9" i="2"/>
  <c r="E11" i="2"/>
  <c r="F11" i="2"/>
  <c r="C19" i="2"/>
  <c r="C18" i="2"/>
  <c r="C17" i="2"/>
  <c r="C8" i="2"/>
  <c r="D8" i="2" s="1"/>
  <c r="C7" i="2"/>
  <c r="D7" i="2" s="1"/>
  <c r="C5" i="2"/>
  <c r="E5" i="2" s="1"/>
  <c r="C6" i="2"/>
  <c r="D10" i="2"/>
  <c r="E6" i="2"/>
  <c r="E8" i="2"/>
  <c r="F6" i="2"/>
  <c r="F7" i="2"/>
  <c r="F8" i="2"/>
  <c r="D6" i="2"/>
  <c r="AP57" i="3" l="1"/>
  <c r="AO57" i="3"/>
  <c r="AS57" i="3" s="1"/>
  <c r="AQ39" i="3"/>
  <c r="AQ43" i="3"/>
  <c r="AR43" i="3" s="1"/>
  <c r="AS40" i="3"/>
  <c r="AP27" i="3"/>
  <c r="AO27" i="3"/>
  <c r="AO25" i="3"/>
  <c r="AR25" i="3" s="1"/>
  <c r="AP15" i="3"/>
  <c r="AR15" i="3" s="1"/>
  <c r="AS12" i="3"/>
  <c r="BF11" i="3"/>
  <c r="AS43" i="3"/>
  <c r="BG55" i="3"/>
  <c r="AS15" i="3"/>
  <c r="BF14" i="3"/>
  <c r="AV62" i="3"/>
  <c r="AV63" i="3"/>
  <c r="AV60" i="3"/>
  <c r="AV61" i="3"/>
  <c r="BG57" i="3"/>
  <c r="BF27" i="3"/>
  <c r="BF57" i="3"/>
  <c r="BG13" i="3"/>
  <c r="BF25" i="3"/>
  <c r="BC15" i="3"/>
  <c r="BF15" i="3" s="1"/>
  <c r="AP28" i="3"/>
  <c r="AP39" i="3"/>
  <c r="BD41" i="3"/>
  <c r="BD43" i="3"/>
  <c r="BG43" i="3" s="1"/>
  <c r="AP14" i="3"/>
  <c r="AS14" i="3" s="1"/>
  <c r="BD27" i="3"/>
  <c r="BD29" i="3"/>
  <c r="BF29" i="3" s="1"/>
  <c r="AP41" i="3"/>
  <c r="AS54" i="3"/>
  <c r="BD56" i="3"/>
  <c r="BG56" i="3" s="1"/>
  <c r="BC13" i="3"/>
  <c r="BE29" i="3"/>
  <c r="BG29" i="3" s="1"/>
  <c r="AP11" i="3"/>
  <c r="AP29" i="3"/>
  <c r="AS29" i="3" s="1"/>
  <c r="BD42" i="3"/>
  <c r="BF42" i="3" s="1"/>
  <c r="BD53" i="3"/>
  <c r="BF54" i="3"/>
  <c r="AP56" i="3"/>
  <c r="BF56" i="3"/>
  <c r="BD15" i="3"/>
  <c r="AQ11" i="3"/>
  <c r="BG11" i="3"/>
  <c r="AO13" i="3"/>
  <c r="BE13" i="3"/>
  <c r="AR26" i="3"/>
  <c r="AV64" i="3" s="1"/>
  <c r="AQ27" i="3"/>
  <c r="BC28" i="3"/>
  <c r="BF28" i="3" s="1"/>
  <c r="BC39" i="3"/>
  <c r="AO42" i="3"/>
  <c r="BE42" i="3"/>
  <c r="BG42" i="3" s="1"/>
  <c r="AO53" i="3"/>
  <c r="AR53" i="3" s="1"/>
  <c r="BE53" i="3"/>
  <c r="BC55" i="3"/>
  <c r="AQ56" i="3"/>
  <c r="BE27" i="3"/>
  <c r="AP13" i="3"/>
  <c r="AP53" i="3"/>
  <c r="BD55" i="3"/>
  <c r="BC53" i="3"/>
  <c r="BF53" i="3" s="1"/>
  <c r="AQ13" i="3"/>
  <c r="BC25" i="3"/>
  <c r="BG25" i="3" s="1"/>
  <c r="AO28" i="3"/>
  <c r="AS28" i="3" s="1"/>
  <c r="AO39" i="3"/>
  <c r="BE39" i="3"/>
  <c r="BC41" i="3"/>
  <c r="AQ42" i="3"/>
  <c r="AQ53" i="3"/>
  <c r="AO55" i="3"/>
  <c r="BE55" i="3"/>
  <c r="AP55" i="3"/>
  <c r="BC27" i="3"/>
  <c r="BG27" i="3" s="1"/>
  <c r="AO41" i="3"/>
  <c r="BE41" i="3"/>
  <c r="AQ55" i="3"/>
  <c r="AB9" i="2"/>
  <c r="AB11" i="2" s="1"/>
  <c r="S21" i="2"/>
  <c r="S23" i="2" s="1"/>
  <c r="T21" i="2"/>
  <c r="T23" i="2" s="1"/>
  <c r="R21" i="2"/>
  <c r="R23" i="2" s="1"/>
  <c r="Z21" i="2"/>
  <c r="Z23" i="2" s="1"/>
  <c r="AA21" i="2"/>
  <c r="AA23" i="2" s="1"/>
  <c r="Y21" i="2"/>
  <c r="Y23" i="2" s="1"/>
  <c r="W21" i="2"/>
  <c r="W23" i="2" s="1"/>
  <c r="AB21" i="2"/>
  <c r="AB23" i="2" s="1"/>
  <c r="Z9" i="2"/>
  <c r="AA9" i="2"/>
  <c r="Y9" i="2"/>
  <c r="X12" i="2" s="1"/>
  <c r="T8" i="2"/>
  <c r="T9" i="2" s="1"/>
  <c r="T11" i="2" s="1"/>
  <c r="Q9" i="2"/>
  <c r="W9" i="2"/>
  <c r="W11" i="2" s="1"/>
  <c r="S9" i="2"/>
  <c r="S11" i="2" s="1"/>
  <c r="R9" i="2"/>
  <c r="R11" i="2" s="1"/>
  <c r="Q62" i="3"/>
  <c r="N40" i="3"/>
  <c r="K19" i="2"/>
  <c r="I18" i="2"/>
  <c r="J19" i="2"/>
  <c r="L17" i="2"/>
  <c r="L21" i="2" s="1"/>
  <c r="L23" i="2" s="1"/>
  <c r="M18" i="2"/>
  <c r="M21" i="2" s="1"/>
  <c r="M23" i="2" s="1"/>
  <c r="K17" i="2"/>
  <c r="K21" i="2" s="1"/>
  <c r="K23" i="2" s="1"/>
  <c r="I23" i="2"/>
  <c r="AA26" i="3"/>
  <c r="AA11" i="3"/>
  <c r="AB11" i="3"/>
  <c r="AA42" i="3"/>
  <c r="AA14" i="3"/>
  <c r="AA15" i="3"/>
  <c r="AA25" i="3"/>
  <c r="AA28" i="3"/>
  <c r="AB39" i="3"/>
  <c r="AB41" i="3"/>
  <c r="AB42" i="3"/>
  <c r="AB13" i="3"/>
  <c r="AB27" i="3"/>
  <c r="AA54" i="3"/>
  <c r="AB29" i="3"/>
  <c r="AA40" i="3"/>
  <c r="M54" i="3"/>
  <c r="M26" i="3"/>
  <c r="N12" i="3"/>
  <c r="F21" i="2"/>
  <c r="F23" i="2" s="1"/>
  <c r="I21" i="2"/>
  <c r="J21" i="2"/>
  <c r="J23" i="2" s="1"/>
  <c r="D21" i="2"/>
  <c r="D23" i="2" s="1"/>
  <c r="E7" i="2"/>
  <c r="E9" i="2" s="1"/>
  <c r="D5" i="2"/>
  <c r="D9" i="2" s="1"/>
  <c r="D11" i="2" s="1"/>
  <c r="F5" i="2"/>
  <c r="F9" i="2" s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AR57" i="3" l="1"/>
  <c r="AY62" i="3" s="1"/>
  <c r="AR56" i="3"/>
  <c r="AX60" i="3" s="1"/>
  <c r="AR41" i="3"/>
  <c r="AS39" i="3"/>
  <c r="AR39" i="3"/>
  <c r="AU65" i="3" s="1"/>
  <c r="AS41" i="3"/>
  <c r="AS27" i="3"/>
  <c r="AS25" i="3"/>
  <c r="AV66" i="3"/>
  <c r="AR27" i="3"/>
  <c r="AR11" i="3"/>
  <c r="AS55" i="3"/>
  <c r="AR14" i="3"/>
  <c r="AR28" i="3"/>
  <c r="AS11" i="3"/>
  <c r="AV67" i="3"/>
  <c r="AR29" i="3"/>
  <c r="AS56" i="3"/>
  <c r="BG41" i="3"/>
  <c r="AR42" i="3"/>
  <c r="BF13" i="3"/>
  <c r="BG28" i="3"/>
  <c r="AS53" i="3"/>
  <c r="BF39" i="3"/>
  <c r="AR13" i="3"/>
  <c r="BF41" i="3"/>
  <c r="BG15" i="3"/>
  <c r="BG53" i="3"/>
  <c r="AS42" i="3"/>
  <c r="AV65" i="3"/>
  <c r="BG39" i="3"/>
  <c r="AU70" i="3"/>
  <c r="AU61" i="3"/>
  <c r="AU60" i="3"/>
  <c r="BF43" i="3"/>
  <c r="BF55" i="3"/>
  <c r="AR55" i="3"/>
  <c r="AS13" i="3"/>
  <c r="X11" i="2"/>
  <c r="Q60" i="3"/>
  <c r="Q66" i="3"/>
  <c r="Q67" i="3"/>
  <c r="Q65" i="3"/>
  <c r="Q64" i="3"/>
  <c r="M55" i="3"/>
  <c r="AB56" i="3"/>
  <c r="AB55" i="3"/>
  <c r="AA57" i="3"/>
  <c r="AA43" i="3"/>
  <c r="AB28" i="3"/>
  <c r="AA13" i="3"/>
  <c r="AB15" i="3"/>
  <c r="AA29" i="3"/>
  <c r="AA27" i="3"/>
  <c r="AB43" i="3"/>
  <c r="AB14" i="3"/>
  <c r="AA39" i="3"/>
  <c r="AA55" i="3"/>
  <c r="AB57" i="3"/>
  <c r="AA41" i="3"/>
  <c r="AB25" i="3"/>
  <c r="AA56" i="3"/>
  <c r="AA53" i="3"/>
  <c r="AB53" i="3"/>
  <c r="M57" i="3"/>
  <c r="N57" i="3"/>
  <c r="N55" i="3"/>
  <c r="N42" i="3"/>
  <c r="N39" i="3"/>
  <c r="N41" i="3"/>
  <c r="M42" i="3"/>
  <c r="N29" i="3"/>
  <c r="N27" i="3"/>
  <c r="N25" i="3"/>
  <c r="N28" i="3"/>
  <c r="M29" i="3"/>
  <c r="N53" i="3"/>
  <c r="M53" i="3"/>
  <c r="N56" i="3"/>
  <c r="M56" i="3"/>
  <c r="M41" i="3"/>
  <c r="N43" i="3"/>
  <c r="M43" i="3"/>
  <c r="M39" i="3"/>
  <c r="M27" i="3"/>
  <c r="M28" i="3"/>
  <c r="M25" i="3"/>
  <c r="M14" i="3"/>
  <c r="M11" i="3"/>
  <c r="M15" i="3"/>
  <c r="N14" i="3"/>
  <c r="N13" i="3"/>
  <c r="M13" i="3"/>
  <c r="N15" i="3"/>
  <c r="N11" i="3"/>
  <c r="E21" i="2"/>
  <c r="E23" i="2" s="1"/>
  <c r="C27" i="1"/>
  <c r="D27" i="1"/>
  <c r="I27" i="1"/>
  <c r="J27" i="1"/>
  <c r="B27" i="1"/>
  <c r="C26" i="1"/>
  <c r="D26" i="1"/>
  <c r="I26" i="1"/>
  <c r="J26" i="1"/>
  <c r="B26" i="1"/>
  <c r="C25" i="1"/>
  <c r="D25" i="1"/>
  <c r="I25" i="1"/>
  <c r="J25" i="1"/>
  <c r="B25" i="1"/>
  <c r="C24" i="1"/>
  <c r="D24" i="1"/>
  <c r="I24" i="1"/>
  <c r="J24" i="1"/>
  <c r="B24" i="1"/>
  <c r="C23" i="1"/>
  <c r="D23" i="1"/>
  <c r="I23" i="1"/>
  <c r="J23" i="1"/>
  <c r="B23" i="1"/>
  <c r="C22" i="1"/>
  <c r="D22" i="1"/>
  <c r="I22" i="1"/>
  <c r="J22" i="1"/>
  <c r="B22" i="1"/>
  <c r="J21" i="1"/>
  <c r="D21" i="1"/>
  <c r="I21" i="1"/>
  <c r="C21" i="1"/>
  <c r="B21" i="1"/>
  <c r="C20" i="1"/>
  <c r="D20" i="1"/>
  <c r="I20" i="1"/>
  <c r="J20" i="1"/>
  <c r="B20" i="1"/>
  <c r="C19" i="1"/>
  <c r="D19" i="1"/>
  <c r="I19" i="1"/>
  <c r="J19" i="1"/>
  <c r="B19" i="1"/>
  <c r="C18" i="1"/>
  <c r="D18" i="1"/>
  <c r="I18" i="1"/>
  <c r="J18" i="1"/>
  <c r="J17" i="1"/>
  <c r="B18" i="1"/>
  <c r="B17" i="1"/>
  <c r="C17" i="1"/>
  <c r="D17" i="1"/>
  <c r="I17" i="1"/>
  <c r="G6" i="1"/>
  <c r="I6" i="1" s="1"/>
  <c r="G3" i="1"/>
  <c r="I3" i="1" s="1"/>
  <c r="G4" i="1"/>
  <c r="I4" i="1" s="1"/>
  <c r="G5" i="1"/>
  <c r="I5" i="1" s="1"/>
  <c r="G2" i="1"/>
  <c r="I2" i="1" s="1"/>
  <c r="AU63" i="3" l="1"/>
  <c r="AU64" i="3"/>
  <c r="AU62" i="3"/>
  <c r="AU66" i="3"/>
  <c r="AY61" i="3"/>
  <c r="AY60" i="3"/>
  <c r="AY63" i="3"/>
  <c r="AY66" i="3"/>
  <c r="AX63" i="3"/>
  <c r="AX61" i="3"/>
  <c r="AX65" i="3"/>
  <c r="AX62" i="3"/>
  <c r="AX67" i="3"/>
  <c r="AY67" i="3"/>
  <c r="AU67" i="3"/>
  <c r="AX66" i="3"/>
  <c r="AW66" i="3"/>
  <c r="AW62" i="3"/>
  <c r="AW63" i="3"/>
  <c r="AW61" i="3"/>
  <c r="AW67" i="3"/>
  <c r="AW64" i="3"/>
  <c r="AW60" i="3"/>
  <c r="AW65" i="3"/>
  <c r="AY64" i="3"/>
  <c r="AY65" i="3"/>
  <c r="AX64" i="3"/>
  <c r="R60" i="3"/>
  <c r="S60" i="3"/>
  <c r="P60" i="3"/>
  <c r="T60" i="3"/>
  <c r="P62" i="3"/>
  <c r="T62" i="3"/>
  <c r="R62" i="3"/>
  <c r="S62" i="3"/>
  <c r="R66" i="3"/>
  <c r="R67" i="3"/>
  <c r="R65" i="3"/>
  <c r="R64" i="3"/>
  <c r="S66" i="3"/>
  <c r="S67" i="3"/>
  <c r="S64" i="3"/>
  <c r="S65" i="3"/>
  <c r="T66" i="3"/>
  <c r="T67" i="3"/>
  <c r="T65" i="3"/>
  <c r="T64" i="3"/>
  <c r="P64" i="3"/>
</calcChain>
</file>

<file path=xl/sharedStrings.xml><?xml version="1.0" encoding="utf-8"?>
<sst xmlns="http://schemas.openxmlformats.org/spreadsheetml/2006/main" count="685" uniqueCount="57">
  <si>
    <t>q ter</t>
  </si>
  <si>
    <t>q sol</t>
  </si>
  <si>
    <t>l ter</t>
  </si>
  <si>
    <t>l sol</t>
  </si>
  <si>
    <t>tot</t>
  </si>
  <si>
    <t>G1</t>
  </si>
  <si>
    <t>G2</t>
  </si>
  <si>
    <t>CATB</t>
  </si>
  <si>
    <t>NEVE</t>
  </si>
  <si>
    <t>A</t>
  </si>
  <si>
    <t>B</t>
  </si>
  <si>
    <t>C</t>
  </si>
  <si>
    <t>VECCHI DATI</t>
  </si>
  <si>
    <t>VENTO -</t>
  </si>
  <si>
    <t>VENTO +</t>
  </si>
  <si>
    <t>SLU</t>
  </si>
  <si>
    <t>SLE RARA</t>
  </si>
  <si>
    <t>SLE FREQ.</t>
  </si>
  <si>
    <t>SLE QUASI PERM.</t>
  </si>
  <si>
    <t>pilastro</t>
  </si>
  <si>
    <t>somma</t>
  </si>
  <si>
    <t>g1</t>
  </si>
  <si>
    <t>g2</t>
  </si>
  <si>
    <t>var</t>
  </si>
  <si>
    <t>PT</t>
  </si>
  <si>
    <t>P1</t>
  </si>
  <si>
    <t>P2</t>
  </si>
  <si>
    <t>PC</t>
  </si>
  <si>
    <t>var cat</t>
  </si>
  <si>
    <t>var neve</t>
  </si>
  <si>
    <t>var vento</t>
  </si>
  <si>
    <t>var terr</t>
  </si>
  <si>
    <t>var int</t>
  </si>
  <si>
    <t>a tot</t>
  </si>
  <si>
    <t>Q var</t>
  </si>
  <si>
    <t>Fav</t>
  </si>
  <si>
    <t>Sfav</t>
  </si>
  <si>
    <t>equ</t>
  </si>
  <si>
    <t>a1</t>
  </si>
  <si>
    <t>a2</t>
  </si>
  <si>
    <t>D</t>
  </si>
  <si>
    <t>vento</t>
  </si>
  <si>
    <t>neve</t>
  </si>
  <si>
    <t>term</t>
  </si>
  <si>
    <t>SLU sfav</t>
  </si>
  <si>
    <t>SLU fav</t>
  </si>
  <si>
    <t>&lt;- principale</t>
  </si>
  <si>
    <t>SLE rara</t>
  </si>
  <si>
    <t>-</t>
  </si>
  <si>
    <t>SLE freq</t>
  </si>
  <si>
    <t>SLE q. perm.</t>
  </si>
  <si>
    <t>max</t>
  </si>
  <si>
    <t>min</t>
  </si>
  <si>
    <t>messe io 0</t>
  </si>
  <si>
    <t>g2 int</t>
  </si>
  <si>
    <t>g2 ter</t>
  </si>
  <si>
    <t>par perim.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</si>
</sst>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"/>
    <numFmt numFmtId="167" formatCode="0000.00"/>
  </numFmts>
  <fonts count="3">
    <font>
      <sz val="14"/>
      <color theme="1"/>
      <name val="Carattere corpo"/>
      <family val="2"/>
    </font>
    <font>
      <sz val="8"/>
      <name val="Carattere corpo"/>
      <family val="2"/>
    </font>
    <font>
      <b/>
      <sz val="14"/>
      <color theme="1"/>
      <name val="Carattere corpo"/>
    </font>
  </fonts>
  <fills count="11">
    <fill>
      <patternFill patternType="none"/>
    </fill>
    <fill>
      <patternFill patternType="gray125"/>
    </fill>
    <fill>
      <patternFill patternType="solid">
        <fgColor rgb="FFFF292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2" xfId="0" applyFill="1" applyBorder="1"/>
    <xf numFmtId="0" fontId="0" fillId="4" borderId="10" xfId="0" applyFill="1" applyBorder="1"/>
    <xf numFmtId="0" fontId="0" fillId="4" borderId="3" xfId="0" applyFill="1" applyBorder="1"/>
    <xf numFmtId="0" fontId="0" fillId="0" borderId="11" xfId="0" applyBorder="1"/>
    <xf numFmtId="0" fontId="0" fillId="2" borderId="2" xfId="0" applyFill="1" applyBorder="1"/>
    <xf numFmtId="0" fontId="0" fillId="2" borderId="10" xfId="0" applyFill="1" applyBorder="1"/>
    <xf numFmtId="0" fontId="0" fillId="2" borderId="3" xfId="0" applyFill="1" applyBorder="1"/>
    <xf numFmtId="0" fontId="0" fillId="0" borderId="10" xfId="0" applyBorder="1"/>
    <xf numFmtId="0" fontId="0" fillId="0" borderId="12" xfId="0" applyBorder="1"/>
    <xf numFmtId="0" fontId="0" fillId="0" borderId="13" xfId="0" applyFill="1" applyBorder="1"/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0" fillId="3" borderId="11" xfId="0" applyFill="1" applyBorder="1"/>
    <xf numFmtId="0" fontId="0" fillId="3" borderId="9" xfId="0" applyFill="1" applyBorder="1"/>
    <xf numFmtId="0" fontId="0" fillId="0" borderId="0" xfId="0" applyAlignment="1">
      <alignment vertical="center" wrapText="1"/>
    </xf>
    <xf numFmtId="2" fontId="0" fillId="0" borderId="0" xfId="0" applyNumberFormat="1"/>
    <xf numFmtId="2" fontId="0" fillId="0" borderId="0" xfId="0" applyNumberFormat="1" applyBorder="1"/>
    <xf numFmtId="2" fontId="0" fillId="0" borderId="1" xfId="0" applyNumberFormat="1" applyBorder="1"/>
    <xf numFmtId="2" fontId="0" fillId="0" borderId="15" xfId="0" applyNumberFormat="1" applyBorder="1"/>
    <xf numFmtId="165" fontId="0" fillId="0" borderId="0" xfId="0" applyNumberFormat="1"/>
    <xf numFmtId="2" fontId="0" fillId="0" borderId="2" xfId="0" applyNumberFormat="1" applyBorder="1"/>
    <xf numFmtId="2" fontId="0" fillId="0" borderId="10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7" xfId="0" applyNumberFormat="1" applyBorder="1"/>
    <xf numFmtId="2" fontId="0" fillId="0" borderId="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165" fontId="0" fillId="0" borderId="0" xfId="0" applyNumberFormat="1" applyBorder="1"/>
    <xf numFmtId="2" fontId="0" fillId="0" borderId="19" xfId="0" applyNumberFormat="1" applyBorder="1"/>
    <xf numFmtId="2" fontId="0" fillId="0" borderId="11" xfId="0" applyNumberFormat="1" applyBorder="1"/>
    <xf numFmtId="2" fontId="0" fillId="0" borderId="9" xfId="0" applyNumberFormat="1" applyBorder="1"/>
    <xf numFmtId="2" fontId="0" fillId="0" borderId="0" xfId="0" applyNumberFormat="1" applyFill="1" applyBorder="1"/>
    <xf numFmtId="2" fontId="0" fillId="0" borderId="10" xfId="0" applyNumberFormat="1" applyFill="1" applyBorder="1"/>
    <xf numFmtId="2" fontId="0" fillId="0" borderId="3" xfId="0" applyNumberFormat="1" applyFill="1" applyBorder="1"/>
    <xf numFmtId="2" fontId="0" fillId="0" borderId="5" xfId="0" applyNumberFormat="1" applyFill="1" applyBorder="1"/>
    <xf numFmtId="2" fontId="0" fillId="0" borderId="8" xfId="0" applyNumberFormat="1" applyBorder="1"/>
    <xf numFmtId="166" fontId="0" fillId="0" borderId="0" xfId="0" applyNumberFormat="1" applyBorder="1"/>
    <xf numFmtId="165" fontId="0" fillId="0" borderId="5" xfId="0" applyNumberFormat="1" applyBorder="1"/>
    <xf numFmtId="0" fontId="0" fillId="8" borderId="0" xfId="0" applyFill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0" borderId="0" xfId="0" applyNumberFormat="1" applyBorder="1"/>
    <xf numFmtId="0" fontId="0" fillId="5" borderId="4" xfId="0" applyFill="1" applyBorder="1"/>
    <xf numFmtId="166" fontId="0" fillId="5" borderId="0" xfId="0" applyNumberFormat="1" applyFill="1" applyBorder="1"/>
    <xf numFmtId="0" fontId="0" fillId="6" borderId="4" xfId="0" applyFill="1" applyBorder="1"/>
    <xf numFmtId="166" fontId="0" fillId="6" borderId="0" xfId="0" applyNumberFormat="1" applyFill="1" applyBorder="1"/>
    <xf numFmtId="0" fontId="0" fillId="7" borderId="4" xfId="0" applyFill="1" applyBorder="1"/>
    <xf numFmtId="166" fontId="0" fillId="7" borderId="0" xfId="0" applyNumberFormat="1" applyFill="1" applyBorder="1"/>
    <xf numFmtId="0" fontId="0" fillId="8" borderId="8" xfId="0" applyFill="1" applyBorder="1"/>
    <xf numFmtId="166" fontId="0" fillId="8" borderId="11" xfId="0" applyNumberFormat="1" applyFill="1" applyBorder="1"/>
    <xf numFmtId="0" fontId="0" fillId="9" borderId="0" xfId="0" applyFill="1"/>
    <xf numFmtId="0" fontId="0" fillId="10" borderId="0" xfId="0" applyFill="1"/>
    <xf numFmtId="167" fontId="0" fillId="0" borderId="0" xfId="0" applyNumberFormat="1"/>
    <xf numFmtId="167" fontId="0" fillId="10" borderId="0" xfId="0" applyNumberFormat="1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65" fontId="0" fillId="8" borderId="0" xfId="0" applyNumberFormat="1" applyFill="1" applyBorder="1"/>
    <xf numFmtId="165" fontId="0" fillId="8" borderId="5" xfId="0" applyNumberFormat="1" applyFill="1" applyBorder="1"/>
    <xf numFmtId="2" fontId="0" fillId="8" borderId="0" xfId="0" applyNumberFormat="1" applyFill="1" applyBorder="1"/>
    <xf numFmtId="0" fontId="2" fillId="8" borderId="0" xfId="0" applyFont="1" applyFill="1"/>
    <xf numFmtId="165" fontId="0" fillId="0" borderId="9" xfId="0" applyNumberFormat="1" applyBorder="1"/>
    <xf numFmtId="165" fontId="0" fillId="0" borderId="10" xfId="0" applyNumberFormat="1" applyBorder="1"/>
    <xf numFmtId="165" fontId="0" fillId="0" borderId="3" xfId="0" applyNumberFormat="1" applyBorder="1"/>
    <xf numFmtId="165" fontId="0" fillId="0" borderId="2" xfId="0" applyNumberFormat="1" applyBorder="1"/>
    <xf numFmtId="165" fontId="0" fillId="0" borderId="4" xfId="0" applyNumberFormat="1" applyBorder="1"/>
    <xf numFmtId="165" fontId="0" fillId="0" borderId="8" xfId="0" applyNumberFormat="1" applyBorder="1"/>
    <xf numFmtId="0" fontId="0" fillId="0" borderId="4" xfId="0" applyBorder="1" applyAlignment="1">
      <alignment horizontal="center" vertical="center" textRotation="90" wrapText="1"/>
    </xf>
    <xf numFmtId="2" fontId="0" fillId="0" borderId="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AC57-B4E6-47D0-BC0F-BA8419E08979}">
  <dimension ref="A1:K27"/>
  <sheetViews>
    <sheetView topLeftCell="A10" zoomScale="90" zoomScaleNormal="90" workbookViewId="0">
      <selection activeCell="B18" sqref="B18"/>
    </sheetView>
  </sheetViews>
  <sheetFormatPr defaultRowHeight="18"/>
  <cols>
    <col min="9" max="9" width="8.7265625" style="1"/>
    <col min="11" max="11" width="15.90625" customWidth="1"/>
  </cols>
  <sheetData>
    <row r="1" spans="1:11">
      <c r="B1" t="s">
        <v>0</v>
      </c>
      <c r="C1" t="s">
        <v>1</v>
      </c>
      <c r="D1" t="s">
        <v>2</v>
      </c>
      <c r="I1" s="1" t="s">
        <v>4</v>
      </c>
      <c r="K1" t="s">
        <v>3</v>
      </c>
    </row>
    <row r="2" spans="1:11">
      <c r="B2">
        <v>3.2</v>
      </c>
      <c r="C2">
        <v>3.2</v>
      </c>
      <c r="D2">
        <v>3.75</v>
      </c>
      <c r="G2">
        <f>B2*D$2+C2*K$2</f>
        <v>20</v>
      </c>
      <c r="I2" s="1">
        <f>G2+3.75</f>
        <v>23.75</v>
      </c>
      <c r="K2">
        <v>2.5</v>
      </c>
    </row>
    <row r="3" spans="1:11">
      <c r="B3">
        <v>2.2149999999999999</v>
      </c>
      <c r="C3">
        <v>4.62</v>
      </c>
      <c r="G3">
        <f>B3*D$2+C3*K$2</f>
        <v>19.856249999999999</v>
      </c>
      <c r="I3" s="1">
        <f>G3+8.382</f>
        <v>28.238250000000001</v>
      </c>
    </row>
    <row r="4" spans="1:11">
      <c r="B4">
        <v>4</v>
      </c>
      <c r="C4">
        <v>3</v>
      </c>
      <c r="G4">
        <f>B4*D$2+C4*K$2</f>
        <v>22.5</v>
      </c>
      <c r="I4" s="1">
        <f>G4</f>
        <v>22.5</v>
      </c>
    </row>
    <row r="5" spans="1:11">
      <c r="B5">
        <v>2.7</v>
      </c>
      <c r="C5">
        <v>0</v>
      </c>
      <c r="G5">
        <f>B5*D$2+C5*K$2</f>
        <v>10.125</v>
      </c>
      <c r="I5" s="1">
        <f>G5</f>
        <v>10.125</v>
      </c>
    </row>
    <row r="6" spans="1:11">
      <c r="B6">
        <v>0.1154</v>
      </c>
      <c r="G6">
        <f>B6*D$2+C6*K$2</f>
        <v>0.43275000000000002</v>
      </c>
      <c r="I6" s="1">
        <f>G6</f>
        <v>0.43275000000000002</v>
      </c>
    </row>
    <row r="9" spans="1:11" ht="18.75" thickBot="1"/>
    <row r="10" spans="1:11">
      <c r="A10" s="16"/>
      <c r="B10" s="17" t="s">
        <v>9</v>
      </c>
      <c r="C10" s="17" t="s">
        <v>10</v>
      </c>
      <c r="D10" s="18" t="s">
        <v>11</v>
      </c>
      <c r="E10" s="12"/>
      <c r="F10" s="13" t="s">
        <v>9</v>
      </c>
      <c r="G10" s="13" t="s">
        <v>10</v>
      </c>
      <c r="H10" s="14" t="s">
        <v>11</v>
      </c>
      <c r="I10" s="4" t="s">
        <v>12</v>
      </c>
      <c r="J10" s="5"/>
    </row>
    <row r="11" spans="1:11">
      <c r="A11" s="6" t="s">
        <v>5</v>
      </c>
      <c r="B11" s="2">
        <v>23.75</v>
      </c>
      <c r="C11" s="2">
        <v>18.760000000000002</v>
      </c>
      <c r="D11" s="7">
        <v>14.95</v>
      </c>
      <c r="E11" s="6" t="s">
        <v>5</v>
      </c>
      <c r="F11" s="2">
        <v>23.75</v>
      </c>
      <c r="G11" s="2">
        <v>18.760000000000002</v>
      </c>
      <c r="H11" s="7">
        <v>14.95</v>
      </c>
      <c r="I11" s="6">
        <v>21.35</v>
      </c>
      <c r="J11" s="7">
        <v>17.350000000000001</v>
      </c>
    </row>
    <row r="12" spans="1:11">
      <c r="A12" s="6" t="s">
        <v>6</v>
      </c>
      <c r="B12" s="2">
        <v>28.24</v>
      </c>
      <c r="C12" s="2">
        <v>24.78</v>
      </c>
      <c r="D12" s="7">
        <v>22.15</v>
      </c>
      <c r="E12" s="6" t="s">
        <v>6</v>
      </c>
      <c r="F12" s="2">
        <v>28.24</v>
      </c>
      <c r="G12" s="2">
        <v>24.78</v>
      </c>
      <c r="H12" s="7">
        <v>22.15</v>
      </c>
      <c r="I12" s="6">
        <v>26.58</v>
      </c>
      <c r="J12" s="7">
        <v>23.81</v>
      </c>
    </row>
    <row r="13" spans="1:11">
      <c r="A13" s="6" t="s">
        <v>7</v>
      </c>
      <c r="B13" s="2">
        <v>22.5</v>
      </c>
      <c r="C13" s="2">
        <v>16.260000000000002</v>
      </c>
      <c r="D13" s="7">
        <v>11.5</v>
      </c>
      <c r="E13" s="6" t="s">
        <v>7</v>
      </c>
      <c r="F13" s="2">
        <v>22.5</v>
      </c>
      <c r="G13" s="2">
        <v>16.260000000000002</v>
      </c>
      <c r="H13" s="7">
        <v>11.5</v>
      </c>
      <c r="I13" s="6">
        <v>19.5</v>
      </c>
      <c r="J13" s="7">
        <v>14.5</v>
      </c>
    </row>
    <row r="14" spans="1:11">
      <c r="A14" s="6" t="s">
        <v>8</v>
      </c>
      <c r="B14" s="2">
        <v>10.130000000000001</v>
      </c>
      <c r="C14" s="2">
        <v>5.7050000000000001</v>
      </c>
      <c r="D14" s="7">
        <v>2.7</v>
      </c>
      <c r="E14" s="6" t="s">
        <v>8</v>
      </c>
      <c r="F14" s="2">
        <v>10.130000000000001</v>
      </c>
      <c r="G14" s="2">
        <v>5.7050000000000001</v>
      </c>
      <c r="H14" s="7">
        <v>2.7</v>
      </c>
      <c r="I14" s="6">
        <v>6.6719999999999997</v>
      </c>
      <c r="J14" s="7">
        <v>3.8919999999999999</v>
      </c>
    </row>
    <row r="15" spans="1:11">
      <c r="A15" s="6" t="s">
        <v>14</v>
      </c>
      <c r="B15" s="2">
        <v>0.43280000000000002</v>
      </c>
      <c r="C15" s="2">
        <v>0.25269999999999998</v>
      </c>
      <c r="D15" s="7">
        <v>0.15540000000000001</v>
      </c>
      <c r="E15" s="6" t="s">
        <v>13</v>
      </c>
      <c r="F15" s="2">
        <v>-0.43280000000000002</v>
      </c>
      <c r="G15" s="2">
        <v>-0.25269999999999998</v>
      </c>
      <c r="H15" s="7">
        <v>-0.15540000000000001</v>
      </c>
      <c r="I15" s="6">
        <v>0</v>
      </c>
      <c r="J15" s="7">
        <v>0</v>
      </c>
    </row>
    <row r="16" spans="1:11" ht="18.75" thickBot="1">
      <c r="A16" s="6"/>
      <c r="B16" s="2"/>
      <c r="C16" s="2"/>
      <c r="D16" s="7"/>
      <c r="E16" s="6"/>
      <c r="F16" s="2"/>
      <c r="G16" s="2"/>
      <c r="H16" s="7"/>
      <c r="I16" s="6"/>
      <c r="J16" s="7"/>
    </row>
    <row r="17" spans="1:11">
      <c r="A17" s="4">
        <v>1</v>
      </c>
      <c r="B17" s="17">
        <f>1.3*B11+1.5*B12+1.5*B13+1.5*B14*0.5+1.5*B15*0.6</f>
        <v>114.97202</v>
      </c>
      <c r="C17" s="17">
        <f t="shared" ref="C17:D17" si="0">1.3*C11+1.5*C12+1.5*C13+1.5*C14*0.5</f>
        <v>90.22675000000001</v>
      </c>
      <c r="D17" s="18">
        <f t="shared" si="0"/>
        <v>71.935000000000002</v>
      </c>
      <c r="E17" s="4">
        <v>1</v>
      </c>
      <c r="F17" s="19">
        <f>1.3*F11+1.5*F12+1.5*F13+1.5*F14*0.5+1.5*F15*0.6</f>
        <v>114.19297999999999</v>
      </c>
      <c r="G17" s="19">
        <f t="shared" ref="G17:H17" si="1">1.3*G11+1.5*G12+1.5*G13+1.5*G14*0.5</f>
        <v>90.22675000000001</v>
      </c>
      <c r="H17" s="5">
        <f t="shared" si="1"/>
        <v>71.935000000000002</v>
      </c>
      <c r="I17" s="4">
        <f>1.3*I11+1.5*I12+1.5*I13+1.5*I14*0.5</f>
        <v>101.879</v>
      </c>
      <c r="J17" s="5">
        <f>1.3*J11+1.5*J12+1.5*J13+1.5*J14*0.5</f>
        <v>82.938999999999993</v>
      </c>
      <c r="K17" s="86" t="s">
        <v>15</v>
      </c>
    </row>
    <row r="18" spans="1:11">
      <c r="A18" s="6">
        <v>2</v>
      </c>
      <c r="B18" s="2">
        <f>1.3*B11+1.5*B12+1.5*B14+1.5*B13*0.7+1.5*B15*0.6</f>
        <v>112.44452000000001</v>
      </c>
      <c r="C18" s="2">
        <f t="shared" ref="C18:D18" si="2">1.3*C11+1.5*C12+1.5*C14+1.5*C13*0.7+1.5*C15*0.6</f>
        <v>87.415930000000003</v>
      </c>
      <c r="D18" s="7">
        <f t="shared" si="2"/>
        <v>68.924859999999995</v>
      </c>
      <c r="E18" s="6">
        <v>2</v>
      </c>
      <c r="F18" s="2">
        <f>1.3*F11+1.5*F12+1.5*F14+1.5*F13*0.7+1.5*F15*0.6</f>
        <v>111.66548</v>
      </c>
      <c r="G18" s="2">
        <f t="shared" ref="G18:H18" si="3">1.3*G11+1.5*G12+1.5*G14+1.5*G13*0.7+1.5*G15*0.6</f>
        <v>86.961070000000007</v>
      </c>
      <c r="H18" s="7">
        <f t="shared" si="3"/>
        <v>68.645139999999998</v>
      </c>
      <c r="I18" s="6">
        <f>1.3*I11+1.5*I12+1.5*I14+1.5*I13*0.7+1.5*I15*0.6</f>
        <v>98.10799999999999</v>
      </c>
      <c r="J18" s="7">
        <f>1.3*J11+1.5*J12+1.5*J14+1.5*J13*0.7+1.5*J15*0.6</f>
        <v>79.332999999999984</v>
      </c>
      <c r="K18" s="86"/>
    </row>
    <row r="19" spans="1:11">
      <c r="A19" s="8">
        <v>3</v>
      </c>
      <c r="B19" s="3">
        <f>1.3*B11+1.5*B12+1.5*B15+1.5*B13*0.7+1.5*B14*0.5</f>
        <v>105.10669999999999</v>
      </c>
      <c r="C19" s="3">
        <f t="shared" ref="C19:D19" si="4">1.3*C11+1.5*C12+1.5*C15+1.5*C13*0.7+1.5*C14*0.5</f>
        <v>83.288800000000009</v>
      </c>
      <c r="D19" s="9">
        <f t="shared" si="4"/>
        <v>66.993099999999998</v>
      </c>
      <c r="E19" s="8">
        <v>3</v>
      </c>
      <c r="F19" s="3">
        <f>1.3*F11+1.5*F12+1.5*F15+1.5*F13*0.7+1.5*F14*0.5</f>
        <v>103.8083</v>
      </c>
      <c r="G19" s="3">
        <f t="shared" ref="G19:H19" si="5">1.3*G11+1.5*G12+1.5*G15+1.5*G13*0.7+1.5*G14*0.5</f>
        <v>82.53070000000001</v>
      </c>
      <c r="H19" s="9">
        <f t="shared" si="5"/>
        <v>66.526899999999998</v>
      </c>
      <c r="I19" s="8">
        <f>1.3*I11+1.5*I12+1.5*I15+1.5*I13*0.7+1.5*I14*0.5</f>
        <v>93.103999999999999</v>
      </c>
      <c r="J19" s="9">
        <f>1.3*J11+1.5*J12+1.5*J15+1.5*J13*0.7+1.5*J14*0.5</f>
        <v>76.413999999999987</v>
      </c>
      <c r="K19" s="86"/>
    </row>
    <row r="20" spans="1:11" ht="18.75" thickBot="1">
      <c r="A20" s="20">
        <v>4</v>
      </c>
      <c r="B20" s="21">
        <f>1*B11+0.8*B12</f>
        <v>46.341999999999999</v>
      </c>
      <c r="C20" s="22">
        <f t="shared" ref="C20:D20" si="6">1*C11+0.8*C12</f>
        <v>38.584000000000003</v>
      </c>
      <c r="D20" s="23">
        <f t="shared" si="6"/>
        <v>32.67</v>
      </c>
      <c r="E20" s="20">
        <v>4</v>
      </c>
      <c r="F20" s="24">
        <f>1*F11+0.8*F12</f>
        <v>46.341999999999999</v>
      </c>
      <c r="G20" s="24">
        <f t="shared" ref="G20:H20" si="7">1*G11+0.8*G12</f>
        <v>38.584000000000003</v>
      </c>
      <c r="H20" s="25">
        <f t="shared" si="7"/>
        <v>32.67</v>
      </c>
      <c r="I20" s="20">
        <f>1*I11+0.8*I12</f>
        <v>42.614000000000004</v>
      </c>
      <c r="J20" s="23">
        <f>1*J11+0.8*J12</f>
        <v>36.397999999999996</v>
      </c>
      <c r="K20" s="86"/>
    </row>
    <row r="21" spans="1:11">
      <c r="A21" s="4">
        <v>5</v>
      </c>
      <c r="B21" s="17">
        <f>B11+B12+B13+0.5*B14+0.6*B15</f>
        <v>79.814679999999996</v>
      </c>
      <c r="C21" s="17">
        <f>C11+C12+C13+0.5*C14+0.6*C15</f>
        <v>62.804120000000012</v>
      </c>
      <c r="D21" s="18">
        <f>D11+D12+D13+0.5*D14+0.6*D15</f>
        <v>50.043239999999997</v>
      </c>
      <c r="E21" s="4">
        <v>5</v>
      </c>
      <c r="F21" s="19">
        <f>F11+F12+F13+0.5*F14+0.6*F15</f>
        <v>79.29531999999999</v>
      </c>
      <c r="G21" s="19">
        <f>G11+G12+G13+0.5*G14+0.6*G15</f>
        <v>62.500880000000009</v>
      </c>
      <c r="H21" s="5">
        <f>H11+H12+H13+0.5*H14+0.6*H15</f>
        <v>49.856759999999994</v>
      </c>
      <c r="I21" s="4">
        <f>I11+I12+I13+0.5*I14+0.6*I15</f>
        <v>70.766000000000005</v>
      </c>
      <c r="J21" s="5">
        <f>J11+J12+J13+0.5*J14+0.6*J15</f>
        <v>57.605999999999995</v>
      </c>
      <c r="K21" s="86" t="s">
        <v>16</v>
      </c>
    </row>
    <row r="22" spans="1:11">
      <c r="A22" s="6">
        <v>6</v>
      </c>
      <c r="B22" s="2">
        <f>B11+B12+B14+0.7*B13+0.6*B15</f>
        <v>78.129679999999993</v>
      </c>
      <c r="C22" s="2">
        <f t="shared" ref="C22:D22" si="8">C11+C12+C14+0.7*C13+0.6*C15</f>
        <v>60.778620000000004</v>
      </c>
      <c r="D22" s="7">
        <f t="shared" si="8"/>
        <v>47.943239999999996</v>
      </c>
      <c r="E22" s="6">
        <v>6</v>
      </c>
      <c r="F22" s="2">
        <f>F11+F12+F14+0.7*F13+0.6*F15</f>
        <v>77.610319999999987</v>
      </c>
      <c r="G22" s="2">
        <f t="shared" ref="G22:H22" si="9">G11+G12+G14+0.7*G13+0.6*G15</f>
        <v>60.475380000000001</v>
      </c>
      <c r="H22" s="7">
        <f t="shared" si="9"/>
        <v>47.756759999999993</v>
      </c>
      <c r="I22" s="6">
        <f>I11+I12+I14+0.7*I13+0.6*I15</f>
        <v>68.251999999999995</v>
      </c>
      <c r="J22" s="7">
        <f>J11+J12+J14+0.7*J13+0.6*J15</f>
        <v>55.201999999999998</v>
      </c>
      <c r="K22" s="86"/>
    </row>
    <row r="23" spans="1:11" ht="18.75" thickBot="1">
      <c r="A23" s="10">
        <v>7</v>
      </c>
      <c r="B23" s="15">
        <f>B11+B12+B15+0.7*B13+0.6*B14</f>
        <v>74.250799999999998</v>
      </c>
      <c r="C23" s="15">
        <f t="shared" ref="C23:D23" si="10">C11+C12+C15+0.7*C13+0.6*C14</f>
        <v>58.597700000000003</v>
      </c>
      <c r="D23" s="11">
        <f t="shared" si="10"/>
        <v>46.925399999999989</v>
      </c>
      <c r="E23" s="10">
        <v>7</v>
      </c>
      <c r="F23" s="26">
        <f>F11+F12+F15+0.7*F13+0.6*F14</f>
        <v>73.385199999999998</v>
      </c>
      <c r="G23" s="26">
        <f t="shared" ref="G23:H23" si="11">G11+G12+G15+0.7*G13+0.6*G14</f>
        <v>58.092300000000009</v>
      </c>
      <c r="H23" s="27">
        <f t="shared" si="11"/>
        <v>46.614599999999989</v>
      </c>
      <c r="I23" s="10">
        <f>I11+I12+I15+0.7*I13+0.6*I14</f>
        <v>65.583200000000005</v>
      </c>
      <c r="J23" s="11">
        <f>J11+J12+J15+0.7*J13+0.6*J14</f>
        <v>53.645199999999996</v>
      </c>
      <c r="K23" s="86"/>
    </row>
    <row r="24" spans="1:11">
      <c r="A24" s="4">
        <v>8</v>
      </c>
      <c r="B24" s="17">
        <f>B11+B12+0.5*B13</f>
        <v>63.239999999999995</v>
      </c>
      <c r="C24" s="17">
        <f t="shared" ref="C24:D24" si="12">C11+C12+0.5*C13</f>
        <v>51.670000000000009</v>
      </c>
      <c r="D24" s="18">
        <f t="shared" si="12"/>
        <v>42.849999999999994</v>
      </c>
      <c r="E24" s="4">
        <v>8</v>
      </c>
      <c r="F24" s="19">
        <f>F11+F12+0.5*F13</f>
        <v>63.239999999999995</v>
      </c>
      <c r="G24" s="19">
        <f t="shared" ref="G24:H24" si="13">G11+G12+0.5*G13</f>
        <v>51.670000000000009</v>
      </c>
      <c r="H24" s="5">
        <f t="shared" si="13"/>
        <v>42.849999999999994</v>
      </c>
      <c r="I24" s="4">
        <f>I11+I12+0.5*I13</f>
        <v>57.68</v>
      </c>
      <c r="J24" s="5">
        <f>J11+J12+0.5*J13</f>
        <v>48.41</v>
      </c>
      <c r="K24" s="86" t="s">
        <v>17</v>
      </c>
    </row>
    <row r="25" spans="1:11">
      <c r="A25" s="6">
        <v>9</v>
      </c>
      <c r="B25" s="2">
        <f>B11+B12+0.2*B14+0.3*B13</f>
        <v>60.765999999999998</v>
      </c>
      <c r="C25" s="2">
        <f t="shared" ref="C25:D25" si="14">C11+C12+0.2*C14+0.3*C13</f>
        <v>49.559000000000005</v>
      </c>
      <c r="D25" s="7">
        <f t="shared" si="14"/>
        <v>41.089999999999996</v>
      </c>
      <c r="E25" s="6">
        <v>9</v>
      </c>
      <c r="F25" s="2">
        <f>F11+F12+0.2*F14+0.3*F13</f>
        <v>60.765999999999998</v>
      </c>
      <c r="G25" s="2">
        <f t="shared" ref="G25:H25" si="15">G11+G12+0.2*G14+0.3*G13</f>
        <v>49.559000000000005</v>
      </c>
      <c r="H25" s="7">
        <f t="shared" si="15"/>
        <v>41.089999999999996</v>
      </c>
      <c r="I25" s="6">
        <f>I11+I12+0.2*I14+0.3*I13</f>
        <v>55.114400000000003</v>
      </c>
      <c r="J25" s="7">
        <f>J11+J12+0.2*J14+0.3*J13</f>
        <v>46.288399999999996</v>
      </c>
      <c r="K25" s="86"/>
    </row>
    <row r="26" spans="1:11" ht="18.75" thickBot="1">
      <c r="A26" s="10">
        <v>10</v>
      </c>
      <c r="B26" s="15">
        <f>B11+B12+0.2*B15+0.3*B13</f>
        <v>58.826559999999994</v>
      </c>
      <c r="C26" s="15">
        <f t="shared" ref="C26:D26" si="16">C11+C12+0.2*C15+0.3*C13</f>
        <v>48.468540000000004</v>
      </c>
      <c r="D26" s="11">
        <f t="shared" si="16"/>
        <v>40.58108</v>
      </c>
      <c r="E26" s="10">
        <v>10</v>
      </c>
      <c r="F26" s="26">
        <f>F11+F12+0.2*F15+0.3*F13</f>
        <v>58.653439999999996</v>
      </c>
      <c r="G26" s="26">
        <f t="shared" ref="G26:H26" si="17">G11+G12+0.2*G15+0.3*G13</f>
        <v>48.367460000000008</v>
      </c>
      <c r="H26" s="27">
        <f t="shared" si="17"/>
        <v>40.518919999999994</v>
      </c>
      <c r="I26" s="10">
        <f>I11+I12+0.2*I15+0.3*I13</f>
        <v>53.78</v>
      </c>
      <c r="J26" s="11">
        <f>J11+J12+0.2*J15+0.3*J13</f>
        <v>45.51</v>
      </c>
      <c r="K26" s="86"/>
    </row>
    <row r="27" spans="1:11" ht="18.75" customHeight="1" thickBot="1">
      <c r="A27" s="10">
        <v>11</v>
      </c>
      <c r="B27" s="15">
        <f>B11+B12+0.3*B13</f>
        <v>58.739999999999995</v>
      </c>
      <c r="C27" s="15">
        <f t="shared" ref="C27:D27" si="18">C11+C12+0.3*C13</f>
        <v>48.418000000000006</v>
      </c>
      <c r="D27" s="11">
        <f t="shared" si="18"/>
        <v>40.549999999999997</v>
      </c>
      <c r="E27" s="10">
        <v>11</v>
      </c>
      <c r="F27" s="15">
        <f>F11+F12+0.3*F13</f>
        <v>58.739999999999995</v>
      </c>
      <c r="G27" s="15">
        <f t="shared" ref="G27:H27" si="19">G11+G12+0.3*G13</f>
        <v>48.418000000000006</v>
      </c>
      <c r="H27" s="11">
        <f t="shared" si="19"/>
        <v>40.549999999999997</v>
      </c>
      <c r="I27" s="10">
        <f>I11+I12+0.3*I13</f>
        <v>53.78</v>
      </c>
      <c r="J27" s="11">
        <f>J11+J12+0.3*J13</f>
        <v>45.51</v>
      </c>
      <c r="K27" s="28" t="s">
        <v>18</v>
      </c>
    </row>
  </sheetData>
  <mergeCells count="3">
    <mergeCell ref="K17:K20"/>
    <mergeCell ref="K21:K23"/>
    <mergeCell ref="K24:K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7C6B-8E25-45F3-9747-0328A9DB3B5B}">
  <dimension ref="B1:AD24"/>
  <sheetViews>
    <sheetView topLeftCell="W1" zoomScale="70" zoomScaleNormal="70" workbookViewId="0">
      <selection activeCell="AC12" sqref="AC12"/>
    </sheetView>
  </sheetViews>
  <sheetFormatPr defaultRowHeight="18"/>
  <cols>
    <col min="3" max="6" width="8.7265625" style="29"/>
    <col min="15" max="15" width="8.7265625" style="69"/>
    <col min="30" max="30" width="10.26953125" customWidth="1"/>
  </cols>
  <sheetData>
    <row r="1" spans="2:30" ht="18.75" thickBot="1">
      <c r="Q1" s="29"/>
      <c r="R1" s="29"/>
      <c r="S1" s="29"/>
      <c r="T1" s="29"/>
    </row>
    <row r="2" spans="2:30">
      <c r="C2" s="34" t="s">
        <v>24</v>
      </c>
      <c r="D2" s="35" t="s">
        <v>21</v>
      </c>
      <c r="E2" s="35" t="s">
        <v>22</v>
      </c>
      <c r="F2" s="36" t="s">
        <v>23</v>
      </c>
      <c r="H2" s="34" t="s">
        <v>25</v>
      </c>
      <c r="I2" s="35" t="s">
        <v>21</v>
      </c>
      <c r="J2" s="35" t="s">
        <v>22</v>
      </c>
      <c r="K2" s="36" t="s">
        <v>32</v>
      </c>
      <c r="L2" s="47" t="s">
        <v>31</v>
      </c>
      <c r="Q2" s="34" t="s">
        <v>24</v>
      </c>
      <c r="R2" s="35" t="s">
        <v>21</v>
      </c>
      <c r="S2" s="35" t="s">
        <v>22</v>
      </c>
      <c r="T2" s="36" t="s">
        <v>23</v>
      </c>
      <c r="V2" s="34" t="s">
        <v>25</v>
      </c>
      <c r="W2" s="35" t="s">
        <v>21</v>
      </c>
      <c r="X2" s="35" t="s">
        <v>54</v>
      </c>
      <c r="Y2" s="35" t="s">
        <v>55</v>
      </c>
      <c r="Z2" s="36" t="s">
        <v>32</v>
      </c>
      <c r="AA2" s="47" t="s">
        <v>31</v>
      </c>
      <c r="AB2" s="48" t="s">
        <v>29</v>
      </c>
      <c r="AC2" s="49" t="s">
        <v>30</v>
      </c>
    </row>
    <row r="3" spans="2:30">
      <c r="C3" s="37"/>
      <c r="D3" s="31">
        <v>3.6</v>
      </c>
      <c r="E3" s="31">
        <v>5.0199999999999996</v>
      </c>
      <c r="F3" s="38">
        <v>4</v>
      </c>
      <c r="H3" s="37"/>
      <c r="I3" s="31">
        <v>3.2</v>
      </c>
      <c r="J3" s="31">
        <v>4.62</v>
      </c>
      <c r="K3" s="38">
        <v>3</v>
      </c>
      <c r="L3" s="47">
        <v>0</v>
      </c>
      <c r="Q3" s="37"/>
      <c r="R3" s="31">
        <v>3.6</v>
      </c>
      <c r="S3" s="31">
        <v>5.0199999999999996</v>
      </c>
      <c r="T3" s="38">
        <v>4</v>
      </c>
      <c r="V3" s="37"/>
      <c r="W3" s="31">
        <v>3.2</v>
      </c>
      <c r="X3" s="31">
        <v>4.62</v>
      </c>
      <c r="Y3" s="31">
        <v>2.2149999999999999</v>
      </c>
      <c r="Z3" s="38">
        <v>3</v>
      </c>
      <c r="AA3" s="47">
        <v>4</v>
      </c>
      <c r="AB3" s="47">
        <v>2.629</v>
      </c>
      <c r="AC3" s="50">
        <v>0.1154</v>
      </c>
    </row>
    <row r="4" spans="2:30">
      <c r="C4" s="37"/>
      <c r="D4" s="30"/>
      <c r="E4" s="30"/>
      <c r="F4" s="39"/>
      <c r="H4" s="37"/>
      <c r="I4" s="30"/>
      <c r="J4" s="30"/>
      <c r="K4" s="39"/>
      <c r="Q4" s="37"/>
      <c r="R4" s="30"/>
      <c r="S4" s="30"/>
      <c r="T4" s="39"/>
      <c r="V4" s="37"/>
      <c r="W4" s="30"/>
      <c r="X4" s="30"/>
      <c r="Y4" s="30"/>
      <c r="Z4" s="39"/>
      <c r="AB4" s="2"/>
      <c r="AC4" s="7"/>
    </row>
    <row r="5" spans="2:30">
      <c r="C5" s="40">
        <f>4.5/2*2.5</f>
        <v>5.625</v>
      </c>
      <c r="D5" s="30">
        <f>$C5*D$3</f>
        <v>20.25</v>
      </c>
      <c r="E5" s="30">
        <f t="shared" ref="E5:F8" si="0">$C5*E$3</f>
        <v>28.237499999999997</v>
      </c>
      <c r="F5" s="39">
        <f t="shared" si="0"/>
        <v>22.5</v>
      </c>
      <c r="H5" s="40">
        <f>4.5/2*2.5</f>
        <v>5.625</v>
      </c>
      <c r="I5" s="30">
        <f>$H5*I$3</f>
        <v>18</v>
      </c>
      <c r="J5" s="30">
        <f t="shared" ref="J5:K5" si="1">$H5*J$3</f>
        <v>25.987500000000001</v>
      </c>
      <c r="K5" s="30">
        <f t="shared" si="1"/>
        <v>16.875</v>
      </c>
      <c r="Q5" s="40">
        <f>1/2*4*1/2*4+1*1/2*4</f>
        <v>6</v>
      </c>
      <c r="R5" s="30">
        <f t="shared" ref="R5:T8" si="2">$Q5*R$3</f>
        <v>21.6</v>
      </c>
      <c r="S5" s="30">
        <f t="shared" si="2"/>
        <v>30.119999999999997</v>
      </c>
      <c r="T5" s="39">
        <f t="shared" si="2"/>
        <v>24</v>
      </c>
      <c r="V5" s="40">
        <f>1/2*4*1/2*4+1*1/2*4</f>
        <v>6</v>
      </c>
      <c r="W5" s="30">
        <f>$V5*W$3</f>
        <v>19.200000000000003</v>
      </c>
      <c r="X5" s="30">
        <f>X3*V5</f>
        <v>27.72</v>
      </c>
      <c r="Y5" s="78">
        <v>0</v>
      </c>
      <c r="Z5" s="30">
        <f>$V5*Z$3</f>
        <v>18</v>
      </c>
      <c r="AA5" s="54">
        <v>0</v>
      </c>
      <c r="AB5" s="76">
        <v>0</v>
      </c>
      <c r="AC5" s="77">
        <v>0</v>
      </c>
      <c r="AD5" s="79" t="s">
        <v>53</v>
      </c>
    </row>
    <row r="6" spans="2:30">
      <c r="C6" s="40">
        <f>(1.65+4)/2*2.5</f>
        <v>7.0625</v>
      </c>
      <c r="D6" s="30">
        <f t="shared" ref="D6:D8" si="3">$C6*D$3</f>
        <v>25.425000000000001</v>
      </c>
      <c r="E6" s="30">
        <f t="shared" si="0"/>
        <v>35.453749999999999</v>
      </c>
      <c r="F6" s="39">
        <f t="shared" si="0"/>
        <v>28.25</v>
      </c>
      <c r="H6" s="40">
        <f>(1.65+4)/2*2.5</f>
        <v>7.0625</v>
      </c>
      <c r="I6" s="30">
        <f t="shared" ref="I6:K8" si="4">$H6*I$3</f>
        <v>22.6</v>
      </c>
      <c r="J6" s="30">
        <f t="shared" si="4"/>
        <v>32.628750000000004</v>
      </c>
      <c r="K6" s="30">
        <f t="shared" si="4"/>
        <v>21.1875</v>
      </c>
      <c r="Q6" s="40">
        <f>1/2*5*1/2*4+1*1/2*4</f>
        <v>7</v>
      </c>
      <c r="R6" s="30">
        <f t="shared" si="2"/>
        <v>25.2</v>
      </c>
      <c r="S6" s="30">
        <f t="shared" si="2"/>
        <v>35.14</v>
      </c>
      <c r="T6" s="39">
        <f t="shared" si="2"/>
        <v>28</v>
      </c>
      <c r="V6" s="40">
        <f>1/2*5*1/2*4+1*1/2*4</f>
        <v>7</v>
      </c>
      <c r="W6" s="30">
        <f>$V6*W$3</f>
        <v>22.400000000000002</v>
      </c>
      <c r="X6" s="78">
        <v>0</v>
      </c>
      <c r="Y6" s="30">
        <f>$V6*Y$3</f>
        <v>15.504999999999999</v>
      </c>
      <c r="Z6" s="78">
        <v>0</v>
      </c>
      <c r="AA6" s="30">
        <f>$V6*AA$3</f>
        <v>28</v>
      </c>
      <c r="AB6" s="43">
        <f t="shared" ref="AB6:AC8" si="5">$V6*AB$3</f>
        <v>18.402999999999999</v>
      </c>
      <c r="AC6" s="53">
        <f t="shared" si="5"/>
        <v>0.80780000000000007</v>
      </c>
    </row>
    <row r="7" spans="2:30">
      <c r="C7" s="40">
        <f>4.5/2*2</f>
        <v>4.5</v>
      </c>
      <c r="D7" s="30">
        <f t="shared" si="3"/>
        <v>16.2</v>
      </c>
      <c r="E7" s="30">
        <f t="shared" si="0"/>
        <v>22.589999999999996</v>
      </c>
      <c r="F7" s="39">
        <f t="shared" si="0"/>
        <v>18</v>
      </c>
      <c r="H7" s="40">
        <f>4.5/2*2</f>
        <v>4.5</v>
      </c>
      <c r="I7" s="30">
        <f t="shared" si="4"/>
        <v>14.4</v>
      </c>
      <c r="J7" s="30">
        <f t="shared" si="4"/>
        <v>20.79</v>
      </c>
      <c r="K7" s="30">
        <f t="shared" si="4"/>
        <v>13.5</v>
      </c>
      <c r="Q7" s="40">
        <f>1/2*4*1/2*4+1*1/2*4</f>
        <v>6</v>
      </c>
      <c r="R7" s="30">
        <f t="shared" si="2"/>
        <v>21.6</v>
      </c>
      <c r="S7" s="30">
        <f t="shared" si="2"/>
        <v>30.119999999999997</v>
      </c>
      <c r="T7" s="39">
        <f t="shared" si="2"/>
        <v>24</v>
      </c>
      <c r="V7" s="40">
        <f>1/2*4*1/2*4+1*1/2*4</f>
        <v>6</v>
      </c>
      <c r="W7" s="30">
        <f>$V7*W$3</f>
        <v>19.200000000000003</v>
      </c>
      <c r="X7" s="78">
        <v>0</v>
      </c>
      <c r="Y7" s="30">
        <f>$V7*Y$3</f>
        <v>13.29</v>
      </c>
      <c r="Z7" s="78">
        <v>0</v>
      </c>
      <c r="AA7" s="30">
        <f>$V7*AA$3</f>
        <v>24</v>
      </c>
      <c r="AB7" s="43">
        <f t="shared" si="5"/>
        <v>15.774000000000001</v>
      </c>
      <c r="AC7" s="53">
        <f t="shared" si="5"/>
        <v>0.69240000000000002</v>
      </c>
    </row>
    <row r="8" spans="2:30" ht="18.75" thickBot="1">
      <c r="C8" s="41">
        <f>(1.65+4)/2*2</f>
        <v>5.65</v>
      </c>
      <c r="D8" s="32">
        <f t="shared" si="3"/>
        <v>20.340000000000003</v>
      </c>
      <c r="E8" s="32">
        <f t="shared" si="0"/>
        <v>28.363</v>
      </c>
      <c r="F8" s="42">
        <f t="shared" si="0"/>
        <v>22.6</v>
      </c>
      <c r="H8" s="41">
        <f>(1.65+4)/2*2</f>
        <v>5.65</v>
      </c>
      <c r="I8" s="30">
        <f t="shared" si="4"/>
        <v>18.080000000000002</v>
      </c>
      <c r="J8" s="30">
        <f t="shared" si="4"/>
        <v>26.103000000000002</v>
      </c>
      <c r="K8" s="30">
        <f t="shared" si="4"/>
        <v>16.950000000000003</v>
      </c>
      <c r="Q8" s="41">
        <f>5/8*5*1/2*4+1*5/8*5</f>
        <v>9.375</v>
      </c>
      <c r="R8" s="32">
        <f t="shared" si="2"/>
        <v>33.75</v>
      </c>
      <c r="S8" s="32">
        <f t="shared" si="2"/>
        <v>47.062499999999993</v>
      </c>
      <c r="T8" s="42">
        <f t="shared" si="2"/>
        <v>37.5</v>
      </c>
      <c r="V8" s="41">
        <f>5/8*4*1/2*5+1*5/8*4</f>
        <v>8.75</v>
      </c>
      <c r="W8" s="30">
        <f>$V8*W$3</f>
        <v>28</v>
      </c>
      <c r="X8" s="78">
        <v>0</v>
      </c>
      <c r="Y8" s="30">
        <f>$V8*Y$3</f>
        <v>19.381249999999998</v>
      </c>
      <c r="Z8" s="78">
        <v>0</v>
      </c>
      <c r="AA8" s="30">
        <f>$V8*AA$3</f>
        <v>35</v>
      </c>
      <c r="AB8" s="43">
        <f t="shared" si="5"/>
        <v>23.00375</v>
      </c>
      <c r="AC8" s="53">
        <f t="shared" si="5"/>
        <v>1.0097499999999999</v>
      </c>
    </row>
    <row r="9" spans="2:30" ht="18.75" thickTop="1">
      <c r="B9" t="s">
        <v>33</v>
      </c>
      <c r="C9" s="40">
        <f>SUM(C5:C8)</f>
        <v>22.837499999999999</v>
      </c>
      <c r="D9" s="30">
        <f>SUM(D5:D8)</f>
        <v>82.215000000000003</v>
      </c>
      <c r="E9" s="30">
        <f t="shared" ref="E9:F9" si="6">SUM(E5:E8)</f>
        <v>114.64425</v>
      </c>
      <c r="F9" s="39">
        <f t="shared" si="6"/>
        <v>91.35</v>
      </c>
      <c r="H9" s="40" t="s">
        <v>20</v>
      </c>
      <c r="I9" s="30">
        <f>SUM(I5:I8)</f>
        <v>73.08</v>
      </c>
      <c r="J9" s="30">
        <f t="shared" ref="J9" si="7">SUM(J5:J8)</f>
        <v>105.50925000000001</v>
      </c>
      <c r="K9" s="39">
        <f t="shared" ref="K9" si="8">SUM(K5:K8)</f>
        <v>68.512500000000003</v>
      </c>
      <c r="P9" t="s">
        <v>33</v>
      </c>
      <c r="Q9" s="40">
        <f>SUM(Q5:Q8)</f>
        <v>28.375</v>
      </c>
      <c r="R9" s="43">
        <f>SUM(R5:R8)</f>
        <v>102.15</v>
      </c>
      <c r="S9" s="30">
        <f t="shared" ref="S9" si="9">SUM(S5:S8)</f>
        <v>142.4425</v>
      </c>
      <c r="T9" s="39">
        <f t="shared" ref="T9" si="10">SUM(T5:T8)</f>
        <v>113.5</v>
      </c>
      <c r="V9" s="40" t="s">
        <v>20</v>
      </c>
      <c r="W9" s="30">
        <f>SUM(W5:W8)</f>
        <v>88.800000000000011</v>
      </c>
      <c r="X9" s="30">
        <f>SUM(X5:X8)</f>
        <v>27.72</v>
      </c>
      <c r="Y9" s="30">
        <f t="shared" ref="Y9" si="11">SUM(Y5:Y8)</f>
        <v>48.176249999999996</v>
      </c>
      <c r="Z9" s="39">
        <f t="shared" ref="Z9:AA9" si="12">SUM(Z5:Z8)</f>
        <v>18</v>
      </c>
      <c r="AA9" s="39">
        <f t="shared" si="12"/>
        <v>87</v>
      </c>
      <c r="AB9" s="43">
        <f t="shared" ref="AB9" si="13">SUM(AB5:AB8)</f>
        <v>57.180750000000003</v>
      </c>
      <c r="AC9" s="53">
        <f t="shared" ref="AC9" si="14">SUM(AC5:AC8)</f>
        <v>2.5099499999999999</v>
      </c>
    </row>
    <row r="10" spans="2:30">
      <c r="C10" s="40" t="s">
        <v>19</v>
      </c>
      <c r="D10" s="43">
        <f>0.3*0.3*25*3.5</f>
        <v>7.875</v>
      </c>
      <c r="E10" s="30"/>
      <c r="F10" s="39"/>
      <c r="H10" s="40" t="s">
        <v>19</v>
      </c>
      <c r="I10" s="43">
        <f>0.3*0.3*25*3.1</f>
        <v>6.9750000000000005</v>
      </c>
      <c r="J10" s="30"/>
      <c r="K10" s="39"/>
      <c r="Q10" s="40" t="s">
        <v>19</v>
      </c>
      <c r="R10" s="43">
        <f>0.3*0.3*25*3.5</f>
        <v>7.875</v>
      </c>
      <c r="S10" s="30"/>
      <c r="T10" s="39"/>
      <c r="V10" s="40" t="s">
        <v>19</v>
      </c>
      <c r="W10" s="43">
        <f>0.3*0.3*25*3.1</f>
        <v>6.9750000000000005</v>
      </c>
      <c r="X10" s="43" t="s">
        <v>56</v>
      </c>
      <c r="Y10" s="30">
        <v>33.527999999999999</v>
      </c>
      <c r="Z10" s="39"/>
      <c r="AB10" s="2"/>
      <c r="AC10" s="7"/>
    </row>
    <row r="11" spans="2:30" ht="18.75" thickBot="1">
      <c r="C11" s="44"/>
      <c r="D11" s="45">
        <f>SUM(D9:D10)</f>
        <v>90.09</v>
      </c>
      <c r="E11" s="45">
        <f t="shared" ref="E11:F11" si="15">SUM(E9:E10)</f>
        <v>114.64425</v>
      </c>
      <c r="F11" s="45">
        <f t="shared" si="15"/>
        <v>91.35</v>
      </c>
      <c r="H11" s="44"/>
      <c r="I11" s="45">
        <f>SUM(I9:I10)</f>
        <v>80.054999999999993</v>
      </c>
      <c r="J11" s="45">
        <f t="shared" ref="J11:K11" si="16">SUM(J9:J10)</f>
        <v>105.50925000000001</v>
      </c>
      <c r="K11" s="45">
        <f t="shared" si="16"/>
        <v>68.512500000000003</v>
      </c>
      <c r="Q11" s="44"/>
      <c r="R11" s="45">
        <f>SUM(R9:R10)</f>
        <v>110.02500000000001</v>
      </c>
      <c r="S11" s="45">
        <f t="shared" ref="S11" si="17">SUM(S9:S10)</f>
        <v>142.4425</v>
      </c>
      <c r="T11" s="45">
        <f t="shared" ref="T11" si="18">SUM(T9:T10)</f>
        <v>113.5</v>
      </c>
      <c r="V11" s="44"/>
      <c r="W11" s="45">
        <f>SUM(W9:W10)</f>
        <v>95.775000000000006</v>
      </c>
      <c r="X11" s="88">
        <f>SUM(X9:Y10)</f>
        <v>109.42425</v>
      </c>
      <c r="Y11" s="88"/>
      <c r="Z11" s="87">
        <f>SUM(Z9:AA10)</f>
        <v>105</v>
      </c>
      <c r="AA11" s="87"/>
      <c r="AB11" s="45">
        <f t="shared" ref="AB11" si="19">SUM(AB9:AB10)</f>
        <v>57.180750000000003</v>
      </c>
      <c r="AC11" s="80">
        <f t="shared" ref="AC11" si="20">SUM(AC9:AC10)</f>
        <v>2.5099499999999999</v>
      </c>
    </row>
    <row r="12" spans="2:30">
      <c r="Q12" s="29"/>
      <c r="R12" s="29"/>
      <c r="S12" s="29"/>
      <c r="T12" s="29"/>
      <c r="X12" s="89">
        <f>SUM(X9:Y9)</f>
        <v>75.896249999999995</v>
      </c>
      <c r="Y12" s="90"/>
    </row>
    <row r="13" spans="2:30" ht="18.75" thickBot="1">
      <c r="Q13" s="29"/>
      <c r="R13" s="29"/>
      <c r="S13" s="29"/>
      <c r="T13" s="29"/>
    </row>
    <row r="14" spans="2:30">
      <c r="C14" s="34" t="s">
        <v>26</v>
      </c>
      <c r="D14" s="35" t="s">
        <v>21</v>
      </c>
      <c r="E14" s="35" t="s">
        <v>22</v>
      </c>
      <c r="F14" s="36" t="s">
        <v>23</v>
      </c>
      <c r="H14" s="34" t="s">
        <v>27</v>
      </c>
      <c r="I14" s="35" t="s">
        <v>21</v>
      </c>
      <c r="J14" s="35" t="s">
        <v>22</v>
      </c>
      <c r="K14" s="35" t="s">
        <v>28</v>
      </c>
      <c r="L14" s="48" t="s">
        <v>29</v>
      </c>
      <c r="M14" s="49" t="s">
        <v>30</v>
      </c>
      <c r="Q14" s="34" t="s">
        <v>26</v>
      </c>
      <c r="R14" s="35" t="s">
        <v>21</v>
      </c>
      <c r="S14" s="35" t="s">
        <v>22</v>
      </c>
      <c r="T14" s="36" t="s">
        <v>23</v>
      </c>
      <c r="V14" s="34" t="s">
        <v>27</v>
      </c>
      <c r="W14" s="35" t="s">
        <v>21</v>
      </c>
      <c r="X14" s="35"/>
      <c r="Y14" s="35" t="s">
        <v>22</v>
      </c>
      <c r="Z14" s="35" t="s">
        <v>28</v>
      </c>
      <c r="AA14" s="48" t="s">
        <v>29</v>
      </c>
      <c r="AB14" s="49" t="s">
        <v>30</v>
      </c>
    </row>
    <row r="15" spans="2:30">
      <c r="C15" s="37"/>
      <c r="D15" s="31">
        <v>3.2</v>
      </c>
      <c r="E15" s="31">
        <v>4.62</v>
      </c>
      <c r="F15" s="38">
        <v>2</v>
      </c>
      <c r="H15" s="37"/>
      <c r="I15" s="30">
        <v>3.6</v>
      </c>
      <c r="J15" s="30">
        <v>2.84</v>
      </c>
      <c r="K15" s="30">
        <v>0.5</v>
      </c>
      <c r="L15" s="47">
        <v>1.3009999999999999</v>
      </c>
      <c r="M15" s="50">
        <v>0.1154</v>
      </c>
      <c r="Q15" s="37"/>
      <c r="R15" s="31">
        <v>3.2</v>
      </c>
      <c r="S15" s="31">
        <v>4.62</v>
      </c>
      <c r="T15" s="38">
        <v>2</v>
      </c>
      <c r="V15" s="37"/>
      <c r="W15" s="30">
        <v>3.6</v>
      </c>
      <c r="X15" s="30"/>
      <c r="Y15" s="30">
        <v>2.84</v>
      </c>
      <c r="Z15" s="30">
        <v>0.5</v>
      </c>
      <c r="AA15" s="47">
        <v>1.3009999999999999</v>
      </c>
      <c r="AB15" s="50">
        <v>0.1154</v>
      </c>
    </row>
    <row r="16" spans="2:30">
      <c r="C16" s="37"/>
      <c r="D16" s="30"/>
      <c r="E16" s="30"/>
      <c r="F16" s="39"/>
      <c r="H16" s="37"/>
      <c r="I16" s="30"/>
      <c r="J16" s="30"/>
      <c r="K16" s="30"/>
      <c r="L16" s="2"/>
      <c r="M16" s="7"/>
      <c r="Q16" s="37"/>
      <c r="R16" s="30"/>
      <c r="S16" s="30"/>
      <c r="T16" s="39"/>
      <c r="V16" s="37"/>
      <c r="W16" s="30"/>
      <c r="X16" s="30"/>
      <c r="Y16" s="30"/>
      <c r="Z16" s="30"/>
      <c r="AA16" s="2"/>
      <c r="AB16" s="7"/>
    </row>
    <row r="17" spans="3:28">
      <c r="C17" s="40">
        <f>4.5/2*2.5</f>
        <v>5.625</v>
      </c>
      <c r="D17" s="30">
        <f>$C17*D$15</f>
        <v>18</v>
      </c>
      <c r="E17" s="30">
        <f t="shared" ref="E17:F20" si="21">$C17*E$15</f>
        <v>25.987500000000001</v>
      </c>
      <c r="F17" s="30">
        <f t="shared" si="21"/>
        <v>11.25</v>
      </c>
      <c r="H17" s="37">
        <f>4.5/2*2.5</f>
        <v>5.625</v>
      </c>
      <c r="I17" s="30">
        <f>$H17*I$15</f>
        <v>20.25</v>
      </c>
      <c r="J17" s="30">
        <f t="shared" ref="J17:M20" si="22">$H17*J$15</f>
        <v>15.975</v>
      </c>
      <c r="K17" s="43">
        <f t="shared" si="22"/>
        <v>2.8125</v>
      </c>
      <c r="L17" s="43">
        <f t="shared" si="22"/>
        <v>7.3181249999999993</v>
      </c>
      <c r="M17" s="53">
        <f t="shared" si="22"/>
        <v>0.64912500000000006</v>
      </c>
      <c r="Q17" s="40">
        <f>1/2*4*3/8*4+1*3/8*4</f>
        <v>4.5</v>
      </c>
      <c r="R17" s="30">
        <f t="shared" ref="R17:T20" si="23">$Q17*R$15</f>
        <v>14.4</v>
      </c>
      <c r="S17" s="30">
        <f t="shared" si="23"/>
        <v>20.79</v>
      </c>
      <c r="T17" s="30">
        <f t="shared" si="23"/>
        <v>9</v>
      </c>
      <c r="V17" s="37">
        <f>1/2*4*3/8*4+1*3/8*4</f>
        <v>4.5</v>
      </c>
      <c r="W17" s="30">
        <f>$V17*W$15</f>
        <v>16.2</v>
      </c>
      <c r="X17" s="30"/>
      <c r="Y17" s="30">
        <f t="shared" ref="Y17:AB20" si="24">$V17*Y$15</f>
        <v>12.78</v>
      </c>
      <c r="Z17" s="43">
        <f t="shared" si="24"/>
        <v>2.25</v>
      </c>
      <c r="AA17" s="43">
        <f t="shared" si="24"/>
        <v>5.8544999999999998</v>
      </c>
      <c r="AB17" s="53">
        <f t="shared" si="24"/>
        <v>0.51929999999999998</v>
      </c>
    </row>
    <row r="18" spans="3:28">
      <c r="C18" s="40">
        <f>(1.65+4)/2*2.5</f>
        <v>7.0625</v>
      </c>
      <c r="D18" s="30">
        <f t="shared" ref="D18:D20" si="25">$C18*D$15</f>
        <v>22.6</v>
      </c>
      <c r="E18" s="30">
        <f t="shared" si="21"/>
        <v>32.628750000000004</v>
      </c>
      <c r="F18" s="30">
        <f t="shared" si="21"/>
        <v>14.125</v>
      </c>
      <c r="H18" s="37">
        <f>(1.65+4)/2*2.5</f>
        <v>7.0625</v>
      </c>
      <c r="I18" s="30">
        <f t="shared" ref="I18:I20" si="26">$H18*I$15</f>
        <v>25.425000000000001</v>
      </c>
      <c r="J18" s="30">
        <f t="shared" si="22"/>
        <v>20.057499999999997</v>
      </c>
      <c r="K18" s="43">
        <f t="shared" si="22"/>
        <v>3.53125</v>
      </c>
      <c r="L18" s="43">
        <f t="shared" si="22"/>
        <v>9.1883125000000003</v>
      </c>
      <c r="M18" s="53">
        <f t="shared" si="22"/>
        <v>0.81501250000000003</v>
      </c>
      <c r="Q18" s="40">
        <v>0</v>
      </c>
      <c r="R18" s="30">
        <f t="shared" si="23"/>
        <v>0</v>
      </c>
      <c r="S18" s="30">
        <f t="shared" si="23"/>
        <v>0</v>
      </c>
      <c r="T18" s="30">
        <f t="shared" si="23"/>
        <v>0</v>
      </c>
      <c r="V18" s="37">
        <v>0</v>
      </c>
      <c r="W18" s="30">
        <f>$V18*W$15</f>
        <v>0</v>
      </c>
      <c r="X18" s="30"/>
      <c r="Y18" s="30">
        <f t="shared" si="24"/>
        <v>0</v>
      </c>
      <c r="Z18" s="43">
        <f t="shared" si="24"/>
        <v>0</v>
      </c>
      <c r="AA18" s="43">
        <f t="shared" si="24"/>
        <v>0</v>
      </c>
      <c r="AB18" s="53">
        <f t="shared" si="24"/>
        <v>0</v>
      </c>
    </row>
    <row r="19" spans="3:28">
      <c r="C19" s="40">
        <f>4.5/2*2</f>
        <v>4.5</v>
      </c>
      <c r="D19" s="30">
        <f t="shared" si="25"/>
        <v>14.4</v>
      </c>
      <c r="E19" s="30">
        <f t="shared" si="21"/>
        <v>20.79</v>
      </c>
      <c r="F19" s="30">
        <f t="shared" si="21"/>
        <v>9</v>
      </c>
      <c r="H19" s="37">
        <f>4.5/2*2</f>
        <v>4.5</v>
      </c>
      <c r="I19" s="30">
        <f t="shared" si="26"/>
        <v>16.2</v>
      </c>
      <c r="J19" s="30">
        <f t="shared" si="22"/>
        <v>12.78</v>
      </c>
      <c r="K19" s="43">
        <f t="shared" si="22"/>
        <v>2.25</v>
      </c>
      <c r="L19" s="43">
        <f t="shared" si="22"/>
        <v>5.8544999999999998</v>
      </c>
      <c r="M19" s="53">
        <f t="shared" si="22"/>
        <v>0.51929999999999998</v>
      </c>
      <c r="Q19" s="40">
        <v>0</v>
      </c>
      <c r="R19" s="30">
        <f t="shared" si="23"/>
        <v>0</v>
      </c>
      <c r="S19" s="30">
        <f t="shared" si="23"/>
        <v>0</v>
      </c>
      <c r="T19" s="30">
        <f t="shared" si="23"/>
        <v>0</v>
      </c>
      <c r="V19" s="37">
        <v>0</v>
      </c>
      <c r="W19" s="30">
        <f>$V19*W$15</f>
        <v>0</v>
      </c>
      <c r="X19" s="30"/>
      <c r="Y19" s="30">
        <f t="shared" si="24"/>
        <v>0</v>
      </c>
      <c r="Z19" s="43">
        <f t="shared" si="24"/>
        <v>0</v>
      </c>
      <c r="AA19" s="43">
        <f t="shared" si="24"/>
        <v>0</v>
      </c>
      <c r="AB19" s="53">
        <f t="shared" si="24"/>
        <v>0</v>
      </c>
    </row>
    <row r="20" spans="3:28" ht="18.75" thickBot="1">
      <c r="C20" s="41">
        <f>(1.65+4)/2*4*5/8</f>
        <v>7.0625</v>
      </c>
      <c r="D20" s="30">
        <f t="shared" si="25"/>
        <v>22.6</v>
      </c>
      <c r="E20" s="30">
        <f t="shared" si="21"/>
        <v>32.628750000000004</v>
      </c>
      <c r="F20" s="30">
        <f t="shared" si="21"/>
        <v>14.125</v>
      </c>
      <c r="H20" s="37">
        <f>(1.65+4)/2*4*5/8</f>
        <v>7.0625</v>
      </c>
      <c r="I20" s="30">
        <f t="shared" si="26"/>
        <v>25.425000000000001</v>
      </c>
      <c r="J20" s="30">
        <f t="shared" si="22"/>
        <v>20.057499999999997</v>
      </c>
      <c r="K20" s="43">
        <f t="shared" si="22"/>
        <v>3.53125</v>
      </c>
      <c r="L20" s="43">
        <f t="shared" si="22"/>
        <v>9.1883125000000003</v>
      </c>
      <c r="M20" s="53">
        <f t="shared" si="22"/>
        <v>0.81501250000000003</v>
      </c>
      <c r="Q20" s="41">
        <v>0</v>
      </c>
      <c r="R20" s="30">
        <f t="shared" si="23"/>
        <v>0</v>
      </c>
      <c r="S20" s="30">
        <f t="shared" si="23"/>
        <v>0</v>
      </c>
      <c r="T20" s="30">
        <f t="shared" si="23"/>
        <v>0</v>
      </c>
      <c r="V20" s="37">
        <v>0</v>
      </c>
      <c r="W20" s="30">
        <f>$V20*W$15</f>
        <v>0</v>
      </c>
      <c r="X20" s="30"/>
      <c r="Y20" s="30">
        <f t="shared" si="24"/>
        <v>0</v>
      </c>
      <c r="Z20" s="43">
        <f t="shared" si="24"/>
        <v>0</v>
      </c>
      <c r="AA20" s="43">
        <f t="shared" si="24"/>
        <v>0</v>
      </c>
      <c r="AB20" s="53">
        <f t="shared" si="24"/>
        <v>0</v>
      </c>
    </row>
    <row r="21" spans="3:28" ht="18.75" thickTop="1">
      <c r="C21" s="40" t="s">
        <v>20</v>
      </c>
      <c r="D21" s="30">
        <f>SUM(D17:D20)</f>
        <v>77.599999999999994</v>
      </c>
      <c r="E21" s="30">
        <f t="shared" ref="E21" si="27">SUM(E17:E20)</f>
        <v>112.035</v>
      </c>
      <c r="F21" s="39">
        <f t="shared" ref="F21" si="28">SUM(F17:F20)</f>
        <v>48.5</v>
      </c>
      <c r="H21" s="37" t="s">
        <v>20</v>
      </c>
      <c r="I21" s="30">
        <f>SUM(I17:I20)</f>
        <v>87.3</v>
      </c>
      <c r="J21" s="30">
        <f t="shared" ref="J21" si="29">SUM(J17:J20)</f>
        <v>68.87</v>
      </c>
      <c r="K21" s="43">
        <f>SUM(K17:K20)</f>
        <v>12.125</v>
      </c>
      <c r="L21" s="43">
        <f t="shared" ref="L21:M21" si="30">SUM(L17:L20)</f>
        <v>31.549250000000001</v>
      </c>
      <c r="M21" s="53">
        <f t="shared" si="30"/>
        <v>2.7984499999999999</v>
      </c>
      <c r="Q21" s="40" t="s">
        <v>20</v>
      </c>
      <c r="R21" s="30">
        <f>SUM(R17:R20)</f>
        <v>14.4</v>
      </c>
      <c r="S21" s="30">
        <f t="shared" ref="S21" si="31">SUM(S17:S20)</f>
        <v>20.79</v>
      </c>
      <c r="T21" s="39">
        <f t="shared" ref="T21" si="32">SUM(T17:T20)</f>
        <v>9</v>
      </c>
      <c r="V21" s="37" t="s">
        <v>20</v>
      </c>
      <c r="W21" s="30">
        <f>SUM(W17:W20)</f>
        <v>16.2</v>
      </c>
      <c r="X21" s="30"/>
      <c r="Y21" s="30">
        <f t="shared" ref="Y21" si="33">SUM(Y17:Y20)</f>
        <v>12.78</v>
      </c>
      <c r="Z21" s="43">
        <f>SUM(Z17:Z20)</f>
        <v>2.25</v>
      </c>
      <c r="AA21" s="43">
        <f t="shared" ref="AA21" si="34">SUM(AA17:AA20)</f>
        <v>5.8544999999999998</v>
      </c>
      <c r="AB21" s="53">
        <f t="shared" ref="AB21" si="35">SUM(AB17:AB20)</f>
        <v>0.51929999999999998</v>
      </c>
    </row>
    <row r="22" spans="3:28">
      <c r="C22" s="40" t="s">
        <v>19</v>
      </c>
      <c r="D22" s="43">
        <f>0.3*0.3*25*3.1</f>
        <v>6.9750000000000005</v>
      </c>
      <c r="E22" s="30"/>
      <c r="F22" s="39"/>
      <c r="H22" s="37" t="s">
        <v>19</v>
      </c>
      <c r="I22" s="43">
        <f>0.3*0.3*25*0</f>
        <v>0</v>
      </c>
      <c r="J22" s="30"/>
      <c r="K22" s="30"/>
      <c r="L22" s="2"/>
      <c r="M22" s="7"/>
      <c r="Q22" s="40" t="s">
        <v>19</v>
      </c>
      <c r="R22" s="43">
        <f>0.3*0.3*25*3.1</f>
        <v>6.9750000000000005</v>
      </c>
      <c r="S22" s="30"/>
      <c r="T22" s="39"/>
      <c r="V22" s="37" t="s">
        <v>19</v>
      </c>
      <c r="W22" s="43">
        <f>0.3*0.3*25*0</f>
        <v>0</v>
      </c>
      <c r="X22" s="43"/>
      <c r="Y22" s="30"/>
      <c r="Z22" s="30"/>
      <c r="AA22" s="2"/>
      <c r="AB22" s="7"/>
    </row>
    <row r="23" spans="3:28" ht="18.75" thickBot="1">
      <c r="C23" s="44"/>
      <c r="D23" s="45">
        <f>SUM(D21:D22)</f>
        <v>84.574999999999989</v>
      </c>
      <c r="E23" s="45">
        <f t="shared" ref="E23:F23" si="36">SUM(E21:E22)</f>
        <v>112.035</v>
      </c>
      <c r="F23" s="45">
        <f t="shared" si="36"/>
        <v>48.5</v>
      </c>
      <c r="H23" s="51"/>
      <c r="I23" s="45">
        <f>SUM(I21:I22)</f>
        <v>87.3</v>
      </c>
      <c r="J23" s="45">
        <f t="shared" ref="J23:K23" si="37">SUM(J21:J22)</f>
        <v>68.87</v>
      </c>
      <c r="K23" s="45">
        <f t="shared" si="37"/>
        <v>12.125</v>
      </c>
      <c r="L23" s="45">
        <f t="shared" ref="L23" si="38">SUM(L21:L22)</f>
        <v>31.549250000000001</v>
      </c>
      <c r="M23" s="46">
        <f t="shared" ref="M23" si="39">SUM(M21:M22)</f>
        <v>2.7984499999999999</v>
      </c>
      <c r="Q23" s="44"/>
      <c r="R23" s="45">
        <f>SUM(R21:R22)</f>
        <v>21.375</v>
      </c>
      <c r="S23" s="45">
        <f t="shared" ref="S23" si="40">SUM(S21:S22)</f>
        <v>20.79</v>
      </c>
      <c r="T23" s="45">
        <f t="shared" ref="T23" si="41">SUM(T21:T22)</f>
        <v>9</v>
      </c>
      <c r="V23" s="51"/>
      <c r="W23" s="45">
        <f>SUM(W21:W22)</f>
        <v>16.2</v>
      </c>
      <c r="X23" s="45"/>
      <c r="Y23" s="45">
        <f t="shared" ref="Y23" si="42">SUM(Y21:Y22)</f>
        <v>12.78</v>
      </c>
      <c r="Z23" s="45">
        <f t="shared" ref="Z23" si="43">SUM(Z21:Z22)</f>
        <v>2.25</v>
      </c>
      <c r="AA23" s="45">
        <f t="shared" ref="AA23" si="44">SUM(AA21:AA22)</f>
        <v>5.8544999999999998</v>
      </c>
      <c r="AB23" s="46">
        <f t="shared" ref="AB23" si="45">SUM(AB21:AB22)</f>
        <v>0.51929999999999998</v>
      </c>
    </row>
    <row r="24" spans="3:28">
      <c r="Q24" s="29"/>
      <c r="R24" s="29"/>
      <c r="S24" s="29"/>
      <c r="T24" s="29"/>
    </row>
  </sheetData>
  <mergeCells count="3">
    <mergeCell ref="Z11:AA11"/>
    <mergeCell ref="X11:Y11"/>
    <mergeCell ref="X12:Y12"/>
  </mergeCells>
  <phoneticPr fontId="1" type="noConversion"/>
  <pageMargins left="0.7" right="0.7" top="0.75" bottom="0.75" header="0.3" footer="0.3"/>
  <pageSetup paperSiz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F81E-F040-4A1B-BBDB-30FB48770162}">
  <dimension ref="A1:BG77"/>
  <sheetViews>
    <sheetView tabSelected="1" topLeftCell="AO35" zoomScale="55" zoomScaleNormal="55" workbookViewId="0">
      <selection activeCell="AY59" sqref="AY59:AY67"/>
    </sheetView>
  </sheetViews>
  <sheetFormatPr defaultRowHeight="18"/>
  <cols>
    <col min="1" max="1" width="12.81640625" customWidth="1"/>
    <col min="2" max="4" width="9.26953125" bestFit="1" customWidth="1"/>
    <col min="30" max="30" width="8.7265625" style="68"/>
    <col min="44" max="45" width="8.7265625" style="33"/>
  </cols>
  <sheetData>
    <row r="1" spans="1:59" ht="18.75" thickBot="1"/>
    <row r="2" spans="1:59">
      <c r="A2" s="4"/>
      <c r="B2" s="19"/>
      <c r="C2" s="19" t="s">
        <v>37</v>
      </c>
      <c r="D2" s="19" t="s">
        <v>38</v>
      </c>
      <c r="E2" s="19" t="s">
        <v>39</v>
      </c>
      <c r="F2" s="5"/>
      <c r="G2" s="4"/>
      <c r="H2" s="19" t="s">
        <v>5</v>
      </c>
      <c r="I2" s="19">
        <v>90.09</v>
      </c>
      <c r="J2" s="19"/>
      <c r="K2" s="19"/>
      <c r="L2" s="19"/>
      <c r="M2" s="19"/>
      <c r="N2" s="5"/>
      <c r="O2" s="4"/>
      <c r="P2" s="19"/>
      <c r="Q2" s="19" t="s">
        <v>37</v>
      </c>
      <c r="R2" s="19" t="s">
        <v>38</v>
      </c>
      <c r="S2" s="19" t="s">
        <v>39</v>
      </c>
      <c r="T2" s="5"/>
      <c r="U2" s="4"/>
      <c r="V2" s="19" t="s">
        <v>5</v>
      </c>
      <c r="W2" s="19">
        <v>7.875</v>
      </c>
      <c r="X2" s="19"/>
      <c r="Y2" s="19"/>
      <c r="Z2" s="19"/>
      <c r="AA2" s="19"/>
      <c r="AB2" s="5"/>
      <c r="AF2" s="4"/>
      <c r="AG2" s="19"/>
      <c r="AH2" s="19" t="s">
        <v>37</v>
      </c>
      <c r="AI2" s="19" t="s">
        <v>38</v>
      </c>
      <c r="AJ2" s="19" t="s">
        <v>39</v>
      </c>
      <c r="AK2" s="5"/>
      <c r="AL2" s="4"/>
      <c r="AM2" s="19" t="s">
        <v>5</v>
      </c>
      <c r="AN2" s="19">
        <v>110</v>
      </c>
      <c r="AO2" s="19"/>
      <c r="AP2" s="19"/>
      <c r="AQ2" s="19"/>
      <c r="AR2" s="81"/>
      <c r="AS2" s="82"/>
      <c r="AT2" s="4"/>
      <c r="AU2" s="19"/>
      <c r="AV2" s="19" t="s">
        <v>37</v>
      </c>
      <c r="AW2" s="19" t="s">
        <v>38</v>
      </c>
      <c r="AX2" s="19" t="s">
        <v>39</v>
      </c>
      <c r="AY2" s="5"/>
      <c r="AZ2" s="4"/>
      <c r="BA2" s="19" t="s">
        <v>5</v>
      </c>
      <c r="BB2" s="19">
        <v>7.875</v>
      </c>
      <c r="BC2" s="19"/>
      <c r="BD2" s="19"/>
      <c r="BE2" s="19"/>
      <c r="BF2" s="19"/>
      <c r="BG2" s="5"/>
    </row>
    <row r="3" spans="1:59">
      <c r="A3" s="6" t="s">
        <v>5</v>
      </c>
      <c r="B3" s="2" t="s">
        <v>35</v>
      </c>
      <c r="C3" s="52">
        <v>0.9</v>
      </c>
      <c r="D3" s="52">
        <v>1</v>
      </c>
      <c r="E3" s="52">
        <v>1</v>
      </c>
      <c r="F3" s="7"/>
      <c r="G3" s="6"/>
      <c r="H3" s="2" t="s">
        <v>6</v>
      </c>
      <c r="I3" s="2">
        <v>114.6</v>
      </c>
      <c r="J3" s="2"/>
      <c r="K3" s="2"/>
      <c r="L3" s="2"/>
      <c r="M3" s="2"/>
      <c r="N3" s="7"/>
      <c r="O3" s="6" t="s">
        <v>5</v>
      </c>
      <c r="P3" s="2" t="s">
        <v>35</v>
      </c>
      <c r="Q3" s="52">
        <v>0.9</v>
      </c>
      <c r="R3" s="52">
        <v>1</v>
      </c>
      <c r="S3" s="52">
        <v>1</v>
      </c>
      <c r="T3" s="7"/>
      <c r="U3" s="6"/>
      <c r="V3" s="2" t="s">
        <v>6</v>
      </c>
      <c r="W3" s="2">
        <v>0</v>
      </c>
      <c r="X3" s="2"/>
      <c r="Y3" s="2"/>
      <c r="Z3" s="2"/>
      <c r="AA3" s="2"/>
      <c r="AB3" s="7"/>
      <c r="AF3" s="6" t="s">
        <v>5</v>
      </c>
      <c r="AG3" s="2" t="s">
        <v>35</v>
      </c>
      <c r="AH3" s="52">
        <v>0.9</v>
      </c>
      <c r="AI3" s="52">
        <v>1</v>
      </c>
      <c r="AJ3" s="52">
        <v>1</v>
      </c>
      <c r="AK3" s="7"/>
      <c r="AL3" s="6"/>
      <c r="AM3" s="2" t="s">
        <v>6</v>
      </c>
      <c r="AN3" s="2">
        <v>142.4</v>
      </c>
      <c r="AO3" s="2"/>
      <c r="AP3" s="2"/>
      <c r="AQ3" s="2"/>
      <c r="AR3" s="43"/>
      <c r="AS3" s="53"/>
      <c r="AT3" s="6" t="s">
        <v>5</v>
      </c>
      <c r="AU3" s="2" t="s">
        <v>35</v>
      </c>
      <c r="AV3" s="52">
        <v>0.9</v>
      </c>
      <c r="AW3" s="52">
        <v>1</v>
      </c>
      <c r="AX3" s="52">
        <v>1</v>
      </c>
      <c r="AY3" s="7"/>
      <c r="AZ3" s="6"/>
      <c r="BA3" s="2" t="s">
        <v>6</v>
      </c>
      <c r="BB3" s="2">
        <v>0</v>
      </c>
      <c r="BC3" s="2"/>
      <c r="BD3" s="2"/>
      <c r="BE3" s="2"/>
      <c r="BF3" s="2"/>
      <c r="BG3" s="7"/>
    </row>
    <row r="4" spans="1:59">
      <c r="A4" s="6"/>
      <c r="B4" s="2" t="s">
        <v>36</v>
      </c>
      <c r="C4" s="52">
        <v>1.1000000000000001</v>
      </c>
      <c r="D4" s="52">
        <v>1.3</v>
      </c>
      <c r="E4" s="52">
        <v>1</v>
      </c>
      <c r="F4" s="7"/>
      <c r="G4" s="6"/>
      <c r="H4" s="55" t="s">
        <v>23</v>
      </c>
      <c r="I4" s="55">
        <v>91.35</v>
      </c>
      <c r="J4" s="56">
        <f>I5</f>
        <v>0</v>
      </c>
      <c r="K4" s="57">
        <f>I6</f>
        <v>0</v>
      </c>
      <c r="L4" s="58">
        <f>I7</f>
        <v>0</v>
      </c>
      <c r="M4" s="2" t="s">
        <v>46</v>
      </c>
      <c r="N4" s="7"/>
      <c r="O4" s="6"/>
      <c r="P4" s="2" t="s">
        <v>36</v>
      </c>
      <c r="Q4" s="52">
        <v>1.1000000000000001</v>
      </c>
      <c r="R4" s="52">
        <v>1.3</v>
      </c>
      <c r="S4" s="52">
        <v>1</v>
      </c>
      <c r="T4" s="7"/>
      <c r="U4" s="6"/>
      <c r="V4" s="55" t="s">
        <v>23</v>
      </c>
      <c r="W4" s="55">
        <v>0</v>
      </c>
      <c r="X4" s="56">
        <f>W5</f>
        <v>0</v>
      </c>
      <c r="Y4" s="57">
        <f>W6</f>
        <v>0</v>
      </c>
      <c r="Z4" s="58">
        <f>W7</f>
        <v>0</v>
      </c>
      <c r="AA4" s="2" t="s">
        <v>46</v>
      </c>
      <c r="AB4" s="7"/>
      <c r="AF4" s="6"/>
      <c r="AG4" s="2" t="s">
        <v>36</v>
      </c>
      <c r="AH4" s="52">
        <v>1.1000000000000001</v>
      </c>
      <c r="AI4" s="52">
        <v>1.3</v>
      </c>
      <c r="AJ4" s="52">
        <v>1</v>
      </c>
      <c r="AK4" s="7"/>
      <c r="AL4" s="6"/>
      <c r="AM4" s="55" t="s">
        <v>23</v>
      </c>
      <c r="AN4" s="55">
        <v>113.5</v>
      </c>
      <c r="AO4" s="56">
        <f>AN5</f>
        <v>0</v>
      </c>
      <c r="AP4" s="57">
        <f>AN6</f>
        <v>0</v>
      </c>
      <c r="AQ4" s="58">
        <f>AN7</f>
        <v>0</v>
      </c>
      <c r="AR4" s="43" t="s">
        <v>46</v>
      </c>
      <c r="AS4" s="53"/>
      <c r="AT4" s="6"/>
      <c r="AU4" s="2" t="s">
        <v>36</v>
      </c>
      <c r="AV4" s="52">
        <v>1.1000000000000001</v>
      </c>
      <c r="AW4" s="52">
        <v>1.3</v>
      </c>
      <c r="AX4" s="52">
        <v>1</v>
      </c>
      <c r="AY4" s="7"/>
      <c r="AZ4" s="6"/>
      <c r="BA4" s="55" t="s">
        <v>23</v>
      </c>
      <c r="BB4" s="55">
        <v>0</v>
      </c>
      <c r="BC4" s="56">
        <f>BB5</f>
        <v>0</v>
      </c>
      <c r="BD4" s="57">
        <f>BB6</f>
        <v>0</v>
      </c>
      <c r="BE4" s="58">
        <f>BB7</f>
        <v>0</v>
      </c>
      <c r="BF4" s="2" t="s">
        <v>46</v>
      </c>
      <c r="BG4" s="7"/>
    </row>
    <row r="5" spans="1:59">
      <c r="A5" s="6" t="s">
        <v>6</v>
      </c>
      <c r="B5" s="2" t="s">
        <v>35</v>
      </c>
      <c r="C5" s="52">
        <v>0.8</v>
      </c>
      <c r="D5" s="52">
        <v>0.8</v>
      </c>
      <c r="E5" s="52">
        <v>0.8</v>
      </c>
      <c r="F5" s="7"/>
      <c r="G5" s="6"/>
      <c r="H5" s="56" t="s">
        <v>41</v>
      </c>
      <c r="I5" s="56">
        <v>0</v>
      </c>
      <c r="J5" s="55">
        <f>I4</f>
        <v>91.35</v>
      </c>
      <c r="K5" s="55">
        <f>I4</f>
        <v>91.35</v>
      </c>
      <c r="L5" s="55">
        <f>I4</f>
        <v>91.35</v>
      </c>
      <c r="M5" s="2"/>
      <c r="N5" s="7"/>
      <c r="O5" s="6" t="s">
        <v>6</v>
      </c>
      <c r="P5" s="2" t="s">
        <v>35</v>
      </c>
      <c r="Q5" s="52">
        <v>0.8</v>
      </c>
      <c r="R5" s="52">
        <v>0.8</v>
      </c>
      <c r="S5" s="52">
        <v>0.8</v>
      </c>
      <c r="T5" s="7"/>
      <c r="U5" s="6"/>
      <c r="V5" s="56" t="s">
        <v>41</v>
      </c>
      <c r="W5" s="56">
        <v>0</v>
      </c>
      <c r="X5" s="55">
        <f>W4</f>
        <v>0</v>
      </c>
      <c r="Y5" s="55">
        <f>W4</f>
        <v>0</v>
      </c>
      <c r="Z5" s="55">
        <f>W4</f>
        <v>0</v>
      </c>
      <c r="AA5" s="2"/>
      <c r="AB5" s="7"/>
      <c r="AF5" s="6" t="s">
        <v>6</v>
      </c>
      <c r="AG5" s="2" t="s">
        <v>35</v>
      </c>
      <c r="AH5" s="52">
        <v>0.8</v>
      </c>
      <c r="AI5" s="52">
        <v>0.8</v>
      </c>
      <c r="AJ5" s="52">
        <v>0.8</v>
      </c>
      <c r="AK5" s="7"/>
      <c r="AL5" s="6"/>
      <c r="AM5" s="56" t="s">
        <v>41</v>
      </c>
      <c r="AN5" s="56">
        <v>0</v>
      </c>
      <c r="AO5" s="55">
        <f>AN4</f>
        <v>113.5</v>
      </c>
      <c r="AP5" s="55">
        <f>AN4</f>
        <v>113.5</v>
      </c>
      <c r="AQ5" s="55">
        <f>AN4</f>
        <v>113.5</v>
      </c>
      <c r="AR5" s="43"/>
      <c r="AS5" s="53"/>
      <c r="AT5" s="6" t="s">
        <v>6</v>
      </c>
      <c r="AU5" s="2" t="s">
        <v>35</v>
      </c>
      <c r="AV5" s="52">
        <v>0.8</v>
      </c>
      <c r="AW5" s="52">
        <v>0.8</v>
      </c>
      <c r="AX5" s="52">
        <v>0.8</v>
      </c>
      <c r="AY5" s="7"/>
      <c r="AZ5" s="6"/>
      <c r="BA5" s="56" t="s">
        <v>41</v>
      </c>
      <c r="BB5" s="56">
        <v>0</v>
      </c>
      <c r="BC5" s="55">
        <f>BB4</f>
        <v>0</v>
      </c>
      <c r="BD5" s="55">
        <f>BB4</f>
        <v>0</v>
      </c>
      <c r="BE5" s="55">
        <f>BB4</f>
        <v>0</v>
      </c>
      <c r="BF5" s="2"/>
      <c r="BG5" s="7"/>
    </row>
    <row r="6" spans="1:59">
      <c r="A6" s="6"/>
      <c r="B6" s="2" t="s">
        <v>36</v>
      </c>
      <c r="C6" s="52">
        <v>1.5</v>
      </c>
      <c r="D6" s="52">
        <v>1.5</v>
      </c>
      <c r="E6" s="52">
        <v>1.3</v>
      </c>
      <c r="F6" s="7"/>
      <c r="G6" s="6"/>
      <c r="H6" s="57" t="s">
        <v>42</v>
      </c>
      <c r="I6" s="57">
        <v>0</v>
      </c>
      <c r="J6" s="57">
        <f>I6</f>
        <v>0</v>
      </c>
      <c r="K6" s="56">
        <f>I5</f>
        <v>0</v>
      </c>
      <c r="L6" s="56">
        <f>I5</f>
        <v>0</v>
      </c>
      <c r="M6" s="2"/>
      <c r="N6" s="7"/>
      <c r="O6" s="6"/>
      <c r="P6" s="2" t="s">
        <v>36</v>
      </c>
      <c r="Q6" s="52">
        <v>1.5</v>
      </c>
      <c r="R6" s="52">
        <v>1.5</v>
      </c>
      <c r="S6" s="52">
        <v>1.3</v>
      </c>
      <c r="T6" s="7"/>
      <c r="U6" s="6"/>
      <c r="V6" s="57" t="s">
        <v>42</v>
      </c>
      <c r="W6" s="57">
        <v>0</v>
      </c>
      <c r="X6" s="57">
        <f>W6</f>
        <v>0</v>
      </c>
      <c r="Y6" s="56">
        <f>W5</f>
        <v>0</v>
      </c>
      <c r="Z6" s="56">
        <f>W5</f>
        <v>0</v>
      </c>
      <c r="AA6" s="2"/>
      <c r="AB6" s="7"/>
      <c r="AF6" s="6"/>
      <c r="AG6" s="2" t="s">
        <v>36</v>
      </c>
      <c r="AH6" s="52">
        <v>1.5</v>
      </c>
      <c r="AI6" s="52">
        <v>1.5</v>
      </c>
      <c r="AJ6" s="52">
        <v>1.3</v>
      </c>
      <c r="AK6" s="7"/>
      <c r="AL6" s="6"/>
      <c r="AM6" s="57" t="s">
        <v>42</v>
      </c>
      <c r="AN6" s="57">
        <v>0</v>
      </c>
      <c r="AO6" s="57">
        <f>AN6</f>
        <v>0</v>
      </c>
      <c r="AP6" s="56">
        <f>AN5</f>
        <v>0</v>
      </c>
      <c r="AQ6" s="56">
        <f>AN5</f>
        <v>0</v>
      </c>
      <c r="AR6" s="43"/>
      <c r="AS6" s="53"/>
      <c r="AT6" s="6"/>
      <c r="AU6" s="2" t="s">
        <v>36</v>
      </c>
      <c r="AV6" s="52">
        <v>1.5</v>
      </c>
      <c r="AW6" s="52">
        <v>1.5</v>
      </c>
      <c r="AX6" s="52">
        <v>1.3</v>
      </c>
      <c r="AY6" s="7"/>
      <c r="AZ6" s="6"/>
      <c r="BA6" s="57" t="s">
        <v>42</v>
      </c>
      <c r="BB6" s="57">
        <v>0</v>
      </c>
      <c r="BC6" s="57">
        <f>BB6</f>
        <v>0</v>
      </c>
      <c r="BD6" s="56">
        <f>BB5</f>
        <v>0</v>
      </c>
      <c r="BE6" s="56">
        <f>BB5</f>
        <v>0</v>
      </c>
      <c r="BF6" s="2"/>
      <c r="BG6" s="7"/>
    </row>
    <row r="7" spans="1:59">
      <c r="A7" s="6" t="s">
        <v>34</v>
      </c>
      <c r="B7" s="2" t="s">
        <v>35</v>
      </c>
      <c r="C7" s="52">
        <v>0</v>
      </c>
      <c r="D7" s="52">
        <v>0</v>
      </c>
      <c r="E7" s="52">
        <v>0</v>
      </c>
      <c r="F7" s="7"/>
      <c r="G7" s="6"/>
      <c r="H7" s="58" t="s">
        <v>43</v>
      </c>
      <c r="I7" s="58">
        <v>0</v>
      </c>
      <c r="J7" s="58">
        <f>I7</f>
        <v>0</v>
      </c>
      <c r="K7" s="58">
        <f>I7</f>
        <v>0</v>
      </c>
      <c r="L7" s="57">
        <f>I6</f>
        <v>0</v>
      </c>
      <c r="M7" s="2"/>
      <c r="N7" s="7"/>
      <c r="O7" s="6" t="s">
        <v>34</v>
      </c>
      <c r="P7" s="2" t="s">
        <v>35</v>
      </c>
      <c r="Q7" s="52">
        <v>0</v>
      </c>
      <c r="R7" s="52">
        <v>0</v>
      </c>
      <c r="S7" s="52">
        <v>0</v>
      </c>
      <c r="T7" s="7"/>
      <c r="U7" s="6"/>
      <c r="V7" s="58" t="s">
        <v>43</v>
      </c>
      <c r="W7" s="58">
        <v>0</v>
      </c>
      <c r="X7" s="58">
        <f>W7</f>
        <v>0</v>
      </c>
      <c r="Y7" s="58">
        <f>W7</f>
        <v>0</v>
      </c>
      <c r="Z7" s="57">
        <f>W6</f>
        <v>0</v>
      </c>
      <c r="AA7" s="2"/>
      <c r="AB7" s="7"/>
      <c r="AF7" s="6" t="s">
        <v>34</v>
      </c>
      <c r="AG7" s="2" t="s">
        <v>35</v>
      </c>
      <c r="AH7" s="52">
        <v>0</v>
      </c>
      <c r="AI7" s="52">
        <v>0</v>
      </c>
      <c r="AJ7" s="52">
        <v>0</v>
      </c>
      <c r="AK7" s="7"/>
      <c r="AL7" s="6"/>
      <c r="AM7" s="58" t="s">
        <v>43</v>
      </c>
      <c r="AN7" s="58">
        <v>0</v>
      </c>
      <c r="AO7" s="58">
        <f>AN7</f>
        <v>0</v>
      </c>
      <c r="AP7" s="58">
        <f>AN7</f>
        <v>0</v>
      </c>
      <c r="AQ7" s="57">
        <f>AN6</f>
        <v>0</v>
      </c>
      <c r="AR7" s="43"/>
      <c r="AS7" s="53"/>
      <c r="AT7" s="6" t="s">
        <v>34</v>
      </c>
      <c r="AU7" s="2" t="s">
        <v>35</v>
      </c>
      <c r="AV7" s="52">
        <v>0</v>
      </c>
      <c r="AW7" s="52">
        <v>0</v>
      </c>
      <c r="AX7" s="52">
        <v>0</v>
      </c>
      <c r="AY7" s="7"/>
      <c r="AZ7" s="6"/>
      <c r="BA7" s="58" t="s">
        <v>43</v>
      </c>
      <c r="BB7" s="58">
        <v>0</v>
      </c>
      <c r="BC7" s="58">
        <f>BB7</f>
        <v>0</v>
      </c>
      <c r="BD7" s="58">
        <f>BB7</f>
        <v>0</v>
      </c>
      <c r="BE7" s="57">
        <f>BB6</f>
        <v>0</v>
      </c>
      <c r="BF7" s="2"/>
      <c r="BG7" s="7"/>
    </row>
    <row r="8" spans="1:59">
      <c r="A8" s="6"/>
      <c r="B8" s="2" t="s">
        <v>36</v>
      </c>
      <c r="C8" s="52">
        <v>1.5</v>
      </c>
      <c r="D8" s="52">
        <v>1.5</v>
      </c>
      <c r="E8" s="52">
        <v>1.3</v>
      </c>
      <c r="F8" s="7"/>
      <c r="G8" s="6"/>
      <c r="H8" s="2"/>
      <c r="I8" s="2"/>
      <c r="J8" s="2"/>
      <c r="K8" s="2"/>
      <c r="L8" s="2"/>
      <c r="M8" s="2"/>
      <c r="N8" s="7"/>
      <c r="O8" s="6"/>
      <c r="P8" s="2" t="s">
        <v>36</v>
      </c>
      <c r="Q8" s="52">
        <v>1.5</v>
      </c>
      <c r="R8" s="52">
        <v>1.5</v>
      </c>
      <c r="S8" s="52">
        <v>1.3</v>
      </c>
      <c r="T8" s="7"/>
      <c r="U8" s="6"/>
      <c r="V8" s="2"/>
      <c r="W8" s="2"/>
      <c r="X8" s="2"/>
      <c r="Y8" s="2"/>
      <c r="Z8" s="2"/>
      <c r="AA8" s="2"/>
      <c r="AB8" s="7"/>
      <c r="AF8" s="6"/>
      <c r="AG8" s="2" t="s">
        <v>36</v>
      </c>
      <c r="AH8" s="52">
        <v>1.5</v>
      </c>
      <c r="AI8" s="52">
        <v>1.5</v>
      </c>
      <c r="AJ8" s="52">
        <v>1.3</v>
      </c>
      <c r="AK8" s="7"/>
      <c r="AL8" s="6"/>
      <c r="AM8" s="2"/>
      <c r="AN8" s="2"/>
      <c r="AO8" s="2"/>
      <c r="AP8" s="2"/>
      <c r="AQ8" s="2"/>
      <c r="AR8" s="43"/>
      <c r="AS8" s="53"/>
      <c r="AT8" s="6"/>
      <c r="AU8" s="2" t="s">
        <v>36</v>
      </c>
      <c r="AV8" s="52">
        <v>1.5</v>
      </c>
      <c r="AW8" s="52">
        <v>1.5</v>
      </c>
      <c r="AX8" s="52">
        <v>1.3</v>
      </c>
      <c r="AY8" s="7"/>
      <c r="AZ8" s="6"/>
      <c r="BA8" s="2"/>
      <c r="BB8" s="2"/>
      <c r="BC8" s="2"/>
      <c r="BD8" s="2"/>
      <c r="BE8" s="2"/>
      <c r="BF8" s="2"/>
      <c r="BG8" s="7"/>
    </row>
    <row r="9" spans="1:59" ht="18.75" thickBot="1">
      <c r="A9" s="6"/>
      <c r="B9" s="2"/>
      <c r="C9" s="2"/>
      <c r="D9" s="2"/>
      <c r="E9" s="2"/>
      <c r="F9" s="7"/>
      <c r="G9" s="6"/>
      <c r="H9" s="2"/>
      <c r="I9" s="2"/>
      <c r="J9" s="2"/>
      <c r="K9" s="2"/>
      <c r="L9" s="2"/>
      <c r="M9" s="2"/>
      <c r="N9" s="7"/>
      <c r="O9" s="6"/>
      <c r="P9" s="2"/>
      <c r="Q9" s="2"/>
      <c r="R9" s="2"/>
      <c r="S9" s="2"/>
      <c r="T9" s="7"/>
      <c r="U9" s="6"/>
      <c r="V9" s="2"/>
      <c r="W9" s="2"/>
      <c r="X9" s="2"/>
      <c r="Y9" s="2"/>
      <c r="Z9" s="2"/>
      <c r="AA9" s="2"/>
      <c r="AB9" s="7"/>
      <c r="AF9" s="6"/>
      <c r="AG9" s="2"/>
      <c r="AH9" s="2"/>
      <c r="AI9" s="2"/>
      <c r="AJ9" s="2"/>
      <c r="AK9" s="7"/>
      <c r="AL9" s="6"/>
      <c r="AM9" s="2"/>
      <c r="AN9" s="2"/>
      <c r="AO9" s="2"/>
      <c r="AP9" s="2"/>
      <c r="AQ9" s="2"/>
      <c r="AR9" s="43"/>
      <c r="AS9" s="53"/>
      <c r="AT9" s="6"/>
      <c r="AU9" s="2"/>
      <c r="AV9" s="2"/>
      <c r="AW9" s="2"/>
      <c r="AX9" s="2"/>
      <c r="AY9" s="7"/>
      <c r="AZ9" s="6"/>
      <c r="BA9" s="2"/>
      <c r="BB9" s="2"/>
      <c r="BC9" s="2"/>
      <c r="BD9" s="2"/>
      <c r="BE9" s="2"/>
      <c r="BF9" s="2"/>
      <c r="BG9" s="7"/>
    </row>
    <row r="10" spans="1:59">
      <c r="A10" s="6"/>
      <c r="B10" s="2"/>
      <c r="C10" s="2"/>
      <c r="D10" s="2"/>
      <c r="E10" s="2"/>
      <c r="F10" s="7"/>
      <c r="G10" s="6"/>
      <c r="H10" s="2"/>
      <c r="I10" s="2" t="s">
        <v>23</v>
      </c>
      <c r="J10" s="2" t="s">
        <v>41</v>
      </c>
      <c r="K10" s="2" t="s">
        <v>42</v>
      </c>
      <c r="L10" s="2" t="s">
        <v>43</v>
      </c>
      <c r="M10" s="4" t="s">
        <v>51</v>
      </c>
      <c r="N10" s="5" t="s">
        <v>52</v>
      </c>
      <c r="O10" s="6"/>
      <c r="P10" s="2"/>
      <c r="Q10" s="2"/>
      <c r="R10" s="2"/>
      <c r="S10" s="2"/>
      <c r="T10" s="7"/>
      <c r="U10" s="6"/>
      <c r="V10" s="2"/>
      <c r="W10" s="2" t="s">
        <v>23</v>
      </c>
      <c r="X10" s="2" t="s">
        <v>41</v>
      </c>
      <c r="Y10" s="2" t="s">
        <v>42</v>
      </c>
      <c r="Z10" s="2" t="s">
        <v>43</v>
      </c>
      <c r="AA10" s="4" t="s">
        <v>51</v>
      </c>
      <c r="AB10" s="5" t="s">
        <v>52</v>
      </c>
      <c r="AF10" s="6"/>
      <c r="AG10" s="2"/>
      <c r="AH10" s="2"/>
      <c r="AI10" s="2"/>
      <c r="AJ10" s="2"/>
      <c r="AK10" s="7"/>
      <c r="AL10" s="6"/>
      <c r="AM10" s="2"/>
      <c r="AN10" s="2" t="s">
        <v>23</v>
      </c>
      <c r="AO10" s="2" t="s">
        <v>41</v>
      </c>
      <c r="AP10" s="2" t="s">
        <v>42</v>
      </c>
      <c r="AQ10" s="2" t="s">
        <v>43</v>
      </c>
      <c r="AR10" s="83" t="s">
        <v>51</v>
      </c>
      <c r="AS10" s="82" t="s">
        <v>52</v>
      </c>
      <c r="AT10" s="6"/>
      <c r="AU10" s="2"/>
      <c r="AV10" s="2"/>
      <c r="AW10" s="2"/>
      <c r="AX10" s="2"/>
      <c r="AY10" s="7"/>
      <c r="AZ10" s="6"/>
      <c r="BA10" s="2"/>
      <c r="BB10" s="2" t="s">
        <v>23</v>
      </c>
      <c r="BC10" s="2" t="s">
        <v>41</v>
      </c>
      <c r="BD10" s="2" t="s">
        <v>42</v>
      </c>
      <c r="BE10" s="2" t="s">
        <v>43</v>
      </c>
      <c r="BF10" s="4" t="s">
        <v>51</v>
      </c>
      <c r="BG10" s="5" t="s">
        <v>52</v>
      </c>
    </row>
    <row r="11" spans="1:59">
      <c r="A11" s="6"/>
      <c r="B11" s="59"/>
      <c r="C11" s="59"/>
      <c r="D11" s="59"/>
      <c r="E11" s="2"/>
      <c r="F11" s="7"/>
      <c r="G11" s="6" t="s">
        <v>44</v>
      </c>
      <c r="H11" s="2"/>
      <c r="I11" s="2">
        <f>I2*D4+I3*D6+I4*D8+I5*D8*B13+I6*D8*B14+I7*D8*B15</f>
        <v>426.04199999999997</v>
      </c>
      <c r="J11" s="2">
        <f>I2*D4+I3*D6+J4*D8+J5*D8*B12+J6*D8*B14+J7*D8*B15</f>
        <v>384.93449999999996</v>
      </c>
      <c r="K11" s="2">
        <f>I2*D4+I3*D6+K4*D8+K5*D8*B12+K6*D8*B13+K7*D8*B15</f>
        <v>384.93449999999996</v>
      </c>
      <c r="L11" s="2">
        <f>I2*D4+I3*D6+L4*D8+L5*D8*B12+L6*D8*B13+L7*D8*B14</f>
        <v>384.93449999999996</v>
      </c>
      <c r="M11" s="6">
        <f>MAX(I11:L11)</f>
        <v>426.04199999999997</v>
      </c>
      <c r="N11" s="7">
        <f>MIN(I11:L11)</f>
        <v>384.93449999999996</v>
      </c>
      <c r="O11" s="6"/>
      <c r="P11" s="59"/>
      <c r="Q11" s="59"/>
      <c r="R11" s="59"/>
      <c r="S11" s="2"/>
      <c r="T11" s="7"/>
      <c r="U11" s="6" t="s">
        <v>44</v>
      </c>
      <c r="V11" s="2"/>
      <c r="W11" s="2">
        <f>W2*R4+W3*R6+W4*R8+W5*R8*P13+W6*R8*P14+W7*R8*P15</f>
        <v>10.237500000000001</v>
      </c>
      <c r="X11" s="2">
        <f>W2*R4+W3*R6+X4*R8+X5*R8*P12+X6*R8*P14+X7*R8*P15</f>
        <v>10.237500000000001</v>
      </c>
      <c r="Y11" s="2">
        <f>W2*R4+W3*R6+Y4*R8+Y5*R8*P12+Y6*R8*P13+Y7*R8*P15</f>
        <v>10.237500000000001</v>
      </c>
      <c r="Z11" s="2">
        <f>W2*R4+W3*R6+Z4*R8+Z5*R8*P12+Z6*R8*P13+Z7*R8*P14</f>
        <v>10.237500000000001</v>
      </c>
      <c r="AA11" s="6">
        <f>MAX(W11:Z11)</f>
        <v>10.237500000000001</v>
      </c>
      <c r="AB11" s="7">
        <f>MIN(W11:Z11)</f>
        <v>10.237500000000001</v>
      </c>
      <c r="AF11" s="6"/>
      <c r="AG11" s="59"/>
      <c r="AH11" s="59"/>
      <c r="AI11" s="59"/>
      <c r="AJ11" s="2"/>
      <c r="AK11" s="7"/>
      <c r="AL11" s="6" t="s">
        <v>44</v>
      </c>
      <c r="AM11" s="2"/>
      <c r="AN11" s="2">
        <f>AN2*AI4+AN3*AI6+AN4*AI8+AN5*AI8*AG13+AN6*AI8*AG14+AN7*AI8*AG15</f>
        <v>526.85</v>
      </c>
      <c r="AO11" s="2">
        <f>AN2*AI4+AN3*AI6+AO4*AI8+AO5*AI8*AG12+AO6*AI8*AG14+AO7*AI8*AG15</f>
        <v>475.77500000000003</v>
      </c>
      <c r="AP11" s="2">
        <f>AN2*AI4+AN3*AI6+AP4*AI8+AP5*AI8*AG12+AP6*AI8*AG13+AP7*AI8*AG15</f>
        <v>475.77500000000003</v>
      </c>
      <c r="AQ11" s="2">
        <f>AN2*AI4+AN3*AI6+AQ4*AI8+AQ5*AI8*AG12+AQ6*AI8*AG13+AQ7*AI8*AG14</f>
        <v>475.77500000000003</v>
      </c>
      <c r="AR11" s="84">
        <f>MAX(AN11:AQ11)</f>
        <v>526.85</v>
      </c>
      <c r="AS11" s="53">
        <f>MIN(AN11:AQ11)</f>
        <v>475.77500000000003</v>
      </c>
      <c r="AT11" s="6"/>
      <c r="AU11" s="59"/>
      <c r="AV11" s="59"/>
      <c r="AW11" s="59"/>
      <c r="AX11" s="2"/>
      <c r="AY11" s="7"/>
      <c r="AZ11" s="6" t="s">
        <v>44</v>
      </c>
      <c r="BA11" s="2"/>
      <c r="BB11" s="2">
        <f>BB2*AW4+BB3*AW6+BB4*AW8+BB5*AW8*AU13+BB6*AW8*AU14+BB7*AW8*AU15</f>
        <v>10.237500000000001</v>
      </c>
      <c r="BC11" s="2">
        <f>BB2*AW4+BB3*AW6+BC4*AW8+BC5*AW8*AU12+BC6*AW8*AU14+BC7*AW8*AU15</f>
        <v>10.237500000000001</v>
      </c>
      <c r="BD11" s="2">
        <f>BB2*AW4+BB3*AW6+BD4*AW8+BD5*AW8*AU12+BD6*AW8*AU13+BD7*AW8*AU15</f>
        <v>10.237500000000001</v>
      </c>
      <c r="BE11" s="2">
        <f>BB2*AW4+BB3*AW6+BE4*AW8+BE5*AW8*AU12+BE6*AW8*AU13+BE7*AW8*AU14</f>
        <v>10.237500000000001</v>
      </c>
      <c r="BF11" s="6">
        <f>MAX(BB11:BE11)</f>
        <v>10.237500000000001</v>
      </c>
      <c r="BG11" s="7">
        <f>MIN(BB11:BE11)</f>
        <v>10.237500000000001</v>
      </c>
    </row>
    <row r="12" spans="1:59">
      <c r="A12" s="60" t="s">
        <v>23</v>
      </c>
      <c r="B12" s="61">
        <v>0.7</v>
      </c>
      <c r="C12" s="61">
        <v>0.7</v>
      </c>
      <c r="D12" s="61">
        <v>0.6</v>
      </c>
      <c r="E12" s="2" t="s">
        <v>40</v>
      </c>
      <c r="F12" s="7"/>
      <c r="G12" s="6" t="s">
        <v>45</v>
      </c>
      <c r="H12" s="2"/>
      <c r="I12" s="2">
        <f>I2*D4+I3*D6</f>
        <v>289.017</v>
      </c>
      <c r="J12" s="2" t="s">
        <v>48</v>
      </c>
      <c r="K12" s="2" t="s">
        <v>48</v>
      </c>
      <c r="L12" s="2" t="s">
        <v>48</v>
      </c>
      <c r="M12" s="6">
        <f>MAX(I12:L12)</f>
        <v>289.017</v>
      </c>
      <c r="N12" s="7">
        <f>MIN(I12:L12)</f>
        <v>289.017</v>
      </c>
      <c r="O12" s="60" t="s">
        <v>23</v>
      </c>
      <c r="P12" s="61">
        <v>0.7</v>
      </c>
      <c r="Q12" s="61">
        <v>0.7</v>
      </c>
      <c r="R12" s="61">
        <v>0.6</v>
      </c>
      <c r="S12" s="2" t="s">
        <v>40</v>
      </c>
      <c r="T12" s="7"/>
      <c r="U12" s="6" t="s">
        <v>45</v>
      </c>
      <c r="V12" s="2"/>
      <c r="W12" s="2">
        <f>W2*R4+W3*R6</f>
        <v>10.237500000000001</v>
      </c>
      <c r="X12" s="2" t="s">
        <v>48</v>
      </c>
      <c r="Y12" s="2" t="s">
        <v>48</v>
      </c>
      <c r="Z12" s="2" t="s">
        <v>48</v>
      </c>
      <c r="AA12" s="6">
        <f>MAX(W12:Z12)</f>
        <v>10.237500000000001</v>
      </c>
      <c r="AB12" s="7">
        <f>MIN(W12:Z12)</f>
        <v>10.237500000000001</v>
      </c>
      <c r="AF12" s="60" t="s">
        <v>23</v>
      </c>
      <c r="AG12" s="61">
        <v>0.7</v>
      </c>
      <c r="AH12" s="61">
        <v>0.7</v>
      </c>
      <c r="AI12" s="61">
        <v>0.6</v>
      </c>
      <c r="AJ12" s="2" t="s">
        <v>40</v>
      </c>
      <c r="AK12" s="7"/>
      <c r="AL12" s="6" t="s">
        <v>45</v>
      </c>
      <c r="AM12" s="2"/>
      <c r="AN12" s="2">
        <f>AN2*AI4+AN3*AI6</f>
        <v>356.6</v>
      </c>
      <c r="AO12" s="2" t="s">
        <v>48</v>
      </c>
      <c r="AP12" s="2" t="s">
        <v>48</v>
      </c>
      <c r="AQ12" s="2" t="s">
        <v>48</v>
      </c>
      <c r="AR12" s="84">
        <f>MAX(AN12:AQ12)</f>
        <v>356.6</v>
      </c>
      <c r="AS12" s="53">
        <f>MIN(AN12:AQ12)</f>
        <v>356.6</v>
      </c>
      <c r="AT12" s="60" t="s">
        <v>23</v>
      </c>
      <c r="AU12" s="61">
        <v>0.7</v>
      </c>
      <c r="AV12" s="61">
        <v>0.7</v>
      </c>
      <c r="AW12" s="61">
        <v>0.6</v>
      </c>
      <c r="AX12" s="2" t="s">
        <v>40</v>
      </c>
      <c r="AY12" s="7"/>
      <c r="AZ12" s="6" t="s">
        <v>45</v>
      </c>
      <c r="BA12" s="2"/>
      <c r="BB12" s="2">
        <f>BB2*AW4+BB3*AW6</f>
        <v>10.237500000000001</v>
      </c>
      <c r="BC12" s="2" t="s">
        <v>48</v>
      </c>
      <c r="BD12" s="2" t="s">
        <v>48</v>
      </c>
      <c r="BE12" s="2" t="s">
        <v>48</v>
      </c>
      <c r="BF12" s="6">
        <f>MAX(BB12:BE12)</f>
        <v>10.237500000000001</v>
      </c>
      <c r="BG12" s="7">
        <f>MIN(BB12:BE12)</f>
        <v>10.237500000000001</v>
      </c>
    </row>
    <row r="13" spans="1:59">
      <c r="A13" s="62" t="s">
        <v>41</v>
      </c>
      <c r="B13" s="63">
        <v>0.6</v>
      </c>
      <c r="C13" s="63">
        <v>0.2</v>
      </c>
      <c r="D13" s="63">
        <v>0</v>
      </c>
      <c r="E13" s="2"/>
      <c r="F13" s="7"/>
      <c r="G13" s="6" t="s">
        <v>47</v>
      </c>
      <c r="H13" s="2"/>
      <c r="I13" s="2">
        <f>I2+I3+I4+I5*B13+I6*B14+I7*B15</f>
        <v>296.03999999999996</v>
      </c>
      <c r="J13" s="2">
        <f>I2+I3+J4+J5*B12+J6*B14+J7*B15</f>
        <v>268.63499999999999</v>
      </c>
      <c r="K13" s="2">
        <f>I2+I3+K4+K5*B12+K6*B13+K7*B15</f>
        <v>268.63499999999999</v>
      </c>
      <c r="L13" s="2">
        <f>I2+I3+L4+L5*B12+L6*B13+L7*B14</f>
        <v>268.63499999999999</v>
      </c>
      <c r="M13" s="6">
        <f>MAX(I13:L13)</f>
        <v>296.03999999999996</v>
      </c>
      <c r="N13" s="7">
        <f>MIN(I13:L13)</f>
        <v>268.63499999999999</v>
      </c>
      <c r="O13" s="62" t="s">
        <v>41</v>
      </c>
      <c r="P13" s="63">
        <v>0.6</v>
      </c>
      <c r="Q13" s="63">
        <v>0.2</v>
      </c>
      <c r="R13" s="63">
        <v>0</v>
      </c>
      <c r="S13" s="2"/>
      <c r="T13" s="7"/>
      <c r="U13" s="6" t="s">
        <v>47</v>
      </c>
      <c r="V13" s="2"/>
      <c r="W13" s="2">
        <f>W2+W3+W4+W5*P13+W6*P14+W7*P15</f>
        <v>7.875</v>
      </c>
      <c r="X13" s="2">
        <f>W2+W3+X4+X5*P12+X6*P14+X7*P15</f>
        <v>7.875</v>
      </c>
      <c r="Y13" s="2">
        <f>W2+W3+Y4+Y5*P12+Y6*P13+Y7*P15</f>
        <v>7.875</v>
      </c>
      <c r="Z13" s="2">
        <f>W2+W3+Z4+Z5*P12+Z6*P13+Z7*P14</f>
        <v>7.875</v>
      </c>
      <c r="AA13" s="6">
        <f>MAX(W13:Z13)</f>
        <v>7.875</v>
      </c>
      <c r="AB13" s="7">
        <f>MIN(W13:Z13)</f>
        <v>7.875</v>
      </c>
      <c r="AF13" s="62" t="s">
        <v>41</v>
      </c>
      <c r="AG13" s="63">
        <v>0.6</v>
      </c>
      <c r="AH13" s="63">
        <v>0.2</v>
      </c>
      <c r="AI13" s="63">
        <v>0</v>
      </c>
      <c r="AJ13" s="2"/>
      <c r="AK13" s="7"/>
      <c r="AL13" s="6" t="s">
        <v>47</v>
      </c>
      <c r="AM13" s="2"/>
      <c r="AN13" s="2">
        <f>AN2+AN3+AN4+AN5*AG13+AN6*AG14+AN7*AG15</f>
        <v>365.9</v>
      </c>
      <c r="AO13" s="2">
        <f>AN2+AN3+AO4+AO5*AG12+AO6*AG14+AO7*AG15</f>
        <v>331.85</v>
      </c>
      <c r="AP13" s="2">
        <f>AN2+AN3+AP4+AP5*AG12+AP6*AG13+AP7*AG15</f>
        <v>331.85</v>
      </c>
      <c r="AQ13" s="2">
        <f>AN2+AN3+AQ4+AQ5*AG12+AQ6*AG13+AQ7*AG14</f>
        <v>331.85</v>
      </c>
      <c r="AR13" s="84">
        <f>MAX(AN13:AQ13)</f>
        <v>365.9</v>
      </c>
      <c r="AS13" s="53">
        <f>MIN(AN13:AQ13)</f>
        <v>331.85</v>
      </c>
      <c r="AT13" s="62" t="s">
        <v>41</v>
      </c>
      <c r="AU13" s="63">
        <v>0.6</v>
      </c>
      <c r="AV13" s="63">
        <v>0.2</v>
      </c>
      <c r="AW13" s="63">
        <v>0</v>
      </c>
      <c r="AX13" s="2"/>
      <c r="AY13" s="7"/>
      <c r="AZ13" s="6" t="s">
        <v>47</v>
      </c>
      <c r="BA13" s="2"/>
      <c r="BB13" s="2">
        <f>BB2+BB3+BB4+BB5*AU13+BB6*AU14+BB7*AU15</f>
        <v>7.875</v>
      </c>
      <c r="BC13" s="2">
        <f>BB2+BB3+BC4+BC5*AU12+BC6*AU14+BC7*AU15</f>
        <v>7.875</v>
      </c>
      <c r="BD13" s="2">
        <f>BB2+BB3+BD4+BD5*AU12+BD6*AU13+BD7*AU15</f>
        <v>7.875</v>
      </c>
      <c r="BE13" s="2">
        <f>BB2+BB3+BE4+BE5*AU12+BE6*AU13+BE7*AU14</f>
        <v>7.875</v>
      </c>
      <c r="BF13" s="6">
        <f>MAX(BB13:BE13)</f>
        <v>7.875</v>
      </c>
      <c r="BG13" s="7">
        <f>MIN(BB13:BE13)</f>
        <v>7.875</v>
      </c>
    </row>
    <row r="14" spans="1:59">
      <c r="A14" s="64" t="s">
        <v>42</v>
      </c>
      <c r="B14" s="65">
        <v>0.5</v>
      </c>
      <c r="C14" s="65">
        <v>0.2</v>
      </c>
      <c r="D14" s="65">
        <v>0</v>
      </c>
      <c r="E14" s="2"/>
      <c r="F14" s="7"/>
      <c r="G14" s="6" t="s">
        <v>49</v>
      </c>
      <c r="H14" s="2"/>
      <c r="I14" s="2">
        <f>I2+I3+I4*C12+I5*D13+I6*D14+I7*D15</f>
        <v>268.63499999999999</v>
      </c>
      <c r="J14" s="2">
        <f>I2+I3+J4*C13+J5*D12+J6*D14+J7*D15</f>
        <v>259.5</v>
      </c>
      <c r="K14" s="2">
        <f>I2+I3+K4*C14+K5*D12+K6*D13+K7*D15</f>
        <v>259.5</v>
      </c>
      <c r="L14" s="2">
        <f>I2+I3+L4*C15+L5*D12+L6*D13+L7*D14</f>
        <v>259.5</v>
      </c>
      <c r="M14" s="6">
        <f>MAX(I14:L14)</f>
        <v>268.63499999999999</v>
      </c>
      <c r="N14" s="7">
        <f>MIN(I14:L14)</f>
        <v>259.5</v>
      </c>
      <c r="O14" s="64" t="s">
        <v>42</v>
      </c>
      <c r="P14" s="65">
        <v>0.5</v>
      </c>
      <c r="Q14" s="65">
        <v>0.2</v>
      </c>
      <c r="R14" s="65">
        <v>0</v>
      </c>
      <c r="S14" s="2"/>
      <c r="T14" s="7"/>
      <c r="U14" s="6" t="s">
        <v>49</v>
      </c>
      <c r="V14" s="2"/>
      <c r="W14" s="2">
        <f>W2+W3+W4*Q12+W5*R13+W6*R14+W7*R15</f>
        <v>7.875</v>
      </c>
      <c r="X14" s="2">
        <f>W2+W3+X4*Q13+X5*R12+X6*R14+X7*R15</f>
        <v>7.875</v>
      </c>
      <c r="Y14" s="2">
        <f>W2+W3+Y4*Q14+Y5*R12+Y6*R13+Y7*R15</f>
        <v>7.875</v>
      </c>
      <c r="Z14" s="2">
        <f>W2+W3+Z4*Q15+Z5*R12+Z6*R13+Z7*R14</f>
        <v>7.875</v>
      </c>
      <c r="AA14" s="6">
        <f>MAX(W14:Z14)</f>
        <v>7.875</v>
      </c>
      <c r="AB14" s="7">
        <f>MIN(W14:Z14)</f>
        <v>7.875</v>
      </c>
      <c r="AF14" s="64" t="s">
        <v>42</v>
      </c>
      <c r="AG14" s="65">
        <v>0.5</v>
      </c>
      <c r="AH14" s="65">
        <v>0.2</v>
      </c>
      <c r="AI14" s="65">
        <v>0</v>
      </c>
      <c r="AJ14" s="2"/>
      <c r="AK14" s="7"/>
      <c r="AL14" s="6" t="s">
        <v>49</v>
      </c>
      <c r="AM14" s="2"/>
      <c r="AN14" s="2">
        <f>AN2+AN3+AN4*AH12+AN5*AI13+AN6*AI14+AN7*AI15</f>
        <v>331.85</v>
      </c>
      <c r="AO14" s="2">
        <f>AN2+AN3+AO4*AH13+AO5*AI12+AO6*AI14+AO7*AI15</f>
        <v>320.5</v>
      </c>
      <c r="AP14" s="2">
        <f>AN2+AN3+AP4*AH14+AP5*AI12+AP6*AI13+AP7*AI15</f>
        <v>320.5</v>
      </c>
      <c r="AQ14" s="2">
        <f>AN2+AN3+AQ4*AH15+AQ5*AI12+AQ6*AI13+AQ7*AI14</f>
        <v>320.5</v>
      </c>
      <c r="AR14" s="84">
        <f>MAX(AN14:AQ14)</f>
        <v>331.85</v>
      </c>
      <c r="AS14" s="53">
        <f>MIN(AN14:AQ14)</f>
        <v>320.5</v>
      </c>
      <c r="AT14" s="64" t="s">
        <v>42</v>
      </c>
      <c r="AU14" s="65">
        <v>0.5</v>
      </c>
      <c r="AV14" s="65">
        <v>0.2</v>
      </c>
      <c r="AW14" s="65">
        <v>0</v>
      </c>
      <c r="AX14" s="2"/>
      <c r="AY14" s="7"/>
      <c r="AZ14" s="6" t="s">
        <v>49</v>
      </c>
      <c r="BA14" s="2"/>
      <c r="BB14" s="2">
        <f>BB2+BB3+BB4*AV12+BB5*AW13+BB6*AW14+BB7*AW15</f>
        <v>7.875</v>
      </c>
      <c r="BC14" s="2">
        <f>BB2+BB3+BC4*AV13+BC5*AW12+BC6*AW14+BC7*AW15</f>
        <v>7.875</v>
      </c>
      <c r="BD14" s="2">
        <f>BB2+BB3+BD4*AV14+BD5*AW12+BD6*AW13+BD7*AW15</f>
        <v>7.875</v>
      </c>
      <c r="BE14" s="2">
        <f>BB2+BB3+BE4*AV15+BE5*AW12+BE6*AW13+BE7*AW14</f>
        <v>7.875</v>
      </c>
      <c r="BF14" s="6">
        <f>MAX(BB14:BE14)</f>
        <v>7.875</v>
      </c>
      <c r="BG14" s="7">
        <f>MIN(BB14:BE14)</f>
        <v>7.875</v>
      </c>
    </row>
    <row r="15" spans="1:59" ht="18.75" thickBot="1">
      <c r="A15" s="66" t="s">
        <v>43</v>
      </c>
      <c r="B15" s="67">
        <v>0.6</v>
      </c>
      <c r="C15" s="67">
        <v>0.5</v>
      </c>
      <c r="D15" s="67">
        <v>0</v>
      </c>
      <c r="E15" s="15"/>
      <c r="F15" s="11"/>
      <c r="G15" s="10" t="s">
        <v>50</v>
      </c>
      <c r="H15" s="15"/>
      <c r="I15" s="15">
        <f>I2+I3+I4*D12+I5*D13+I6*D14+I7*D15</f>
        <v>259.5</v>
      </c>
      <c r="J15" s="15">
        <f>I2+I3+J4*D13+J5*D12+J6*D14+J7*D15</f>
        <v>259.5</v>
      </c>
      <c r="K15" s="15">
        <f>I2+I3+K4*D14+K5*D12+K6*D13+K7*D15</f>
        <v>259.5</v>
      </c>
      <c r="L15" s="15">
        <f>I2+I3+L4*D15+L5*D12+L6*D13+L7*D14</f>
        <v>259.5</v>
      </c>
      <c r="M15" s="10">
        <f>MAX(I15:L15)</f>
        <v>259.5</v>
      </c>
      <c r="N15" s="11">
        <f>MIN(I15:L15)</f>
        <v>259.5</v>
      </c>
      <c r="O15" s="66" t="s">
        <v>43</v>
      </c>
      <c r="P15" s="67">
        <v>0.6</v>
      </c>
      <c r="Q15" s="67">
        <v>0.5</v>
      </c>
      <c r="R15" s="67">
        <v>0</v>
      </c>
      <c r="S15" s="15"/>
      <c r="T15" s="11"/>
      <c r="U15" s="10" t="s">
        <v>50</v>
      </c>
      <c r="V15" s="15"/>
      <c r="W15" s="15">
        <f>W2+W3+W4*R12+W5*R13+W6*R14+W7*R15</f>
        <v>7.875</v>
      </c>
      <c r="X15" s="15">
        <f>W2+W3+X4*R13+X5*R12+X6*R14+X7*R15</f>
        <v>7.875</v>
      </c>
      <c r="Y15" s="15">
        <f>W2+W3+Y4*R14+Y5*R12+Y6*R13+Y7*R15</f>
        <v>7.875</v>
      </c>
      <c r="Z15" s="15">
        <f>W2+W3+Z4*R15+Z5*R12+Z6*R13+Z7*R14</f>
        <v>7.875</v>
      </c>
      <c r="AA15" s="10">
        <f>MAX(W15:Z15)</f>
        <v>7.875</v>
      </c>
      <c r="AB15" s="11">
        <f>MIN(W15:Z15)</f>
        <v>7.875</v>
      </c>
      <c r="AF15" s="66" t="s">
        <v>43</v>
      </c>
      <c r="AG15" s="67">
        <v>0.6</v>
      </c>
      <c r="AH15" s="67">
        <v>0.5</v>
      </c>
      <c r="AI15" s="67">
        <v>0</v>
      </c>
      <c r="AJ15" s="15"/>
      <c r="AK15" s="11"/>
      <c r="AL15" s="10" t="s">
        <v>50</v>
      </c>
      <c r="AM15" s="15"/>
      <c r="AN15" s="15">
        <f>AN2+AN3+AN4*AI12+AN5*AI13+AN6*AI14+AN7*AI15</f>
        <v>320.5</v>
      </c>
      <c r="AO15" s="15">
        <f>AN2+AN3+AO4*AI13+AO5*AI12+AO6*AI14+AO7*AI15</f>
        <v>320.5</v>
      </c>
      <c r="AP15" s="15">
        <f>AN2+AN3+AP4*AI14+AP5*AI12+AP6*AI13+AP7*AI15</f>
        <v>320.5</v>
      </c>
      <c r="AQ15" s="15">
        <f>AN2+AN3+AQ4*AI15+AQ5*AI12+AQ6*AI13+AQ7*AI14</f>
        <v>320.5</v>
      </c>
      <c r="AR15" s="85">
        <f>MAX(AN15:AQ15)</f>
        <v>320.5</v>
      </c>
      <c r="AS15" s="80">
        <f>MIN(AN15:AQ15)</f>
        <v>320.5</v>
      </c>
      <c r="AT15" s="66" t="s">
        <v>43</v>
      </c>
      <c r="AU15" s="67">
        <v>0.6</v>
      </c>
      <c r="AV15" s="67">
        <v>0.5</v>
      </c>
      <c r="AW15" s="67">
        <v>0</v>
      </c>
      <c r="AX15" s="15"/>
      <c r="AY15" s="11"/>
      <c r="AZ15" s="10" t="s">
        <v>50</v>
      </c>
      <c r="BA15" s="15"/>
      <c r="BB15" s="15">
        <f>BB2+BB3+BB4*AW12+BB5*AW13+BB6*AW14+BB7*AW15</f>
        <v>7.875</v>
      </c>
      <c r="BC15" s="15">
        <f>BB2+BB3+BC4*AW13+BC5*AW12+BC6*AW14+BC7*AW15</f>
        <v>7.875</v>
      </c>
      <c r="BD15" s="15">
        <f>BB2+BB3+BD4*AW14+BD5*AW12+BD6*AW13+BD7*AW15</f>
        <v>7.875</v>
      </c>
      <c r="BE15" s="15">
        <f>BB2+BB3+BE4*AW15+BE5*AW12+BE6*AW13+BE7*AW14</f>
        <v>7.875</v>
      </c>
      <c r="BF15" s="10">
        <f>MAX(BB15:BE15)</f>
        <v>7.875</v>
      </c>
      <c r="BG15" s="11">
        <f>MIN(BB15:BE15)</f>
        <v>7.875</v>
      </c>
    </row>
    <row r="16" spans="1:59">
      <c r="A16" s="4"/>
      <c r="B16" s="19"/>
      <c r="C16" s="19" t="s">
        <v>37</v>
      </c>
      <c r="D16" s="19" t="s">
        <v>38</v>
      </c>
      <c r="E16" s="19" t="s">
        <v>39</v>
      </c>
      <c r="F16" s="5"/>
      <c r="G16" s="4"/>
      <c r="H16" s="19" t="s">
        <v>5</v>
      </c>
      <c r="I16" s="19">
        <v>80.06</v>
      </c>
      <c r="J16" s="19"/>
      <c r="K16" s="19"/>
      <c r="L16" s="19"/>
      <c r="M16" s="19"/>
      <c r="N16" s="5"/>
      <c r="O16" s="4"/>
      <c r="P16" s="19"/>
      <c r="Q16" s="19" t="s">
        <v>37</v>
      </c>
      <c r="R16" s="19" t="s">
        <v>38</v>
      </c>
      <c r="S16" s="19" t="s">
        <v>39</v>
      </c>
      <c r="T16" s="5"/>
      <c r="U16" s="4"/>
      <c r="V16" s="19" t="s">
        <v>5</v>
      </c>
      <c r="W16" s="19">
        <v>6.9749999999999996</v>
      </c>
      <c r="X16" s="19"/>
      <c r="Y16" s="19"/>
      <c r="Z16" s="19"/>
      <c r="AA16" s="19"/>
      <c r="AB16" s="5"/>
      <c r="AF16" s="4"/>
      <c r="AG16" s="19"/>
      <c r="AH16" s="19" t="s">
        <v>37</v>
      </c>
      <c r="AI16" s="19" t="s">
        <v>38</v>
      </c>
      <c r="AJ16" s="19" t="s">
        <v>39</v>
      </c>
      <c r="AK16" s="5"/>
      <c r="AL16" s="4"/>
      <c r="AM16" s="19" t="s">
        <v>5</v>
      </c>
      <c r="AN16" s="19">
        <v>95.78</v>
      </c>
      <c r="AO16" s="19"/>
      <c r="AP16" s="19"/>
      <c r="AQ16" s="19"/>
      <c r="AR16" s="81"/>
      <c r="AS16" s="82"/>
      <c r="AT16" s="4"/>
      <c r="AU16" s="19"/>
      <c r="AV16" s="19" t="s">
        <v>37</v>
      </c>
      <c r="AW16" s="19" t="s">
        <v>38</v>
      </c>
      <c r="AX16" s="19" t="s">
        <v>39</v>
      </c>
      <c r="AY16" s="5"/>
      <c r="AZ16" s="4"/>
      <c r="BA16" s="19" t="s">
        <v>5</v>
      </c>
      <c r="BB16" s="19">
        <v>6.9749999999999996</v>
      </c>
      <c r="BC16" s="19"/>
      <c r="BD16" s="19"/>
      <c r="BE16" s="19"/>
      <c r="BF16" s="19"/>
      <c r="BG16" s="5"/>
    </row>
    <row r="17" spans="1:59">
      <c r="A17" s="6" t="s">
        <v>5</v>
      </c>
      <c r="B17" s="2" t="s">
        <v>35</v>
      </c>
      <c r="C17" s="52">
        <v>0.9</v>
      </c>
      <c r="D17" s="52">
        <v>1</v>
      </c>
      <c r="E17" s="52">
        <v>1</v>
      </c>
      <c r="F17" s="7"/>
      <c r="G17" s="6"/>
      <c r="H17" s="2" t="s">
        <v>6</v>
      </c>
      <c r="I17" s="2">
        <v>105.51</v>
      </c>
      <c r="J17" s="2"/>
      <c r="K17" s="2"/>
      <c r="L17" s="2"/>
      <c r="M17" s="2"/>
      <c r="N17" s="7"/>
      <c r="O17" s="6" t="s">
        <v>5</v>
      </c>
      <c r="P17" s="2" t="s">
        <v>35</v>
      </c>
      <c r="Q17" s="52">
        <v>0.9</v>
      </c>
      <c r="R17" s="52">
        <v>1</v>
      </c>
      <c r="S17" s="52">
        <v>1</v>
      </c>
      <c r="T17" s="7"/>
      <c r="U17" s="6"/>
      <c r="V17" s="2" t="s">
        <v>6</v>
      </c>
      <c r="W17" s="2">
        <v>0</v>
      </c>
      <c r="X17" s="2"/>
      <c r="Y17" s="2"/>
      <c r="Z17" s="2"/>
      <c r="AA17" s="2"/>
      <c r="AB17" s="7"/>
      <c r="AF17" s="6" t="s">
        <v>5</v>
      </c>
      <c r="AG17" s="2" t="s">
        <v>35</v>
      </c>
      <c r="AH17" s="52">
        <v>0.9</v>
      </c>
      <c r="AI17" s="52">
        <v>1</v>
      </c>
      <c r="AJ17" s="52">
        <v>1</v>
      </c>
      <c r="AK17" s="7"/>
      <c r="AL17" s="6"/>
      <c r="AM17" s="2" t="s">
        <v>6</v>
      </c>
      <c r="AN17" s="2">
        <v>109.4</v>
      </c>
      <c r="AO17" s="2"/>
      <c r="AP17" s="2"/>
      <c r="AQ17" s="2"/>
      <c r="AR17" s="43"/>
      <c r="AS17" s="53"/>
      <c r="AT17" s="6" t="s">
        <v>5</v>
      </c>
      <c r="AU17" s="2" t="s">
        <v>35</v>
      </c>
      <c r="AV17" s="52">
        <v>0.9</v>
      </c>
      <c r="AW17" s="52">
        <v>1</v>
      </c>
      <c r="AX17" s="52">
        <v>1</v>
      </c>
      <c r="AY17" s="7"/>
      <c r="AZ17" s="6"/>
      <c r="BA17" s="2" t="s">
        <v>6</v>
      </c>
      <c r="BB17" s="2">
        <v>0</v>
      </c>
      <c r="BC17" s="2"/>
      <c r="BD17" s="2"/>
      <c r="BE17" s="2"/>
      <c r="BF17" s="2"/>
      <c r="BG17" s="7"/>
    </row>
    <row r="18" spans="1:59">
      <c r="A18" s="6"/>
      <c r="B18" s="2" t="s">
        <v>36</v>
      </c>
      <c r="C18" s="52">
        <v>1.1000000000000001</v>
      </c>
      <c r="D18" s="52">
        <v>1.3</v>
      </c>
      <c r="E18" s="52">
        <v>1</v>
      </c>
      <c r="F18" s="7"/>
      <c r="G18" s="6"/>
      <c r="H18" s="55" t="s">
        <v>23</v>
      </c>
      <c r="I18" s="55">
        <v>68.510000000000005</v>
      </c>
      <c r="J18" s="56">
        <f>I19</f>
        <v>0</v>
      </c>
      <c r="K18" s="57">
        <f>I20</f>
        <v>0</v>
      </c>
      <c r="L18" s="58">
        <f>I21</f>
        <v>0</v>
      </c>
      <c r="M18" s="2" t="s">
        <v>46</v>
      </c>
      <c r="N18" s="7"/>
      <c r="O18" s="6"/>
      <c r="P18" s="2" t="s">
        <v>36</v>
      </c>
      <c r="Q18" s="52">
        <v>1.1000000000000001</v>
      </c>
      <c r="R18" s="52">
        <v>1.3</v>
      </c>
      <c r="S18" s="52">
        <v>1</v>
      </c>
      <c r="T18" s="7"/>
      <c r="U18" s="6"/>
      <c r="V18" s="55" t="s">
        <v>23</v>
      </c>
      <c r="W18" s="55">
        <v>0</v>
      </c>
      <c r="X18" s="56">
        <f>W19</f>
        <v>0</v>
      </c>
      <c r="Y18" s="57">
        <f>W20</f>
        <v>0</v>
      </c>
      <c r="Z18" s="58">
        <f>W21</f>
        <v>0</v>
      </c>
      <c r="AA18" s="2" t="s">
        <v>46</v>
      </c>
      <c r="AB18" s="7"/>
      <c r="AF18" s="6"/>
      <c r="AG18" s="2" t="s">
        <v>36</v>
      </c>
      <c r="AH18" s="52">
        <v>1.1000000000000001</v>
      </c>
      <c r="AI18" s="52">
        <v>1.3</v>
      </c>
      <c r="AJ18" s="52">
        <v>1</v>
      </c>
      <c r="AK18" s="7"/>
      <c r="AL18" s="6"/>
      <c r="AM18" s="55" t="s">
        <v>23</v>
      </c>
      <c r="AN18" s="55">
        <v>105</v>
      </c>
      <c r="AO18" s="56">
        <f>AN19</f>
        <v>2.5099999999999998</v>
      </c>
      <c r="AP18" s="57">
        <f>AN20</f>
        <v>57.18</v>
      </c>
      <c r="AQ18" s="58">
        <f>AN21</f>
        <v>0</v>
      </c>
      <c r="AR18" s="43" t="s">
        <v>46</v>
      </c>
      <c r="AS18" s="53"/>
      <c r="AT18" s="6"/>
      <c r="AU18" s="2" t="s">
        <v>36</v>
      </c>
      <c r="AV18" s="52">
        <v>1.1000000000000001</v>
      </c>
      <c r="AW18" s="52">
        <v>1.3</v>
      </c>
      <c r="AX18" s="52">
        <v>1</v>
      </c>
      <c r="AY18" s="7"/>
      <c r="AZ18" s="6"/>
      <c r="BA18" s="55" t="s">
        <v>23</v>
      </c>
      <c r="BB18" s="55">
        <v>0</v>
      </c>
      <c r="BC18" s="56">
        <f>BB19</f>
        <v>0</v>
      </c>
      <c r="BD18" s="57">
        <f>BB20</f>
        <v>0</v>
      </c>
      <c r="BE18" s="58">
        <f>BB21</f>
        <v>0</v>
      </c>
      <c r="BF18" s="2" t="s">
        <v>46</v>
      </c>
      <c r="BG18" s="7"/>
    </row>
    <row r="19" spans="1:59">
      <c r="A19" s="6" t="s">
        <v>6</v>
      </c>
      <c r="B19" s="2" t="s">
        <v>35</v>
      </c>
      <c r="C19" s="52">
        <v>0.8</v>
      </c>
      <c r="D19" s="52">
        <v>0.8</v>
      </c>
      <c r="E19" s="52">
        <v>0.8</v>
      </c>
      <c r="F19" s="7"/>
      <c r="G19" s="6"/>
      <c r="H19" s="56" t="s">
        <v>41</v>
      </c>
      <c r="I19" s="56">
        <v>0</v>
      </c>
      <c r="J19" s="55">
        <f>I18</f>
        <v>68.510000000000005</v>
      </c>
      <c r="K19" s="55">
        <f>I18</f>
        <v>68.510000000000005</v>
      </c>
      <c r="L19" s="55">
        <f>I18</f>
        <v>68.510000000000005</v>
      </c>
      <c r="M19" s="2"/>
      <c r="N19" s="7"/>
      <c r="O19" s="6" t="s">
        <v>6</v>
      </c>
      <c r="P19" s="2" t="s">
        <v>35</v>
      </c>
      <c r="Q19" s="52">
        <v>0.8</v>
      </c>
      <c r="R19" s="52">
        <v>0.8</v>
      </c>
      <c r="S19" s="52">
        <v>0.8</v>
      </c>
      <c r="T19" s="7"/>
      <c r="U19" s="6"/>
      <c r="V19" s="56" t="s">
        <v>41</v>
      </c>
      <c r="W19" s="56">
        <v>0</v>
      </c>
      <c r="X19" s="55">
        <f>W18</f>
        <v>0</v>
      </c>
      <c r="Y19" s="55">
        <f>W18</f>
        <v>0</v>
      </c>
      <c r="Z19" s="55">
        <f>W18</f>
        <v>0</v>
      </c>
      <c r="AA19" s="2"/>
      <c r="AB19" s="7"/>
      <c r="AF19" s="6" t="s">
        <v>6</v>
      </c>
      <c r="AG19" s="2" t="s">
        <v>35</v>
      </c>
      <c r="AH19" s="52">
        <v>0.8</v>
      </c>
      <c r="AI19" s="52">
        <v>0.8</v>
      </c>
      <c r="AJ19" s="52">
        <v>0.8</v>
      </c>
      <c r="AK19" s="7"/>
      <c r="AL19" s="6"/>
      <c r="AM19" s="56" t="s">
        <v>41</v>
      </c>
      <c r="AN19" s="56">
        <v>2.5099999999999998</v>
      </c>
      <c r="AO19" s="55">
        <f>AN18</f>
        <v>105</v>
      </c>
      <c r="AP19" s="55">
        <f>AN18</f>
        <v>105</v>
      </c>
      <c r="AQ19" s="55">
        <f>AN18</f>
        <v>105</v>
      </c>
      <c r="AR19" s="43"/>
      <c r="AS19" s="53"/>
      <c r="AT19" s="6" t="s">
        <v>6</v>
      </c>
      <c r="AU19" s="2" t="s">
        <v>35</v>
      </c>
      <c r="AV19" s="52">
        <v>0.8</v>
      </c>
      <c r="AW19" s="52">
        <v>0.8</v>
      </c>
      <c r="AX19" s="52">
        <v>0.8</v>
      </c>
      <c r="AY19" s="7"/>
      <c r="AZ19" s="6"/>
      <c r="BA19" s="56" t="s">
        <v>41</v>
      </c>
      <c r="BB19" s="56">
        <v>0</v>
      </c>
      <c r="BC19" s="55">
        <f>BB18</f>
        <v>0</v>
      </c>
      <c r="BD19" s="55">
        <f>BB18</f>
        <v>0</v>
      </c>
      <c r="BE19" s="55">
        <f>BB18</f>
        <v>0</v>
      </c>
      <c r="BF19" s="2"/>
      <c r="BG19" s="7"/>
    </row>
    <row r="20" spans="1:59">
      <c r="A20" s="6"/>
      <c r="B20" s="2" t="s">
        <v>36</v>
      </c>
      <c r="C20" s="52">
        <v>1.5</v>
      </c>
      <c r="D20" s="52">
        <v>1.5</v>
      </c>
      <c r="E20" s="52">
        <v>1.3</v>
      </c>
      <c r="F20" s="7"/>
      <c r="G20" s="6"/>
      <c r="H20" s="57" t="s">
        <v>42</v>
      </c>
      <c r="I20" s="57">
        <v>0</v>
      </c>
      <c r="J20" s="57">
        <f>I20</f>
        <v>0</v>
      </c>
      <c r="K20" s="56">
        <f>I19</f>
        <v>0</v>
      </c>
      <c r="L20" s="56">
        <f>I19</f>
        <v>0</v>
      </c>
      <c r="M20" s="2"/>
      <c r="N20" s="7"/>
      <c r="O20" s="6"/>
      <c r="P20" s="2" t="s">
        <v>36</v>
      </c>
      <c r="Q20" s="52">
        <v>1.5</v>
      </c>
      <c r="R20" s="52">
        <v>1.5</v>
      </c>
      <c r="S20" s="52">
        <v>1.3</v>
      </c>
      <c r="T20" s="7"/>
      <c r="U20" s="6"/>
      <c r="V20" s="57" t="s">
        <v>42</v>
      </c>
      <c r="W20" s="57">
        <v>0</v>
      </c>
      <c r="X20" s="57">
        <f>W20</f>
        <v>0</v>
      </c>
      <c r="Y20" s="56">
        <f>W19</f>
        <v>0</v>
      </c>
      <c r="Z20" s="56">
        <f>W19</f>
        <v>0</v>
      </c>
      <c r="AA20" s="2"/>
      <c r="AB20" s="7"/>
      <c r="AF20" s="6"/>
      <c r="AG20" s="2" t="s">
        <v>36</v>
      </c>
      <c r="AH20" s="52">
        <v>1.5</v>
      </c>
      <c r="AI20" s="52">
        <v>1.5</v>
      </c>
      <c r="AJ20" s="52">
        <v>1.3</v>
      </c>
      <c r="AK20" s="7"/>
      <c r="AL20" s="6"/>
      <c r="AM20" s="57" t="s">
        <v>42</v>
      </c>
      <c r="AN20" s="57">
        <v>57.18</v>
      </c>
      <c r="AO20" s="57">
        <f>AN20</f>
        <v>57.18</v>
      </c>
      <c r="AP20" s="56">
        <f>AN19</f>
        <v>2.5099999999999998</v>
      </c>
      <c r="AQ20" s="56">
        <f>AN19</f>
        <v>2.5099999999999998</v>
      </c>
      <c r="AR20" s="43"/>
      <c r="AS20" s="53"/>
      <c r="AT20" s="6"/>
      <c r="AU20" s="2" t="s">
        <v>36</v>
      </c>
      <c r="AV20" s="52">
        <v>1.5</v>
      </c>
      <c r="AW20" s="52">
        <v>1.5</v>
      </c>
      <c r="AX20" s="52">
        <v>1.3</v>
      </c>
      <c r="AY20" s="7"/>
      <c r="AZ20" s="6"/>
      <c r="BA20" s="57" t="s">
        <v>42</v>
      </c>
      <c r="BB20" s="57">
        <v>0</v>
      </c>
      <c r="BC20" s="57">
        <f>BB20</f>
        <v>0</v>
      </c>
      <c r="BD20" s="56">
        <f>BB19</f>
        <v>0</v>
      </c>
      <c r="BE20" s="56">
        <f>BB19</f>
        <v>0</v>
      </c>
      <c r="BF20" s="2"/>
      <c r="BG20" s="7"/>
    </row>
    <row r="21" spans="1:59">
      <c r="A21" s="6" t="s">
        <v>34</v>
      </c>
      <c r="B21" s="2" t="s">
        <v>35</v>
      </c>
      <c r="C21" s="52">
        <v>0</v>
      </c>
      <c r="D21" s="52">
        <v>0</v>
      </c>
      <c r="E21" s="52">
        <v>0</v>
      </c>
      <c r="F21" s="7"/>
      <c r="G21" s="6"/>
      <c r="H21" s="58" t="s">
        <v>43</v>
      </c>
      <c r="I21" s="58">
        <v>0</v>
      </c>
      <c r="J21" s="58">
        <f>I21</f>
        <v>0</v>
      </c>
      <c r="K21" s="58">
        <f>I21</f>
        <v>0</v>
      </c>
      <c r="L21" s="57">
        <f>I20</f>
        <v>0</v>
      </c>
      <c r="M21" s="2"/>
      <c r="N21" s="7"/>
      <c r="O21" s="6" t="s">
        <v>34</v>
      </c>
      <c r="P21" s="2" t="s">
        <v>35</v>
      </c>
      <c r="Q21" s="52">
        <v>0</v>
      </c>
      <c r="R21" s="52">
        <v>0</v>
      </c>
      <c r="S21" s="52">
        <v>0</v>
      </c>
      <c r="T21" s="7"/>
      <c r="U21" s="6"/>
      <c r="V21" s="58" t="s">
        <v>43</v>
      </c>
      <c r="W21" s="58">
        <v>0</v>
      </c>
      <c r="X21" s="58">
        <f>W21</f>
        <v>0</v>
      </c>
      <c r="Y21" s="58">
        <f>W21</f>
        <v>0</v>
      </c>
      <c r="Z21" s="57">
        <f>W20</f>
        <v>0</v>
      </c>
      <c r="AA21" s="2"/>
      <c r="AB21" s="7"/>
      <c r="AF21" s="6" t="s">
        <v>34</v>
      </c>
      <c r="AG21" s="2" t="s">
        <v>35</v>
      </c>
      <c r="AH21" s="52">
        <v>0</v>
      </c>
      <c r="AI21" s="52">
        <v>0</v>
      </c>
      <c r="AJ21" s="52">
        <v>0</v>
      </c>
      <c r="AK21" s="7"/>
      <c r="AL21" s="6"/>
      <c r="AM21" s="58" t="s">
        <v>43</v>
      </c>
      <c r="AN21" s="58">
        <v>0</v>
      </c>
      <c r="AO21" s="58">
        <f>AN21</f>
        <v>0</v>
      </c>
      <c r="AP21" s="58">
        <f>AN21</f>
        <v>0</v>
      </c>
      <c r="AQ21" s="57">
        <f>AN20</f>
        <v>57.18</v>
      </c>
      <c r="AR21" s="43"/>
      <c r="AS21" s="53"/>
      <c r="AT21" s="6" t="s">
        <v>34</v>
      </c>
      <c r="AU21" s="2" t="s">
        <v>35</v>
      </c>
      <c r="AV21" s="52">
        <v>0</v>
      </c>
      <c r="AW21" s="52">
        <v>0</v>
      </c>
      <c r="AX21" s="52">
        <v>0</v>
      </c>
      <c r="AY21" s="7"/>
      <c r="AZ21" s="6"/>
      <c r="BA21" s="58" t="s">
        <v>43</v>
      </c>
      <c r="BB21" s="58">
        <v>0</v>
      </c>
      <c r="BC21" s="58">
        <f>BB21</f>
        <v>0</v>
      </c>
      <c r="BD21" s="58">
        <f>BB21</f>
        <v>0</v>
      </c>
      <c r="BE21" s="57">
        <f>BB20</f>
        <v>0</v>
      </c>
      <c r="BF21" s="2"/>
      <c r="BG21" s="7"/>
    </row>
    <row r="22" spans="1:59">
      <c r="A22" s="6"/>
      <c r="B22" s="2" t="s">
        <v>36</v>
      </c>
      <c r="C22" s="52">
        <v>1.5</v>
      </c>
      <c r="D22" s="52">
        <v>1.5</v>
      </c>
      <c r="E22" s="52">
        <v>1.3</v>
      </c>
      <c r="F22" s="7"/>
      <c r="G22" s="6"/>
      <c r="H22" s="2"/>
      <c r="I22" s="2"/>
      <c r="J22" s="2"/>
      <c r="K22" s="2"/>
      <c r="L22" s="2"/>
      <c r="M22" s="2"/>
      <c r="N22" s="7"/>
      <c r="O22" s="6"/>
      <c r="P22" s="2" t="s">
        <v>36</v>
      </c>
      <c r="Q22" s="52">
        <v>1.5</v>
      </c>
      <c r="R22" s="52">
        <v>1.5</v>
      </c>
      <c r="S22" s="52">
        <v>1.3</v>
      </c>
      <c r="T22" s="7"/>
      <c r="U22" s="6"/>
      <c r="V22" s="2"/>
      <c r="W22" s="2"/>
      <c r="X22" s="2"/>
      <c r="Y22" s="2"/>
      <c r="Z22" s="2"/>
      <c r="AA22" s="2"/>
      <c r="AB22" s="7"/>
      <c r="AF22" s="6"/>
      <c r="AG22" s="2" t="s">
        <v>36</v>
      </c>
      <c r="AH22" s="52">
        <v>1.5</v>
      </c>
      <c r="AI22" s="52">
        <v>1.5</v>
      </c>
      <c r="AJ22" s="52">
        <v>1.3</v>
      </c>
      <c r="AK22" s="7"/>
      <c r="AL22" s="6"/>
      <c r="AM22" s="2"/>
      <c r="AN22" s="2"/>
      <c r="AO22" s="2"/>
      <c r="AP22" s="2"/>
      <c r="AQ22" s="2"/>
      <c r="AR22" s="43"/>
      <c r="AS22" s="53"/>
      <c r="AT22" s="6"/>
      <c r="AU22" s="2" t="s">
        <v>36</v>
      </c>
      <c r="AV22" s="52">
        <v>1.5</v>
      </c>
      <c r="AW22" s="52">
        <v>1.5</v>
      </c>
      <c r="AX22" s="52">
        <v>1.3</v>
      </c>
      <c r="AY22" s="7"/>
      <c r="AZ22" s="6"/>
      <c r="BA22" s="2"/>
      <c r="BB22" s="2"/>
      <c r="BC22" s="2"/>
      <c r="BD22" s="2"/>
      <c r="BE22" s="2"/>
      <c r="BF22" s="2"/>
      <c r="BG22" s="7"/>
    </row>
    <row r="23" spans="1:59" ht="18.75" thickBot="1">
      <c r="A23" s="6"/>
      <c r="B23" s="2"/>
      <c r="C23" s="2"/>
      <c r="D23" s="2"/>
      <c r="E23" s="2"/>
      <c r="F23" s="7"/>
      <c r="G23" s="6"/>
      <c r="H23" s="2"/>
      <c r="I23" s="2"/>
      <c r="J23" s="2"/>
      <c r="K23" s="2"/>
      <c r="L23" s="2"/>
      <c r="M23" s="2"/>
      <c r="N23" s="7"/>
      <c r="O23" s="6"/>
      <c r="P23" s="2"/>
      <c r="Q23" s="2"/>
      <c r="R23" s="2"/>
      <c r="S23" s="2"/>
      <c r="T23" s="7"/>
      <c r="U23" s="6"/>
      <c r="V23" s="2"/>
      <c r="W23" s="2"/>
      <c r="X23" s="2"/>
      <c r="Y23" s="2"/>
      <c r="Z23" s="2"/>
      <c r="AA23" s="2"/>
      <c r="AB23" s="7"/>
      <c r="AF23" s="6"/>
      <c r="AG23" s="2"/>
      <c r="AH23" s="2"/>
      <c r="AI23" s="2"/>
      <c r="AJ23" s="2"/>
      <c r="AK23" s="7"/>
      <c r="AL23" s="6"/>
      <c r="AM23" s="2"/>
      <c r="AN23" s="2"/>
      <c r="AO23" s="2"/>
      <c r="AP23" s="2"/>
      <c r="AQ23" s="2"/>
      <c r="AR23" s="43"/>
      <c r="AS23" s="53"/>
      <c r="AT23" s="6"/>
      <c r="AU23" s="2"/>
      <c r="AV23" s="2"/>
      <c r="AW23" s="2"/>
      <c r="AX23" s="2"/>
      <c r="AY23" s="7"/>
      <c r="AZ23" s="6"/>
      <c r="BA23" s="2"/>
      <c r="BB23" s="2"/>
      <c r="BC23" s="2"/>
      <c r="BD23" s="2"/>
      <c r="BE23" s="2"/>
      <c r="BF23" s="2"/>
      <c r="BG23" s="7"/>
    </row>
    <row r="24" spans="1:59">
      <c r="A24" s="6"/>
      <c r="B24" s="2"/>
      <c r="C24" s="2"/>
      <c r="D24" s="2"/>
      <c r="E24" s="2"/>
      <c r="F24" s="7"/>
      <c r="G24" s="6"/>
      <c r="H24" s="2"/>
      <c r="I24" s="2" t="s">
        <v>23</v>
      </c>
      <c r="J24" s="2" t="s">
        <v>41</v>
      </c>
      <c r="K24" s="2" t="s">
        <v>42</v>
      </c>
      <c r="L24" s="2" t="s">
        <v>43</v>
      </c>
      <c r="M24" s="4" t="s">
        <v>51</v>
      </c>
      <c r="N24" s="5" t="s">
        <v>52</v>
      </c>
      <c r="O24" s="6"/>
      <c r="P24" s="2"/>
      <c r="Q24" s="2"/>
      <c r="R24" s="2"/>
      <c r="S24" s="2"/>
      <c r="T24" s="7"/>
      <c r="U24" s="6"/>
      <c r="V24" s="2"/>
      <c r="W24" s="2" t="s">
        <v>23</v>
      </c>
      <c r="X24" s="2" t="s">
        <v>41</v>
      </c>
      <c r="Y24" s="2" t="s">
        <v>42</v>
      </c>
      <c r="Z24" s="2" t="s">
        <v>43</v>
      </c>
      <c r="AA24" s="4" t="s">
        <v>51</v>
      </c>
      <c r="AB24" s="5" t="s">
        <v>52</v>
      </c>
      <c r="AF24" s="6"/>
      <c r="AG24" s="2"/>
      <c r="AH24" s="2"/>
      <c r="AI24" s="2"/>
      <c r="AJ24" s="2"/>
      <c r="AK24" s="7"/>
      <c r="AL24" s="6"/>
      <c r="AM24" s="2"/>
      <c r="AN24" s="2" t="s">
        <v>23</v>
      </c>
      <c r="AO24" s="2" t="s">
        <v>41</v>
      </c>
      <c r="AP24" s="2" t="s">
        <v>42</v>
      </c>
      <c r="AQ24" s="2" t="s">
        <v>43</v>
      </c>
      <c r="AR24" s="83" t="s">
        <v>51</v>
      </c>
      <c r="AS24" s="82" t="s">
        <v>52</v>
      </c>
      <c r="AT24" s="6"/>
      <c r="AU24" s="2"/>
      <c r="AV24" s="2"/>
      <c r="AW24" s="2"/>
      <c r="AX24" s="2"/>
      <c r="AY24" s="7"/>
      <c r="AZ24" s="6"/>
      <c r="BA24" s="2"/>
      <c r="BB24" s="2" t="s">
        <v>23</v>
      </c>
      <c r="BC24" s="2" t="s">
        <v>41</v>
      </c>
      <c r="BD24" s="2" t="s">
        <v>42</v>
      </c>
      <c r="BE24" s="2" t="s">
        <v>43</v>
      </c>
      <c r="BF24" s="4" t="s">
        <v>51</v>
      </c>
      <c r="BG24" s="5" t="s">
        <v>52</v>
      </c>
    </row>
    <row r="25" spans="1:59">
      <c r="A25" s="6"/>
      <c r="B25" s="59"/>
      <c r="C25" s="59"/>
      <c r="D25" s="59"/>
      <c r="E25" s="2"/>
      <c r="F25" s="7"/>
      <c r="G25" s="6" t="s">
        <v>44</v>
      </c>
      <c r="H25" s="2"/>
      <c r="I25" s="2">
        <f>I16*D18+I17*D20+I18*D22+I19*D22*B27+I20*D22*B28+I21*D22*B29</f>
        <v>365.10800000000006</v>
      </c>
      <c r="J25" s="2">
        <f>I16*D18+I17*D20+J18*D22+J19*D22*B26+J20*D22*B28+J21*D22*B29</f>
        <v>334.27850000000001</v>
      </c>
      <c r="K25" s="2">
        <f>I16*D18+I17*D20+K18*D22+K19*D22*B26+K20*D22*B27+K21*D22*B29</f>
        <v>334.27850000000001</v>
      </c>
      <c r="L25" s="2">
        <f>I16*D18+I17*D20+L18*D22+L19*D22*B26+L20*D22*B27+L21*D22*B28</f>
        <v>334.27850000000001</v>
      </c>
      <c r="M25" s="6">
        <f>MAX(I25:L25)</f>
        <v>365.10800000000006</v>
      </c>
      <c r="N25" s="7">
        <f>MIN(I25:L25)</f>
        <v>334.27850000000001</v>
      </c>
      <c r="O25" s="6"/>
      <c r="P25" s="59"/>
      <c r="Q25" s="59"/>
      <c r="R25" s="59"/>
      <c r="S25" s="2"/>
      <c r="T25" s="7"/>
      <c r="U25" s="6" t="s">
        <v>44</v>
      </c>
      <c r="V25" s="2"/>
      <c r="W25" s="2">
        <f>W16*R18+W17*R20+W18*R22+W19*R22*P27+W20*R22*P28+W21*R22*P29</f>
        <v>9.067499999999999</v>
      </c>
      <c r="X25" s="2">
        <f>W16*R18+W17*R20+X18*R22+X19*R22*P26+X20*R22*P28+X21*R22*P29</f>
        <v>9.067499999999999</v>
      </c>
      <c r="Y25" s="2">
        <f>W16*R18+W17*R20+Y18*R22+Y19*R22*P26+Y20*R22*P27+Y21*R22*P29</f>
        <v>9.067499999999999</v>
      </c>
      <c r="Z25" s="2">
        <f>W16*R18+W17*R20+Z18*R22+Z19*R22*P26+Z20*R22*P27+Z21*R22*P28</f>
        <v>9.067499999999999</v>
      </c>
      <c r="AA25" s="6">
        <f>MAX(W25:Z25)</f>
        <v>9.067499999999999</v>
      </c>
      <c r="AB25" s="7">
        <f>MIN(W25:Z25)</f>
        <v>9.067499999999999</v>
      </c>
      <c r="AF25" s="6"/>
      <c r="AG25" s="59"/>
      <c r="AH25" s="59"/>
      <c r="AI25" s="59"/>
      <c r="AJ25" s="2"/>
      <c r="AK25" s="7"/>
      <c r="AL25" s="6" t="s">
        <v>44</v>
      </c>
      <c r="AM25" s="2"/>
      <c r="AN25" s="2">
        <f>AN16*AI18+AN17*AI20+AN18*AI22+AN19*AI22*AG27+AN20*AI22*AG28+AN21*AI22*AG29</f>
        <v>491.25800000000004</v>
      </c>
      <c r="AO25" s="2">
        <f>AN16*AI18+AN17*AI20+AO18*AI22+AO19*AI22*AG26+AO20*AI22*AG28+AO21*AI22*AG29</f>
        <v>445.51400000000001</v>
      </c>
      <c r="AP25" s="2">
        <f>AN16*AI18+AN17*AI20+AP18*AI22+AP19*AI22*AG26+AP20*AI22*AG27+AP21*AI22*AG29</f>
        <v>486.89300000000003</v>
      </c>
      <c r="AQ25" s="2">
        <f>AN16*AI18+AN17*AI20+AQ18*AI22+AQ19*AI22*AG26+AQ20*AI22*AG27+AQ21*AI22*AG28</f>
        <v>444.00800000000004</v>
      </c>
      <c r="AR25" s="84">
        <f>MAX(AN25:AQ25)</f>
        <v>491.25800000000004</v>
      </c>
      <c r="AS25" s="53">
        <f>MIN(AN25:AQ25)</f>
        <v>444.00800000000004</v>
      </c>
      <c r="AT25" s="6"/>
      <c r="AU25" s="59"/>
      <c r="AV25" s="59"/>
      <c r="AW25" s="59"/>
      <c r="AX25" s="2"/>
      <c r="AY25" s="7"/>
      <c r="AZ25" s="6" t="s">
        <v>44</v>
      </c>
      <c r="BA25" s="2"/>
      <c r="BB25" s="2">
        <f>BB16*AW18+BB17*AW20+BB18*AW22+BB19*AW22*AU27+BB20*AW22*AU28+BB21*AW22*AU29</f>
        <v>9.067499999999999</v>
      </c>
      <c r="BC25" s="2">
        <f>BB16*AW18+BB17*AW20+BC18*AW22+BC19*AW22*AU26+BC20*AW22*AU28+BC21*AW22*AU29</f>
        <v>9.067499999999999</v>
      </c>
      <c r="BD25" s="2">
        <f>BB16*AW18+BB17*AW20+BD18*AW22+BD19*AW22*AU26+BD20*AW22*AU27+BD21*AW22*AU29</f>
        <v>9.067499999999999</v>
      </c>
      <c r="BE25" s="2">
        <f>BB16*AW18+BB17*AW20+BE18*AW22+BE19*AW22*AU26+BE20*AW22*AU27+BE21*AW22*AU28</f>
        <v>9.067499999999999</v>
      </c>
      <c r="BF25" s="6">
        <f>MAX(BB25:BE25)</f>
        <v>9.067499999999999</v>
      </c>
      <c r="BG25" s="7">
        <f>MIN(BB25:BE25)</f>
        <v>9.067499999999999</v>
      </c>
    </row>
    <row r="26" spans="1:59">
      <c r="A26" s="60" t="s">
        <v>23</v>
      </c>
      <c r="B26" s="61">
        <v>0.7</v>
      </c>
      <c r="C26" s="61">
        <v>0.5</v>
      </c>
      <c r="D26" s="61">
        <v>0.3</v>
      </c>
      <c r="E26" s="2" t="s">
        <v>10</v>
      </c>
      <c r="F26" s="7"/>
      <c r="G26" s="6" t="s">
        <v>45</v>
      </c>
      <c r="H26" s="2"/>
      <c r="I26" s="2">
        <f>I16*D18+I17*D20</f>
        <v>262.34300000000002</v>
      </c>
      <c r="J26" s="2" t="s">
        <v>48</v>
      </c>
      <c r="K26" s="2" t="s">
        <v>48</v>
      </c>
      <c r="L26" s="2" t="s">
        <v>48</v>
      </c>
      <c r="M26" s="6">
        <f>MAX(I26:L26)</f>
        <v>262.34300000000002</v>
      </c>
      <c r="N26" s="7">
        <f>MIN(I26:L26)</f>
        <v>262.34300000000002</v>
      </c>
      <c r="O26" s="60" t="s">
        <v>23</v>
      </c>
      <c r="P26" s="61">
        <v>0.7</v>
      </c>
      <c r="Q26" s="61">
        <v>0.5</v>
      </c>
      <c r="R26" s="61">
        <v>0.3</v>
      </c>
      <c r="S26" s="2" t="s">
        <v>10</v>
      </c>
      <c r="T26" s="7"/>
      <c r="U26" s="6" t="s">
        <v>45</v>
      </c>
      <c r="V26" s="2"/>
      <c r="W26" s="2">
        <f>W16*R18+W17*R20</f>
        <v>9.067499999999999</v>
      </c>
      <c r="X26" s="2" t="s">
        <v>48</v>
      </c>
      <c r="Y26" s="2" t="s">
        <v>48</v>
      </c>
      <c r="Z26" s="2" t="s">
        <v>48</v>
      </c>
      <c r="AA26" s="6">
        <f>MAX(W26:Z26)</f>
        <v>9.067499999999999</v>
      </c>
      <c r="AB26" s="7">
        <f>MIN(W26:Z26)</f>
        <v>9.067499999999999</v>
      </c>
      <c r="AF26" s="60" t="s">
        <v>23</v>
      </c>
      <c r="AG26" s="61">
        <v>0.7</v>
      </c>
      <c r="AH26" s="61">
        <v>0.5</v>
      </c>
      <c r="AI26" s="61">
        <v>0.3</v>
      </c>
      <c r="AJ26" s="2" t="s">
        <v>10</v>
      </c>
      <c r="AK26" s="7"/>
      <c r="AL26" s="6" t="s">
        <v>45</v>
      </c>
      <c r="AM26" s="2"/>
      <c r="AN26" s="2">
        <f>AN16*AI18+AN17*AI20</f>
        <v>288.61400000000003</v>
      </c>
      <c r="AO26" s="2" t="s">
        <v>48</v>
      </c>
      <c r="AP26" s="2" t="s">
        <v>48</v>
      </c>
      <c r="AQ26" s="2" t="s">
        <v>48</v>
      </c>
      <c r="AR26" s="84">
        <f>MAX(AN26:AQ26)</f>
        <v>288.61400000000003</v>
      </c>
      <c r="AS26" s="53">
        <f>MIN(AN26:AQ26)</f>
        <v>288.61400000000003</v>
      </c>
      <c r="AT26" s="60" t="s">
        <v>23</v>
      </c>
      <c r="AU26" s="61">
        <v>0.7</v>
      </c>
      <c r="AV26" s="61">
        <v>0.5</v>
      </c>
      <c r="AW26" s="61">
        <v>0.3</v>
      </c>
      <c r="AX26" s="2" t="s">
        <v>10</v>
      </c>
      <c r="AY26" s="7"/>
      <c r="AZ26" s="6" t="s">
        <v>45</v>
      </c>
      <c r="BA26" s="2"/>
      <c r="BB26" s="2">
        <f>BB16*AW18+BB17*AW20</f>
        <v>9.067499999999999</v>
      </c>
      <c r="BC26" s="2" t="s">
        <v>48</v>
      </c>
      <c r="BD26" s="2" t="s">
        <v>48</v>
      </c>
      <c r="BE26" s="2" t="s">
        <v>48</v>
      </c>
      <c r="BF26" s="6">
        <f>MAX(BB26:BE26)</f>
        <v>9.067499999999999</v>
      </c>
      <c r="BG26" s="7">
        <f>MIN(BB26:BE26)</f>
        <v>9.067499999999999</v>
      </c>
    </row>
    <row r="27" spans="1:59">
      <c r="A27" s="62" t="s">
        <v>41</v>
      </c>
      <c r="B27" s="63">
        <v>0.6</v>
      </c>
      <c r="C27" s="63">
        <v>0.2</v>
      </c>
      <c r="D27" s="63">
        <v>0</v>
      </c>
      <c r="E27" s="2"/>
      <c r="F27" s="7"/>
      <c r="G27" s="6" t="s">
        <v>47</v>
      </c>
      <c r="H27" s="2"/>
      <c r="I27" s="2">
        <f>I16+I17+I18+I19*B27+I20*B28+I21*B29</f>
        <v>254.07999999999998</v>
      </c>
      <c r="J27" s="2">
        <f>I16+I17+J18+J19*B26+J20*B28+J21*B29</f>
        <v>233.52699999999999</v>
      </c>
      <c r="K27" s="2">
        <f>I16+I17+K18+K19*B26+K20*B27+K21*B29</f>
        <v>233.52699999999999</v>
      </c>
      <c r="L27" s="2">
        <f>I16+I17+L18+L19*B26+L20*B27+L21*B28</f>
        <v>233.52699999999999</v>
      </c>
      <c r="M27" s="6">
        <f>MAX(I27:L27)</f>
        <v>254.07999999999998</v>
      </c>
      <c r="N27" s="7">
        <f>MIN(I27:L27)</f>
        <v>233.52699999999999</v>
      </c>
      <c r="O27" s="62" t="s">
        <v>41</v>
      </c>
      <c r="P27" s="63">
        <v>0.6</v>
      </c>
      <c r="Q27" s="63">
        <v>0.2</v>
      </c>
      <c r="R27" s="63">
        <v>0</v>
      </c>
      <c r="S27" s="2"/>
      <c r="T27" s="7"/>
      <c r="U27" s="6" t="s">
        <v>47</v>
      </c>
      <c r="V27" s="2"/>
      <c r="W27" s="2">
        <f>W16+W17+W18+W19*P27+W20*P28+W21*P29</f>
        <v>6.9749999999999996</v>
      </c>
      <c r="X27" s="2">
        <f>W16+W17+X18+X19*P26+X20*P28+X21*P29</f>
        <v>6.9749999999999996</v>
      </c>
      <c r="Y27" s="2">
        <f>W16+W17+Y18+Y19*P26+Y20*P27+Y21*P29</f>
        <v>6.9749999999999996</v>
      </c>
      <c r="Z27" s="2">
        <f>W16+W17+Z18+Z19*P26+Z20*P27+Z21*P28</f>
        <v>6.9749999999999996</v>
      </c>
      <c r="AA27" s="6">
        <f>MAX(W27:Z27)</f>
        <v>6.9749999999999996</v>
      </c>
      <c r="AB27" s="7">
        <f>MIN(W27:Z27)</f>
        <v>6.9749999999999996</v>
      </c>
      <c r="AF27" s="62" t="s">
        <v>41</v>
      </c>
      <c r="AG27" s="63">
        <v>0.6</v>
      </c>
      <c r="AH27" s="63">
        <v>0.2</v>
      </c>
      <c r="AI27" s="63">
        <v>0</v>
      </c>
      <c r="AJ27" s="2"/>
      <c r="AK27" s="7"/>
      <c r="AL27" s="6" t="s">
        <v>47</v>
      </c>
      <c r="AM27" s="2"/>
      <c r="AN27" s="2">
        <f>AN16+AN17+AN18+AN19*AG27+AN20*AG28+AN21*AG29</f>
        <v>340.27599999999995</v>
      </c>
      <c r="AO27" s="2">
        <f>AN16+AN17+AO18+AO19*AG26+AO20*AG28+AO21*AG29</f>
        <v>309.77999999999997</v>
      </c>
      <c r="AP27" s="2">
        <f>AN16+AN17+AP18+AP19*AG26+AP20*AG27+AP21*AG29</f>
        <v>337.36599999999999</v>
      </c>
      <c r="AQ27" s="2">
        <f>AN16+AN17+AQ18+AQ19*AG26+AQ20*AG27+AQ21*AG28</f>
        <v>308.77599999999995</v>
      </c>
      <c r="AR27" s="84">
        <f>MAX(AN27:AQ27)</f>
        <v>340.27599999999995</v>
      </c>
      <c r="AS27" s="53">
        <f>MIN(AN27:AQ27)</f>
        <v>308.77599999999995</v>
      </c>
      <c r="AT27" s="62" t="s">
        <v>41</v>
      </c>
      <c r="AU27" s="63">
        <v>0.6</v>
      </c>
      <c r="AV27" s="63">
        <v>0.2</v>
      </c>
      <c r="AW27" s="63">
        <v>0</v>
      </c>
      <c r="AX27" s="2"/>
      <c r="AY27" s="7"/>
      <c r="AZ27" s="6" t="s">
        <v>47</v>
      </c>
      <c r="BA27" s="2"/>
      <c r="BB27" s="2">
        <f>BB16+BB17+BB18+BB19*AU27+BB20*AU28+BB21*AU29</f>
        <v>6.9749999999999996</v>
      </c>
      <c r="BC27" s="2">
        <f>BB16+BB17+BC18+BC19*AU26+BC20*AU28+BC21*AU29</f>
        <v>6.9749999999999996</v>
      </c>
      <c r="BD27" s="2">
        <f>BB16+BB17+BD18+BD19*AU26+BD20*AU27+BD21*AU29</f>
        <v>6.9749999999999996</v>
      </c>
      <c r="BE27" s="2">
        <f>BB16+BB17+BE18+BE19*AU26+BE20*AU27+BE21*AU28</f>
        <v>6.9749999999999996</v>
      </c>
      <c r="BF27" s="6">
        <f>MAX(BB27:BE27)</f>
        <v>6.9749999999999996</v>
      </c>
      <c r="BG27" s="7">
        <f>MIN(BB27:BE27)</f>
        <v>6.9749999999999996</v>
      </c>
    </row>
    <row r="28" spans="1:59">
      <c r="A28" s="64" t="s">
        <v>42</v>
      </c>
      <c r="B28" s="65">
        <v>0.5</v>
      </c>
      <c r="C28" s="65">
        <v>0.2</v>
      </c>
      <c r="D28" s="65">
        <v>0</v>
      </c>
      <c r="E28" s="2"/>
      <c r="F28" s="7"/>
      <c r="G28" s="6" t="s">
        <v>49</v>
      </c>
      <c r="H28" s="2"/>
      <c r="I28" s="2">
        <f>I16+I17+I18*C26+I19*D27+I20*D28+I21*D29</f>
        <v>219.82499999999999</v>
      </c>
      <c r="J28" s="2">
        <f>I16+I17+J18*C27+J19*D26+J20*D28+J21*D29</f>
        <v>206.12299999999999</v>
      </c>
      <c r="K28" s="2">
        <f>I16+I17+K18*C28+K19*D26+K20*D27+K21*D29</f>
        <v>206.12299999999999</v>
      </c>
      <c r="L28" s="2">
        <f>I16+I17+L18*C29+L19*D26+L20*D27+L21*D28</f>
        <v>206.12299999999999</v>
      </c>
      <c r="M28" s="6">
        <f>MAX(I28:L28)</f>
        <v>219.82499999999999</v>
      </c>
      <c r="N28" s="7">
        <f>MIN(I28:L28)</f>
        <v>206.12299999999999</v>
      </c>
      <c r="O28" s="64" t="s">
        <v>42</v>
      </c>
      <c r="P28" s="65">
        <v>0.5</v>
      </c>
      <c r="Q28" s="65">
        <v>0.2</v>
      </c>
      <c r="R28" s="65">
        <v>0</v>
      </c>
      <c r="S28" s="2"/>
      <c r="T28" s="7"/>
      <c r="U28" s="6" t="s">
        <v>49</v>
      </c>
      <c r="V28" s="2"/>
      <c r="W28" s="2">
        <f>W16+W17+W18*Q26+W19*R27+W20*R28+W21*R29</f>
        <v>6.9749999999999996</v>
      </c>
      <c r="X28" s="2">
        <f>W16+W17+X18*Q27+X19*R26+X20*R28+X21*R29</f>
        <v>6.9749999999999996</v>
      </c>
      <c r="Y28" s="2">
        <f>W16+W17+Y18*Q28+Y19*R26+Y20*R27+Y21*R29</f>
        <v>6.9749999999999996</v>
      </c>
      <c r="Z28" s="2">
        <f>W16+W17+Z18*Q29+Z19*R26+Z20*R27+Z21*R28</f>
        <v>6.9749999999999996</v>
      </c>
      <c r="AA28" s="6">
        <f>MAX(W28:Z28)</f>
        <v>6.9749999999999996</v>
      </c>
      <c r="AB28" s="7">
        <f>MIN(W28:Z28)</f>
        <v>6.9749999999999996</v>
      </c>
      <c r="AF28" s="64" t="s">
        <v>42</v>
      </c>
      <c r="AG28" s="65">
        <v>0.5</v>
      </c>
      <c r="AH28" s="65">
        <v>0.2</v>
      </c>
      <c r="AI28" s="65">
        <v>0</v>
      </c>
      <c r="AJ28" s="2"/>
      <c r="AK28" s="7"/>
      <c r="AL28" s="6" t="s">
        <v>49</v>
      </c>
      <c r="AM28" s="2"/>
      <c r="AN28" s="2">
        <f>AN16+AN17+AN18*AH26+AN19*AI27+AN20*AI28+AN21*AI29</f>
        <v>257.68</v>
      </c>
      <c r="AO28" s="2">
        <f>AN16+AN17+AO18*AH27+AO19*AI26+AO20*AI28+AO21*AI29</f>
        <v>237.18200000000002</v>
      </c>
      <c r="AP28" s="2">
        <f>AN16+AN17+AP18*AH28+AP19*AI26+AP20*AI27+AP21*AI29</f>
        <v>248.11600000000001</v>
      </c>
      <c r="AQ28" s="2">
        <f>AN16+AN17+AQ18*AH29+AQ19*AI26+AQ20*AI27+AQ21*AI28</f>
        <v>236.68</v>
      </c>
      <c r="AR28" s="84">
        <f>MAX(AN28:AQ28)</f>
        <v>257.68</v>
      </c>
      <c r="AS28" s="53">
        <f>MIN(AN28:AQ28)</f>
        <v>236.68</v>
      </c>
      <c r="AT28" s="64" t="s">
        <v>42</v>
      </c>
      <c r="AU28" s="65">
        <v>0.5</v>
      </c>
      <c r="AV28" s="65">
        <v>0.2</v>
      </c>
      <c r="AW28" s="65">
        <v>0</v>
      </c>
      <c r="AX28" s="2"/>
      <c r="AY28" s="7"/>
      <c r="AZ28" s="6" t="s">
        <v>49</v>
      </c>
      <c r="BA28" s="2"/>
      <c r="BB28" s="2">
        <f>BB16+BB17+BB18*AV26+BB19*AW27+BB20*AW28+BB21*AW29</f>
        <v>6.9749999999999996</v>
      </c>
      <c r="BC28" s="2">
        <f>BB16+BB17+BC18*AV27+BC19*AW26+BC20*AW28+BC21*AW29</f>
        <v>6.9749999999999996</v>
      </c>
      <c r="BD28" s="2">
        <f>BB16+BB17+BD18*AV28+BD19*AW26+BD20*AW27+BD21*AW29</f>
        <v>6.9749999999999996</v>
      </c>
      <c r="BE28" s="2">
        <f>BB16+BB17+BE18*AV29+BE19*AW26+BE20*AW27+BE21*AW28</f>
        <v>6.9749999999999996</v>
      </c>
      <c r="BF28" s="6">
        <f>MAX(BB28:BE28)</f>
        <v>6.9749999999999996</v>
      </c>
      <c r="BG28" s="7">
        <f>MIN(BB28:BE28)</f>
        <v>6.9749999999999996</v>
      </c>
    </row>
    <row r="29" spans="1:59" ht="18.75" thickBot="1">
      <c r="A29" s="66" t="s">
        <v>43</v>
      </c>
      <c r="B29" s="67">
        <v>0.6</v>
      </c>
      <c r="C29" s="67">
        <v>0.5</v>
      </c>
      <c r="D29" s="67">
        <v>0</v>
      </c>
      <c r="E29" s="15"/>
      <c r="F29" s="11"/>
      <c r="G29" s="10" t="s">
        <v>50</v>
      </c>
      <c r="H29" s="15"/>
      <c r="I29" s="15">
        <f>I16+I17+I18*D26+I19*D27+I20*D28+I21*D29</f>
        <v>206.12299999999999</v>
      </c>
      <c r="J29" s="15">
        <f>I16+I17+J18*D27+J19*D26+J20*D28+J21*D29</f>
        <v>206.12299999999999</v>
      </c>
      <c r="K29" s="15">
        <f>I16+I17+K18*D28+K19*D26+K20*D27+K21*D29</f>
        <v>206.12299999999999</v>
      </c>
      <c r="L29" s="15">
        <f>I16+I17+L18*D29+L19*D26+L20*D27+L21*D28</f>
        <v>206.12299999999999</v>
      </c>
      <c r="M29" s="10">
        <f>MAX(I29:L29)</f>
        <v>206.12299999999999</v>
      </c>
      <c r="N29" s="11">
        <f>MIN(I29:L29)</f>
        <v>206.12299999999999</v>
      </c>
      <c r="O29" s="66" t="s">
        <v>43</v>
      </c>
      <c r="P29" s="67">
        <v>0.6</v>
      </c>
      <c r="Q29" s="67">
        <v>0.5</v>
      </c>
      <c r="R29" s="67">
        <v>0</v>
      </c>
      <c r="S29" s="15"/>
      <c r="T29" s="11"/>
      <c r="U29" s="10" t="s">
        <v>50</v>
      </c>
      <c r="V29" s="15"/>
      <c r="W29" s="15">
        <f>W16+W17+W18*R26+W19*R27+W20*R28+W21*R29</f>
        <v>6.9749999999999996</v>
      </c>
      <c r="X29" s="15">
        <f>W16+W17+X18*R27+X19*R26+X20*R28+X21*R29</f>
        <v>6.9749999999999996</v>
      </c>
      <c r="Y29" s="15">
        <f>W16+W17+Y18*R28+Y19*R26+Y20*R27+Y21*R29</f>
        <v>6.9749999999999996</v>
      </c>
      <c r="Z29" s="15">
        <f>W16+W17+Z18*R29+Z19*R26+Z20*R27+Z21*R28</f>
        <v>6.9749999999999996</v>
      </c>
      <c r="AA29" s="10">
        <f>MAX(W29:Z29)</f>
        <v>6.9749999999999996</v>
      </c>
      <c r="AB29" s="11">
        <f>MIN(W29:Z29)</f>
        <v>6.9749999999999996</v>
      </c>
      <c r="AF29" s="66" t="s">
        <v>43</v>
      </c>
      <c r="AG29" s="67">
        <v>0.6</v>
      </c>
      <c r="AH29" s="67">
        <v>0.5</v>
      </c>
      <c r="AI29" s="67">
        <v>0</v>
      </c>
      <c r="AJ29" s="15"/>
      <c r="AK29" s="11"/>
      <c r="AL29" s="10" t="s">
        <v>50</v>
      </c>
      <c r="AM29" s="15"/>
      <c r="AN29" s="15">
        <f>AN16+AN17+AN18*AI26+AN19*AI27+AN20*AI28+AN21*AI29</f>
        <v>236.68</v>
      </c>
      <c r="AO29" s="15">
        <f>AN16+AN17+AO18*AI27+AO19*AI26+AO20*AI28+AO21*AI29</f>
        <v>236.68</v>
      </c>
      <c r="AP29" s="15">
        <f>AN16+AN17+AP18*AI28+AP19*AI26+AP20*AI27+AP21*AI29</f>
        <v>236.68</v>
      </c>
      <c r="AQ29" s="15">
        <f>AN16+AN17+AQ18*AI29+AQ19*AI26+AQ20*AI27+AQ21*AI28</f>
        <v>236.68</v>
      </c>
      <c r="AR29" s="85">
        <f>MAX(AN29:AQ29)</f>
        <v>236.68</v>
      </c>
      <c r="AS29" s="80">
        <f>MIN(AN29:AQ29)</f>
        <v>236.68</v>
      </c>
      <c r="AT29" s="66" t="s">
        <v>43</v>
      </c>
      <c r="AU29" s="67">
        <v>0.6</v>
      </c>
      <c r="AV29" s="67">
        <v>0.5</v>
      </c>
      <c r="AW29" s="67">
        <v>0</v>
      </c>
      <c r="AX29" s="15"/>
      <c r="AY29" s="11"/>
      <c r="AZ29" s="10" t="s">
        <v>50</v>
      </c>
      <c r="BA29" s="15"/>
      <c r="BB29" s="15">
        <f>BB16+BB17+BB18*AW26+BB19*AW27+BB20*AW28+BB21*AW29</f>
        <v>6.9749999999999996</v>
      </c>
      <c r="BC29" s="15">
        <f>BB16+BB17+BC18*AW27+BC19*AW26+BC20*AW28+BC21*AW29</f>
        <v>6.9749999999999996</v>
      </c>
      <c r="BD29" s="15">
        <f>BB16+BB17+BD18*AW28+BD19*AW26+BD20*AW27+BD21*AW29</f>
        <v>6.9749999999999996</v>
      </c>
      <c r="BE29" s="15">
        <f>BB16+BB17+BE18*AW29+BE19*AW26+BE20*AW27+BE21*AW28</f>
        <v>6.9749999999999996</v>
      </c>
      <c r="BF29" s="10">
        <f>MAX(BB29:BE29)</f>
        <v>6.9749999999999996</v>
      </c>
      <c r="BG29" s="11">
        <f>MIN(BB29:BE29)</f>
        <v>6.9749999999999996</v>
      </c>
    </row>
    <row r="30" spans="1:59">
      <c r="A30" s="4"/>
      <c r="B30" s="19"/>
      <c r="C30" s="19" t="s">
        <v>37</v>
      </c>
      <c r="D30" s="19" t="s">
        <v>38</v>
      </c>
      <c r="E30" s="19" t="s">
        <v>39</v>
      </c>
      <c r="F30" s="5"/>
      <c r="G30" s="4"/>
      <c r="H30" s="19" t="s">
        <v>5</v>
      </c>
      <c r="I30" s="19">
        <v>84.58</v>
      </c>
      <c r="J30" s="19"/>
      <c r="K30" s="19"/>
      <c r="L30" s="19"/>
      <c r="M30" s="19"/>
      <c r="N30" s="5"/>
      <c r="O30" s="4"/>
      <c r="P30" s="19"/>
      <c r="Q30" s="19" t="s">
        <v>37</v>
      </c>
      <c r="R30" s="19" t="s">
        <v>38</v>
      </c>
      <c r="S30" s="19" t="s">
        <v>39</v>
      </c>
      <c r="T30" s="5"/>
      <c r="U30" s="4"/>
      <c r="V30" s="19" t="s">
        <v>5</v>
      </c>
      <c r="W30" s="19">
        <v>6.9749999999999996</v>
      </c>
      <c r="X30" s="19"/>
      <c r="Y30" s="19"/>
      <c r="Z30" s="19"/>
      <c r="AA30" s="19"/>
      <c r="AB30" s="5"/>
      <c r="AF30" s="4"/>
      <c r="AG30" s="19"/>
      <c r="AH30" s="19" t="s">
        <v>37</v>
      </c>
      <c r="AI30" s="19" t="s">
        <v>38</v>
      </c>
      <c r="AJ30" s="19" t="s">
        <v>39</v>
      </c>
      <c r="AK30" s="5"/>
      <c r="AL30" s="4"/>
      <c r="AM30" s="19" t="s">
        <v>5</v>
      </c>
      <c r="AN30" s="19">
        <v>21.38</v>
      </c>
      <c r="AO30" s="19"/>
      <c r="AP30" s="19"/>
      <c r="AQ30" s="19"/>
      <c r="AR30" s="81"/>
      <c r="AS30" s="82"/>
      <c r="AT30" s="4"/>
      <c r="AU30" s="19"/>
      <c r="AV30" s="19" t="s">
        <v>37</v>
      </c>
      <c r="AW30" s="19" t="s">
        <v>38</v>
      </c>
      <c r="AX30" s="19" t="s">
        <v>39</v>
      </c>
      <c r="AY30" s="5"/>
      <c r="AZ30" s="4"/>
      <c r="BA30" s="19" t="s">
        <v>5</v>
      </c>
      <c r="BB30" s="19">
        <v>6.9749999999999996</v>
      </c>
      <c r="BC30" s="19"/>
      <c r="BD30" s="19"/>
      <c r="BE30" s="19"/>
      <c r="BF30" s="19"/>
      <c r="BG30" s="5"/>
    </row>
    <row r="31" spans="1:59">
      <c r="A31" s="6" t="s">
        <v>5</v>
      </c>
      <c r="B31" s="2" t="s">
        <v>35</v>
      </c>
      <c r="C31" s="52">
        <v>0.9</v>
      </c>
      <c r="D31" s="52">
        <v>1</v>
      </c>
      <c r="E31" s="52">
        <v>1</v>
      </c>
      <c r="F31" s="7"/>
      <c r="G31" s="6"/>
      <c r="H31" s="2" t="s">
        <v>6</v>
      </c>
      <c r="I31" s="2">
        <v>112</v>
      </c>
      <c r="J31" s="2"/>
      <c r="K31" s="2"/>
      <c r="L31" s="2"/>
      <c r="M31" s="2"/>
      <c r="N31" s="7"/>
      <c r="O31" s="6" t="s">
        <v>5</v>
      </c>
      <c r="P31" s="2" t="s">
        <v>35</v>
      </c>
      <c r="Q31" s="52">
        <v>0.9</v>
      </c>
      <c r="R31" s="52">
        <v>1</v>
      </c>
      <c r="S31" s="52">
        <v>1</v>
      </c>
      <c r="T31" s="7"/>
      <c r="U31" s="6"/>
      <c r="V31" s="2" t="s">
        <v>6</v>
      </c>
      <c r="W31" s="2">
        <v>0</v>
      </c>
      <c r="X31" s="2"/>
      <c r="Y31" s="2"/>
      <c r="Z31" s="2"/>
      <c r="AA31" s="2"/>
      <c r="AB31" s="7"/>
      <c r="AF31" s="6" t="s">
        <v>5</v>
      </c>
      <c r="AG31" s="2" t="s">
        <v>35</v>
      </c>
      <c r="AH31" s="52">
        <v>0.9</v>
      </c>
      <c r="AI31" s="52">
        <v>1</v>
      </c>
      <c r="AJ31" s="52">
        <v>1</v>
      </c>
      <c r="AK31" s="7"/>
      <c r="AL31" s="6"/>
      <c r="AM31" s="2" t="s">
        <v>6</v>
      </c>
      <c r="AN31" s="2">
        <v>54.317999999999998</v>
      </c>
      <c r="AO31" s="2"/>
      <c r="AP31" s="2"/>
      <c r="AQ31" s="2"/>
      <c r="AR31" s="43"/>
      <c r="AS31" s="53"/>
      <c r="AT31" s="6" t="s">
        <v>5</v>
      </c>
      <c r="AU31" s="2" t="s">
        <v>35</v>
      </c>
      <c r="AV31" s="52">
        <v>0.9</v>
      </c>
      <c r="AW31" s="52">
        <v>1</v>
      </c>
      <c r="AX31" s="52">
        <v>1</v>
      </c>
      <c r="AY31" s="7"/>
      <c r="AZ31" s="6"/>
      <c r="BA31" s="2" t="s">
        <v>6</v>
      </c>
      <c r="BB31" s="2">
        <v>0</v>
      </c>
      <c r="BC31" s="2"/>
      <c r="BD31" s="2"/>
      <c r="BE31" s="2"/>
      <c r="BF31" s="2"/>
      <c r="BG31" s="7"/>
    </row>
    <row r="32" spans="1:59">
      <c r="A32" s="6"/>
      <c r="B32" s="2" t="s">
        <v>36</v>
      </c>
      <c r="C32" s="52">
        <v>1.1000000000000001</v>
      </c>
      <c r="D32" s="52">
        <v>1.3</v>
      </c>
      <c r="E32" s="52">
        <v>1</v>
      </c>
      <c r="F32" s="7"/>
      <c r="G32" s="6"/>
      <c r="H32" s="55" t="s">
        <v>23</v>
      </c>
      <c r="I32" s="55">
        <v>48.5</v>
      </c>
      <c r="J32" s="56">
        <f>I33</f>
        <v>0</v>
      </c>
      <c r="K32" s="57">
        <f>I34</f>
        <v>0</v>
      </c>
      <c r="L32" s="58">
        <f>I35</f>
        <v>0</v>
      </c>
      <c r="M32" s="2" t="s">
        <v>46</v>
      </c>
      <c r="N32" s="7"/>
      <c r="O32" s="6"/>
      <c r="P32" s="2" t="s">
        <v>36</v>
      </c>
      <c r="Q32" s="52">
        <v>1.1000000000000001</v>
      </c>
      <c r="R32" s="52">
        <v>1.3</v>
      </c>
      <c r="S32" s="52">
        <v>1</v>
      </c>
      <c r="T32" s="7"/>
      <c r="U32" s="6"/>
      <c r="V32" s="55" t="s">
        <v>23</v>
      </c>
      <c r="W32" s="55">
        <v>0</v>
      </c>
      <c r="X32" s="56">
        <f>W33</f>
        <v>0</v>
      </c>
      <c r="Y32" s="57">
        <f>W34</f>
        <v>0</v>
      </c>
      <c r="Z32" s="58">
        <f>W35</f>
        <v>0</v>
      </c>
      <c r="AA32" s="2" t="s">
        <v>46</v>
      </c>
      <c r="AB32" s="7"/>
      <c r="AF32" s="6"/>
      <c r="AG32" s="2" t="s">
        <v>36</v>
      </c>
      <c r="AH32" s="52">
        <v>1.1000000000000001</v>
      </c>
      <c r="AI32" s="52">
        <v>1.3</v>
      </c>
      <c r="AJ32" s="52">
        <v>1</v>
      </c>
      <c r="AK32" s="7"/>
      <c r="AL32" s="6"/>
      <c r="AM32" s="55" t="s">
        <v>23</v>
      </c>
      <c r="AN32" s="55">
        <v>9</v>
      </c>
      <c r="AO32" s="56">
        <f>AN33</f>
        <v>0</v>
      </c>
      <c r="AP32" s="57">
        <f>AN34</f>
        <v>0</v>
      </c>
      <c r="AQ32" s="58">
        <f>AN35</f>
        <v>0</v>
      </c>
      <c r="AR32" s="43" t="s">
        <v>46</v>
      </c>
      <c r="AS32" s="53"/>
      <c r="AT32" s="6"/>
      <c r="AU32" s="2" t="s">
        <v>36</v>
      </c>
      <c r="AV32" s="52">
        <v>1.1000000000000001</v>
      </c>
      <c r="AW32" s="52">
        <v>1.3</v>
      </c>
      <c r="AX32" s="52">
        <v>1</v>
      </c>
      <c r="AY32" s="7"/>
      <c r="AZ32" s="6"/>
      <c r="BA32" s="55" t="s">
        <v>23</v>
      </c>
      <c r="BB32" s="55">
        <v>0</v>
      </c>
      <c r="BC32" s="56">
        <f>BB33</f>
        <v>0</v>
      </c>
      <c r="BD32" s="57">
        <f>BB34</f>
        <v>0</v>
      </c>
      <c r="BE32" s="58">
        <f>BB35</f>
        <v>0</v>
      </c>
      <c r="BF32" s="2" t="s">
        <v>46</v>
      </c>
      <c r="BG32" s="7"/>
    </row>
    <row r="33" spans="1:59">
      <c r="A33" s="6" t="s">
        <v>6</v>
      </c>
      <c r="B33" s="2" t="s">
        <v>35</v>
      </c>
      <c r="C33" s="52">
        <v>0.8</v>
      </c>
      <c r="D33" s="52">
        <v>0.8</v>
      </c>
      <c r="E33" s="52">
        <v>0.8</v>
      </c>
      <c r="F33" s="7"/>
      <c r="G33" s="6"/>
      <c r="H33" s="56" t="s">
        <v>41</v>
      </c>
      <c r="I33" s="56">
        <v>0</v>
      </c>
      <c r="J33" s="55">
        <f>I32</f>
        <v>48.5</v>
      </c>
      <c r="K33" s="55">
        <f>I32</f>
        <v>48.5</v>
      </c>
      <c r="L33" s="55">
        <f>I32</f>
        <v>48.5</v>
      </c>
      <c r="M33" s="2"/>
      <c r="N33" s="7"/>
      <c r="O33" s="6" t="s">
        <v>6</v>
      </c>
      <c r="P33" s="2" t="s">
        <v>35</v>
      </c>
      <c r="Q33" s="52">
        <v>0.8</v>
      </c>
      <c r="R33" s="52">
        <v>0.8</v>
      </c>
      <c r="S33" s="52">
        <v>0.8</v>
      </c>
      <c r="T33" s="7"/>
      <c r="U33" s="6"/>
      <c r="V33" s="56" t="s">
        <v>41</v>
      </c>
      <c r="W33" s="56">
        <v>0</v>
      </c>
      <c r="X33" s="55">
        <f>W32</f>
        <v>0</v>
      </c>
      <c r="Y33" s="55">
        <f>W32</f>
        <v>0</v>
      </c>
      <c r="Z33" s="55">
        <f>W32</f>
        <v>0</v>
      </c>
      <c r="AA33" s="2"/>
      <c r="AB33" s="7"/>
      <c r="AF33" s="6" t="s">
        <v>6</v>
      </c>
      <c r="AG33" s="2" t="s">
        <v>35</v>
      </c>
      <c r="AH33" s="52">
        <v>0.8</v>
      </c>
      <c r="AI33" s="52">
        <v>0.8</v>
      </c>
      <c r="AJ33" s="52">
        <v>0.8</v>
      </c>
      <c r="AK33" s="7"/>
      <c r="AL33" s="6"/>
      <c r="AM33" s="56" t="s">
        <v>41</v>
      </c>
      <c r="AN33" s="56">
        <v>0</v>
      </c>
      <c r="AO33" s="55">
        <f>AN32</f>
        <v>9</v>
      </c>
      <c r="AP33" s="55">
        <f>AN32</f>
        <v>9</v>
      </c>
      <c r="AQ33" s="55">
        <f>AN32</f>
        <v>9</v>
      </c>
      <c r="AR33" s="43"/>
      <c r="AS33" s="53"/>
      <c r="AT33" s="6" t="s">
        <v>6</v>
      </c>
      <c r="AU33" s="2" t="s">
        <v>35</v>
      </c>
      <c r="AV33" s="52">
        <v>0.8</v>
      </c>
      <c r="AW33" s="52">
        <v>0.8</v>
      </c>
      <c r="AX33" s="52">
        <v>0.8</v>
      </c>
      <c r="AY33" s="7"/>
      <c r="AZ33" s="6"/>
      <c r="BA33" s="56" t="s">
        <v>41</v>
      </c>
      <c r="BB33" s="56">
        <v>0</v>
      </c>
      <c r="BC33" s="55">
        <f>BB32</f>
        <v>0</v>
      </c>
      <c r="BD33" s="55">
        <f>BB32</f>
        <v>0</v>
      </c>
      <c r="BE33" s="55">
        <f>BB32</f>
        <v>0</v>
      </c>
      <c r="BF33" s="2"/>
      <c r="BG33" s="7"/>
    </row>
    <row r="34" spans="1:59">
      <c r="A34" s="6"/>
      <c r="B34" s="2" t="s">
        <v>36</v>
      </c>
      <c r="C34" s="52">
        <v>1.5</v>
      </c>
      <c r="D34" s="52">
        <v>1.5</v>
      </c>
      <c r="E34" s="52">
        <v>1.3</v>
      </c>
      <c r="F34" s="7"/>
      <c r="G34" s="6"/>
      <c r="H34" s="57" t="s">
        <v>42</v>
      </c>
      <c r="I34" s="57">
        <v>0</v>
      </c>
      <c r="J34" s="57">
        <f>I34</f>
        <v>0</v>
      </c>
      <c r="K34" s="56">
        <f>I33</f>
        <v>0</v>
      </c>
      <c r="L34" s="56">
        <f>I33</f>
        <v>0</v>
      </c>
      <c r="M34" s="2"/>
      <c r="N34" s="7"/>
      <c r="O34" s="6"/>
      <c r="P34" s="2" t="s">
        <v>36</v>
      </c>
      <c r="Q34" s="52">
        <v>1.5</v>
      </c>
      <c r="R34" s="52">
        <v>1.5</v>
      </c>
      <c r="S34" s="52">
        <v>1.3</v>
      </c>
      <c r="T34" s="7"/>
      <c r="U34" s="6"/>
      <c r="V34" s="57" t="s">
        <v>42</v>
      </c>
      <c r="W34" s="57">
        <v>0</v>
      </c>
      <c r="X34" s="57">
        <f>W34</f>
        <v>0</v>
      </c>
      <c r="Y34" s="56">
        <f>W33</f>
        <v>0</v>
      </c>
      <c r="Z34" s="56">
        <f>W33</f>
        <v>0</v>
      </c>
      <c r="AA34" s="2"/>
      <c r="AB34" s="7"/>
      <c r="AF34" s="6"/>
      <c r="AG34" s="2" t="s">
        <v>36</v>
      </c>
      <c r="AH34" s="52">
        <v>1.5</v>
      </c>
      <c r="AI34" s="52">
        <v>1.5</v>
      </c>
      <c r="AJ34" s="52">
        <v>1.3</v>
      </c>
      <c r="AK34" s="7"/>
      <c r="AL34" s="6"/>
      <c r="AM34" s="57" t="s">
        <v>42</v>
      </c>
      <c r="AN34" s="57">
        <v>0</v>
      </c>
      <c r="AO34" s="57">
        <f>AN34</f>
        <v>0</v>
      </c>
      <c r="AP34" s="56">
        <f>AN33</f>
        <v>0</v>
      </c>
      <c r="AQ34" s="56">
        <f>AN33</f>
        <v>0</v>
      </c>
      <c r="AR34" s="43"/>
      <c r="AS34" s="53"/>
      <c r="AT34" s="6"/>
      <c r="AU34" s="2" t="s">
        <v>36</v>
      </c>
      <c r="AV34" s="52">
        <v>1.5</v>
      </c>
      <c r="AW34" s="52">
        <v>1.5</v>
      </c>
      <c r="AX34" s="52">
        <v>1.3</v>
      </c>
      <c r="AY34" s="7"/>
      <c r="AZ34" s="6"/>
      <c r="BA34" s="57" t="s">
        <v>42</v>
      </c>
      <c r="BB34" s="57">
        <v>0</v>
      </c>
      <c r="BC34" s="57">
        <f>BB34</f>
        <v>0</v>
      </c>
      <c r="BD34" s="56">
        <f>BB33</f>
        <v>0</v>
      </c>
      <c r="BE34" s="56">
        <f>BB33</f>
        <v>0</v>
      </c>
      <c r="BF34" s="2"/>
      <c r="BG34" s="7"/>
    </row>
    <row r="35" spans="1:59">
      <c r="A35" s="6" t="s">
        <v>34</v>
      </c>
      <c r="B35" s="2" t="s">
        <v>35</v>
      </c>
      <c r="C35" s="52">
        <v>0</v>
      </c>
      <c r="D35" s="52">
        <v>0</v>
      </c>
      <c r="E35" s="52">
        <v>0</v>
      </c>
      <c r="F35" s="7"/>
      <c r="G35" s="6"/>
      <c r="H35" s="58" t="s">
        <v>43</v>
      </c>
      <c r="I35" s="58">
        <v>0</v>
      </c>
      <c r="J35" s="58">
        <f>I35</f>
        <v>0</v>
      </c>
      <c r="K35" s="58">
        <f>I35</f>
        <v>0</v>
      </c>
      <c r="L35" s="57">
        <f>I34</f>
        <v>0</v>
      </c>
      <c r="M35" s="2"/>
      <c r="N35" s="7"/>
      <c r="O35" s="6" t="s">
        <v>34</v>
      </c>
      <c r="P35" s="2" t="s">
        <v>35</v>
      </c>
      <c r="Q35" s="52">
        <v>0</v>
      </c>
      <c r="R35" s="52">
        <v>0</v>
      </c>
      <c r="S35" s="52">
        <v>0</v>
      </c>
      <c r="T35" s="7"/>
      <c r="U35" s="6"/>
      <c r="V35" s="58" t="s">
        <v>43</v>
      </c>
      <c r="W35" s="58">
        <v>0</v>
      </c>
      <c r="X35" s="58">
        <f>W35</f>
        <v>0</v>
      </c>
      <c r="Y35" s="58">
        <f>W35</f>
        <v>0</v>
      </c>
      <c r="Z35" s="57">
        <f>W34</f>
        <v>0</v>
      </c>
      <c r="AA35" s="2"/>
      <c r="AB35" s="7"/>
      <c r="AF35" s="6" t="s">
        <v>34</v>
      </c>
      <c r="AG35" s="2" t="s">
        <v>35</v>
      </c>
      <c r="AH35" s="52">
        <v>0</v>
      </c>
      <c r="AI35" s="52">
        <v>0</v>
      </c>
      <c r="AJ35" s="52">
        <v>0</v>
      </c>
      <c r="AK35" s="7"/>
      <c r="AL35" s="6"/>
      <c r="AM35" s="58" t="s">
        <v>43</v>
      </c>
      <c r="AN35" s="58">
        <v>0</v>
      </c>
      <c r="AO35" s="58">
        <f>AN35</f>
        <v>0</v>
      </c>
      <c r="AP35" s="58">
        <f>AN35</f>
        <v>0</v>
      </c>
      <c r="AQ35" s="57">
        <f>AN34</f>
        <v>0</v>
      </c>
      <c r="AR35" s="43"/>
      <c r="AS35" s="53"/>
      <c r="AT35" s="6" t="s">
        <v>34</v>
      </c>
      <c r="AU35" s="2" t="s">
        <v>35</v>
      </c>
      <c r="AV35" s="52">
        <v>0</v>
      </c>
      <c r="AW35" s="52">
        <v>0</v>
      </c>
      <c r="AX35" s="52">
        <v>0</v>
      </c>
      <c r="AY35" s="7"/>
      <c r="AZ35" s="6"/>
      <c r="BA35" s="58" t="s">
        <v>43</v>
      </c>
      <c r="BB35" s="58">
        <v>0</v>
      </c>
      <c r="BC35" s="58">
        <f>BB35</f>
        <v>0</v>
      </c>
      <c r="BD35" s="58">
        <f>BB35</f>
        <v>0</v>
      </c>
      <c r="BE35" s="57">
        <f>BB34</f>
        <v>0</v>
      </c>
      <c r="BF35" s="2"/>
      <c r="BG35" s="7"/>
    </row>
    <row r="36" spans="1:59">
      <c r="A36" s="6"/>
      <c r="B36" s="2" t="s">
        <v>36</v>
      </c>
      <c r="C36" s="52">
        <v>1.5</v>
      </c>
      <c r="D36" s="52">
        <v>1.5</v>
      </c>
      <c r="E36" s="52">
        <v>1.3</v>
      </c>
      <c r="F36" s="7"/>
      <c r="G36" s="6"/>
      <c r="H36" s="2"/>
      <c r="I36" s="2"/>
      <c r="J36" s="2"/>
      <c r="K36" s="2"/>
      <c r="L36" s="2"/>
      <c r="M36" s="2"/>
      <c r="N36" s="7"/>
      <c r="O36" s="6"/>
      <c r="P36" s="2" t="s">
        <v>36</v>
      </c>
      <c r="Q36" s="52">
        <v>1.5</v>
      </c>
      <c r="R36" s="52">
        <v>1.5</v>
      </c>
      <c r="S36" s="52">
        <v>1.3</v>
      </c>
      <c r="T36" s="7"/>
      <c r="U36" s="6"/>
      <c r="V36" s="2"/>
      <c r="W36" s="2"/>
      <c r="X36" s="2"/>
      <c r="Y36" s="2"/>
      <c r="Z36" s="2"/>
      <c r="AA36" s="2"/>
      <c r="AB36" s="7"/>
      <c r="AF36" s="6"/>
      <c r="AG36" s="2" t="s">
        <v>36</v>
      </c>
      <c r="AH36" s="52">
        <v>1.5</v>
      </c>
      <c r="AI36" s="52">
        <v>1.5</v>
      </c>
      <c r="AJ36" s="52">
        <v>1.3</v>
      </c>
      <c r="AK36" s="7"/>
      <c r="AL36" s="6"/>
      <c r="AM36" s="2"/>
      <c r="AN36" s="2"/>
      <c r="AO36" s="2"/>
      <c r="AP36" s="2"/>
      <c r="AQ36" s="2"/>
      <c r="AR36" s="43"/>
      <c r="AS36" s="53"/>
      <c r="AT36" s="6"/>
      <c r="AU36" s="2" t="s">
        <v>36</v>
      </c>
      <c r="AV36" s="52">
        <v>1.5</v>
      </c>
      <c r="AW36" s="52">
        <v>1.5</v>
      </c>
      <c r="AX36" s="52">
        <v>1.3</v>
      </c>
      <c r="AY36" s="7"/>
      <c r="AZ36" s="6"/>
      <c r="BA36" s="2"/>
      <c r="BB36" s="2"/>
      <c r="BC36" s="2"/>
      <c r="BD36" s="2"/>
      <c r="BE36" s="2"/>
      <c r="BF36" s="2"/>
      <c r="BG36" s="7"/>
    </row>
    <row r="37" spans="1:59" ht="18.75" thickBot="1">
      <c r="A37" s="6"/>
      <c r="B37" s="2"/>
      <c r="C37" s="2"/>
      <c r="D37" s="2"/>
      <c r="E37" s="2"/>
      <c r="F37" s="7"/>
      <c r="G37" s="6"/>
      <c r="H37" s="2"/>
      <c r="I37" s="2"/>
      <c r="J37" s="2"/>
      <c r="K37" s="2"/>
      <c r="L37" s="2"/>
      <c r="M37" s="2"/>
      <c r="N37" s="7"/>
      <c r="O37" s="6"/>
      <c r="P37" s="2"/>
      <c r="Q37" s="2"/>
      <c r="R37" s="2"/>
      <c r="S37" s="2"/>
      <c r="T37" s="7"/>
      <c r="U37" s="6"/>
      <c r="V37" s="2"/>
      <c r="W37" s="2"/>
      <c r="X37" s="2"/>
      <c r="Y37" s="2"/>
      <c r="Z37" s="2"/>
      <c r="AA37" s="2"/>
      <c r="AB37" s="7"/>
      <c r="AF37" s="6"/>
      <c r="AG37" s="2"/>
      <c r="AH37" s="2"/>
      <c r="AI37" s="2"/>
      <c r="AJ37" s="2"/>
      <c r="AK37" s="7"/>
      <c r="AL37" s="6"/>
      <c r="AM37" s="2"/>
      <c r="AN37" s="2"/>
      <c r="AO37" s="2"/>
      <c r="AP37" s="2"/>
      <c r="AQ37" s="2"/>
      <c r="AR37" s="43"/>
      <c r="AS37" s="53"/>
      <c r="AT37" s="6"/>
      <c r="AU37" s="2"/>
      <c r="AV37" s="2"/>
      <c r="AW37" s="2"/>
      <c r="AX37" s="2"/>
      <c r="AY37" s="7"/>
      <c r="AZ37" s="6"/>
      <c r="BA37" s="2"/>
      <c r="BB37" s="2"/>
      <c r="BC37" s="2"/>
      <c r="BD37" s="2"/>
      <c r="BE37" s="2"/>
      <c r="BF37" s="2"/>
      <c r="BG37" s="7"/>
    </row>
    <row r="38" spans="1:59">
      <c r="A38" s="6"/>
      <c r="B38" s="2"/>
      <c r="C38" s="2"/>
      <c r="D38" s="2"/>
      <c r="E38" s="2"/>
      <c r="F38" s="7"/>
      <c r="G38" s="6"/>
      <c r="H38" s="2"/>
      <c r="I38" s="2" t="s">
        <v>23</v>
      </c>
      <c r="J38" s="2" t="s">
        <v>41</v>
      </c>
      <c r="K38" s="2" t="s">
        <v>42</v>
      </c>
      <c r="L38" s="2" t="s">
        <v>43</v>
      </c>
      <c r="M38" s="4" t="s">
        <v>51</v>
      </c>
      <c r="N38" s="5" t="s">
        <v>52</v>
      </c>
      <c r="O38" s="6"/>
      <c r="P38" s="2"/>
      <c r="Q38" s="2"/>
      <c r="R38" s="2"/>
      <c r="S38" s="2"/>
      <c r="T38" s="7"/>
      <c r="U38" s="6"/>
      <c r="V38" s="2"/>
      <c r="W38" s="2" t="s">
        <v>23</v>
      </c>
      <c r="X38" s="2" t="s">
        <v>41</v>
      </c>
      <c r="Y38" s="2" t="s">
        <v>42</v>
      </c>
      <c r="Z38" s="2" t="s">
        <v>43</v>
      </c>
      <c r="AA38" s="4" t="s">
        <v>51</v>
      </c>
      <c r="AB38" s="5" t="s">
        <v>52</v>
      </c>
      <c r="AF38" s="6"/>
      <c r="AG38" s="2"/>
      <c r="AH38" s="2"/>
      <c r="AI38" s="2"/>
      <c r="AJ38" s="2"/>
      <c r="AK38" s="7"/>
      <c r="AL38" s="6"/>
      <c r="AM38" s="2"/>
      <c r="AN38" s="2" t="s">
        <v>23</v>
      </c>
      <c r="AO38" s="2" t="s">
        <v>41</v>
      </c>
      <c r="AP38" s="2" t="s">
        <v>42</v>
      </c>
      <c r="AQ38" s="2" t="s">
        <v>43</v>
      </c>
      <c r="AR38" s="83" t="s">
        <v>51</v>
      </c>
      <c r="AS38" s="82" t="s">
        <v>52</v>
      </c>
      <c r="AT38" s="6"/>
      <c r="AU38" s="2"/>
      <c r="AV38" s="2"/>
      <c r="AW38" s="2"/>
      <c r="AX38" s="2"/>
      <c r="AY38" s="7"/>
      <c r="AZ38" s="6"/>
      <c r="BA38" s="2"/>
      <c r="BB38" s="2" t="s">
        <v>23</v>
      </c>
      <c r="BC38" s="2" t="s">
        <v>41</v>
      </c>
      <c r="BD38" s="2" t="s">
        <v>42</v>
      </c>
      <c r="BE38" s="2" t="s">
        <v>43</v>
      </c>
      <c r="BF38" s="4" t="s">
        <v>51</v>
      </c>
      <c r="BG38" s="5" t="s">
        <v>52</v>
      </c>
    </row>
    <row r="39" spans="1:59">
      <c r="A39" s="6"/>
      <c r="B39" s="59"/>
      <c r="C39" s="59"/>
      <c r="D39" s="59"/>
      <c r="E39" s="2"/>
      <c r="F39" s="7"/>
      <c r="G39" s="6" t="s">
        <v>44</v>
      </c>
      <c r="H39" s="2"/>
      <c r="I39" s="2">
        <f>I30*D32+I31*D34+I32*D36+I33*D36*B41+I34*D36*B42+I35*D36*B43</f>
        <v>350.70400000000001</v>
      </c>
      <c r="J39" s="2">
        <f>I30*D32+I31*D34+J32*D36+J33*D36*B40+J34*D36*B42+J35*D36*B43</f>
        <v>328.87900000000002</v>
      </c>
      <c r="K39" s="2">
        <f>I30*D32+I31*D34+K32*D36+K33*D36*B40+K34*D36*B41+K35*D36*B43</f>
        <v>328.87900000000002</v>
      </c>
      <c r="L39" s="2">
        <f>I30*D32+I31*D34+L32*D36+L33*D36*B40+L34*D36*B41+L35*D36*B42</f>
        <v>328.87900000000002</v>
      </c>
      <c r="M39" s="6">
        <f>MAX(I39:L39)</f>
        <v>350.70400000000001</v>
      </c>
      <c r="N39" s="7">
        <f>MIN(I39:L39)</f>
        <v>328.87900000000002</v>
      </c>
      <c r="O39" s="6"/>
      <c r="P39" s="59"/>
      <c r="Q39" s="59"/>
      <c r="R39" s="59"/>
      <c r="S39" s="2"/>
      <c r="T39" s="7"/>
      <c r="U39" s="6" t="s">
        <v>44</v>
      </c>
      <c r="V39" s="2"/>
      <c r="W39" s="2">
        <f>W30*R32+W31*R34+W32*R36+W33*R36*P41+W34*R36*P42+W35*R36*P43</f>
        <v>9.067499999999999</v>
      </c>
      <c r="X39" s="2">
        <f>W30*R32+W31*R34+X32*R36+X33*R36*P40+X34*R36*P42+X35*R36*P43</f>
        <v>9.067499999999999</v>
      </c>
      <c r="Y39" s="2">
        <f>W30*R32+W31*R34+Y32*R36+Y33*R36*P40+Y34*R36*P41+Y35*R36*P43</f>
        <v>9.067499999999999</v>
      </c>
      <c r="Z39" s="2">
        <f>W30*R32+W31*R34+Z32*R36+Z33*R36*P40+Z34*R36*P41+Z35*R36*P42</f>
        <v>9.067499999999999</v>
      </c>
      <c r="AA39" s="6">
        <f>MAX(W39:Z39)</f>
        <v>9.067499999999999</v>
      </c>
      <c r="AB39" s="7">
        <f>MIN(W39:Z39)</f>
        <v>9.067499999999999</v>
      </c>
      <c r="AF39" s="6"/>
      <c r="AG39" s="59"/>
      <c r="AH39" s="59"/>
      <c r="AI39" s="59"/>
      <c r="AJ39" s="2"/>
      <c r="AK39" s="7"/>
      <c r="AL39" s="6" t="s">
        <v>44</v>
      </c>
      <c r="AM39" s="2"/>
      <c r="AN39" s="2">
        <f>AN30*AI32+AN31*AI34+AN32*AI36+AN33*AI36*AG41+AN34*AI36*AG42+AN35*AI36*AG43</f>
        <v>122.771</v>
      </c>
      <c r="AO39" s="2">
        <f>AN30*AI32+AN31*AI34+AO32*AI36+AO33*AI36*AG40+AO34*AI36*AG42+AO35*AI36*AG43</f>
        <v>118.721</v>
      </c>
      <c r="AP39" s="2">
        <f>AN30*AI32+AN31*AI34+AP32*AI36+AP33*AI36*AG40+AP34*AI36*AG41+AP35*AI36*AG43</f>
        <v>118.721</v>
      </c>
      <c r="AQ39" s="2">
        <f>AN30*AI32+AN31*AI34+AQ32*AI36+AQ33*AI36*AG40+AQ34*AI36*AG41+AQ35*AI36*AG42</f>
        <v>118.721</v>
      </c>
      <c r="AR39" s="84">
        <f>MAX(AN39:AQ39)</f>
        <v>122.771</v>
      </c>
      <c r="AS39" s="53">
        <f>MIN(AN39:AQ39)</f>
        <v>118.721</v>
      </c>
      <c r="AT39" s="6"/>
      <c r="AU39" s="59"/>
      <c r="AV39" s="59"/>
      <c r="AW39" s="59"/>
      <c r="AX39" s="2"/>
      <c r="AY39" s="7"/>
      <c r="AZ39" s="6" t="s">
        <v>44</v>
      </c>
      <c r="BA39" s="2"/>
      <c r="BB39" s="2">
        <f>BB30*AW32+BB31*AW34+BB32*AW36+BB33*AW36*AU41+BB34*AW36*AU42+BB35*AW36*AU43</f>
        <v>9.067499999999999</v>
      </c>
      <c r="BC39" s="2">
        <f>BB30*AW32+BB31*AW34+BC32*AW36+BC33*AW36*AU40+BC34*AW36*AU42+BC35*AW36*AU43</f>
        <v>9.067499999999999</v>
      </c>
      <c r="BD39" s="2">
        <f>BB30*AW32+BB31*AW34+BD32*AW36+BD33*AW36*AU40+BD34*AW36*AU41+BD35*AW36*AU43</f>
        <v>9.067499999999999</v>
      </c>
      <c r="BE39" s="2">
        <f>BB30*AW32+BB31*AW34+BE32*AW36+BE33*AW36*AU40+BE34*AW36*AU41+BE35*AW36*AU42</f>
        <v>9.067499999999999</v>
      </c>
      <c r="BF39" s="6">
        <f>MAX(BB39:BE39)</f>
        <v>9.067499999999999</v>
      </c>
      <c r="BG39" s="7">
        <f>MIN(BB39:BE39)</f>
        <v>9.067499999999999</v>
      </c>
    </row>
    <row r="40" spans="1:59">
      <c r="A40" s="60" t="s">
        <v>23</v>
      </c>
      <c r="B40" s="61">
        <v>0.7</v>
      </c>
      <c r="C40" s="61">
        <v>0.5</v>
      </c>
      <c r="D40" s="61">
        <v>0.3</v>
      </c>
      <c r="E40" s="2"/>
      <c r="F40" s="7"/>
      <c r="G40" s="6" t="s">
        <v>45</v>
      </c>
      <c r="H40" s="2"/>
      <c r="I40" s="2">
        <f>I30*D32+I31*D34</f>
        <v>277.95400000000001</v>
      </c>
      <c r="J40" s="2" t="s">
        <v>48</v>
      </c>
      <c r="K40" s="2" t="s">
        <v>48</v>
      </c>
      <c r="L40" s="2" t="s">
        <v>48</v>
      </c>
      <c r="M40" s="6">
        <f>MAX(I40:L40)</f>
        <v>277.95400000000001</v>
      </c>
      <c r="N40" s="7">
        <f>MIN(I40:L40)</f>
        <v>277.95400000000001</v>
      </c>
      <c r="O40" s="60" t="s">
        <v>23</v>
      </c>
      <c r="P40" s="61">
        <v>0.7</v>
      </c>
      <c r="Q40" s="61">
        <v>0.5</v>
      </c>
      <c r="R40" s="61">
        <v>0.3</v>
      </c>
      <c r="S40" s="2"/>
      <c r="T40" s="7"/>
      <c r="U40" s="6" t="s">
        <v>45</v>
      </c>
      <c r="V40" s="2"/>
      <c r="W40" s="2">
        <f>W30*R32+W31*R34</f>
        <v>9.067499999999999</v>
      </c>
      <c r="X40" s="2" t="s">
        <v>48</v>
      </c>
      <c r="Y40" s="2" t="s">
        <v>48</v>
      </c>
      <c r="Z40" s="2" t="s">
        <v>48</v>
      </c>
      <c r="AA40" s="6">
        <f>MAX(W40:Z40)</f>
        <v>9.067499999999999</v>
      </c>
      <c r="AB40" s="7">
        <f>MIN(W40:Z40)</f>
        <v>9.067499999999999</v>
      </c>
      <c r="AF40" s="60" t="s">
        <v>23</v>
      </c>
      <c r="AG40" s="61">
        <v>0.7</v>
      </c>
      <c r="AH40" s="61">
        <v>0.5</v>
      </c>
      <c r="AI40" s="61">
        <v>0.3</v>
      </c>
      <c r="AJ40" s="2"/>
      <c r="AK40" s="7"/>
      <c r="AL40" s="6" t="s">
        <v>45</v>
      </c>
      <c r="AM40" s="2"/>
      <c r="AN40" s="2">
        <f>AN30*AI32+AN31*AI34</f>
        <v>109.271</v>
      </c>
      <c r="AO40" s="2" t="s">
        <v>48</v>
      </c>
      <c r="AP40" s="2" t="s">
        <v>48</v>
      </c>
      <c r="AQ40" s="2" t="s">
        <v>48</v>
      </c>
      <c r="AR40" s="84">
        <f>MAX(AN40:AQ40)</f>
        <v>109.271</v>
      </c>
      <c r="AS40" s="53">
        <f>MIN(AN40:AQ40)</f>
        <v>109.271</v>
      </c>
      <c r="AT40" s="60" t="s">
        <v>23</v>
      </c>
      <c r="AU40" s="61">
        <v>0.7</v>
      </c>
      <c r="AV40" s="61">
        <v>0.5</v>
      </c>
      <c r="AW40" s="61">
        <v>0.3</v>
      </c>
      <c r="AX40" s="2"/>
      <c r="AY40" s="7"/>
      <c r="AZ40" s="6" t="s">
        <v>45</v>
      </c>
      <c r="BA40" s="2"/>
      <c r="BB40" s="2">
        <f>BB30*AW32+BB31*AW34</f>
        <v>9.067499999999999</v>
      </c>
      <c r="BC40" s="2" t="s">
        <v>48</v>
      </c>
      <c r="BD40" s="2" t="s">
        <v>48</v>
      </c>
      <c r="BE40" s="2" t="s">
        <v>48</v>
      </c>
      <c r="BF40" s="6">
        <f>MAX(BB40:BE40)</f>
        <v>9.067499999999999</v>
      </c>
      <c r="BG40" s="7">
        <f>MIN(BB40:BE40)</f>
        <v>9.067499999999999</v>
      </c>
    </row>
    <row r="41" spans="1:59">
      <c r="A41" s="62" t="s">
        <v>41</v>
      </c>
      <c r="B41" s="63">
        <v>0.6</v>
      </c>
      <c r="C41" s="63">
        <v>0.2</v>
      </c>
      <c r="D41" s="63">
        <v>0</v>
      </c>
      <c r="E41" s="2"/>
      <c r="F41" s="7"/>
      <c r="G41" s="6" t="s">
        <v>47</v>
      </c>
      <c r="H41" s="2"/>
      <c r="I41" s="2">
        <f>I30+I31+I32+I33*B41+I34*B42+I35*B43</f>
        <v>245.07999999999998</v>
      </c>
      <c r="J41" s="2">
        <f>I30+I31+J32+J33*B40+J34*B42+J35*B43</f>
        <v>230.52999999999997</v>
      </c>
      <c r="K41" s="2">
        <f>I30+I31+K32+K33*B40+K34*B41+K35*B43</f>
        <v>230.52999999999997</v>
      </c>
      <c r="L41" s="2">
        <f>I30+I31+L32+L33*B40+L34*B41+L35*B42</f>
        <v>230.52999999999997</v>
      </c>
      <c r="M41" s="6">
        <f>MAX(I41:L41)</f>
        <v>245.07999999999998</v>
      </c>
      <c r="N41" s="7">
        <f>MIN(I41:L41)</f>
        <v>230.52999999999997</v>
      </c>
      <c r="O41" s="62" t="s">
        <v>41</v>
      </c>
      <c r="P41" s="63">
        <v>0.6</v>
      </c>
      <c r="Q41" s="63">
        <v>0.2</v>
      </c>
      <c r="R41" s="63">
        <v>0</v>
      </c>
      <c r="S41" s="2"/>
      <c r="T41" s="7"/>
      <c r="U41" s="6" t="s">
        <v>47</v>
      </c>
      <c r="V41" s="2"/>
      <c r="W41" s="2">
        <f>W30+W31+W32+W33*P41+W34*P42+W35*P43</f>
        <v>6.9749999999999996</v>
      </c>
      <c r="X41" s="2">
        <f>W30+W31+X32+X33*P40+X34*P42+X35*P43</f>
        <v>6.9749999999999996</v>
      </c>
      <c r="Y41" s="2">
        <f>W30+W31+Y32+Y33*P40+Y34*P41+Y35*P43</f>
        <v>6.9749999999999996</v>
      </c>
      <c r="Z41" s="2">
        <f>W30+W31+Z32+Z33*P40+Z34*P41+Z35*P42</f>
        <v>6.9749999999999996</v>
      </c>
      <c r="AA41" s="6">
        <f>MAX(W41:Z41)</f>
        <v>6.9749999999999996</v>
      </c>
      <c r="AB41" s="7">
        <f>MIN(W41:Z41)</f>
        <v>6.9749999999999996</v>
      </c>
      <c r="AF41" s="62" t="s">
        <v>41</v>
      </c>
      <c r="AG41" s="63">
        <v>0.6</v>
      </c>
      <c r="AH41" s="63">
        <v>0.2</v>
      </c>
      <c r="AI41" s="63">
        <v>0</v>
      </c>
      <c r="AJ41" s="2"/>
      <c r="AK41" s="7"/>
      <c r="AL41" s="6" t="s">
        <v>47</v>
      </c>
      <c r="AM41" s="2"/>
      <c r="AN41" s="2">
        <f>AN30+AN31+AN32+AN33*AG41+AN34*AG42+AN35*AG43</f>
        <v>84.697999999999993</v>
      </c>
      <c r="AO41" s="2">
        <f>AN30+AN31+AO32+AO33*AG40+AO34*AG42+AO35*AG43</f>
        <v>81.99799999999999</v>
      </c>
      <c r="AP41" s="2">
        <f>AN30+AN31+AP32+AP33*AG40+AP34*AG41+AP35*AG43</f>
        <v>81.99799999999999</v>
      </c>
      <c r="AQ41" s="2">
        <f>AN30+AN31+AQ32+AQ33*AG40+AQ34*AG41+AQ35*AG42</f>
        <v>81.99799999999999</v>
      </c>
      <c r="AR41" s="84">
        <f>MAX(AN41:AQ41)</f>
        <v>84.697999999999993</v>
      </c>
      <c r="AS41" s="53">
        <f>MIN(AN41:AQ41)</f>
        <v>81.99799999999999</v>
      </c>
      <c r="AT41" s="62" t="s">
        <v>41</v>
      </c>
      <c r="AU41" s="63">
        <v>0.6</v>
      </c>
      <c r="AV41" s="63">
        <v>0.2</v>
      </c>
      <c r="AW41" s="63">
        <v>0</v>
      </c>
      <c r="AX41" s="2"/>
      <c r="AY41" s="7"/>
      <c r="AZ41" s="6" t="s">
        <v>47</v>
      </c>
      <c r="BA41" s="2"/>
      <c r="BB41" s="2">
        <f>BB30+BB31+BB32+BB33*AU41+BB34*AU42+BB35*AU43</f>
        <v>6.9749999999999996</v>
      </c>
      <c r="BC41" s="2">
        <f>BB30+BB31+BC32+BC33*AU40+BC34*AU42+BC35*AU43</f>
        <v>6.9749999999999996</v>
      </c>
      <c r="BD41" s="2">
        <f>BB30+BB31+BD32+BD33*AU40+BD34*AU41+BD35*AU43</f>
        <v>6.9749999999999996</v>
      </c>
      <c r="BE41" s="2">
        <f>BB30+BB31+BE32+BE33*AU40+BE34*AU41+BE35*AU42</f>
        <v>6.9749999999999996</v>
      </c>
      <c r="BF41" s="6">
        <f>MAX(BB41:BE41)</f>
        <v>6.9749999999999996</v>
      </c>
      <c r="BG41" s="7">
        <f>MIN(BB41:BE41)</f>
        <v>6.9749999999999996</v>
      </c>
    </row>
    <row r="42" spans="1:59">
      <c r="A42" s="64" t="s">
        <v>42</v>
      </c>
      <c r="B42" s="65">
        <v>0.5</v>
      </c>
      <c r="C42" s="65">
        <v>0.2</v>
      </c>
      <c r="D42" s="65">
        <v>0</v>
      </c>
      <c r="E42" s="2"/>
      <c r="F42" s="7"/>
      <c r="G42" s="6" t="s">
        <v>49</v>
      </c>
      <c r="H42" s="2"/>
      <c r="I42" s="2">
        <f>I30+I31+I32*C40+I33*D41+I34*D42+I35*D43</f>
        <v>220.82999999999998</v>
      </c>
      <c r="J42" s="2">
        <f>I30+I31+J32*C41+J33*D40+J34*D42+J35*D43</f>
        <v>211.13</v>
      </c>
      <c r="K42" s="2">
        <f>I30+I31+K32*C42+K33*D40+K34*D41+K35*D43</f>
        <v>211.13</v>
      </c>
      <c r="L42" s="2">
        <f>I30+I31+L32*C43+L33*D40+L34*D41+L35*D42</f>
        <v>211.13</v>
      </c>
      <c r="M42" s="6">
        <f>MAX(I42:L42)</f>
        <v>220.82999999999998</v>
      </c>
      <c r="N42" s="7">
        <f>MIN(I42:L42)</f>
        <v>211.13</v>
      </c>
      <c r="O42" s="64" t="s">
        <v>42</v>
      </c>
      <c r="P42" s="65">
        <v>0.5</v>
      </c>
      <c r="Q42" s="65">
        <v>0.2</v>
      </c>
      <c r="R42" s="65">
        <v>0</v>
      </c>
      <c r="S42" s="2"/>
      <c r="T42" s="7"/>
      <c r="U42" s="6" t="s">
        <v>49</v>
      </c>
      <c r="V42" s="2"/>
      <c r="W42" s="2">
        <f>W30+W31+W32*Q40+W33*R41+W34*R42+W35*R43</f>
        <v>6.9749999999999996</v>
      </c>
      <c r="X42" s="2">
        <f>W30+W31+X32*Q41+X33*R40+X34*R42+X35*R43</f>
        <v>6.9749999999999996</v>
      </c>
      <c r="Y42" s="2">
        <f>W30+W31+Y32*Q42+Y33*R40+Y34*R41+Y35*R43</f>
        <v>6.9749999999999996</v>
      </c>
      <c r="Z42" s="2">
        <f>W30+W31+Z32*Q43+Z33*R40+Z34*R41+Z35*R42</f>
        <v>6.9749999999999996</v>
      </c>
      <c r="AA42" s="6">
        <f>MAX(W42:Z42)</f>
        <v>6.9749999999999996</v>
      </c>
      <c r="AB42" s="7">
        <f>MIN(W42:Z42)</f>
        <v>6.9749999999999996</v>
      </c>
      <c r="AF42" s="64" t="s">
        <v>42</v>
      </c>
      <c r="AG42" s="65">
        <v>0.5</v>
      </c>
      <c r="AH42" s="65">
        <v>0.2</v>
      </c>
      <c r="AI42" s="65">
        <v>0</v>
      </c>
      <c r="AJ42" s="2"/>
      <c r="AK42" s="7"/>
      <c r="AL42" s="6" t="s">
        <v>49</v>
      </c>
      <c r="AM42" s="2"/>
      <c r="AN42" s="2">
        <f>AN30+AN31+AN32*AH40+AN33*AI41+AN34*AI42+AN35*AI43</f>
        <v>80.197999999999993</v>
      </c>
      <c r="AO42" s="2">
        <f>AN30+AN31+AO32*AH41+AO33*AI40+AO34*AI42+AO35*AI43</f>
        <v>78.397999999999996</v>
      </c>
      <c r="AP42" s="2">
        <f>AN30+AN31+AP32*AH42+AP33*AI40+AP34*AI41+AP35*AI43</f>
        <v>78.397999999999996</v>
      </c>
      <c r="AQ42" s="2">
        <f>AN30+AN31+AQ32*AH43+AQ33*AI40+AQ34*AI41+AQ35*AI42</f>
        <v>78.397999999999996</v>
      </c>
      <c r="AR42" s="84">
        <f>MAX(AN42:AQ42)</f>
        <v>80.197999999999993</v>
      </c>
      <c r="AS42" s="53">
        <f>MIN(AN42:AQ42)</f>
        <v>78.397999999999996</v>
      </c>
      <c r="AT42" s="64" t="s">
        <v>42</v>
      </c>
      <c r="AU42" s="65">
        <v>0.5</v>
      </c>
      <c r="AV42" s="65">
        <v>0.2</v>
      </c>
      <c r="AW42" s="65">
        <v>0</v>
      </c>
      <c r="AX42" s="2"/>
      <c r="AY42" s="7"/>
      <c r="AZ42" s="6" t="s">
        <v>49</v>
      </c>
      <c r="BA42" s="2"/>
      <c r="BB42" s="2">
        <f>BB30+BB31+BB32*AV40+BB33*AW41+BB34*AW42+BB35*AW43</f>
        <v>6.9749999999999996</v>
      </c>
      <c r="BC42" s="2">
        <f>BB30+BB31+BC32*AV41+BC33*AW40+BC34*AW42+BC35*AW43</f>
        <v>6.9749999999999996</v>
      </c>
      <c r="BD42" s="2">
        <f>BB30+BB31+BD32*AV42+BD33*AW40+BD34*AW41+BD35*AW43</f>
        <v>6.9749999999999996</v>
      </c>
      <c r="BE42" s="2">
        <f>BB30+BB31+BE32*AV43+BE33*AW40+BE34*AW41+BE35*AW42</f>
        <v>6.9749999999999996</v>
      </c>
      <c r="BF42" s="6">
        <f>MAX(BB42:BE42)</f>
        <v>6.9749999999999996</v>
      </c>
      <c r="BG42" s="7">
        <f>MIN(BB42:BE42)</f>
        <v>6.9749999999999996</v>
      </c>
    </row>
    <row r="43" spans="1:59" ht="18.75" thickBot="1">
      <c r="A43" s="66" t="s">
        <v>43</v>
      </c>
      <c r="B43" s="67">
        <v>0.6</v>
      </c>
      <c r="C43" s="67">
        <v>0.5</v>
      </c>
      <c r="D43" s="67">
        <v>0</v>
      </c>
      <c r="E43" s="15"/>
      <c r="F43" s="11"/>
      <c r="G43" s="10" t="s">
        <v>50</v>
      </c>
      <c r="H43" s="15"/>
      <c r="I43" s="15">
        <f>I30+I31+I32*D40+I33*D41+I34*D42+I35*D43</f>
        <v>211.13</v>
      </c>
      <c r="J43" s="15">
        <f>I30+I31+J32*D41+J33*D40+J34*D42+J35*D43</f>
        <v>211.13</v>
      </c>
      <c r="K43" s="15">
        <f>I30+I31+K32*D42+K33*D40+K34*D41+K35*D43</f>
        <v>211.13</v>
      </c>
      <c r="L43" s="15">
        <f>I30+I31+L32*D43+L33*D40+L34*D41+L35*D42</f>
        <v>211.13</v>
      </c>
      <c r="M43" s="10">
        <f>MAX(I43:L43)</f>
        <v>211.13</v>
      </c>
      <c r="N43" s="11">
        <f>MIN(I43:L43)</f>
        <v>211.13</v>
      </c>
      <c r="O43" s="66" t="s">
        <v>43</v>
      </c>
      <c r="P43" s="67">
        <v>0.6</v>
      </c>
      <c r="Q43" s="67">
        <v>0.5</v>
      </c>
      <c r="R43" s="67">
        <v>0</v>
      </c>
      <c r="S43" s="15"/>
      <c r="T43" s="11"/>
      <c r="U43" s="10" t="s">
        <v>50</v>
      </c>
      <c r="V43" s="15"/>
      <c r="W43" s="15">
        <f>W30+W31+W32*R40+W33*R41+W34*R42+W35*R43</f>
        <v>6.9749999999999996</v>
      </c>
      <c r="X43" s="15">
        <f>W30+W31+X32*R41+X33*R40+X34*R42+X35*R43</f>
        <v>6.9749999999999996</v>
      </c>
      <c r="Y43" s="15">
        <f>W30+W31+Y32*R42+Y33*R40+Y34*R41+Y35*R43</f>
        <v>6.9749999999999996</v>
      </c>
      <c r="Z43" s="15">
        <f>W30+W31+Z32*R43+Z33*R40+Z34*R41+Z35*R42</f>
        <v>6.9749999999999996</v>
      </c>
      <c r="AA43" s="10">
        <f>MAX(W43:Z43)</f>
        <v>6.9749999999999996</v>
      </c>
      <c r="AB43" s="11">
        <f>MIN(W43:Z43)</f>
        <v>6.9749999999999996</v>
      </c>
      <c r="AF43" s="66" t="s">
        <v>43</v>
      </c>
      <c r="AG43" s="67">
        <v>0.6</v>
      </c>
      <c r="AH43" s="67">
        <v>0.5</v>
      </c>
      <c r="AI43" s="67">
        <v>0</v>
      </c>
      <c r="AJ43" s="15"/>
      <c r="AK43" s="11"/>
      <c r="AL43" s="10" t="s">
        <v>50</v>
      </c>
      <c r="AM43" s="15"/>
      <c r="AN43" s="15">
        <f>AN30+AN31+AN32*AI40+AN33*AI41+AN34*AI42+AN35*AI43</f>
        <v>78.397999999999996</v>
      </c>
      <c r="AO43" s="15">
        <f>AN30+AN31+AO32*AI41+AO33*AI40+AO34*AI42+AO35*AI43</f>
        <v>78.397999999999996</v>
      </c>
      <c r="AP43" s="15">
        <f>AN30+AN31+AP32*AI42+AP33*AI40+AP34*AI41+AP35*AI43</f>
        <v>78.397999999999996</v>
      </c>
      <c r="AQ43" s="15">
        <f>AN30+AN31+AQ32*AI43+AQ33*AI40+AQ34*AI41+AQ35*AI42</f>
        <v>78.397999999999996</v>
      </c>
      <c r="AR43" s="85">
        <f>MAX(AN43:AQ43)</f>
        <v>78.397999999999996</v>
      </c>
      <c r="AS43" s="80">
        <f>MIN(AN43:AQ43)</f>
        <v>78.397999999999996</v>
      </c>
      <c r="AT43" s="66" t="s">
        <v>43</v>
      </c>
      <c r="AU43" s="67">
        <v>0.6</v>
      </c>
      <c r="AV43" s="67">
        <v>0.5</v>
      </c>
      <c r="AW43" s="67">
        <v>0</v>
      </c>
      <c r="AX43" s="15"/>
      <c r="AY43" s="11"/>
      <c r="AZ43" s="10" t="s">
        <v>50</v>
      </c>
      <c r="BA43" s="15"/>
      <c r="BB43" s="15">
        <f>BB30+BB31+BB32*AW40+BB33*AW41+BB34*AW42+BB35*AW43</f>
        <v>6.9749999999999996</v>
      </c>
      <c r="BC43" s="15">
        <f>BB30+BB31+BC32*AW41+BC33*AW40+BC34*AW42+BC35*AW43</f>
        <v>6.9749999999999996</v>
      </c>
      <c r="BD43" s="15">
        <f>BB30+BB31+BD32*AW42+BD33*AW40+BD34*AW41+BD35*AW43</f>
        <v>6.9749999999999996</v>
      </c>
      <c r="BE43" s="15">
        <f>BB30+BB31+BE32*AW43+BE33*AW40+BE34*AW41+BE35*AW42</f>
        <v>6.9749999999999996</v>
      </c>
      <c r="BF43" s="10">
        <f>MAX(BB43:BE43)</f>
        <v>6.9749999999999996</v>
      </c>
      <c r="BG43" s="11">
        <f>MIN(BB43:BE43)</f>
        <v>6.9749999999999996</v>
      </c>
    </row>
    <row r="44" spans="1:59">
      <c r="A44" s="4"/>
      <c r="B44" s="19"/>
      <c r="C44" s="19" t="s">
        <v>37</v>
      </c>
      <c r="D44" s="19" t="s">
        <v>38</v>
      </c>
      <c r="E44" s="19" t="s">
        <v>39</v>
      </c>
      <c r="F44" s="5"/>
      <c r="G44" s="4"/>
      <c r="H44" s="19" t="s">
        <v>5</v>
      </c>
      <c r="I44" s="19">
        <v>87.3</v>
      </c>
      <c r="J44" s="19"/>
      <c r="K44" s="19"/>
      <c r="L44" s="19"/>
      <c r="M44" s="19"/>
      <c r="N44" s="5"/>
      <c r="O44" s="4"/>
      <c r="P44" s="19"/>
      <c r="Q44" s="19" t="s">
        <v>37</v>
      </c>
      <c r="R44" s="19" t="s">
        <v>38</v>
      </c>
      <c r="S44" s="19" t="s">
        <v>39</v>
      </c>
      <c r="T44" s="5"/>
      <c r="U44" s="4"/>
      <c r="V44" s="19" t="s">
        <v>5</v>
      </c>
      <c r="W44" s="19">
        <v>6.1875</v>
      </c>
      <c r="X44" s="19"/>
      <c r="Y44" s="19"/>
      <c r="Z44" s="19"/>
      <c r="AA44" s="19"/>
      <c r="AB44" s="5"/>
      <c r="AF44" s="4"/>
      <c r="AG44" s="19"/>
      <c r="AH44" s="19" t="s">
        <v>37</v>
      </c>
      <c r="AI44" s="19" t="s">
        <v>38</v>
      </c>
      <c r="AJ44" s="19" t="s">
        <v>39</v>
      </c>
      <c r="AK44" s="5"/>
      <c r="AL44" s="4"/>
      <c r="AM44" s="19" t="s">
        <v>5</v>
      </c>
      <c r="AN44" s="19">
        <v>16.2</v>
      </c>
      <c r="AO44" s="19"/>
      <c r="AP44" s="19"/>
      <c r="AQ44" s="19"/>
      <c r="AR44" s="81"/>
      <c r="AS44" s="82"/>
      <c r="AT44" s="4"/>
      <c r="AU44" s="19"/>
      <c r="AV44" s="19" t="s">
        <v>37</v>
      </c>
      <c r="AW44" s="19" t="s">
        <v>38</v>
      </c>
      <c r="AX44" s="19" t="s">
        <v>39</v>
      </c>
      <c r="AY44" s="5"/>
      <c r="AZ44" s="4"/>
      <c r="BA44" s="19" t="s">
        <v>5</v>
      </c>
      <c r="BB44" s="19">
        <v>6.1875</v>
      </c>
      <c r="BC44" s="19"/>
      <c r="BD44" s="19"/>
      <c r="BE44" s="19"/>
      <c r="BF44" s="19"/>
      <c r="BG44" s="5"/>
    </row>
    <row r="45" spans="1:59">
      <c r="A45" s="6" t="s">
        <v>5</v>
      </c>
      <c r="B45" s="2" t="s">
        <v>35</v>
      </c>
      <c r="C45" s="52">
        <v>0.9</v>
      </c>
      <c r="D45" s="52">
        <v>1</v>
      </c>
      <c r="E45" s="52">
        <v>1</v>
      </c>
      <c r="F45" s="7"/>
      <c r="G45" s="6"/>
      <c r="H45" s="2" t="s">
        <v>6</v>
      </c>
      <c r="I45" s="2">
        <v>68.87</v>
      </c>
      <c r="J45" s="2"/>
      <c r="K45" s="2"/>
      <c r="L45" s="2"/>
      <c r="M45" s="2"/>
      <c r="N45" s="7"/>
      <c r="O45" s="6" t="s">
        <v>5</v>
      </c>
      <c r="P45" s="2" t="s">
        <v>35</v>
      </c>
      <c r="Q45" s="52">
        <v>0.9</v>
      </c>
      <c r="R45" s="52">
        <v>1</v>
      </c>
      <c r="S45" s="52">
        <v>1</v>
      </c>
      <c r="T45" s="7"/>
      <c r="U45" s="6"/>
      <c r="V45" s="2" t="s">
        <v>6</v>
      </c>
      <c r="W45" s="2">
        <v>0</v>
      </c>
      <c r="X45" s="2"/>
      <c r="Y45" s="2"/>
      <c r="Z45" s="2"/>
      <c r="AA45" s="2"/>
      <c r="AB45" s="7"/>
      <c r="AF45" s="6" t="s">
        <v>5</v>
      </c>
      <c r="AG45" s="2" t="s">
        <v>35</v>
      </c>
      <c r="AH45" s="52">
        <v>0.9</v>
      </c>
      <c r="AI45" s="52">
        <v>1</v>
      </c>
      <c r="AJ45" s="52">
        <v>1</v>
      </c>
      <c r="AK45" s="7"/>
      <c r="AL45" s="6"/>
      <c r="AM45" s="2" t="s">
        <v>6</v>
      </c>
      <c r="AN45" s="2">
        <v>12.78</v>
      </c>
      <c r="AO45" s="2"/>
      <c r="AP45" s="2"/>
      <c r="AQ45" s="2"/>
      <c r="AR45" s="43"/>
      <c r="AS45" s="53"/>
      <c r="AT45" s="6" t="s">
        <v>5</v>
      </c>
      <c r="AU45" s="2" t="s">
        <v>35</v>
      </c>
      <c r="AV45" s="52">
        <v>0.9</v>
      </c>
      <c r="AW45" s="52">
        <v>1</v>
      </c>
      <c r="AX45" s="52">
        <v>1</v>
      </c>
      <c r="AY45" s="7"/>
      <c r="AZ45" s="6"/>
      <c r="BA45" s="2" t="s">
        <v>6</v>
      </c>
      <c r="BB45" s="2">
        <v>0</v>
      </c>
      <c r="BC45" s="2"/>
      <c r="BD45" s="2"/>
      <c r="BE45" s="2"/>
      <c r="BF45" s="2"/>
      <c r="BG45" s="7"/>
    </row>
    <row r="46" spans="1:59">
      <c r="A46" s="6"/>
      <c r="B46" s="2" t="s">
        <v>36</v>
      </c>
      <c r="C46" s="52">
        <v>1.1000000000000001</v>
      </c>
      <c r="D46" s="52">
        <v>1.3</v>
      </c>
      <c r="E46" s="52">
        <v>1</v>
      </c>
      <c r="F46" s="7"/>
      <c r="G46" s="6"/>
      <c r="H46" s="55" t="s">
        <v>23</v>
      </c>
      <c r="I46" s="55">
        <v>12.125</v>
      </c>
      <c r="J46" s="56">
        <f>I47</f>
        <v>2.798</v>
      </c>
      <c r="K46" s="57">
        <f>I48</f>
        <v>31.548999999999999</v>
      </c>
      <c r="L46" s="58">
        <f>I49</f>
        <v>0</v>
      </c>
      <c r="M46" s="2" t="s">
        <v>46</v>
      </c>
      <c r="N46" s="7"/>
      <c r="O46" s="6"/>
      <c r="P46" s="2" t="s">
        <v>36</v>
      </c>
      <c r="Q46" s="52">
        <v>1.1000000000000001</v>
      </c>
      <c r="R46" s="52">
        <v>1.3</v>
      </c>
      <c r="S46" s="52">
        <v>1</v>
      </c>
      <c r="T46" s="7"/>
      <c r="U46" s="6"/>
      <c r="V46" s="55" t="s">
        <v>23</v>
      </c>
      <c r="W46" s="55">
        <v>0</v>
      </c>
      <c r="X46" s="56">
        <f>W47</f>
        <v>0</v>
      </c>
      <c r="Y46" s="57">
        <f>W48</f>
        <v>0</v>
      </c>
      <c r="Z46" s="58">
        <f>W49</f>
        <v>0</v>
      </c>
      <c r="AA46" s="2" t="s">
        <v>46</v>
      </c>
      <c r="AB46" s="7"/>
      <c r="AF46" s="6"/>
      <c r="AG46" s="2" t="s">
        <v>36</v>
      </c>
      <c r="AH46" s="52">
        <v>1.1000000000000001</v>
      </c>
      <c r="AI46" s="52">
        <v>1.3</v>
      </c>
      <c r="AJ46" s="52">
        <v>1</v>
      </c>
      <c r="AK46" s="7"/>
      <c r="AL46" s="6"/>
      <c r="AM46" s="55" t="s">
        <v>23</v>
      </c>
      <c r="AN46" s="55">
        <v>2.25</v>
      </c>
      <c r="AO46" s="56">
        <f>AN47</f>
        <v>0.51900000000000002</v>
      </c>
      <c r="AP46" s="57">
        <f>AN48</f>
        <v>5.8550000000000004</v>
      </c>
      <c r="AQ46" s="58">
        <f>AN49</f>
        <v>0</v>
      </c>
      <c r="AR46" s="43" t="s">
        <v>46</v>
      </c>
      <c r="AS46" s="53"/>
      <c r="AT46" s="6"/>
      <c r="AU46" s="2" t="s">
        <v>36</v>
      </c>
      <c r="AV46" s="52">
        <v>1.1000000000000001</v>
      </c>
      <c r="AW46" s="52">
        <v>1.3</v>
      </c>
      <c r="AX46" s="52">
        <v>1</v>
      </c>
      <c r="AY46" s="7"/>
      <c r="AZ46" s="6"/>
      <c r="BA46" s="55" t="s">
        <v>23</v>
      </c>
      <c r="BB46" s="55">
        <v>0</v>
      </c>
      <c r="BC46" s="56">
        <f>BB47</f>
        <v>0</v>
      </c>
      <c r="BD46" s="57">
        <f>BB48</f>
        <v>0</v>
      </c>
      <c r="BE46" s="58">
        <f>BB49</f>
        <v>0</v>
      </c>
      <c r="BF46" s="2" t="s">
        <v>46</v>
      </c>
      <c r="BG46" s="7"/>
    </row>
    <row r="47" spans="1:59">
      <c r="A47" s="6" t="s">
        <v>6</v>
      </c>
      <c r="B47" s="2" t="s">
        <v>35</v>
      </c>
      <c r="C47" s="52">
        <v>0.8</v>
      </c>
      <c r="D47" s="52">
        <v>0.8</v>
      </c>
      <c r="E47" s="52">
        <v>0.8</v>
      </c>
      <c r="F47" s="7"/>
      <c r="G47" s="6"/>
      <c r="H47" s="56" t="s">
        <v>41</v>
      </c>
      <c r="I47" s="56">
        <v>2.798</v>
      </c>
      <c r="J47" s="55">
        <f>I46</f>
        <v>12.125</v>
      </c>
      <c r="K47" s="55">
        <f>I46</f>
        <v>12.125</v>
      </c>
      <c r="L47" s="55">
        <f>I46</f>
        <v>12.125</v>
      </c>
      <c r="M47" s="2"/>
      <c r="N47" s="7"/>
      <c r="O47" s="6" t="s">
        <v>6</v>
      </c>
      <c r="P47" s="2" t="s">
        <v>35</v>
      </c>
      <c r="Q47" s="52">
        <v>0.8</v>
      </c>
      <c r="R47" s="52">
        <v>0.8</v>
      </c>
      <c r="S47" s="52">
        <v>0.8</v>
      </c>
      <c r="T47" s="7"/>
      <c r="U47" s="6"/>
      <c r="V47" s="56" t="s">
        <v>41</v>
      </c>
      <c r="W47" s="56">
        <v>0</v>
      </c>
      <c r="X47" s="55">
        <f>W46</f>
        <v>0</v>
      </c>
      <c r="Y47" s="55">
        <f>W46</f>
        <v>0</v>
      </c>
      <c r="Z47" s="55">
        <f>W46</f>
        <v>0</v>
      </c>
      <c r="AA47" s="2"/>
      <c r="AB47" s="7"/>
      <c r="AF47" s="6" t="s">
        <v>6</v>
      </c>
      <c r="AG47" s="2" t="s">
        <v>35</v>
      </c>
      <c r="AH47" s="52">
        <v>0.8</v>
      </c>
      <c r="AI47" s="52">
        <v>0.8</v>
      </c>
      <c r="AJ47" s="52">
        <v>0.8</v>
      </c>
      <c r="AK47" s="7"/>
      <c r="AL47" s="6"/>
      <c r="AM47" s="56" t="s">
        <v>41</v>
      </c>
      <c r="AN47" s="56">
        <v>0.51900000000000002</v>
      </c>
      <c r="AO47" s="55">
        <f>AN46</f>
        <v>2.25</v>
      </c>
      <c r="AP47" s="55">
        <f>AN46</f>
        <v>2.25</v>
      </c>
      <c r="AQ47" s="55">
        <f>AN46</f>
        <v>2.25</v>
      </c>
      <c r="AR47" s="43"/>
      <c r="AS47" s="53"/>
      <c r="AT47" s="6" t="s">
        <v>6</v>
      </c>
      <c r="AU47" s="2" t="s">
        <v>35</v>
      </c>
      <c r="AV47" s="52">
        <v>0.8</v>
      </c>
      <c r="AW47" s="52">
        <v>0.8</v>
      </c>
      <c r="AX47" s="52">
        <v>0.8</v>
      </c>
      <c r="AY47" s="7"/>
      <c r="AZ47" s="6"/>
      <c r="BA47" s="56" t="s">
        <v>41</v>
      </c>
      <c r="BB47" s="56">
        <v>0</v>
      </c>
      <c r="BC47" s="55">
        <f>BB46</f>
        <v>0</v>
      </c>
      <c r="BD47" s="55">
        <f>BB46</f>
        <v>0</v>
      </c>
      <c r="BE47" s="55">
        <f>BB46</f>
        <v>0</v>
      </c>
      <c r="BF47" s="2"/>
      <c r="BG47" s="7"/>
    </row>
    <row r="48" spans="1:59">
      <c r="A48" s="6"/>
      <c r="B48" s="2" t="s">
        <v>36</v>
      </c>
      <c r="C48" s="52">
        <v>1.5</v>
      </c>
      <c r="D48" s="52">
        <v>1.5</v>
      </c>
      <c r="E48" s="52">
        <v>1.3</v>
      </c>
      <c r="F48" s="7"/>
      <c r="G48" s="6"/>
      <c r="H48" s="57" t="s">
        <v>42</v>
      </c>
      <c r="I48" s="57">
        <v>31.548999999999999</v>
      </c>
      <c r="J48" s="57">
        <f>I48</f>
        <v>31.548999999999999</v>
      </c>
      <c r="K48" s="56">
        <f>I47</f>
        <v>2.798</v>
      </c>
      <c r="L48" s="56">
        <f>I47</f>
        <v>2.798</v>
      </c>
      <c r="M48" s="2"/>
      <c r="N48" s="7"/>
      <c r="O48" s="6"/>
      <c r="P48" s="2" t="s">
        <v>36</v>
      </c>
      <c r="Q48" s="52">
        <v>1.5</v>
      </c>
      <c r="R48" s="52">
        <v>1.5</v>
      </c>
      <c r="S48" s="52">
        <v>1.3</v>
      </c>
      <c r="T48" s="7"/>
      <c r="U48" s="6"/>
      <c r="V48" s="57" t="s">
        <v>42</v>
      </c>
      <c r="W48" s="57">
        <v>0</v>
      </c>
      <c r="X48" s="57">
        <f>W48</f>
        <v>0</v>
      </c>
      <c r="Y48" s="56">
        <f>W47</f>
        <v>0</v>
      </c>
      <c r="Z48" s="56">
        <f>W47</f>
        <v>0</v>
      </c>
      <c r="AA48" s="2"/>
      <c r="AB48" s="7"/>
      <c r="AF48" s="6"/>
      <c r="AG48" s="2" t="s">
        <v>36</v>
      </c>
      <c r="AH48" s="52">
        <v>1.5</v>
      </c>
      <c r="AI48" s="52">
        <v>1.5</v>
      </c>
      <c r="AJ48" s="52">
        <v>1.3</v>
      </c>
      <c r="AK48" s="7"/>
      <c r="AL48" s="6"/>
      <c r="AM48" s="57" t="s">
        <v>42</v>
      </c>
      <c r="AN48" s="57">
        <v>5.8550000000000004</v>
      </c>
      <c r="AO48" s="57">
        <f>AN48</f>
        <v>5.8550000000000004</v>
      </c>
      <c r="AP48" s="56">
        <f>AN47</f>
        <v>0.51900000000000002</v>
      </c>
      <c r="AQ48" s="56">
        <f>AN47</f>
        <v>0.51900000000000002</v>
      </c>
      <c r="AR48" s="43"/>
      <c r="AS48" s="53"/>
      <c r="AT48" s="6"/>
      <c r="AU48" s="2" t="s">
        <v>36</v>
      </c>
      <c r="AV48" s="52">
        <v>1.5</v>
      </c>
      <c r="AW48" s="52">
        <v>1.5</v>
      </c>
      <c r="AX48" s="52">
        <v>1.3</v>
      </c>
      <c r="AY48" s="7"/>
      <c r="AZ48" s="6"/>
      <c r="BA48" s="57" t="s">
        <v>42</v>
      </c>
      <c r="BB48" s="57">
        <v>0</v>
      </c>
      <c r="BC48" s="57">
        <f>BB48</f>
        <v>0</v>
      </c>
      <c r="BD48" s="56">
        <f>BB47</f>
        <v>0</v>
      </c>
      <c r="BE48" s="56">
        <f>BB47</f>
        <v>0</v>
      </c>
      <c r="BF48" s="2"/>
      <c r="BG48" s="7"/>
    </row>
    <row r="49" spans="1:59">
      <c r="A49" s="6" t="s">
        <v>34</v>
      </c>
      <c r="B49" s="2" t="s">
        <v>35</v>
      </c>
      <c r="C49" s="52">
        <v>0</v>
      </c>
      <c r="D49" s="52">
        <v>0</v>
      </c>
      <c r="E49" s="52">
        <v>0</v>
      </c>
      <c r="F49" s="7"/>
      <c r="G49" s="6"/>
      <c r="H49" s="58" t="s">
        <v>43</v>
      </c>
      <c r="I49" s="58">
        <v>0</v>
      </c>
      <c r="J49" s="58">
        <f>I49</f>
        <v>0</v>
      </c>
      <c r="K49" s="58">
        <f>I49</f>
        <v>0</v>
      </c>
      <c r="L49" s="57">
        <f>I48</f>
        <v>31.548999999999999</v>
      </c>
      <c r="M49" s="2"/>
      <c r="N49" s="7"/>
      <c r="O49" s="6" t="s">
        <v>34</v>
      </c>
      <c r="P49" s="2" t="s">
        <v>35</v>
      </c>
      <c r="Q49" s="52">
        <v>0</v>
      </c>
      <c r="R49" s="52">
        <v>0</v>
      </c>
      <c r="S49" s="52">
        <v>0</v>
      </c>
      <c r="T49" s="7"/>
      <c r="U49" s="6"/>
      <c r="V49" s="58" t="s">
        <v>43</v>
      </c>
      <c r="W49" s="58">
        <v>0</v>
      </c>
      <c r="X49" s="58">
        <f>W49</f>
        <v>0</v>
      </c>
      <c r="Y49" s="58">
        <f>W49</f>
        <v>0</v>
      </c>
      <c r="Z49" s="57">
        <f>W48</f>
        <v>0</v>
      </c>
      <c r="AA49" s="2"/>
      <c r="AB49" s="7"/>
      <c r="AF49" s="6" t="s">
        <v>34</v>
      </c>
      <c r="AG49" s="2" t="s">
        <v>35</v>
      </c>
      <c r="AH49" s="52">
        <v>0</v>
      </c>
      <c r="AI49" s="52">
        <v>0</v>
      </c>
      <c r="AJ49" s="52">
        <v>0</v>
      </c>
      <c r="AK49" s="7"/>
      <c r="AL49" s="6"/>
      <c r="AM49" s="58" t="s">
        <v>43</v>
      </c>
      <c r="AN49" s="58">
        <v>0</v>
      </c>
      <c r="AO49" s="58">
        <f>AN49</f>
        <v>0</v>
      </c>
      <c r="AP49" s="58">
        <f>AN49</f>
        <v>0</v>
      </c>
      <c r="AQ49" s="57">
        <f>AN48</f>
        <v>5.8550000000000004</v>
      </c>
      <c r="AR49" s="43"/>
      <c r="AS49" s="53"/>
      <c r="AT49" s="6" t="s">
        <v>34</v>
      </c>
      <c r="AU49" s="2" t="s">
        <v>35</v>
      </c>
      <c r="AV49" s="52">
        <v>0</v>
      </c>
      <c r="AW49" s="52">
        <v>0</v>
      </c>
      <c r="AX49" s="52">
        <v>0</v>
      </c>
      <c r="AY49" s="7"/>
      <c r="AZ49" s="6"/>
      <c r="BA49" s="58" t="s">
        <v>43</v>
      </c>
      <c r="BB49" s="58">
        <v>0</v>
      </c>
      <c r="BC49" s="58">
        <f>BB49</f>
        <v>0</v>
      </c>
      <c r="BD49" s="58">
        <f>BB49</f>
        <v>0</v>
      </c>
      <c r="BE49" s="57">
        <f>BB48</f>
        <v>0</v>
      </c>
      <c r="BF49" s="2"/>
      <c r="BG49" s="7"/>
    </row>
    <row r="50" spans="1:59">
      <c r="A50" s="6"/>
      <c r="B50" s="2" t="s">
        <v>36</v>
      </c>
      <c r="C50" s="52">
        <v>1.5</v>
      </c>
      <c r="D50" s="52">
        <v>1.5</v>
      </c>
      <c r="E50" s="52">
        <v>1.3</v>
      </c>
      <c r="F50" s="7"/>
      <c r="G50" s="6"/>
      <c r="H50" s="2"/>
      <c r="I50" s="2"/>
      <c r="J50" s="2"/>
      <c r="K50" s="2"/>
      <c r="L50" s="2"/>
      <c r="M50" s="2"/>
      <c r="N50" s="7"/>
      <c r="O50" s="6"/>
      <c r="P50" s="2" t="s">
        <v>36</v>
      </c>
      <c r="Q50" s="52">
        <v>1.5</v>
      </c>
      <c r="R50" s="52">
        <v>1.5</v>
      </c>
      <c r="S50" s="52">
        <v>1.3</v>
      </c>
      <c r="T50" s="7"/>
      <c r="U50" s="6"/>
      <c r="V50" s="2"/>
      <c r="W50" s="2"/>
      <c r="X50" s="2"/>
      <c r="Y50" s="2"/>
      <c r="Z50" s="2"/>
      <c r="AA50" s="2"/>
      <c r="AB50" s="7"/>
      <c r="AF50" s="6"/>
      <c r="AG50" s="2" t="s">
        <v>36</v>
      </c>
      <c r="AH50" s="52">
        <v>1.5</v>
      </c>
      <c r="AI50" s="52">
        <v>1.5</v>
      </c>
      <c r="AJ50" s="52">
        <v>1.3</v>
      </c>
      <c r="AK50" s="7"/>
      <c r="AL50" s="6"/>
      <c r="AM50" s="2"/>
      <c r="AN50" s="2"/>
      <c r="AO50" s="2"/>
      <c r="AP50" s="2"/>
      <c r="AQ50" s="2"/>
      <c r="AR50" s="43"/>
      <c r="AS50" s="53"/>
      <c r="AT50" s="6"/>
      <c r="AU50" s="2" t="s">
        <v>36</v>
      </c>
      <c r="AV50" s="52">
        <v>1.5</v>
      </c>
      <c r="AW50" s="52">
        <v>1.5</v>
      </c>
      <c r="AX50" s="52">
        <v>1.3</v>
      </c>
      <c r="AY50" s="7"/>
      <c r="AZ50" s="6"/>
      <c r="BA50" s="2"/>
      <c r="BB50" s="2"/>
      <c r="BC50" s="2"/>
      <c r="BD50" s="2"/>
      <c r="BE50" s="2"/>
      <c r="BF50" s="2"/>
      <c r="BG50" s="7"/>
    </row>
    <row r="51" spans="1:59" ht="18.75" thickBot="1">
      <c r="A51" s="6"/>
      <c r="B51" s="2"/>
      <c r="C51" s="2"/>
      <c r="D51" s="2"/>
      <c r="E51" s="2"/>
      <c r="F51" s="7"/>
      <c r="G51" s="6"/>
      <c r="H51" s="2"/>
      <c r="I51" s="2"/>
      <c r="J51" s="2"/>
      <c r="K51" s="2"/>
      <c r="L51" s="2"/>
      <c r="M51" s="2"/>
      <c r="N51" s="7"/>
      <c r="O51" s="6"/>
      <c r="P51" s="2"/>
      <c r="Q51" s="2"/>
      <c r="R51" s="2"/>
      <c r="S51" s="2"/>
      <c r="T51" s="7"/>
      <c r="U51" s="6"/>
      <c r="V51" s="2"/>
      <c r="W51" s="2"/>
      <c r="X51" s="2"/>
      <c r="Y51" s="2"/>
      <c r="Z51" s="2"/>
      <c r="AA51" s="2"/>
      <c r="AB51" s="7"/>
      <c r="AF51" s="6"/>
      <c r="AG51" s="2"/>
      <c r="AH51" s="2"/>
      <c r="AI51" s="2"/>
      <c r="AJ51" s="2"/>
      <c r="AK51" s="7"/>
      <c r="AL51" s="6"/>
      <c r="AM51" s="2"/>
      <c r="AN51" s="2"/>
      <c r="AO51" s="2"/>
      <c r="AP51" s="2"/>
      <c r="AQ51" s="2"/>
      <c r="AR51" s="43"/>
      <c r="AS51" s="53"/>
      <c r="AT51" s="6"/>
      <c r="AU51" s="2"/>
      <c r="AV51" s="2"/>
      <c r="AW51" s="2"/>
      <c r="AX51" s="2"/>
      <c r="AY51" s="7"/>
      <c r="AZ51" s="6"/>
      <c r="BA51" s="2"/>
      <c r="BB51" s="2"/>
      <c r="BC51" s="2"/>
      <c r="BD51" s="2"/>
      <c r="BE51" s="2"/>
      <c r="BF51" s="2"/>
      <c r="BG51" s="7"/>
    </row>
    <row r="52" spans="1:59">
      <c r="A52" s="6"/>
      <c r="B52" s="2"/>
      <c r="C52" s="2"/>
      <c r="D52" s="2"/>
      <c r="E52" s="2"/>
      <c r="F52" s="7"/>
      <c r="G52" s="6"/>
      <c r="H52" s="2"/>
      <c r="I52" s="2" t="s">
        <v>23</v>
      </c>
      <c r="J52" s="2" t="s">
        <v>41</v>
      </c>
      <c r="K52" s="2" t="s">
        <v>42</v>
      </c>
      <c r="L52" s="2" t="s">
        <v>43</v>
      </c>
      <c r="M52" s="4" t="s">
        <v>51</v>
      </c>
      <c r="N52" s="5" t="s">
        <v>52</v>
      </c>
      <c r="O52" s="6"/>
      <c r="P52" s="2"/>
      <c r="Q52" s="2"/>
      <c r="R52" s="2"/>
      <c r="S52" s="2"/>
      <c r="T52" s="7"/>
      <c r="U52" s="6"/>
      <c r="V52" s="2"/>
      <c r="W52" s="2" t="s">
        <v>23</v>
      </c>
      <c r="X52" s="2" t="s">
        <v>41</v>
      </c>
      <c r="Y52" s="2" t="s">
        <v>42</v>
      </c>
      <c r="Z52" s="2" t="s">
        <v>43</v>
      </c>
      <c r="AA52" s="4" t="s">
        <v>51</v>
      </c>
      <c r="AB52" s="5" t="s">
        <v>52</v>
      </c>
      <c r="AF52" s="6"/>
      <c r="AG52" s="2"/>
      <c r="AH52" s="2"/>
      <c r="AI52" s="2"/>
      <c r="AJ52" s="2"/>
      <c r="AK52" s="7"/>
      <c r="AL52" s="6"/>
      <c r="AM52" s="2"/>
      <c r="AN52" s="2" t="s">
        <v>23</v>
      </c>
      <c r="AO52" s="2" t="s">
        <v>41</v>
      </c>
      <c r="AP52" s="2" t="s">
        <v>42</v>
      </c>
      <c r="AQ52" s="2" t="s">
        <v>43</v>
      </c>
      <c r="AR52" s="83" t="s">
        <v>51</v>
      </c>
      <c r="AS52" s="82" t="s">
        <v>52</v>
      </c>
      <c r="AT52" s="6"/>
      <c r="AU52" s="2"/>
      <c r="AV52" s="2"/>
      <c r="AW52" s="2"/>
      <c r="AX52" s="2"/>
      <c r="AY52" s="7"/>
      <c r="AZ52" s="6"/>
      <c r="BA52" s="2"/>
      <c r="BB52" s="2" t="s">
        <v>23</v>
      </c>
      <c r="BC52" s="2" t="s">
        <v>41</v>
      </c>
      <c r="BD52" s="2" t="s">
        <v>42</v>
      </c>
      <c r="BE52" s="2" t="s">
        <v>43</v>
      </c>
      <c r="BF52" s="4" t="s">
        <v>51</v>
      </c>
      <c r="BG52" s="5" t="s">
        <v>52</v>
      </c>
    </row>
    <row r="53" spans="1:59">
      <c r="A53" s="6"/>
      <c r="B53" s="59"/>
      <c r="C53" s="59"/>
      <c r="D53" s="59"/>
      <c r="E53" s="2"/>
      <c r="F53" s="7"/>
      <c r="G53" s="6" t="s">
        <v>44</v>
      </c>
      <c r="H53" s="2"/>
      <c r="I53" s="2">
        <f>I44*D46+I45*D48+I46*D50+I47*D50*B55+I48*D50*B56+I49*D50*B57</f>
        <v>261.16245000000004</v>
      </c>
      <c r="J53" s="2">
        <f>I44*D46+I45*D48+J46*D50+J47*D50*B54+J48*D50*B56+J49*D50*B57</f>
        <v>244.65375</v>
      </c>
      <c r="K53" s="2">
        <f>I44*D46+I45*D48+K46*D50+K47*D50*B54+K48*D50*B55+K49*D50*B57</f>
        <v>266.63670000000002</v>
      </c>
      <c r="L53" s="2">
        <f>I44*D46+I45*D48+L46*D50+L47*D50*B54+L48*D50*B55+L49*D50*B56</f>
        <v>242.97495000000004</v>
      </c>
      <c r="M53" s="6">
        <f>MAX(I53:L53)</f>
        <v>266.63670000000002</v>
      </c>
      <c r="N53" s="7">
        <f>MIN(I53:L53)</f>
        <v>242.97495000000004</v>
      </c>
      <c r="O53" s="6"/>
      <c r="P53" s="59"/>
      <c r="Q53" s="59"/>
      <c r="R53" s="59"/>
      <c r="S53" s="2"/>
      <c r="T53" s="7"/>
      <c r="U53" s="6" t="s">
        <v>44</v>
      </c>
      <c r="V53" s="2"/>
      <c r="W53" s="2">
        <f>W44*R46+W45*R48+W46*R50+W47*R50*P55+W48*R50*P56+W49*R50*P57</f>
        <v>8.0437500000000011</v>
      </c>
      <c r="X53" s="2">
        <f>W44*R46+W45*R48+X46*R50+X47*R50*P54+X48*R50*P56+X49*R50*P57</f>
        <v>8.0437500000000011</v>
      </c>
      <c r="Y53" s="2">
        <f>W44*R46+W45*R48+Y46*R50+Y47*R50*P54+Y48*R50*P55+Y49*R50*P57</f>
        <v>8.0437500000000011</v>
      </c>
      <c r="Z53" s="2">
        <f>W44*R46+W45*R48+Z46*R50+Z47*R50*P54+Z48*R50*P55+Z49*R50*P56</f>
        <v>8.0437500000000011</v>
      </c>
      <c r="AA53" s="6">
        <f>MAX(W53:Z53)</f>
        <v>8.0437500000000011</v>
      </c>
      <c r="AB53" s="7">
        <f>MIN(W53:Z53)</f>
        <v>8.0437500000000011</v>
      </c>
      <c r="AF53" s="6"/>
      <c r="AG53" s="59"/>
      <c r="AH53" s="59"/>
      <c r="AI53" s="59"/>
      <c r="AJ53" s="2"/>
      <c r="AK53" s="7"/>
      <c r="AL53" s="6" t="s">
        <v>44</v>
      </c>
      <c r="AM53" s="2"/>
      <c r="AN53" s="2">
        <f>AN44*AI46+AN45*AI48+AN46*AI50+AN47*AI50*AG55+AN48*AI50*AG56+AN49*AI50*AG57</f>
        <v>48.463349999999998</v>
      </c>
      <c r="AO53" s="2">
        <f>AN44*AI46+AN45*AI48+AO46*AI50+AO47*AI50*AG54+AO48*AI50*AG56+AO49*AI50*AG57</f>
        <v>45.399749999999997</v>
      </c>
      <c r="AP53" s="2">
        <f>AN44*AI46+AN45*AI48+AP46*AI50+AP47*AI50*AG54+AP48*AI50*AG55+AP49*AI50*AG57</f>
        <v>49.479599999999998</v>
      </c>
      <c r="AQ53" s="2">
        <f>AN44*AI46+AN45*AI48+AQ46*AI50+AQ47*AI50*AG54+AQ48*AI50*AG55+AQ49*AI50*AG56</f>
        <v>45.088349999999998</v>
      </c>
      <c r="AR53" s="84">
        <f>MAX(AN53:AQ53)</f>
        <v>49.479599999999998</v>
      </c>
      <c r="AS53" s="53">
        <f>MIN(AN53:AQ53)</f>
        <v>45.088349999999998</v>
      </c>
      <c r="AT53" s="6"/>
      <c r="AU53" s="59"/>
      <c r="AV53" s="59"/>
      <c r="AW53" s="59"/>
      <c r="AX53" s="2"/>
      <c r="AY53" s="7"/>
      <c r="AZ53" s="6" t="s">
        <v>44</v>
      </c>
      <c r="BA53" s="2"/>
      <c r="BB53" s="2">
        <f>BB44*AW46+BB45*AW48+BB46*AW50+BB47*AW50*AU55+BB48*AW50*AU56+BB49*AW50*AU57</f>
        <v>8.0437500000000011</v>
      </c>
      <c r="BC53" s="2">
        <f>BB44*AW46+BB45*AW48+BC46*AW50+BC47*AW50*AU54+BC48*AW50*AU56+BC49*AW50*AU57</f>
        <v>8.0437500000000011</v>
      </c>
      <c r="BD53" s="2">
        <f>BB44*AW46+BB45*AW48+BD46*AW50+BD47*AW50*AU54+BD48*AW50*AU55+BD49*AW50*AU57</f>
        <v>8.0437500000000011</v>
      </c>
      <c r="BE53" s="2">
        <f>BB44*AW46+BB45*AW48+BE46*AW50+BE47*AW50*AU54+BE48*AW50*AU55+BE49*AW50*AU56</f>
        <v>8.0437500000000011</v>
      </c>
      <c r="BF53" s="6">
        <f>MAX(BB53:BE53)</f>
        <v>8.0437500000000011</v>
      </c>
      <c r="BG53" s="7">
        <f>MIN(BB53:BE53)</f>
        <v>8.0437500000000011</v>
      </c>
    </row>
    <row r="54" spans="1:59">
      <c r="A54" s="60" t="s">
        <v>23</v>
      </c>
      <c r="B54" s="61">
        <v>0</v>
      </c>
      <c r="C54" s="61">
        <v>0</v>
      </c>
      <c r="D54" s="61">
        <v>0</v>
      </c>
      <c r="E54" s="2"/>
      <c r="F54" s="7"/>
      <c r="G54" s="6" t="s">
        <v>45</v>
      </c>
      <c r="H54" s="2"/>
      <c r="I54" s="2">
        <f>I44*D46+I45*D48</f>
        <v>216.79500000000002</v>
      </c>
      <c r="J54" s="2" t="s">
        <v>48</v>
      </c>
      <c r="K54" s="2" t="s">
        <v>48</v>
      </c>
      <c r="L54" s="2" t="s">
        <v>48</v>
      </c>
      <c r="M54" s="6">
        <f>MAX(I54:L54)</f>
        <v>216.79500000000002</v>
      </c>
      <c r="N54" s="7">
        <f>MIN(I54:L54)</f>
        <v>216.79500000000002</v>
      </c>
      <c r="O54" s="60" t="s">
        <v>23</v>
      </c>
      <c r="P54" s="61">
        <v>0</v>
      </c>
      <c r="Q54" s="61">
        <v>0</v>
      </c>
      <c r="R54" s="61">
        <v>0</v>
      </c>
      <c r="S54" s="2"/>
      <c r="T54" s="7"/>
      <c r="U54" s="6" t="s">
        <v>45</v>
      </c>
      <c r="V54" s="2"/>
      <c r="W54" s="2">
        <f>W44*R46+W45*R48</f>
        <v>8.0437500000000011</v>
      </c>
      <c r="X54" s="2" t="s">
        <v>48</v>
      </c>
      <c r="Y54" s="2" t="s">
        <v>48</v>
      </c>
      <c r="Z54" s="2" t="s">
        <v>48</v>
      </c>
      <c r="AA54" s="6">
        <f>MAX(W54:Z54)</f>
        <v>8.0437500000000011</v>
      </c>
      <c r="AB54" s="7">
        <f>MIN(W54:Z54)</f>
        <v>8.0437500000000011</v>
      </c>
      <c r="AF54" s="60" t="s">
        <v>23</v>
      </c>
      <c r="AG54" s="61">
        <v>0</v>
      </c>
      <c r="AH54" s="61">
        <v>0</v>
      </c>
      <c r="AI54" s="61">
        <v>0</v>
      </c>
      <c r="AJ54" s="2"/>
      <c r="AK54" s="7"/>
      <c r="AL54" s="6" t="s">
        <v>45</v>
      </c>
      <c r="AM54" s="2"/>
      <c r="AN54" s="2">
        <f>AN44*AI46+AN45*AI48</f>
        <v>40.229999999999997</v>
      </c>
      <c r="AO54" s="2" t="s">
        <v>48</v>
      </c>
      <c r="AP54" s="2" t="s">
        <v>48</v>
      </c>
      <c r="AQ54" s="2" t="s">
        <v>48</v>
      </c>
      <c r="AR54" s="84">
        <f>MAX(AN54:AQ54)</f>
        <v>40.229999999999997</v>
      </c>
      <c r="AS54" s="53">
        <f>MIN(AN54:AQ54)</f>
        <v>40.229999999999997</v>
      </c>
      <c r="AT54" s="60" t="s">
        <v>23</v>
      </c>
      <c r="AU54" s="61">
        <v>0</v>
      </c>
      <c r="AV54" s="61">
        <v>0</v>
      </c>
      <c r="AW54" s="61">
        <v>0</v>
      </c>
      <c r="AX54" s="2"/>
      <c r="AY54" s="7"/>
      <c r="AZ54" s="6" t="s">
        <v>45</v>
      </c>
      <c r="BA54" s="2"/>
      <c r="BB54" s="2">
        <f>BB44*AW46+BB45*AW48</f>
        <v>8.0437500000000011</v>
      </c>
      <c r="BC54" s="2" t="s">
        <v>48</v>
      </c>
      <c r="BD54" s="2" t="s">
        <v>48</v>
      </c>
      <c r="BE54" s="2" t="s">
        <v>48</v>
      </c>
      <c r="BF54" s="6">
        <f>MAX(BB54:BE54)</f>
        <v>8.0437500000000011</v>
      </c>
      <c r="BG54" s="7">
        <f>MIN(BB54:BE54)</f>
        <v>8.0437500000000011</v>
      </c>
    </row>
    <row r="55" spans="1:59">
      <c r="A55" s="62" t="s">
        <v>41</v>
      </c>
      <c r="B55" s="63">
        <v>0.6</v>
      </c>
      <c r="C55" s="63">
        <v>0.2</v>
      </c>
      <c r="D55" s="63">
        <v>0</v>
      </c>
      <c r="E55" s="2"/>
      <c r="F55" s="7"/>
      <c r="G55" s="6" t="s">
        <v>47</v>
      </c>
      <c r="H55" s="2"/>
      <c r="I55" s="2">
        <f>I44+I45+I46+I47*B55+I48*B56+I49*B57</f>
        <v>185.7483</v>
      </c>
      <c r="J55" s="2">
        <f>I44+I45+J46+J47*B54+J48*B56+J49*B57</f>
        <v>174.74250000000001</v>
      </c>
      <c r="K55" s="2">
        <f>I44+I45+K46+K47*B54+K48*B55+K49*B57</f>
        <v>189.39780000000002</v>
      </c>
      <c r="L55" s="2">
        <f>I44+I45+L46+L47*B54+L48*B55+L49*B56</f>
        <v>173.6233</v>
      </c>
      <c r="M55" s="6">
        <f>MAX(I55:L55)</f>
        <v>189.39780000000002</v>
      </c>
      <c r="N55" s="7">
        <f>MIN(I55:L55)</f>
        <v>173.6233</v>
      </c>
      <c r="O55" s="62" t="s">
        <v>41</v>
      </c>
      <c r="P55" s="63">
        <v>0.6</v>
      </c>
      <c r="Q55" s="63">
        <v>0.2</v>
      </c>
      <c r="R55" s="63">
        <v>0</v>
      </c>
      <c r="S55" s="2"/>
      <c r="T55" s="7"/>
      <c r="U55" s="6" t="s">
        <v>47</v>
      </c>
      <c r="V55" s="2"/>
      <c r="W55" s="2">
        <f>W44+W45+W46+W47*P55+W48*P56+W49*P57</f>
        <v>6.1875</v>
      </c>
      <c r="X55" s="2">
        <f>W44+W45+X46+X47*P54+X48*P56+X49*P57</f>
        <v>6.1875</v>
      </c>
      <c r="Y55" s="2">
        <f>W44+W45+Y46+Y47*P54+Y48*P55+Y49*P57</f>
        <v>6.1875</v>
      </c>
      <c r="Z55" s="2">
        <f>W44+W45+Z46+Z47*P54+Z48*P55+Z49*P56</f>
        <v>6.1875</v>
      </c>
      <c r="AA55" s="6">
        <f>MAX(W55:Z55)</f>
        <v>6.1875</v>
      </c>
      <c r="AB55" s="7">
        <f>MIN(W55:Z55)</f>
        <v>6.1875</v>
      </c>
      <c r="AF55" s="62" t="s">
        <v>41</v>
      </c>
      <c r="AG55" s="63">
        <v>0.6</v>
      </c>
      <c r="AH55" s="63">
        <v>0.2</v>
      </c>
      <c r="AI55" s="63">
        <v>0</v>
      </c>
      <c r="AJ55" s="2"/>
      <c r="AK55" s="7"/>
      <c r="AL55" s="6" t="s">
        <v>47</v>
      </c>
      <c r="AM55" s="2"/>
      <c r="AN55" s="2">
        <f>AN44+AN45+AN46+AN47*AG55+AN48*AG56+AN49*AG57</f>
        <v>34.468899999999998</v>
      </c>
      <c r="AO55" s="2">
        <f>AN44+AN45+AO46+AO47*AG54+AO48*AG56+AO49*AG57</f>
        <v>32.426499999999997</v>
      </c>
      <c r="AP55" s="2">
        <f>AN44+AN45+AP46+AP47*AG54+AP48*AG55+AP49*AG57</f>
        <v>35.146399999999993</v>
      </c>
      <c r="AQ55" s="2">
        <f>AN44+AN45+AQ46+AQ47*AG54+AQ48*AG55+AQ49*AG56</f>
        <v>32.218899999999998</v>
      </c>
      <c r="AR55" s="84">
        <f>MAX(AN55:AQ55)</f>
        <v>35.146399999999993</v>
      </c>
      <c r="AS55" s="53">
        <f>MIN(AN55:AQ55)</f>
        <v>32.218899999999998</v>
      </c>
      <c r="AT55" s="62" t="s">
        <v>41</v>
      </c>
      <c r="AU55" s="63">
        <v>0.6</v>
      </c>
      <c r="AV55" s="63">
        <v>0.2</v>
      </c>
      <c r="AW55" s="63">
        <v>0</v>
      </c>
      <c r="AX55" s="2"/>
      <c r="AY55" s="7"/>
      <c r="AZ55" s="6" t="s">
        <v>47</v>
      </c>
      <c r="BA55" s="2"/>
      <c r="BB55" s="2">
        <f>BB44+BB45+BB46+BB47*AU55+BB48*AU56+BB49*AU57</f>
        <v>6.1875</v>
      </c>
      <c r="BC55" s="2">
        <f>BB44+BB45+BC46+BC47*AU54+BC48*AU56+BC49*AU57</f>
        <v>6.1875</v>
      </c>
      <c r="BD55" s="2">
        <f>BB44+BB45+BD46+BD47*AU54+BD48*AU55+BD49*AU57</f>
        <v>6.1875</v>
      </c>
      <c r="BE55" s="2">
        <f>BB44+BB45+BE46+BE47*AU54+BE48*AU55+BE49*AU56</f>
        <v>6.1875</v>
      </c>
      <c r="BF55" s="6">
        <f>MAX(BB55:BE55)</f>
        <v>6.1875</v>
      </c>
      <c r="BG55" s="7">
        <f>MIN(BB55:BE55)</f>
        <v>6.1875</v>
      </c>
    </row>
    <row r="56" spans="1:59">
      <c r="A56" s="64" t="s">
        <v>42</v>
      </c>
      <c r="B56" s="65">
        <v>0.5</v>
      </c>
      <c r="C56" s="65">
        <v>0.2</v>
      </c>
      <c r="D56" s="65">
        <v>0</v>
      </c>
      <c r="E56" s="2"/>
      <c r="F56" s="7"/>
      <c r="G56" s="6" t="s">
        <v>49</v>
      </c>
      <c r="H56" s="2"/>
      <c r="I56" s="2">
        <f>I44+I45+I46*C54+I47*D55+I48*D56+I49*D57</f>
        <v>156.17000000000002</v>
      </c>
      <c r="J56" s="2">
        <f>I44+I45+J46*C55+J47*D54+J48*D56+J49*D57</f>
        <v>156.7296</v>
      </c>
      <c r="K56" s="2">
        <f>I44+I45+K46*C56+K47*D54+K48*D55+K49*D57</f>
        <v>162.47980000000001</v>
      </c>
      <c r="L56" s="2">
        <f>I44+I45+L46*C57+L47*D54+L48*D55+L49*D56</f>
        <v>156.17000000000002</v>
      </c>
      <c r="M56" s="6">
        <f>MAX(I56:L56)</f>
        <v>162.47980000000001</v>
      </c>
      <c r="N56" s="7">
        <f>MIN(I56:L56)</f>
        <v>156.17000000000002</v>
      </c>
      <c r="O56" s="64" t="s">
        <v>42</v>
      </c>
      <c r="P56" s="65">
        <v>0.5</v>
      </c>
      <c r="Q56" s="65">
        <v>0.2</v>
      </c>
      <c r="R56" s="65">
        <v>0</v>
      </c>
      <c r="S56" s="2"/>
      <c r="T56" s="7"/>
      <c r="U56" s="6" t="s">
        <v>49</v>
      </c>
      <c r="V56" s="2"/>
      <c r="W56" s="2">
        <f>W44+W45+W46*Q54+W47*R55+W48*R56+W49*R57</f>
        <v>6.1875</v>
      </c>
      <c r="X56" s="2">
        <f>W44+W45+X46*Q55+X47*R54+X48*R56+X49*R57</f>
        <v>6.1875</v>
      </c>
      <c r="Y56" s="2">
        <f>W44+W45+Y46*Q56+Y47*R54+Y48*R55+Y49*R57</f>
        <v>6.1875</v>
      </c>
      <c r="Z56" s="2">
        <f>W44+W45+Z46*Q57+Z47*R54+Z48*R55+Z49*R56</f>
        <v>6.1875</v>
      </c>
      <c r="AA56" s="6">
        <f>MAX(W56:Z56)</f>
        <v>6.1875</v>
      </c>
      <c r="AB56" s="7">
        <f>MIN(W56:Z56)</f>
        <v>6.1875</v>
      </c>
      <c r="AF56" s="64" t="s">
        <v>42</v>
      </c>
      <c r="AG56" s="65">
        <v>0.5</v>
      </c>
      <c r="AH56" s="65">
        <v>0.2</v>
      </c>
      <c r="AI56" s="65">
        <v>0</v>
      </c>
      <c r="AJ56" s="2"/>
      <c r="AK56" s="7"/>
      <c r="AL56" s="6" t="s">
        <v>49</v>
      </c>
      <c r="AM56" s="2"/>
      <c r="AN56" s="2">
        <f>AN44+AN45+AN46*AH54+AN47*AI55+AN48*AI56+AN49*AI57</f>
        <v>28.979999999999997</v>
      </c>
      <c r="AO56" s="2">
        <f>AN44+AN45+AO46*AH55+AO47*AI54+AO48*AI56+AO49*AI57</f>
        <v>29.083799999999997</v>
      </c>
      <c r="AP56" s="2">
        <f>AN44+AN45+AP46*AH56+AP47*AI54+AP48*AI55+AP49*AI57</f>
        <v>30.150999999999996</v>
      </c>
      <c r="AQ56" s="2">
        <f>AN44+AN45+AQ46*AH57+AQ47*AI54+AQ48*AI55+AQ49*AI56</f>
        <v>28.979999999999997</v>
      </c>
      <c r="AR56" s="84">
        <f>MAX(AN56:AQ56)</f>
        <v>30.150999999999996</v>
      </c>
      <c r="AS56" s="53">
        <f>MIN(AN56:AQ56)</f>
        <v>28.979999999999997</v>
      </c>
      <c r="AT56" s="64" t="s">
        <v>42</v>
      </c>
      <c r="AU56" s="65">
        <v>0.5</v>
      </c>
      <c r="AV56" s="65">
        <v>0.2</v>
      </c>
      <c r="AW56" s="65">
        <v>0</v>
      </c>
      <c r="AX56" s="2"/>
      <c r="AY56" s="7"/>
      <c r="AZ56" s="6" t="s">
        <v>49</v>
      </c>
      <c r="BA56" s="2"/>
      <c r="BB56" s="2">
        <f>BB44+BB45+BB46*AV54+BB47*AW55+BB48*AW56+BB49*AW57</f>
        <v>6.1875</v>
      </c>
      <c r="BC56" s="2">
        <f>BB44+BB45+BC46*AV55+BC47*AW54+BC48*AW56+BC49*AW57</f>
        <v>6.1875</v>
      </c>
      <c r="BD56" s="2">
        <f>BB44+BB45+BD46*AV56+BD47*AW54+BD48*AW55+BD49*AW57</f>
        <v>6.1875</v>
      </c>
      <c r="BE56" s="2">
        <f>BB44+BB45+BE46*AV57+BE47*AW54+BE48*AW55+BE49*AW56</f>
        <v>6.1875</v>
      </c>
      <c r="BF56" s="6">
        <f>MAX(BB56:BE56)</f>
        <v>6.1875</v>
      </c>
      <c r="BG56" s="7">
        <f>MIN(BB56:BE56)</f>
        <v>6.1875</v>
      </c>
    </row>
    <row r="57" spans="1:59" ht="18.75" thickBot="1">
      <c r="A57" s="66" t="s">
        <v>43</v>
      </c>
      <c r="B57" s="67">
        <v>0.6</v>
      </c>
      <c r="C57" s="67">
        <v>0.5</v>
      </c>
      <c r="D57" s="67">
        <v>0</v>
      </c>
      <c r="E57" s="15"/>
      <c r="F57" s="11"/>
      <c r="G57" s="10" t="s">
        <v>50</v>
      </c>
      <c r="H57" s="15"/>
      <c r="I57" s="15">
        <f>I44+I45+I46*D54+I47*D55+I48*D56+I49*D57</f>
        <v>156.17000000000002</v>
      </c>
      <c r="J57" s="15">
        <f>I44+I45+J46*D55+J47*D54+J48*D56+J49*D57</f>
        <v>156.17000000000002</v>
      </c>
      <c r="K57" s="15">
        <f>I44+I45+K46*D56+K47*D54+K48*D55+K49*D57</f>
        <v>156.17000000000002</v>
      </c>
      <c r="L57" s="15">
        <f>I44+I45+L46*D57+L47*D54+L48*D55+L49*D56</f>
        <v>156.17000000000002</v>
      </c>
      <c r="M57" s="10">
        <f>MAX(I57:L57)</f>
        <v>156.17000000000002</v>
      </c>
      <c r="N57" s="11">
        <f>MIN(I57:L57)</f>
        <v>156.17000000000002</v>
      </c>
      <c r="O57" s="66" t="s">
        <v>43</v>
      </c>
      <c r="P57" s="67">
        <v>0.6</v>
      </c>
      <c r="Q57" s="67">
        <v>0.5</v>
      </c>
      <c r="R57" s="67">
        <v>0</v>
      </c>
      <c r="S57" s="15"/>
      <c r="T57" s="11"/>
      <c r="U57" s="10" t="s">
        <v>50</v>
      </c>
      <c r="V57" s="15"/>
      <c r="W57" s="15">
        <f>W44+W45+W46*R54+W47*R55+W48*R56+W49*R57</f>
        <v>6.1875</v>
      </c>
      <c r="X57" s="15">
        <f>W44+W45+X46*R55+X47*R54+X48*R56+X49*R57</f>
        <v>6.1875</v>
      </c>
      <c r="Y57" s="15">
        <f>W44+W45+Y46*R56+Y47*R54+Y48*R55+Y49*R57</f>
        <v>6.1875</v>
      </c>
      <c r="Z57" s="15">
        <f>W44+W45+Z46*R57+Z47*R54+Z48*R55+Z49*R56</f>
        <v>6.1875</v>
      </c>
      <c r="AA57" s="10">
        <f>MAX(W57:Z57)</f>
        <v>6.1875</v>
      </c>
      <c r="AB57" s="11">
        <f>MIN(W57:Z57)</f>
        <v>6.1875</v>
      </c>
      <c r="AF57" s="66" t="s">
        <v>43</v>
      </c>
      <c r="AG57" s="67">
        <v>0.6</v>
      </c>
      <c r="AH57" s="67">
        <v>0.5</v>
      </c>
      <c r="AI57" s="67">
        <v>0</v>
      </c>
      <c r="AJ57" s="15"/>
      <c r="AK57" s="11"/>
      <c r="AL57" s="10" t="s">
        <v>50</v>
      </c>
      <c r="AM57" s="15"/>
      <c r="AN57" s="15">
        <f>AN44+AN45+AN46*AI54+AN47*AI55+AN48*AI56+AN49*AI57</f>
        <v>28.979999999999997</v>
      </c>
      <c r="AO57" s="15">
        <f>AN44+AN45+AO46*AI55+AO47*AI54+AO48*AI56+AO49*AI57</f>
        <v>28.979999999999997</v>
      </c>
      <c r="AP57" s="15">
        <f>AN44+AN45+AP46*AI56+AP47*AI54+AP48*AI55+AP49*AI57</f>
        <v>28.979999999999997</v>
      </c>
      <c r="AQ57" s="15">
        <f>AN44+AN45+AQ46*AI57+AQ47*AI54+AQ48*AI55+AQ49*AI56</f>
        <v>28.979999999999997</v>
      </c>
      <c r="AR57" s="85">
        <f>MAX(AN57:AQ57)</f>
        <v>28.979999999999997</v>
      </c>
      <c r="AS57" s="80">
        <f>MIN(AN57:AQ57)</f>
        <v>28.979999999999997</v>
      </c>
      <c r="AT57" s="66" t="s">
        <v>43</v>
      </c>
      <c r="AU57" s="67">
        <v>0.6</v>
      </c>
      <c r="AV57" s="67">
        <v>0.5</v>
      </c>
      <c r="AW57" s="67">
        <v>0</v>
      </c>
      <c r="AX57" s="15"/>
      <c r="AY57" s="11"/>
      <c r="AZ57" s="10" t="s">
        <v>50</v>
      </c>
      <c r="BA57" s="15"/>
      <c r="BB57" s="15">
        <f>BB44+BB45+BB46*AW54+BB47*AW55+BB48*AW56+BB49*AW57</f>
        <v>6.1875</v>
      </c>
      <c r="BC57" s="15">
        <f>BB44+BB45+BC46*AW55+BC47*AW54+BC48*AW56+BC49*AW57</f>
        <v>6.1875</v>
      </c>
      <c r="BD57" s="15">
        <f>BB44+BB45+BD46*AW56+BD47*AW54+BD48*AW55+BD49*AW57</f>
        <v>6.1875</v>
      </c>
      <c r="BE57" s="15">
        <f>BB44+BB45+BE46*AW57+BE47*AW54+BE48*AW55+BE49*AW56</f>
        <v>6.1875</v>
      </c>
      <c r="BF57" s="10">
        <f>MAX(BB57:BE57)</f>
        <v>6.1875</v>
      </c>
      <c r="BG57" s="11">
        <f>MIN(BB57:BE57)</f>
        <v>6.1875</v>
      </c>
    </row>
    <row r="59" spans="1:59">
      <c r="H59">
        <f>I44+I45</f>
        <v>156.17000000000002</v>
      </c>
      <c r="O59">
        <v>9.6999999999999993</v>
      </c>
      <c r="P59" s="70">
        <v>0</v>
      </c>
      <c r="Q59" s="71">
        <v>0</v>
      </c>
      <c r="R59" s="70">
        <v>0</v>
      </c>
      <c r="S59" s="70">
        <v>0</v>
      </c>
      <c r="T59" s="70">
        <v>0</v>
      </c>
      <c r="AM59">
        <f>AN44+AN45</f>
        <v>28.979999999999997</v>
      </c>
      <c r="AT59">
        <v>9.6999999999999993</v>
      </c>
      <c r="AU59" s="70">
        <v>0</v>
      </c>
      <c r="AV59" s="71">
        <v>0</v>
      </c>
      <c r="AW59" s="70">
        <v>0</v>
      </c>
      <c r="AX59" s="70">
        <v>0</v>
      </c>
      <c r="AY59" s="70">
        <v>0</v>
      </c>
    </row>
    <row r="60" spans="1:59">
      <c r="O60">
        <v>9.6999999999999993</v>
      </c>
      <c r="P60" s="70">
        <f>M53</f>
        <v>266.63670000000002</v>
      </c>
      <c r="Q60" s="71">
        <f>M54</f>
        <v>216.79500000000002</v>
      </c>
      <c r="R60" s="70">
        <f>M55</f>
        <v>189.39780000000002</v>
      </c>
      <c r="S60" s="70">
        <f>M56</f>
        <v>162.47980000000001</v>
      </c>
      <c r="T60" s="70">
        <f>M57</f>
        <v>156.17000000000002</v>
      </c>
      <c r="AT60">
        <v>9.6999999999999993</v>
      </c>
      <c r="AU60" s="70">
        <f>AR53</f>
        <v>49.479599999999998</v>
      </c>
      <c r="AV60" s="71">
        <f>AR54</f>
        <v>40.229999999999997</v>
      </c>
      <c r="AW60" s="70">
        <f>AR55</f>
        <v>35.146399999999993</v>
      </c>
      <c r="AX60" s="70">
        <f>AR56</f>
        <v>30.150999999999996</v>
      </c>
      <c r="AY60" s="70">
        <f>AR57</f>
        <v>28.979999999999997</v>
      </c>
    </row>
    <row r="61" spans="1:59">
      <c r="O61">
        <f>O60-3.1</f>
        <v>6.6</v>
      </c>
      <c r="P61" s="70">
        <f>M53+AA39</f>
        <v>275.70420000000001</v>
      </c>
      <c r="Q61" s="71">
        <f>M54+AA40</f>
        <v>225.86250000000001</v>
      </c>
      <c r="R61" s="70">
        <f>M55+AA41</f>
        <v>196.37280000000001</v>
      </c>
      <c r="S61" s="70">
        <f>M56+AA42</f>
        <v>169.45480000000001</v>
      </c>
      <c r="T61" s="70">
        <f>M57+AA43</f>
        <v>163.14500000000001</v>
      </c>
      <c r="AT61">
        <f>AT60-3.1</f>
        <v>6.6</v>
      </c>
      <c r="AU61" s="70">
        <f>AR53+BF39</f>
        <v>58.5471</v>
      </c>
      <c r="AV61" s="71">
        <f>AR54+BF40</f>
        <v>49.297499999999999</v>
      </c>
      <c r="AW61" s="70">
        <f>AR55+BF41</f>
        <v>42.121399999999994</v>
      </c>
      <c r="AX61" s="70">
        <f>AR56+BF42</f>
        <v>37.125999999999998</v>
      </c>
      <c r="AY61" s="70">
        <f>AR57+BF43</f>
        <v>35.954999999999998</v>
      </c>
    </row>
    <row r="62" spans="1:59">
      <c r="F62" s="72"/>
      <c r="O62">
        <f>O61</f>
        <v>6.6</v>
      </c>
      <c r="P62" s="70">
        <f>M53+M39</f>
        <v>617.34069999999997</v>
      </c>
      <c r="Q62" s="71">
        <f>M54+M40</f>
        <v>494.74900000000002</v>
      </c>
      <c r="R62" s="70">
        <f>M55+M41</f>
        <v>434.4778</v>
      </c>
      <c r="S62" s="70">
        <f>M56+M42</f>
        <v>383.3098</v>
      </c>
      <c r="T62" s="70">
        <f>M57+M43</f>
        <v>367.3</v>
      </c>
      <c r="AK62" s="72"/>
      <c r="AT62">
        <f>AT61</f>
        <v>6.6</v>
      </c>
      <c r="AU62" s="70">
        <f>AR53+AR39</f>
        <v>172.25059999999999</v>
      </c>
      <c r="AV62" s="71">
        <f>AR54+AR40</f>
        <v>149.501</v>
      </c>
      <c r="AW62" s="70">
        <f>AR55+AR41</f>
        <v>119.84439999999998</v>
      </c>
      <c r="AX62" s="70">
        <f>AR56+AR42</f>
        <v>110.34899999999999</v>
      </c>
      <c r="AY62" s="70">
        <f>AR57+AR43</f>
        <v>107.37799999999999</v>
      </c>
    </row>
    <row r="63" spans="1:59">
      <c r="F63" s="73"/>
      <c r="O63">
        <f>O62-3.1</f>
        <v>3.4999999999999996</v>
      </c>
      <c r="P63" s="70">
        <f>M53+M39+AA25</f>
        <v>626.40819999999997</v>
      </c>
      <c r="Q63" s="71">
        <f>M54+M40+AA26</f>
        <v>503.81650000000002</v>
      </c>
      <c r="R63" s="70">
        <f>M55+M41+AA27</f>
        <v>441.45280000000002</v>
      </c>
      <c r="S63" s="70">
        <f>M56+M42+AA28</f>
        <v>390.28480000000002</v>
      </c>
      <c r="T63" s="70">
        <f>M57+M43+AA29</f>
        <v>374.27500000000003</v>
      </c>
      <c r="AK63" s="73"/>
      <c r="AT63">
        <f>AT62-3.1</f>
        <v>3.4999999999999996</v>
      </c>
      <c r="AU63" s="70">
        <f>AR53+AR39+BF25</f>
        <v>181.31809999999999</v>
      </c>
      <c r="AV63" s="71">
        <f>AR54+AR40+BF26</f>
        <v>158.5685</v>
      </c>
      <c r="AW63" s="70">
        <f>AR55+AR41+BF27</f>
        <v>126.81939999999997</v>
      </c>
      <c r="AX63" s="70">
        <f>AR56+AR42+BF28</f>
        <v>117.32399999999998</v>
      </c>
      <c r="AY63" s="70">
        <f>AR57+AR43+BF29</f>
        <v>114.35299999999998</v>
      </c>
    </row>
    <row r="64" spans="1:59">
      <c r="F64" s="74"/>
      <c r="O64">
        <f>O63</f>
        <v>3.4999999999999996</v>
      </c>
      <c r="P64" s="70">
        <f>M53+M25+M39</f>
        <v>982.44870000000014</v>
      </c>
      <c r="Q64" s="71">
        <f>M54+M40+M26-AA12</f>
        <v>746.85450000000014</v>
      </c>
      <c r="R64" s="70">
        <f>M55+M41+M27-AA13</f>
        <v>680.68280000000004</v>
      </c>
      <c r="S64" s="70">
        <f>M56+M42+M28-AA14</f>
        <v>595.25980000000004</v>
      </c>
      <c r="T64" s="70">
        <f>M57+M43+M29-AA15</f>
        <v>565.548</v>
      </c>
      <c r="AK64" s="74"/>
      <c r="AT64">
        <f>AT63</f>
        <v>3.4999999999999996</v>
      </c>
      <c r="AU64" s="70">
        <f>AR53+AR25+AR39</f>
        <v>663.5086</v>
      </c>
      <c r="AV64" s="71">
        <f>AR54+AR40+AR26-BF12</f>
        <v>427.8775</v>
      </c>
      <c r="AW64" s="70">
        <f>AR55+AR41+AR27-BF13</f>
        <v>452.2453999999999</v>
      </c>
      <c r="AX64" s="70">
        <f>AR56+AR42+AR28-BF14</f>
        <v>360.154</v>
      </c>
      <c r="AY64" s="70">
        <f>AR57+AR43+AR29-BF15</f>
        <v>336.18299999999999</v>
      </c>
    </row>
    <row r="65" spans="5:51">
      <c r="F65" s="75"/>
      <c r="O65">
        <f>O64-3.5</f>
        <v>0</v>
      </c>
      <c r="P65" s="70">
        <f>M53+M39+M25+AA11</f>
        <v>992.68619999999999</v>
      </c>
      <c r="Q65" s="71">
        <f>M54+M26+M40</f>
        <v>757.0920000000001</v>
      </c>
      <c r="R65" s="70">
        <f>M55+M27+M41</f>
        <v>688.55780000000004</v>
      </c>
      <c r="S65" s="70">
        <f>M56+M28+M42</f>
        <v>603.13480000000004</v>
      </c>
      <c r="T65" s="70">
        <f>M57+M29+M43</f>
        <v>573.423</v>
      </c>
      <c r="AK65" s="75"/>
      <c r="AT65">
        <f>AT64-3.5</f>
        <v>0</v>
      </c>
      <c r="AU65" s="70">
        <f>AR53+AR39+AR25+BF11</f>
        <v>673.74609999999996</v>
      </c>
      <c r="AV65" s="71">
        <f>AR54+AR26+AR40</f>
        <v>438.11500000000007</v>
      </c>
      <c r="AW65" s="70">
        <f>AR55+AR27+AR41</f>
        <v>460.1203999999999</v>
      </c>
      <c r="AX65" s="70">
        <f>AR56+AR28+AR42</f>
        <v>368.029</v>
      </c>
      <c r="AY65" s="70">
        <f>AR57+AR29+AR43</f>
        <v>344.05799999999999</v>
      </c>
    </row>
    <row r="66" spans="5:51">
      <c r="F66" s="72"/>
      <c r="O66">
        <f>O65</f>
        <v>0</v>
      </c>
      <c r="P66" s="70">
        <f>M53+M11+M39+M25</f>
        <v>1408.4906999999998</v>
      </c>
      <c r="Q66" s="71">
        <f>M54-AA54+M40+M26+M12</f>
        <v>1038.0652500000001</v>
      </c>
      <c r="R66" s="70">
        <f>M55-AA55+M41+M27+M13</f>
        <v>978.41030000000001</v>
      </c>
      <c r="S66" s="70">
        <f>M56-AA56+M42+M28+M14</f>
        <v>865.58230000000003</v>
      </c>
      <c r="T66" s="70">
        <f>M57-AA57+M43+M29+M15</f>
        <v>826.7355</v>
      </c>
      <c r="AK66" s="72"/>
      <c r="AT66">
        <f>AT65</f>
        <v>0</v>
      </c>
      <c r="AU66" s="70">
        <f>AR53+AR11+AR39+AR25</f>
        <v>1190.3586</v>
      </c>
      <c r="AV66" s="71">
        <f>AR54-BF54+AR40+AR26+AR12</f>
        <v>786.6712500000001</v>
      </c>
      <c r="AW66" s="70">
        <f>AR55-BF55+AR41+AR27+AR13</f>
        <v>819.83289999999988</v>
      </c>
      <c r="AX66" s="70">
        <f>AR56-BF56+AR42+AR28+AR14</f>
        <v>693.69150000000002</v>
      </c>
      <c r="AY66" s="70">
        <f>AR57-BF57+AR43+AR29+AR15</f>
        <v>658.37049999999999</v>
      </c>
    </row>
    <row r="67" spans="5:51">
      <c r="F67" s="73"/>
      <c r="O67">
        <v>-2.75</v>
      </c>
      <c r="P67" s="70">
        <f>M53+AA53+M39+M25+M11</f>
        <v>1416.5344500000001</v>
      </c>
      <c r="Q67" s="71">
        <f>M54+M12+M40+M26+AA54</f>
        <v>1054.1527500000002</v>
      </c>
      <c r="R67" s="70">
        <f>M55+M13+M41+M27+AA55</f>
        <v>990.78530000000001</v>
      </c>
      <c r="S67" s="70">
        <f>M56+M14+M42+M28+AA56</f>
        <v>877.95730000000003</v>
      </c>
      <c r="T67" s="70">
        <f>M57+M15+M43+M29+AA57</f>
        <v>839.1105</v>
      </c>
      <c r="AK67" s="73"/>
      <c r="AT67">
        <v>-2.75</v>
      </c>
      <c r="AU67" s="70">
        <f>AR53+BF53+AR39+AR25+AR11</f>
        <v>1198.4023500000001</v>
      </c>
      <c r="AV67" s="71">
        <f>AR54+AR12+AR40+AR26+BF54</f>
        <v>802.75875000000019</v>
      </c>
      <c r="AW67" s="70">
        <f>AR55+AR13+AR41+AR27+BF55</f>
        <v>832.20789999999988</v>
      </c>
      <c r="AX67" s="70">
        <f>AR56+AR14+AR42+AR28+BF56</f>
        <v>706.06650000000002</v>
      </c>
      <c r="AY67" s="70">
        <f>AR57+AR15+AR43+AR29+BF57</f>
        <v>670.74549999999999</v>
      </c>
    </row>
    <row r="68" spans="5:51">
      <c r="F68" s="74"/>
      <c r="AK68" s="74"/>
    </row>
    <row r="69" spans="5:51">
      <c r="F69" s="75"/>
      <c r="AK69" s="75"/>
    </row>
    <row r="70" spans="5:51">
      <c r="F70" s="72"/>
      <c r="P70">
        <f>M53</f>
        <v>266.63670000000002</v>
      </c>
      <c r="AK70" s="72"/>
      <c r="AU70">
        <f>AR53</f>
        <v>49.479599999999998</v>
      </c>
    </row>
    <row r="71" spans="5:51">
      <c r="F71" s="73"/>
      <c r="AK71" s="73"/>
    </row>
    <row r="72" spans="5:51">
      <c r="F72" s="74"/>
      <c r="AK72" s="74"/>
    </row>
    <row r="73" spans="5:51">
      <c r="F73" s="74"/>
      <c r="AK73" s="74"/>
    </row>
    <row r="74" spans="5:51">
      <c r="F74" s="72"/>
      <c r="AK74" s="72"/>
    </row>
    <row r="75" spans="5:51">
      <c r="F75" s="73"/>
      <c r="AK75" s="73"/>
    </row>
    <row r="76" spans="5:51">
      <c r="F76" s="74"/>
      <c r="AK76" s="74"/>
    </row>
    <row r="77" spans="5:51">
      <c r="E77" s="3"/>
      <c r="F77" s="75"/>
      <c r="G77" s="3"/>
      <c r="AJ77" s="3"/>
      <c r="AK77" s="75"/>
      <c r="AL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meoli</dc:creator>
  <cp:lastModifiedBy>nicola meoli</cp:lastModifiedBy>
  <dcterms:created xsi:type="dcterms:W3CDTF">2019-12-12T08:46:19Z</dcterms:created>
  <dcterms:modified xsi:type="dcterms:W3CDTF">2020-01-04T13:07:08Z</dcterms:modified>
</cp:coreProperties>
</file>