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 filterPrivacy="1"/>
  <mc:AlternateContent xmlns:mc="http://schemas.openxmlformats.org/markup-compatibility/2006">
    <mc:Choice Requires="x15">
      <x15ac:absPath xmlns:x15ac="http://schemas.microsoft.com/office/spreadsheetml/2010/11/ac" url="/Users/fengdong/Desktop/code/math/"/>
    </mc:Choice>
  </mc:AlternateContent>
  <bookViews>
    <workbookView xWindow="0" yWindow="460" windowWidth="19200" windowHeight="11640" activeTab="6"/>
  </bookViews>
  <sheets>
    <sheet name="按地类" sheetId="4" r:id="rId1"/>
    <sheet name="Sheet1" sheetId="1" r:id="rId2"/>
    <sheet name="Sheet2" sheetId="2" r:id="rId3"/>
    <sheet name="比例" sheetId="3" r:id="rId4"/>
    <sheet name="sheet" sheetId="5" r:id="rId5"/>
    <sheet name="工作表1" sheetId="6" r:id="rId6"/>
    <sheet name="工作表2" sheetId="7" r:id="rId7"/>
  </sheets>
  <definedNames>
    <definedName name="_xlnm._FilterDatabase" localSheetId="0" hidden="1">按地类!$A$3:$AH$25</definedName>
    <definedName name="solver_adj" localSheetId="1" hidden="1">Sheet1!$V$2:$V$5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Sheet1!$V$2:$V$4</definedName>
    <definedName name="solver_lin" localSheetId="1" hidden="1">2</definedName>
    <definedName name="solver_lin" localSheetId="0" hidden="1">2</definedName>
    <definedName name="solver_neg" localSheetId="1" hidden="1">2</definedName>
    <definedName name="solver_neg" localSheetId="0" hidden="1">2</definedName>
    <definedName name="solver_num" localSheetId="1" hidden="1">1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Sheet1!$W$6</definedName>
    <definedName name="solver_pre" localSheetId="1" hidden="1">0.000001</definedName>
    <definedName name="solver_pre" localSheetId="0" hidden="1">0.000001</definedName>
    <definedName name="solver_rel1" localSheetId="1" hidden="1">3</definedName>
    <definedName name="solver_rhs1" localSheetId="1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3</definedName>
    <definedName name="solver_typ" localSheetId="0" hidden="1">1</definedName>
    <definedName name="solver_val" localSheetId="1" hidden="1">319665.23</definedName>
    <definedName name="solver_val" localSheetId="0" hidden="1">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5" i="3" l="1"/>
  <c r="K4" i="3"/>
  <c r="K5" i="3"/>
  <c r="K6" i="3"/>
  <c r="K7" i="3"/>
  <c r="K8" i="3"/>
  <c r="K9" i="3"/>
  <c r="K10" i="3"/>
  <c r="K12" i="3"/>
  <c r="K15" i="3"/>
  <c r="K16" i="3"/>
  <c r="K18" i="3"/>
  <c r="K19" i="3"/>
  <c r="K20" i="3"/>
  <c r="K21" i="3"/>
  <c r="K24" i="3"/>
  <c r="J4" i="3"/>
  <c r="J5" i="3"/>
  <c r="J6" i="3"/>
  <c r="J7" i="3"/>
  <c r="J8" i="3"/>
  <c r="J9" i="3"/>
  <c r="J10" i="3"/>
  <c r="J12" i="3"/>
  <c r="J15" i="3"/>
  <c r="J16" i="3"/>
  <c r="J18" i="3"/>
  <c r="J19" i="3"/>
  <c r="J20" i="3"/>
  <c r="J21" i="3"/>
  <c r="J24" i="3"/>
  <c r="I24" i="3"/>
  <c r="I21" i="3"/>
  <c r="I20" i="3"/>
  <c r="I19" i="3"/>
  <c r="I18" i="3"/>
  <c r="I16" i="3"/>
  <c r="I15" i="3"/>
  <c r="I12" i="3"/>
  <c r="I10" i="3"/>
  <c r="I9" i="3"/>
  <c r="I8" i="3"/>
  <c r="I7" i="3"/>
  <c r="I6" i="3"/>
  <c r="V29" i="3"/>
  <c r="I5" i="3"/>
  <c r="U29" i="3"/>
  <c r="I4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Z38" i="3"/>
  <c r="Z37" i="3"/>
  <c r="Z36" i="3"/>
  <c r="Z35" i="3"/>
  <c r="Z34" i="3"/>
  <c r="Z33" i="3"/>
  <c r="Z32" i="3"/>
  <c r="Z31" i="3"/>
  <c r="Z30" i="3"/>
  <c r="Z29" i="3"/>
  <c r="S4" i="3"/>
  <c r="R4" i="3"/>
  <c r="T4" i="3"/>
  <c r="Y4" i="3"/>
  <c r="V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R12" i="3"/>
  <c r="T12" i="3"/>
  <c r="Y12" i="3"/>
  <c r="V12" i="3"/>
  <c r="X29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R20" i="3"/>
  <c r="T20" i="3"/>
  <c r="Y20" i="3"/>
  <c r="V20" i="3"/>
  <c r="S21" i="3"/>
  <c r="T21" i="3"/>
  <c r="S22" i="3"/>
  <c r="T22" i="3"/>
  <c r="S23" i="3"/>
  <c r="T23" i="3"/>
  <c r="S24" i="3"/>
  <c r="T24" i="3"/>
  <c r="S25" i="3"/>
  <c r="T25" i="3"/>
  <c r="R5" i="3"/>
  <c r="R6" i="3"/>
  <c r="R7" i="3"/>
  <c r="R8" i="3"/>
  <c r="X8" i="3"/>
  <c r="U8" i="3"/>
  <c r="R9" i="3"/>
  <c r="X9" i="3"/>
  <c r="U9" i="3"/>
  <c r="R10" i="3"/>
  <c r="R11" i="3"/>
  <c r="R13" i="3"/>
  <c r="R14" i="3"/>
  <c r="R15" i="3"/>
  <c r="R16" i="3"/>
  <c r="X16" i="3"/>
  <c r="U16" i="3"/>
  <c r="W33" i="3"/>
  <c r="R17" i="3"/>
  <c r="X17" i="3"/>
  <c r="U17" i="3"/>
  <c r="W34" i="3"/>
  <c r="R18" i="3"/>
  <c r="R19" i="3"/>
  <c r="R21" i="3"/>
  <c r="R22" i="3"/>
  <c r="R23" i="3"/>
  <c r="R24" i="3"/>
  <c r="X24" i="3"/>
  <c r="U24" i="3"/>
  <c r="R25" i="3"/>
  <c r="X25" i="3"/>
  <c r="U25" i="3"/>
  <c r="U34" i="3"/>
  <c r="V32" i="3"/>
  <c r="U37" i="3"/>
  <c r="U38" i="3"/>
  <c r="U36" i="3"/>
  <c r="V30" i="3"/>
  <c r="U32" i="3"/>
  <c r="U31" i="3"/>
  <c r="V35" i="3"/>
  <c r="U30" i="3"/>
  <c r="U33" i="3"/>
  <c r="E28" i="3"/>
  <c r="E29" i="3"/>
  <c r="E30" i="3"/>
  <c r="E31" i="3"/>
  <c r="E32" i="3"/>
  <c r="E33" i="3"/>
  <c r="E34" i="3"/>
  <c r="E35" i="3"/>
  <c r="E36" i="3"/>
  <c r="E37" i="3"/>
  <c r="D28" i="3"/>
  <c r="D33" i="3"/>
  <c r="D37" i="3"/>
  <c r="D36" i="3"/>
  <c r="D35" i="3"/>
  <c r="D34" i="3"/>
  <c r="D32" i="3"/>
  <c r="D31" i="3"/>
  <c r="D30" i="3"/>
  <c r="D29" i="3"/>
  <c r="G28" i="3"/>
  <c r="G37" i="3"/>
  <c r="G36" i="3"/>
  <c r="G35" i="3"/>
  <c r="G34" i="3"/>
  <c r="G33" i="3"/>
  <c r="G32" i="3"/>
  <c r="G31" i="3"/>
  <c r="G30" i="3"/>
  <c r="G29" i="3"/>
  <c r="F28" i="3"/>
  <c r="F37" i="3"/>
  <c r="F36" i="3"/>
  <c r="F35" i="3"/>
  <c r="F34" i="3"/>
  <c r="F33" i="3"/>
  <c r="F32" i="3"/>
  <c r="F31" i="3"/>
  <c r="F30" i="3"/>
  <c r="F29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N30" i="3"/>
  <c r="M30" i="3"/>
  <c r="L30" i="3"/>
  <c r="V5" i="4"/>
  <c r="W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W4" i="4"/>
  <c r="X4" i="4"/>
  <c r="V4" i="4"/>
  <c r="M4" i="4"/>
  <c r="J4" i="4"/>
  <c r="X22" i="3"/>
  <c r="U22" i="3"/>
  <c r="X14" i="3"/>
  <c r="U14" i="3"/>
  <c r="W31" i="3"/>
  <c r="X6" i="3"/>
  <c r="U6" i="3"/>
  <c r="Z18" i="3"/>
  <c r="W18" i="3"/>
  <c r="Z10" i="3"/>
  <c r="W10" i="3"/>
  <c r="X15" i="3"/>
  <c r="U15" i="3"/>
  <c r="W32" i="3"/>
  <c r="X7" i="3"/>
  <c r="U7" i="3"/>
  <c r="Y11" i="3"/>
  <c r="V11" i="3"/>
  <c r="Y21" i="3"/>
  <c r="V21" i="3"/>
  <c r="X33" i="3"/>
  <c r="Y13" i="3"/>
  <c r="V13" i="3"/>
  <c r="X34" i="3"/>
  <c r="Y5" i="3"/>
  <c r="V5" i="3"/>
  <c r="Y15" i="3"/>
  <c r="V15" i="3"/>
  <c r="Y7" i="3"/>
  <c r="V7" i="3"/>
  <c r="X19" i="3"/>
  <c r="U19" i="3"/>
  <c r="W36" i="3"/>
  <c r="X11" i="3"/>
  <c r="U11" i="3"/>
  <c r="Y25" i="3"/>
  <c r="V25" i="3"/>
  <c r="X38" i="3"/>
  <c r="Y17" i="3"/>
  <c r="V17" i="3"/>
  <c r="Y9" i="3"/>
  <c r="V9" i="3"/>
  <c r="X20" i="3"/>
  <c r="U20" i="3"/>
  <c r="W37" i="3"/>
  <c r="X12" i="3"/>
  <c r="U12" i="3"/>
  <c r="W29" i="3"/>
  <c r="Z25" i="3"/>
  <c r="W25" i="3"/>
  <c r="Y38" i="3"/>
  <c r="Z21" i="3"/>
  <c r="W21" i="3"/>
  <c r="Y33" i="3"/>
  <c r="Z17" i="3"/>
  <c r="W17" i="3"/>
  <c r="Z13" i="3"/>
  <c r="W13" i="3"/>
  <c r="Y34" i="3"/>
  <c r="Z9" i="3"/>
  <c r="W9" i="3"/>
  <c r="Z5" i="3"/>
  <c r="W5" i="3"/>
  <c r="X21" i="3"/>
  <c r="U21" i="3"/>
  <c r="W38" i="3"/>
  <c r="X13" i="3"/>
  <c r="U13" i="3"/>
  <c r="W30" i="3"/>
  <c r="X5" i="3"/>
  <c r="U5" i="3"/>
  <c r="Y22" i="3"/>
  <c r="V22" i="3"/>
  <c r="X30" i="3"/>
  <c r="Y18" i="3"/>
  <c r="V18" i="3"/>
  <c r="Y14" i="3"/>
  <c r="V14" i="3"/>
  <c r="Y10" i="3"/>
  <c r="V10" i="3"/>
  <c r="Y6" i="3"/>
  <c r="V6" i="3"/>
  <c r="Z22" i="3"/>
  <c r="W22" i="3"/>
  <c r="Y30" i="3"/>
  <c r="Y23" i="3"/>
  <c r="V23" i="3"/>
  <c r="X37" i="3"/>
  <c r="Z23" i="3"/>
  <c r="W23" i="3"/>
  <c r="Y37" i="3"/>
  <c r="Z19" i="3"/>
  <c r="W19" i="3"/>
  <c r="Y36" i="3"/>
  <c r="Z15" i="3"/>
  <c r="W15" i="3"/>
  <c r="Y35" i="3"/>
  <c r="Z11" i="3"/>
  <c r="W11" i="3"/>
  <c r="Z7" i="3"/>
  <c r="W7" i="3"/>
  <c r="X23" i="3"/>
  <c r="U23" i="3"/>
  <c r="Y24" i="3"/>
  <c r="V24" i="3"/>
  <c r="X31" i="3"/>
  <c r="Y16" i="3"/>
  <c r="V16" i="3"/>
  <c r="X32" i="3"/>
  <c r="Y8" i="3"/>
  <c r="V8" i="3"/>
  <c r="Y19" i="3"/>
  <c r="V19" i="3"/>
  <c r="X36" i="3"/>
  <c r="Z24" i="3"/>
  <c r="W24" i="3"/>
  <c r="Y31" i="3"/>
  <c r="Z16" i="3"/>
  <c r="W16" i="3"/>
  <c r="Y32" i="3"/>
  <c r="Z12" i="3"/>
  <c r="W12" i="3"/>
  <c r="Y29" i="3"/>
  <c r="Z14" i="3"/>
  <c r="W14" i="3"/>
  <c r="Z6" i="3"/>
  <c r="W6" i="3"/>
  <c r="X4" i="3"/>
  <c r="U4" i="3"/>
  <c r="X18" i="3"/>
  <c r="U18" i="3"/>
  <c r="W35" i="3"/>
  <c r="X10" i="3"/>
  <c r="U10" i="3"/>
  <c r="Z20" i="3"/>
  <c r="W20" i="3"/>
  <c r="Z8" i="3"/>
  <c r="W8" i="3"/>
  <c r="Z4" i="3"/>
  <c r="W4" i="3"/>
  <c r="U35" i="3"/>
  <c r="R30" i="4"/>
  <c r="Q30" i="4"/>
  <c r="P30" i="4"/>
  <c r="W2" i="1"/>
  <c r="W3" i="1"/>
  <c r="W4" i="1"/>
  <c r="W5" i="1"/>
  <c r="W6" i="1"/>
  <c r="A1" i="1"/>
  <c r="B1" i="1"/>
  <c r="C1" i="1"/>
  <c r="D1" i="1"/>
  <c r="E1" i="1"/>
  <c r="F1" i="1"/>
  <c r="G1" i="1"/>
  <c r="H1" i="1"/>
  <c r="A2" i="1"/>
  <c r="B2" i="1"/>
  <c r="C2" i="1"/>
  <c r="D2" i="1"/>
  <c r="E2" i="1"/>
  <c r="F2" i="1"/>
  <c r="G2" i="1"/>
  <c r="H2" i="1"/>
  <c r="A3" i="1"/>
  <c r="Y12" i="4"/>
  <c r="W29" i="4"/>
  <c r="B3" i="1"/>
  <c r="Z12" i="4"/>
  <c r="X29" i="4"/>
  <c r="C3" i="1"/>
  <c r="AA12" i="4"/>
  <c r="Y29" i="4"/>
  <c r="D3" i="1"/>
  <c r="Z29" i="4"/>
  <c r="E3" i="1"/>
  <c r="A4" i="1"/>
  <c r="Y22" i="4"/>
  <c r="W30" i="4"/>
  <c r="B4" i="1"/>
  <c r="Z22" i="4"/>
  <c r="X30" i="4"/>
  <c r="C4" i="1"/>
  <c r="AA22" i="4"/>
  <c r="Y30" i="4"/>
  <c r="D4" i="1"/>
  <c r="Z30" i="4"/>
  <c r="E4" i="1"/>
  <c r="A5" i="1"/>
  <c r="Y24" i="4"/>
  <c r="W31" i="4"/>
  <c r="B5" i="1"/>
  <c r="Z24" i="4"/>
  <c r="X31" i="4"/>
  <c r="C5" i="1"/>
  <c r="AA24" i="4"/>
  <c r="Y31" i="4"/>
  <c r="D5" i="1"/>
  <c r="Z31" i="4"/>
  <c r="E5" i="1"/>
  <c r="A6" i="1"/>
  <c r="Y16" i="4"/>
  <c r="W32" i="4"/>
  <c r="B6" i="1"/>
  <c r="Z16" i="4"/>
  <c r="X32" i="4"/>
  <c r="C6" i="1"/>
  <c r="AA16" i="4"/>
  <c r="Y32" i="4"/>
  <c r="D6" i="1"/>
  <c r="Z32" i="4"/>
  <c r="E6" i="1"/>
  <c r="A7" i="1"/>
  <c r="Y21" i="4"/>
  <c r="W33" i="4"/>
  <c r="B7" i="1"/>
  <c r="Z21" i="4"/>
  <c r="X33" i="4"/>
  <c r="C7" i="1"/>
  <c r="AA21" i="4"/>
  <c r="Y33" i="4"/>
  <c r="D7" i="1"/>
  <c r="Z33" i="4"/>
  <c r="E7" i="1"/>
  <c r="A8" i="1"/>
  <c r="Y13" i="4"/>
  <c r="W34" i="4"/>
  <c r="B8" i="1"/>
  <c r="Z13" i="4"/>
  <c r="X34" i="4"/>
  <c r="C8" i="1"/>
  <c r="AA13" i="4"/>
  <c r="Y34" i="4"/>
  <c r="D8" i="1"/>
  <c r="Z34" i="4"/>
  <c r="E8" i="1"/>
  <c r="A9" i="1"/>
  <c r="Y15" i="4"/>
  <c r="W35" i="4"/>
  <c r="B9" i="1"/>
  <c r="Z15" i="4"/>
  <c r="X35" i="4"/>
  <c r="C9" i="1"/>
  <c r="AA15" i="4"/>
  <c r="Y35" i="4"/>
  <c r="D9" i="1"/>
  <c r="Z35" i="4"/>
  <c r="E9" i="1"/>
  <c r="A10" i="1"/>
  <c r="Y19" i="4"/>
  <c r="W36" i="4"/>
  <c r="B10" i="1"/>
  <c r="Z19" i="4"/>
  <c r="X36" i="4"/>
  <c r="C10" i="1"/>
  <c r="AA19" i="4"/>
  <c r="Y36" i="4"/>
  <c r="D10" i="1"/>
  <c r="Z36" i="4"/>
  <c r="E10" i="1"/>
  <c r="A11" i="1"/>
  <c r="Y23" i="4"/>
  <c r="W37" i="4"/>
  <c r="B11" i="1"/>
  <c r="Z23" i="4"/>
  <c r="X37" i="4"/>
  <c r="C11" i="1"/>
  <c r="AA23" i="4"/>
  <c r="Y37" i="4"/>
  <c r="D11" i="1"/>
  <c r="Z37" i="4"/>
  <c r="E11" i="1"/>
  <c r="A12" i="1"/>
  <c r="Y25" i="4"/>
  <c r="W38" i="4"/>
  <c r="B12" i="1"/>
  <c r="Z25" i="4"/>
  <c r="X38" i="4"/>
  <c r="C12" i="1"/>
  <c r="AA25" i="4"/>
  <c r="Y38" i="4"/>
  <c r="D12" i="1"/>
  <c r="Z38" i="4"/>
  <c r="E12" i="1"/>
  <c r="AB38" i="4"/>
  <c r="AB50" i="4"/>
  <c r="AC38" i="4"/>
  <c r="AC5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X47" i="4"/>
  <c r="Y47" i="4"/>
  <c r="Z47" i="4"/>
  <c r="X48" i="4"/>
  <c r="Y48" i="4"/>
  <c r="Z48" i="4"/>
  <c r="X49" i="4"/>
  <c r="Y49" i="4"/>
  <c r="Z49" i="4"/>
  <c r="X50" i="4"/>
  <c r="Y50" i="4"/>
  <c r="Z50" i="4"/>
  <c r="W42" i="4"/>
  <c r="W43" i="4"/>
  <c r="W44" i="4"/>
  <c r="W45" i="4"/>
  <c r="W46" i="4"/>
  <c r="W47" i="4"/>
  <c r="W48" i="4"/>
  <c r="W49" i="4"/>
  <c r="W50" i="4"/>
  <c r="W41" i="4"/>
  <c r="AA38" i="4"/>
  <c r="G12" i="1"/>
  <c r="H12" i="1"/>
  <c r="F12" i="1"/>
  <c r="AA50" i="4"/>
  <c r="Y4" i="4"/>
  <c r="AB29" i="4"/>
  <c r="AC29" i="4"/>
  <c r="AB30" i="4"/>
  <c r="AC30" i="4"/>
  <c r="AB31" i="4"/>
  <c r="AC31" i="4"/>
  <c r="AB32" i="4"/>
  <c r="AC32" i="4"/>
  <c r="AB33" i="4"/>
  <c r="AC33" i="4"/>
  <c r="AB34" i="4"/>
  <c r="AC34" i="4"/>
  <c r="AB35" i="4"/>
  <c r="AC35" i="4"/>
  <c r="AB36" i="4"/>
  <c r="AC36" i="4"/>
  <c r="AB37" i="4"/>
  <c r="AC37" i="4"/>
  <c r="M23" i="2"/>
  <c r="K37" i="2"/>
  <c r="K23" i="2"/>
  <c r="I37" i="2"/>
  <c r="J23" i="2"/>
  <c r="H37" i="2"/>
  <c r="M19" i="2"/>
  <c r="K36" i="2"/>
  <c r="L19" i="2"/>
  <c r="J36" i="2"/>
  <c r="K19" i="2"/>
  <c r="I36" i="2"/>
  <c r="J19" i="2"/>
  <c r="H36" i="2"/>
  <c r="M15" i="2"/>
  <c r="K35" i="2"/>
  <c r="K15" i="2"/>
  <c r="I35" i="2"/>
  <c r="J15" i="2"/>
  <c r="H35" i="2"/>
  <c r="M13" i="2"/>
  <c r="K34" i="2"/>
  <c r="K13" i="2"/>
  <c r="I34" i="2"/>
  <c r="J13" i="2"/>
  <c r="H34" i="2"/>
  <c r="M21" i="2"/>
  <c r="K33" i="2"/>
  <c r="K21" i="2"/>
  <c r="I33" i="2"/>
  <c r="J21" i="2"/>
  <c r="H33" i="2"/>
  <c r="M16" i="2"/>
  <c r="K32" i="2"/>
  <c r="K16" i="2"/>
  <c r="I32" i="2"/>
  <c r="J16" i="2"/>
  <c r="H32" i="2"/>
  <c r="G24" i="2"/>
  <c r="G9" i="2"/>
  <c r="L31" i="2"/>
  <c r="M24" i="2"/>
  <c r="K31" i="2"/>
  <c r="K24" i="2"/>
  <c r="I31" i="2"/>
  <c r="J24" i="2"/>
  <c r="H31" i="2"/>
  <c r="M22" i="2"/>
  <c r="K30" i="2"/>
  <c r="K22" i="2"/>
  <c r="I30" i="2"/>
  <c r="J22" i="2"/>
  <c r="H30" i="2"/>
  <c r="G12" i="2"/>
  <c r="G5" i="2"/>
  <c r="G6" i="2"/>
  <c r="L29" i="2"/>
  <c r="M12" i="2"/>
  <c r="K29" i="2"/>
  <c r="K12" i="2"/>
  <c r="I29" i="2"/>
  <c r="J12" i="2"/>
  <c r="H29" i="2"/>
  <c r="A1" i="2"/>
  <c r="B1" i="2"/>
  <c r="C1" i="2"/>
  <c r="D1" i="2"/>
  <c r="E1" i="2"/>
  <c r="F1" i="2"/>
  <c r="G1" i="2"/>
  <c r="H1" i="2"/>
  <c r="I1" i="2"/>
  <c r="J1" i="2"/>
  <c r="K1" i="2"/>
  <c r="L1" i="2"/>
  <c r="M1" i="2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G21" i="2"/>
  <c r="L33" i="2"/>
  <c r="H4" i="2"/>
  <c r="I4" i="2"/>
  <c r="J4" i="2"/>
  <c r="Z4" i="4"/>
  <c r="K4" i="2"/>
  <c r="M4" i="2"/>
  <c r="A5" i="2"/>
  <c r="B5" i="2"/>
  <c r="C5" i="2"/>
  <c r="D5" i="2"/>
  <c r="E5" i="2"/>
  <c r="F5" i="2"/>
  <c r="H5" i="2"/>
  <c r="I5" i="2"/>
  <c r="Y5" i="4"/>
  <c r="J5" i="2"/>
  <c r="Z5" i="4"/>
  <c r="K5" i="2"/>
  <c r="M5" i="2"/>
  <c r="A6" i="2"/>
  <c r="B6" i="2"/>
  <c r="C6" i="2"/>
  <c r="D6" i="2"/>
  <c r="E6" i="2"/>
  <c r="F6" i="2"/>
  <c r="H6" i="2"/>
  <c r="I6" i="2"/>
  <c r="Y6" i="4"/>
  <c r="J6" i="2"/>
  <c r="Z6" i="4"/>
  <c r="K6" i="2"/>
  <c r="M6" i="2"/>
  <c r="A7" i="2"/>
  <c r="B7" i="2"/>
  <c r="C7" i="2"/>
  <c r="D7" i="2"/>
  <c r="E7" i="2"/>
  <c r="F7" i="2"/>
  <c r="G7" i="2"/>
  <c r="H7" i="2"/>
  <c r="I7" i="2"/>
  <c r="Y7" i="4"/>
  <c r="J7" i="2"/>
  <c r="Z7" i="4"/>
  <c r="K7" i="2"/>
  <c r="M7" i="2"/>
  <c r="A8" i="2"/>
  <c r="B8" i="2"/>
  <c r="C8" i="2"/>
  <c r="D8" i="2"/>
  <c r="E8" i="2"/>
  <c r="F8" i="2"/>
  <c r="G8" i="2"/>
  <c r="H8" i="2"/>
  <c r="I8" i="2"/>
  <c r="Y8" i="4"/>
  <c r="J8" i="2"/>
  <c r="Z8" i="4"/>
  <c r="K8" i="2"/>
  <c r="M8" i="2"/>
  <c r="A9" i="2"/>
  <c r="B9" i="2"/>
  <c r="C9" i="2"/>
  <c r="D9" i="2"/>
  <c r="E9" i="2"/>
  <c r="F9" i="2"/>
  <c r="H9" i="2"/>
  <c r="I9" i="2"/>
  <c r="Y9" i="4"/>
  <c r="J9" i="2"/>
  <c r="Z9" i="4"/>
  <c r="K9" i="2"/>
  <c r="AA9" i="4"/>
  <c r="L9" i="2"/>
  <c r="M9" i="2"/>
  <c r="A10" i="2"/>
  <c r="B10" i="2"/>
  <c r="C10" i="2"/>
  <c r="D10" i="2"/>
  <c r="E10" i="2"/>
  <c r="F10" i="2"/>
  <c r="G10" i="2"/>
  <c r="H10" i="2"/>
  <c r="I10" i="2"/>
  <c r="Y10" i="4"/>
  <c r="J10" i="2"/>
  <c r="Z10" i="4"/>
  <c r="K10" i="2"/>
  <c r="M10" i="2"/>
  <c r="A11" i="2"/>
  <c r="B11" i="2"/>
  <c r="C11" i="2"/>
  <c r="D11" i="2"/>
  <c r="E11" i="2"/>
  <c r="F11" i="2"/>
  <c r="G11" i="2"/>
  <c r="H11" i="2"/>
  <c r="I11" i="2"/>
  <c r="Y11" i="4"/>
  <c r="J11" i="2"/>
  <c r="Z11" i="4"/>
  <c r="K11" i="2"/>
  <c r="M11" i="2"/>
  <c r="A12" i="2"/>
  <c r="B12" i="2"/>
  <c r="C12" i="2"/>
  <c r="D12" i="2"/>
  <c r="E12" i="2"/>
  <c r="F12" i="2"/>
  <c r="H12" i="2"/>
  <c r="I12" i="2"/>
  <c r="L12" i="2"/>
  <c r="J29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Y14" i="4"/>
  <c r="J14" i="2"/>
  <c r="Z14" i="4"/>
  <c r="K14" i="2"/>
  <c r="AA14" i="4"/>
  <c r="L14" i="2"/>
  <c r="M14" i="2"/>
  <c r="A15" i="2"/>
  <c r="B15" i="2"/>
  <c r="C15" i="2"/>
  <c r="D15" i="2"/>
  <c r="E15" i="2"/>
  <c r="F15" i="2"/>
  <c r="G15" i="2"/>
  <c r="G20" i="2"/>
  <c r="L35" i="2"/>
  <c r="H15" i="2"/>
  <c r="H19" i="2"/>
  <c r="M36" i="2"/>
  <c r="I15" i="2"/>
  <c r="A16" i="2"/>
  <c r="B16" i="2"/>
  <c r="C16" i="2"/>
  <c r="D16" i="2"/>
  <c r="E16" i="2"/>
  <c r="F16" i="2"/>
  <c r="G16" i="2"/>
  <c r="H16" i="2"/>
  <c r="H24" i="2"/>
  <c r="M32" i="2"/>
  <c r="I16" i="2"/>
  <c r="A17" i="2"/>
  <c r="B17" i="2"/>
  <c r="C17" i="2"/>
  <c r="D17" i="2"/>
  <c r="E17" i="2"/>
  <c r="F17" i="2"/>
  <c r="G17" i="2"/>
  <c r="H17" i="2"/>
  <c r="I17" i="2"/>
  <c r="Y17" i="4"/>
  <c r="J17" i="2"/>
  <c r="Z17" i="4"/>
  <c r="K17" i="2"/>
  <c r="AA17" i="4"/>
  <c r="L17" i="2"/>
  <c r="M17" i="2"/>
  <c r="A18" i="2"/>
  <c r="B18" i="2"/>
  <c r="C18" i="2"/>
  <c r="D18" i="2"/>
  <c r="E18" i="2"/>
  <c r="F18" i="2"/>
  <c r="G18" i="2"/>
  <c r="H18" i="2"/>
  <c r="I18" i="2"/>
  <c r="Y18" i="4"/>
  <c r="J18" i="2"/>
  <c r="Z18" i="4"/>
  <c r="K18" i="2"/>
  <c r="M18" i="2"/>
  <c r="A19" i="2"/>
  <c r="B19" i="2"/>
  <c r="C19" i="2"/>
  <c r="D19" i="2"/>
  <c r="E19" i="2"/>
  <c r="F19" i="2"/>
  <c r="G19" i="2"/>
  <c r="I19" i="2"/>
  <c r="A20" i="2"/>
  <c r="B20" i="2"/>
  <c r="C20" i="2"/>
  <c r="D20" i="2"/>
  <c r="E20" i="2"/>
  <c r="F20" i="2"/>
  <c r="H20" i="2"/>
  <c r="I20" i="2"/>
  <c r="Y20" i="4"/>
  <c r="J20" i="2"/>
  <c r="Z20" i="4"/>
  <c r="K20" i="2"/>
  <c r="AA20" i="4"/>
  <c r="L20" i="2"/>
  <c r="M20" i="2"/>
  <c r="A21" i="2"/>
  <c r="B21" i="2"/>
  <c r="C21" i="2"/>
  <c r="D21" i="2"/>
  <c r="E21" i="2"/>
  <c r="F21" i="2"/>
  <c r="G22" i="2"/>
  <c r="L34" i="2"/>
  <c r="H21" i="2"/>
  <c r="I21" i="2"/>
  <c r="A22" i="2"/>
  <c r="B22" i="2"/>
  <c r="C22" i="2"/>
  <c r="D22" i="2"/>
  <c r="E22" i="2"/>
  <c r="F22" i="2"/>
  <c r="H22" i="2"/>
  <c r="M30" i="2"/>
  <c r="I22" i="2"/>
  <c r="N30" i="2"/>
  <c r="A23" i="2"/>
  <c r="B23" i="2"/>
  <c r="C23" i="2"/>
  <c r="D23" i="2"/>
  <c r="E23" i="2"/>
  <c r="F23" i="2"/>
  <c r="G23" i="2"/>
  <c r="H23" i="2"/>
  <c r="I23" i="2"/>
  <c r="N37" i="2"/>
  <c r="A24" i="2"/>
  <c r="B24" i="2"/>
  <c r="C24" i="2"/>
  <c r="D24" i="2"/>
  <c r="E24" i="2"/>
  <c r="F24" i="2"/>
  <c r="M31" i="2"/>
  <c r="I24" i="2"/>
  <c r="N31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A29" i="4"/>
  <c r="AA36" i="4"/>
  <c r="AA4" i="4"/>
  <c r="AA5" i="4"/>
  <c r="L5" i="2"/>
  <c r="AA6" i="4"/>
  <c r="L6" i="2"/>
  <c r="AA7" i="4"/>
  <c r="AA8" i="4"/>
  <c r="L8" i="2"/>
  <c r="AA10" i="4"/>
  <c r="AA11" i="4"/>
  <c r="L11" i="2"/>
  <c r="AA18" i="4"/>
  <c r="O25" i="4"/>
  <c r="L25" i="4"/>
  <c r="N25" i="4"/>
  <c r="K25" i="4"/>
  <c r="M25" i="4"/>
  <c r="J25" i="4"/>
  <c r="O24" i="4"/>
  <c r="L24" i="4"/>
  <c r="N24" i="4"/>
  <c r="K24" i="4"/>
  <c r="M24" i="4"/>
  <c r="J24" i="4"/>
  <c r="O23" i="4"/>
  <c r="L23" i="4"/>
  <c r="N23" i="4"/>
  <c r="K23" i="4"/>
  <c r="M23" i="4"/>
  <c r="J23" i="4"/>
  <c r="O19" i="4"/>
  <c r="L19" i="4"/>
  <c r="N19" i="4"/>
  <c r="K19" i="4"/>
  <c r="M19" i="4"/>
  <c r="J19" i="4"/>
  <c r="O22" i="4"/>
  <c r="L22" i="4"/>
  <c r="N22" i="4"/>
  <c r="K22" i="4"/>
  <c r="M22" i="4"/>
  <c r="J22" i="4"/>
  <c r="O21" i="4"/>
  <c r="L21" i="4"/>
  <c r="N21" i="4"/>
  <c r="K21" i="4"/>
  <c r="M21" i="4"/>
  <c r="J21" i="4"/>
  <c r="O18" i="4"/>
  <c r="L18" i="4"/>
  <c r="N18" i="4"/>
  <c r="K18" i="4"/>
  <c r="M18" i="4"/>
  <c r="J18" i="4"/>
  <c r="O17" i="4"/>
  <c r="L17" i="4"/>
  <c r="N17" i="4"/>
  <c r="K17" i="4"/>
  <c r="M17" i="4"/>
  <c r="J17" i="4"/>
  <c r="O16" i="4"/>
  <c r="L16" i="4"/>
  <c r="N16" i="4"/>
  <c r="K16" i="4"/>
  <c r="M16" i="4"/>
  <c r="J16" i="4"/>
  <c r="O15" i="4"/>
  <c r="L15" i="4"/>
  <c r="N15" i="4"/>
  <c r="K15" i="4"/>
  <c r="M15" i="4"/>
  <c r="J15" i="4"/>
  <c r="O20" i="4"/>
  <c r="L20" i="4"/>
  <c r="N20" i="4"/>
  <c r="K20" i="4"/>
  <c r="M20" i="4"/>
  <c r="J20" i="4"/>
  <c r="O14" i="4"/>
  <c r="L14" i="4"/>
  <c r="N14" i="4"/>
  <c r="K14" i="4"/>
  <c r="M14" i="4"/>
  <c r="J14" i="4"/>
  <c r="O13" i="4"/>
  <c r="L13" i="4"/>
  <c r="N13" i="4"/>
  <c r="K13" i="4"/>
  <c r="M13" i="4"/>
  <c r="J13" i="4"/>
  <c r="O12" i="4"/>
  <c r="L12" i="4"/>
  <c r="N12" i="4"/>
  <c r="K12" i="4"/>
  <c r="M12" i="4"/>
  <c r="J12" i="4"/>
  <c r="O11" i="4"/>
  <c r="L11" i="4"/>
  <c r="N11" i="4"/>
  <c r="K11" i="4"/>
  <c r="M11" i="4"/>
  <c r="J11" i="4"/>
  <c r="O10" i="4"/>
  <c r="L10" i="4"/>
  <c r="N10" i="4"/>
  <c r="K10" i="4"/>
  <c r="M10" i="4"/>
  <c r="J10" i="4"/>
  <c r="O9" i="4"/>
  <c r="L9" i="4"/>
  <c r="N9" i="4"/>
  <c r="K9" i="4"/>
  <c r="M9" i="4"/>
  <c r="J9" i="4"/>
  <c r="O8" i="4"/>
  <c r="L8" i="4"/>
  <c r="N8" i="4"/>
  <c r="K8" i="4"/>
  <c r="M8" i="4"/>
  <c r="J8" i="4"/>
  <c r="O7" i="4"/>
  <c r="L7" i="4"/>
  <c r="N7" i="4"/>
  <c r="K7" i="4"/>
  <c r="M7" i="4"/>
  <c r="J7" i="4"/>
  <c r="O6" i="4"/>
  <c r="L6" i="4"/>
  <c r="N6" i="4"/>
  <c r="K6" i="4"/>
  <c r="M6" i="4"/>
  <c r="J6" i="4"/>
  <c r="O5" i="4"/>
  <c r="L5" i="4"/>
  <c r="N5" i="4"/>
  <c r="K5" i="4"/>
  <c r="M5" i="4"/>
  <c r="J5" i="4"/>
  <c r="O4" i="4"/>
  <c r="L4" i="4"/>
  <c r="N4" i="4"/>
  <c r="K4" i="4"/>
  <c r="AA33" i="4"/>
  <c r="N35" i="2"/>
  <c r="M29" i="2"/>
  <c r="N33" i="2"/>
  <c r="M37" i="2"/>
  <c r="L32" i="2"/>
  <c r="N29" i="2"/>
  <c r="N32" i="2"/>
  <c r="M34" i="2"/>
  <c r="L36" i="2"/>
  <c r="N34" i="2"/>
  <c r="L37" i="2"/>
  <c r="L30" i="2"/>
  <c r="M35" i="2"/>
  <c r="M33" i="2"/>
  <c r="G11" i="1"/>
  <c r="AB49" i="4"/>
  <c r="G7" i="1"/>
  <c r="AB45" i="4"/>
  <c r="H11" i="1"/>
  <c r="AC49" i="4"/>
  <c r="H7" i="1"/>
  <c r="AC45" i="4"/>
  <c r="H3" i="1"/>
  <c r="AC41" i="4"/>
  <c r="G8" i="1"/>
  <c r="AB46" i="4"/>
  <c r="G4" i="1"/>
  <c r="AB42" i="4"/>
  <c r="N36" i="2"/>
  <c r="G3" i="1"/>
  <c r="AB41" i="4"/>
  <c r="H8" i="1"/>
  <c r="AC46" i="4"/>
  <c r="H4" i="1"/>
  <c r="AC42" i="4"/>
  <c r="G9" i="1"/>
  <c r="AB47" i="4"/>
  <c r="G5" i="1"/>
  <c r="AB43" i="4"/>
  <c r="H9" i="1"/>
  <c r="AC47" i="4"/>
  <c r="H5" i="1"/>
  <c r="AC43" i="4"/>
  <c r="G10" i="1"/>
  <c r="AB48" i="4"/>
  <c r="G6" i="1"/>
  <c r="AB44" i="4"/>
  <c r="H10" i="1"/>
  <c r="AC48" i="4"/>
  <c r="H6" i="1"/>
  <c r="AC44" i="4"/>
  <c r="F10" i="1"/>
  <c r="AA48" i="4"/>
  <c r="F3" i="1"/>
  <c r="AA41" i="4"/>
  <c r="F7" i="1"/>
  <c r="AA45" i="4"/>
  <c r="L18" i="2"/>
  <c r="L10" i="2"/>
  <c r="L23" i="2"/>
  <c r="J37" i="2"/>
  <c r="L15" i="2"/>
  <c r="J35" i="2"/>
  <c r="L7" i="2"/>
  <c r="L24" i="2"/>
  <c r="J31" i="2"/>
  <c r="L16" i="2"/>
  <c r="J32" i="2"/>
  <c r="L22" i="2"/>
  <c r="J30" i="2"/>
  <c r="L21" i="2"/>
  <c r="J33" i="2"/>
  <c r="L13" i="2"/>
  <c r="J34" i="2"/>
  <c r="L4" i="2"/>
  <c r="AA34" i="4"/>
  <c r="AA37" i="4"/>
  <c r="AA35" i="4"/>
  <c r="AA31" i="4"/>
  <c r="AA32" i="4"/>
  <c r="AA30" i="4"/>
  <c r="C29" i="4"/>
  <c r="F5" i="1"/>
  <c r="AA43" i="4"/>
  <c r="F6" i="1"/>
  <c r="AA44" i="4"/>
  <c r="F4" i="1"/>
  <c r="AA42" i="4"/>
  <c r="F8" i="1"/>
  <c r="AA46" i="4"/>
  <c r="F11" i="1"/>
  <c r="AA49" i="4"/>
  <c r="F9" i="1"/>
  <c r="AA47" i="4"/>
</calcChain>
</file>

<file path=xl/sharedStrings.xml><?xml version="1.0" encoding="utf-8"?>
<sst xmlns="http://schemas.openxmlformats.org/spreadsheetml/2006/main" count="454" uniqueCount="257">
  <si>
    <t>namenew</t>
  </si>
  <si>
    <t>δ15N(‰)</t>
    <phoneticPr fontId="3" type="noConversion"/>
  </si>
  <si>
    <r>
      <t>流量</t>
    </r>
    <r>
      <rPr>
        <sz val="12"/>
        <rFont val="宋体"/>
        <family val="3"/>
        <charset val="134"/>
      </rPr>
      <t>m^3/s</t>
    </r>
    <phoneticPr fontId="3" type="noConversion"/>
  </si>
  <si>
    <t>拟合后的流量</t>
    <phoneticPr fontId="3" type="noConversion"/>
  </si>
  <si>
    <t>耕地面积</t>
    <phoneticPr fontId="3" type="noConversion"/>
  </si>
  <si>
    <t>林地面积</t>
    <phoneticPr fontId="3" type="noConversion"/>
  </si>
  <si>
    <t>建设用地</t>
    <phoneticPr fontId="3" type="noConversion"/>
  </si>
  <si>
    <r>
      <t>5</t>
    </r>
    <r>
      <rPr>
        <sz val="11"/>
        <color theme="1"/>
        <rFont val="宋体"/>
        <family val="2"/>
        <charset val="134"/>
        <scheme val="minor"/>
      </rPr>
      <t>月</t>
    </r>
    <r>
      <rPr>
        <sz val="12"/>
        <rFont val="Times New Roman"/>
        <family val="1"/>
      </rPr>
      <t>24</t>
    </r>
    <r>
      <rPr>
        <sz val="11"/>
        <color theme="1"/>
        <rFont val="宋体"/>
        <family val="2"/>
        <charset val="134"/>
        <scheme val="minor"/>
      </rPr>
      <t>日</t>
    </r>
    <r>
      <rPr>
        <sz val="12"/>
        <rFont val="Times New Roman"/>
        <family val="1"/>
      </rPr>
      <t>-27</t>
    </r>
    <r>
      <rPr>
        <sz val="11"/>
        <color theme="1"/>
        <rFont val="宋体"/>
        <family val="2"/>
        <charset val="134"/>
        <scheme val="minor"/>
      </rPr>
      <t>日</t>
    </r>
    <phoneticPr fontId="3" type="noConversion"/>
  </si>
  <si>
    <r>
      <t>7</t>
    </r>
    <r>
      <rPr>
        <sz val="11"/>
        <color theme="1"/>
        <rFont val="宋体"/>
        <family val="2"/>
        <charset val="134"/>
        <scheme val="minor"/>
      </rPr>
      <t>月</t>
    </r>
    <r>
      <rPr>
        <sz val="12"/>
        <rFont val="Times New Roman"/>
        <family val="1"/>
      </rPr>
      <t>25</t>
    </r>
    <r>
      <rPr>
        <sz val="11"/>
        <color theme="1"/>
        <rFont val="宋体"/>
        <family val="2"/>
        <charset val="134"/>
        <scheme val="minor"/>
      </rPr>
      <t>日</t>
    </r>
    <r>
      <rPr>
        <sz val="12"/>
        <rFont val="Times New Roman"/>
        <family val="1"/>
      </rPr>
      <t>-26</t>
    </r>
    <r>
      <rPr>
        <sz val="11"/>
        <color theme="1"/>
        <rFont val="宋体"/>
        <family val="2"/>
        <charset val="134"/>
        <scheme val="minor"/>
      </rPr>
      <t>日</t>
    </r>
    <phoneticPr fontId="3" type="noConversion"/>
  </si>
  <si>
    <r>
      <t>11</t>
    </r>
    <r>
      <rPr>
        <sz val="11"/>
        <color theme="1"/>
        <rFont val="宋体"/>
        <family val="2"/>
        <charset val="134"/>
        <scheme val="minor"/>
      </rPr>
      <t>月</t>
    </r>
    <r>
      <rPr>
        <sz val="12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>日</t>
    </r>
    <r>
      <rPr>
        <sz val="12"/>
        <rFont val="Times New Roman"/>
        <family val="1"/>
      </rPr>
      <t>-3</t>
    </r>
    <r>
      <rPr>
        <sz val="11"/>
        <color theme="1"/>
        <rFont val="宋体"/>
        <family val="2"/>
        <charset val="134"/>
        <scheme val="minor"/>
      </rPr>
      <t>日</t>
    </r>
    <phoneticPr fontId="3" type="noConversion"/>
  </si>
  <si>
    <r>
      <t>5</t>
    </r>
    <r>
      <rPr>
        <sz val="12"/>
        <rFont val="宋体"/>
        <family val="3"/>
        <charset val="134"/>
      </rPr>
      <t>月</t>
    </r>
    <phoneticPr fontId="3" type="noConversion"/>
  </si>
  <si>
    <r>
      <t>7</t>
    </r>
    <r>
      <rPr>
        <sz val="12"/>
        <rFont val="宋体"/>
        <family val="3"/>
        <charset val="134"/>
      </rPr>
      <t>月</t>
    </r>
    <phoneticPr fontId="3" type="noConversion"/>
  </si>
  <si>
    <r>
      <t>11</t>
    </r>
    <r>
      <rPr>
        <sz val="12"/>
        <rFont val="宋体"/>
        <family val="3"/>
        <charset val="134"/>
      </rPr>
      <t>月</t>
    </r>
    <phoneticPr fontId="3" type="noConversion"/>
  </si>
  <si>
    <t>A01</t>
  </si>
  <si>
    <t>林地</t>
  </si>
  <si>
    <t>A03</t>
  </si>
  <si>
    <t>A02</t>
  </si>
  <si>
    <t>A04</t>
  </si>
  <si>
    <t>A06</t>
  </si>
  <si>
    <t>A10</t>
  </si>
  <si>
    <t>A05</t>
  </si>
  <si>
    <t>A07</t>
  </si>
  <si>
    <t>A08</t>
  </si>
  <si>
    <t>耕地</t>
    <phoneticPr fontId="1" type="noConversion"/>
  </si>
  <si>
    <t>耕地</t>
    <phoneticPr fontId="3" type="noConversion"/>
  </si>
  <si>
    <t>A09</t>
  </si>
  <si>
    <t>A11</t>
  </si>
  <si>
    <t>A12</t>
  </si>
  <si>
    <t>A13</t>
  </si>
  <si>
    <t>A14</t>
  </si>
  <si>
    <t>A15</t>
  </si>
  <si>
    <t>A16</t>
  </si>
  <si>
    <t>A17</t>
  </si>
  <si>
    <t>建筑用地</t>
    <phoneticPr fontId="3" type="noConversion"/>
  </si>
  <si>
    <t>A18</t>
  </si>
  <si>
    <t>建筑用地</t>
  </si>
  <si>
    <t>A19</t>
  </si>
  <si>
    <t>A20</t>
  </si>
  <si>
    <t>A21</t>
  </si>
  <si>
    <t>A22</t>
  </si>
  <si>
    <t>m2</t>
    <phoneticPr fontId="3" type="noConversion"/>
  </si>
  <si>
    <t>系数</t>
    <phoneticPr fontId="3" type="noConversion"/>
  </si>
  <si>
    <t>林地</t>
    <phoneticPr fontId="1" type="noConversion"/>
  </si>
  <si>
    <t>建筑</t>
    <phoneticPr fontId="1" type="noConversion"/>
  </si>
  <si>
    <t>拟合后的流量m3/d</t>
    <phoneticPr fontId="3" type="noConversion"/>
  </si>
  <si>
    <t>15N的量</t>
    <phoneticPr fontId="1" type="noConversion"/>
  </si>
  <si>
    <t>系数*面积</t>
    <phoneticPr fontId="3" type="noConversion"/>
  </si>
  <si>
    <t>x系数</t>
    <phoneticPr fontId="1" type="noConversion"/>
  </si>
  <si>
    <t>y系数</t>
    <phoneticPr fontId="1" type="noConversion"/>
  </si>
  <si>
    <t>z系数</t>
    <phoneticPr fontId="1" type="noConversion"/>
  </si>
  <si>
    <t>结果</t>
    <phoneticPr fontId="1" type="noConversion"/>
  </si>
  <si>
    <t>面积</t>
    <phoneticPr fontId="1" type="noConversion"/>
  </si>
  <si>
    <t>9出口</t>
    <phoneticPr fontId="1" type="noConversion"/>
  </si>
  <si>
    <t>18出口</t>
    <phoneticPr fontId="1" type="noConversion"/>
  </si>
  <si>
    <t>21出口</t>
    <phoneticPr fontId="1" type="noConversion"/>
  </si>
  <si>
    <t>14出口</t>
    <phoneticPr fontId="1" type="noConversion"/>
  </si>
  <si>
    <t>17出口</t>
    <phoneticPr fontId="1" type="noConversion"/>
  </si>
  <si>
    <t>10出口</t>
    <phoneticPr fontId="1" type="noConversion"/>
  </si>
  <si>
    <t>13出口</t>
    <phoneticPr fontId="1" type="noConversion"/>
  </si>
  <si>
    <t>19出口</t>
    <phoneticPr fontId="1" type="noConversion"/>
  </si>
  <si>
    <t>20出口</t>
    <phoneticPr fontId="1" type="noConversion"/>
  </si>
  <si>
    <t>e系数</t>
    <phoneticPr fontId="1" type="noConversion"/>
  </si>
  <si>
    <t>5月</t>
    <phoneticPr fontId="1" type="noConversion"/>
  </si>
  <si>
    <t>7月结果</t>
    <phoneticPr fontId="1" type="noConversion"/>
  </si>
  <si>
    <t>5月结果</t>
    <phoneticPr fontId="1" type="noConversion"/>
  </si>
  <si>
    <t>11月结果</t>
    <phoneticPr fontId="1" type="noConversion"/>
  </si>
  <si>
    <t>22出口</t>
    <phoneticPr fontId="1" type="noConversion"/>
  </si>
  <si>
    <t>5月</t>
  </si>
  <si>
    <t>x系数</t>
  </si>
  <si>
    <t>y系数</t>
  </si>
  <si>
    <t>z系数</t>
  </si>
  <si>
    <t>e系数</t>
  </si>
  <si>
    <t>5月结果</t>
  </si>
  <si>
    <t>7月结果</t>
  </si>
  <si>
    <t>11月结果</t>
  </si>
  <si>
    <t>9出口</t>
  </si>
  <si>
    <t>18出口</t>
  </si>
  <si>
    <t>21出口</t>
  </si>
  <si>
    <t>14出口</t>
  </si>
  <si>
    <t>17出口</t>
  </si>
  <si>
    <t>10出口</t>
  </si>
  <si>
    <t>13出口</t>
  </si>
  <si>
    <t>19出口</t>
  </si>
  <si>
    <t>20出口</t>
  </si>
  <si>
    <t>22出口</t>
  </si>
  <si>
    <t xml:space="preserve"> </t>
    <phoneticPr fontId="1" type="noConversion"/>
  </si>
  <si>
    <t>流量系数</t>
    <phoneticPr fontId="1" type="noConversion"/>
  </si>
  <si>
    <t>km2</t>
    <phoneticPr fontId="1" type="noConversion"/>
  </si>
  <si>
    <t>x1</t>
    <phoneticPr fontId="1" type="noConversion"/>
  </si>
  <si>
    <t>x2</t>
    <phoneticPr fontId="1" type="noConversion"/>
  </si>
  <si>
    <t>面积系数</t>
    <phoneticPr fontId="1" type="noConversion"/>
  </si>
  <si>
    <t>约束</t>
    <phoneticPr fontId="1" type="noConversion"/>
  </si>
  <si>
    <t>[ 6.59253161  1.84620955 -0.53432846 -0.85201253 -5.47256412]</t>
  </si>
  <si>
    <t>[ 6.39448273  1.8016482  -0.41320848 -0.75739664 -5.59955162]</t>
  </si>
  <si>
    <t>[ 4.83714662  1.45124478  0.53920553 -0.01339476 -6.59810416]</t>
  </si>
  <si>
    <t>[ 6.55293147  1.83729945 -0.51011036 -0.83309396 -5.49795545]</t>
  </si>
  <si>
    <t>[  7.65036326   3.25772541   1.39085683  -0.78679827 -31.42860055]</t>
  </si>
  <si>
    <t>[ 4.41145827  1.18922374  0.43517103  0.10914382 -3.09798775]</t>
  </si>
  <si>
    <t>[ 10.2470046    3.9676701    0.07834294  -1.96620184 -32.61649849]</t>
  </si>
  <si>
    <t>[ 10.88513734   4.33811297   0.18532572  -2.16075812 -37.35628815]</t>
  </si>
  <si>
    <t>[  7.48463684   2.36408615  -0.38476727  -1.12400089 -12.09875776]</t>
  </si>
  <si>
    <t>[ 6.60359437  1.8526316  -0.53247379 -0.85538539 -5.55473381]</t>
  </si>
  <si>
    <t>[ 10.93623383   4.35517877   0.16628315  -2.18246119 -37.44992189]</t>
  </si>
  <si>
    <t>[  7.25245933   2.28403251  -0.30373743  -1.02660383 -11.61636578]</t>
  </si>
  <si>
    <t>[ 6.34710205  1.77500913 -0.41925388 -0.74253002 -5.26728062]</t>
  </si>
  <si>
    <t>[  85.07994217   29.11855886  -27.46549112  -33.67476188 -173.31744443]</t>
  </si>
  <si>
    <t>[ 1.67819649  0.3620546   1.64167759  1.31176569 -0.03479742]</t>
  </si>
  <si>
    <t>[ 4.91828108  1.46241984  0.55297729 -0.0665046  -6.78650932]</t>
  </si>
  <si>
    <t>[ 5.71759526  1.69472598 -0.40552564 -0.34205833 -4.49263861]</t>
  </si>
  <si>
    <t>[ 2.26542585  1.09702885  0.10268179  1.67002897 -0.62622147]</t>
  </si>
  <si>
    <t>[ 6.00937233  1.74524329 -0.44847929 -0.51211978 -4.81942786]</t>
  </si>
  <si>
    <t>[ 0.07848358  0.80396297 -0.3415204   3.11810201  4.72899187]</t>
  </si>
  <si>
    <t>[ 5.62085584  1.67944487 -0.40442763 -0.28269899 -4.33444078]</t>
  </si>
  <si>
    <t>[ 0.04139036  0.79070135 -0.27482588  3.12586127  4.53828909]</t>
  </si>
  <si>
    <t>[ 1.81807316  1.03541274  0.02674816  1.96286175  0.41259184]</t>
  </si>
  <si>
    <t>[ 313.00642919   42.12726379   -6.6796754  -194.90736057 -399.16129894]</t>
  </si>
  <si>
    <t>[ 1.77743771  0.83979602  0.49589999  1.77371237  0.28262116]</t>
  </si>
  <si>
    <t>[ 11.17451629   4.43311319   0.17742733  -2.2987865  -38.37557362]</t>
  </si>
  <si>
    <t>[  6.64551658   2.16037462  -0.30639749  -0.67478987 -10.2542572 ]</t>
  </si>
  <si>
    <t>[ 5.71070364  1.69126764 -0.40626186 -0.33958715 -4.44984739]</t>
  </si>
  <si>
    <t>[ 1.80779423  0.98593055  0.14542236  1.91501551  0.37971514]</t>
  </si>
  <si>
    <t>[ 0.22809355  0.85289551 -0.33452332  3.04506504  4.14780463]</t>
  </si>
  <si>
    <t>[ 0.82628109  1.04854314 -0.30654683  2.75304038  1.8240359 ]</t>
  </si>
  <si>
    <t>[ 1.84874938  1.18308625 -0.32742043  2.10565299  0.51070835]</t>
  </si>
  <si>
    <t>[ 1.89554403  1.40835299 -0.86768254  2.32347212  0.66037895]</t>
  </si>
  <si>
    <t>[ 1.91137071 -1.30547087 -0.66020996  4.99808168  3.86867772]</t>
  </si>
  <si>
    <t>[ 3.60668651  0.30185326  0.0489795   2.07705699 -2.25484581]</t>
  </si>
  <si>
    <t>[ 4.76177576  1.39699012  0.5321798   0.08684125 -6.42705736]</t>
  </si>
  <si>
    <t>[ 3.45327452  0.15640378 -0.01519626  2.34138546 -1.70071781]</t>
  </si>
  <si>
    <t>[ 7.0507273   2.15469849 -0.52200708 -1.42462432 -6.38689217]</t>
  </si>
  <si>
    <t>[ 6.68845465  1.91079156 -0.53174899 -0.97188853 -5.66397825]</t>
  </si>
  <si>
    <t>[ 2.15680024 -0.47816504  0.28935575  3.55120901 -0.51532016]</t>
  </si>
  <si>
    <t>[ 18.08979682   8.09356177  -2.35217141 -12.64844716 -19.63120313]</t>
  </si>
  <si>
    <t>[ 1.77105899 -0.75583549  0.25339869  4.06420791  0.3600819 ]</t>
  </si>
  <si>
    <t>[ 3.14513817 -0.65639951 -0.35147997  5.30584585 -9.22730695]</t>
  </si>
  <si>
    <t>[ 2.32519252 -1.08776381 -0.55665787  5.10130982 -0.52388749]</t>
  </si>
  <si>
    <t>[ 2.27405949 -1.11466433 -0.56945306  5.08855465  0.01887064]</t>
  </si>
  <si>
    <t>[  5.49667023   1.3866039    0.55794426   2.12574992 -20.81541911]</t>
  </si>
  <si>
    <t>[ 3.79238419  0.4084339   0.09898711  2.08184125 -4.07848867]</t>
  </si>
  <si>
    <t>[ 3.56717378  0.27917504  0.03833888  2.076039   -1.86681122]</t>
  </si>
  <si>
    <t>[ 0.46392081 -2.98583245 -1.38840567  8.93179193  3.98546107]</t>
  </si>
  <si>
    <t>[ 0.84636814 -2.65356345 -1.24049917  8.41458903  2.10079931]</t>
  </si>
  <si>
    <t>[ 1.83975437 -1.58279896 -0.77358595  6.10033759  0.6521954 ]</t>
  </si>
  <si>
    <t>[ 10.77645156   4.26797956   0.17778784  -2.05591138 -36.9612984 ]</t>
  </si>
  <si>
    <t>[  7.84538192   2.60543732  -0.37274878  -1.55927068 -12.90806537]</t>
  </si>
  <si>
    <t>[ 7.01364884  2.1336671  -0.52897145 -1.41834175 -6.08261532]</t>
  </si>
  <si>
    <t>[ 1.82635563 -1.42150326 -0.57327698  5.70319918  0.59521991]</t>
  </si>
  <si>
    <t>[ 1.76560818 -0.69021803  0.33488731  3.90264619  0.33690344]</t>
  </si>
  <si>
    <t>[ 1.91070443 -2.4369044  -1.8342775   8.20329556  0.95389642]</t>
  </si>
  <si>
    <t>[ 0.13604519 -0.23108447  0.08215823  4.19042321  3.4382121 ]</t>
  </si>
  <si>
    <t>[ 0.4348896  -0.41193827 -0.04280623  4.32637812  3.51067331]</t>
  </si>
  <si>
    <t>[ 1.29210582 -0.05356444  0.07110649  3.48646701  1.54187089]</t>
  </si>
  <si>
    <t>[ 2.66034779  0.15653729  0.05802633  2.65330792 -0.70252143]</t>
  </si>
  <si>
    <t>[ 1.7950095   0.15668299  0.13793574  2.99371574  0.38683213]</t>
  </si>
  <si>
    <t>[ 1.02734741  0.07644285  0.00428134  3.46664383  2.17175659]</t>
  </si>
  <si>
    <t>[ 5.51401054  1.62448284 -0.38773758 -0.17673794 -4.20336412]</t>
  </si>
  <si>
    <t>[ 1.80983323  0.72146989  0.06647203  2.33115386  0.4033887 ]</t>
  </si>
  <si>
    <t>[ 1.7831624  -0.29469346  0.19504939  3.52323374  0.37360015]</t>
  </si>
  <si>
    <t>[ 1.88670491  3.65029413 -0.30411845 -1.10470359  0.48924636]</t>
  </si>
  <si>
    <t>[ 0.43297433 -0.02292023  0.18715561  4.25505557 -0.21219045]</t>
  </si>
  <si>
    <t>[ 0.06613049 -0.28009865  0.05743563  4.17520493  4.29773291]</t>
  </si>
  <si>
    <t>[ 0.21776568 -0.17379375  0.11105548  4.20821125  2.43355259]</t>
  </si>
  <si>
    <t>[ 1.82239653 -0.90800301 -0.41998001  4.89518807  0.54925322]</t>
  </si>
  <si>
    <t>[ 1.79801309  0.03991648  0.07674786  3.2022545   0.40464522]</t>
  </si>
  <si>
    <t>[  1.91957057  -4.68569773  -2.39956405  11.64194905   1.12555206]</t>
  </si>
  <si>
    <t>[ 1.81256081  0.36769986 -0.03914013  2.88782373  0.43505691]</t>
  </si>
  <si>
    <t>[  1.99078305 -22.74791799  -6.93992355  39.26107962   2.50428344]</t>
  </si>
  <si>
    <t>[ 1.89254193  2.16980249 -0.67627449  1.15913171  0.60225574]</t>
  </si>
  <si>
    <t>[ 2.10245589  0.11693602 -0.61239404  5.04574801  1.84037934]</t>
  </si>
  <si>
    <t>[ 2.85602335  0.4863551  -0.28823105  3.64258216 -0.50956599]</t>
  </si>
  <si>
    <t>[ 4.72518114  1.40266665  0.51582674  0.16215268 -6.33839869]</t>
  </si>
  <si>
    <t>[ 3.0489009   0.58090888 -0.20526069  3.28343821 -1.11104061]</t>
  </si>
  <si>
    <t>[ 8.75784486  2.68014179 -0.49668179 -3.69617371 -8.99918914]</t>
  </si>
  <si>
    <t>[ 6.79153254  1.92285125 -0.53086858 -1.1134023  -5.79667505]</t>
  </si>
  <si>
    <t>[ 1.16109748 -0.14367171 -0.22836673  5.75017676  1.92854263]</t>
  </si>
  <si>
    <t>[ 4.7861835   1.20382168 -0.35640378  1.24248006 -3.28605327]</t>
  </si>
  <si>
    <t>[ 1.79443861  0.13111412 -0.09612282  4.75717945  0.45949912]</t>
  </si>
  <si>
    <t>[  20.16042814   12.53882142    3.90631616    9.5503221  -189.83830845]</t>
  </si>
  <si>
    <t>[ 3.14513817  0.83418597 -0.35147997  5.30584585 -9.22730695]</t>
  </si>
  <si>
    <t>[ 2.32519252  0.27015415 -0.55665787  5.10130982 -0.52388749]</t>
  </si>
  <si>
    <t>[ 2.27405949  0.23498029 -0.56945306  5.08855465  0.01887064]</t>
  </si>
  <si>
    <t>[  4.06886254e+00   1.33109398e+00   5.75833207e-03   4.05664659e+00</t>
  </si>
  <si>
    <t xml:space="preserve">  -1.37793272e+01]</t>
  </si>
  <si>
    <t>[ 3.00867952  0.59267967 -0.25122755  3.69469912 -2.17978817]</t>
  </si>
  <si>
    <t>[ 2.88979084  0.50987406 -0.28004589  3.65411042 -0.87901863]</t>
  </si>
  <si>
    <t>[ 0.46392081 -0.60814729 -1.38840567  8.93179193  3.98546107]</t>
  </si>
  <si>
    <t>[ 0.84636814 -0.40241369 -1.24049917  8.41458903  2.10079931]</t>
  </si>
  <si>
    <t>[ 1.83975437  0.04108442 -0.77358595  6.10033759  0.6521954 ]</t>
  </si>
  <si>
    <t>[ 10.44500993   4.13886562   0.15480079  -1.73617705 -35.75676139]</t>
  </si>
  <si>
    <t>[  9.19526428   3.05833486  -0.32777648  -3.18801916 -15.93643669]</t>
  </si>
  <si>
    <t>[ 8.71178491  2.64031834 -0.51446739 -3.74968201 -8.26870205]</t>
  </si>
  <si>
    <t>[ 1.82635563  0.06770396 -0.57327698  5.70319918  0.59521991]</t>
  </si>
  <si>
    <t>[ 1.80381641  0.11248307 -0.23631933  5.03513712  0.49937633]</t>
  </si>
  <si>
    <t>[ 1.91070443 -0.09987344 -1.8342775   8.20329556  0.95389642]</t>
  </si>
  <si>
    <t>[ 1.19718863  0.22955676 -0.26998979  4.64502084  2.20794313]</t>
  </si>
  <si>
    <t>[ 1.00956125  0.25289874 -0.19902244  4.56196538  2.28412508]</t>
  </si>
  <si>
    <t>[ 0.67077751  0.14806491 -0.26420114  4.96313262  3.07031175]</t>
  </si>
  <si>
    <t>[ 3.77741408  0.62899235 -0.29836306  3.08578304 -2.01899166]</t>
  </si>
  <si>
    <t>[ 1.80404695  0.49874579 -0.04617111  3.62118338  0.44042953]</t>
  </si>
  <si>
    <t>[ 0.76775146  0.09036615 -0.25711393  5.11879175  2.84449623]</t>
  </si>
  <si>
    <t>[ 5.55543537  1.64216618 -0.40066359 -0.16315756 -4.25226961]</t>
  </si>
  <si>
    <t>[ 1.81171309  0.79206556 -0.00631648  2.71481393  0.42521461]</t>
  </si>
  <si>
    <t>[ 1.77766882 -0.51052694 -0.18330539  6.73987513  0.49278196]</t>
  </si>
  <si>
    <t>[ 1.87673244  3.27981769  0.33170523 -4.97243637  0.29617133]</t>
  </si>
  <si>
    <t>[ 1.92629425  0.7028279  -0.10941764  4.83362167 -5.17592194]</t>
  </si>
  <si>
    <t>[ 1.23775939  0.25589172 -0.26105482  4.65551545  1.79707126]</t>
  </si>
  <si>
    <t>[ 1.30045181  0.29658611 -0.24724797  4.67173236  1.16216684]</t>
  </si>
  <si>
    <t>[ 1.82239653  0.26355964 -0.41998001  4.89518807  0.54925322]</t>
  </si>
  <si>
    <t>[ 1.8144381   0.36556264 -0.25785469  4.34263724  0.5020551 ]</t>
  </si>
  <si>
    <t>[  1.91957057  -0.9819183   -2.39956405  11.64194905   1.12555206]</t>
  </si>
  <si>
    <t>[ 1.8184178   0.46038574 -0.2659235   4.08317343  0.50305878]</t>
  </si>
  <si>
    <t>[  1.99078305  -8.06646822  -6.93992355  39.26107962   2.50428344]</t>
  </si>
  <si>
    <t>[ 1.88832901  2.12613717 -0.40766769 -0.47481076  0.52069025]</t>
  </si>
  <si>
    <t>[ 2.17458359  0.65384285 -0.59434527  5.06374032  1.07477051]</t>
  </si>
  <si>
    <t>[ 3.14513817  7.87849287 -0.35147997  5.30584585 -9.22730695]</t>
  </si>
  <si>
    <t>[ 2.32519252  1.77495115 -0.55665787  5.10130982 -0.52388749]</t>
  </si>
  <si>
    <t>[ 2.27405949  1.39432525 -0.56945306  5.08855465  0.01887064]</t>
  </si>
  <si>
    <t>[ 0.05415982  1.17501147 -1.54687536  9.48593246  6.00472175]</t>
  </si>
  <si>
    <t>[ 3.22546849  0.39555098 -0.12227006  2.87209587 -1.36852003]</t>
  </si>
  <si>
    <t>[ 0.46392081  2.06367027 -1.38840567  8.93179193  3.98546107]</t>
  </si>
  <si>
    <t>[ 0.84636814  2.89309328 -1.24049917  8.41458903  2.10079931]</t>
  </si>
  <si>
    <t>[ 1.83975437  1.85025197 -0.77358595  6.10033759  0.6521954 ]</t>
  </si>
  <si>
    <t>[ 0.40679665  0.10972579 -0.62057061  7.41601846  3.7799061 ]</t>
  </si>
  <si>
    <t>[ 5.99452787  1.82960494 -0.53767593 -0.01920901 -4.77065518]</t>
  </si>
  <si>
    <t>[ 1.82635563  1.34194572 -0.57327698  5.70319918  0.59521991]</t>
  </si>
  <si>
    <t>[ 1.78169984 -0.35215496  0.09431972  4.37960251  0.40533001]</t>
  </si>
  <si>
    <t>[ 1.91070443  4.54187442 -1.8342775   8.20329556  0.95389642]</t>
  </si>
  <si>
    <t>[ 3.14513817  1.29518168 -0.35147997  5.30584585 -9.22730695]</t>
  </si>
  <si>
    <t>[ 2.32519252  0.75336467 -0.55665787  5.10130982 -0.52388749]</t>
  </si>
  <si>
    <t>[ 2.27405949  0.71957616 -0.56945306  5.08855465  0.01887064]</t>
  </si>
  <si>
    <t>[  4.81335413e+00   1.44589143e+00   5.53756216e-01  -2.02813770e-03   -6.61335973e+00]</t>
    <phoneticPr fontId="1" type="noConversion"/>
  </si>
  <si>
    <t>[  4.80365460e+00   1.43969690e+00   5.50894231e-01   6.54933161e-04   -6.52851826e+00]</t>
    <phoneticPr fontId="1" type="noConversion"/>
  </si>
  <si>
    <t>[  0.15713341   2.47279784  11.4732283 ]</t>
  </si>
  <si>
    <t>[ 1.68477994  2.26166349  3.70765497]</t>
  </si>
  <si>
    <t>[ 2.02354707  2.21484285  1.98558057]</t>
  </si>
  <si>
    <t>[ 2.48273822  1.49001415  3.34125562]</t>
  </si>
  <si>
    <t>[ 2.55389366  1.69473665  1.78248412]</t>
  </si>
  <si>
    <t>[ 0.21915442  3.91995649  3.03608993]</t>
  </si>
  <si>
    <t>[ 0.19083033  3.93018815  3.14482722]</t>
  </si>
  <si>
    <t>[ 0.32317848  3.8823793   2.63673747]</t>
  </si>
  <si>
    <t>[ 0.22693535  4.10151173  1.97759732]</t>
  </si>
  <si>
    <t>[ 0.23161647  4.21073809  1.34079232]</t>
  </si>
  <si>
    <t>[ 0.20923731  3.688557    4.38518145]</t>
  </si>
  <si>
    <t>[ 0.22180467  3.9817957   2.67555861]</t>
  </si>
  <si>
    <t>[ 0.24929897  4.2076304   1.25460939]</t>
  </si>
  <si>
    <t>[ 0.15164542  3.74425007  4.41162598]</t>
  </si>
  <si>
    <t>[ 0.20514855  3.99813021  2.68193708]</t>
  </si>
  <si>
    <t>[ 0.07754017  4.23781691  2.09174637]</t>
  </si>
  <si>
    <t>[ 0.04368931  4.15647186  2.74376797]</t>
  </si>
  <si>
    <t>[ 3.30656936  0.13423126  1.50374013]</t>
  </si>
  <si>
    <t>[ 0.13143455  5.28318492  2.69616553]</t>
  </si>
  <si>
    <t>[ 0.15139923  4.1247339   3.20457602]</t>
  </si>
  <si>
    <t>[ 0.38780541  3.41024036  2.61670735]</t>
  </si>
  <si>
    <t>[ 0.57833257  2.01832399  2.55765641]</t>
  </si>
  <si>
    <t>[ 0.27314429  4.08730566  1.22699768]</t>
  </si>
  <si>
    <t>[ 0.07541225  4.14809467  4.43887827]</t>
  </si>
  <si>
    <t>[ 0.18312272  4.11498111  2.6892723 ]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</si>
</sst>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00000000"/>
    <numFmt numFmtId="178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53"/>
      <name val="Times New Roman"/>
      <family val="1"/>
    </font>
    <font>
      <sz val="12"/>
      <color indexed="12"/>
      <name val="Times New Roman"/>
      <family val="1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4">
    <xf numFmtId="0" fontId="0" fillId="0" borderId="0" xfId="0">
      <alignment vertical="center"/>
    </xf>
    <xf numFmtId="176" fontId="2" fillId="0" borderId="0" xfId="1" applyNumberFormat="1" applyFill="1"/>
    <xf numFmtId="176" fontId="4" fillId="0" borderId="0" xfId="1" applyNumberFormat="1" applyFont="1" applyFill="1" applyAlignment="1">
      <alignment horizontal="left"/>
    </xf>
    <xf numFmtId="176" fontId="5" fillId="0" borderId="1" xfId="1" applyNumberFormat="1" applyFont="1" applyFill="1" applyBorder="1" applyAlignment="1">
      <alignment horizontal="center"/>
    </xf>
    <xf numFmtId="176" fontId="6" fillId="0" borderId="1" xfId="1" applyNumberFormat="1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/>
    </xf>
    <xf numFmtId="176" fontId="2" fillId="0" borderId="0" xfId="1" applyNumberFormat="1" applyFont="1" applyFill="1"/>
    <xf numFmtId="176" fontId="8" fillId="0" borderId="0" xfId="1" applyNumberFormat="1" applyFont="1" applyFill="1" applyAlignment="1">
      <alignment horizontal="center" vertical="center"/>
    </xf>
    <xf numFmtId="176" fontId="8" fillId="0" borderId="0" xfId="1" applyNumberFormat="1" applyFont="1" applyFill="1" applyAlignment="1" applyProtection="1">
      <alignment horizontal="center" vertical="center"/>
      <protection locked="0"/>
    </xf>
    <xf numFmtId="176" fontId="4" fillId="0" borderId="0" xfId="1" applyNumberFormat="1" applyFont="1" applyFill="1"/>
    <xf numFmtId="176" fontId="4" fillId="0" borderId="1" xfId="1" applyNumberFormat="1" applyFont="1" applyFill="1" applyBorder="1" applyAlignment="1"/>
    <xf numFmtId="176" fontId="4" fillId="0" borderId="2" xfId="1" applyNumberFormat="1" applyFont="1" applyFill="1" applyBorder="1"/>
    <xf numFmtId="176" fontId="2" fillId="0" borderId="0" xfId="1" applyNumberFormat="1" applyFill="1" applyAlignment="1"/>
    <xf numFmtId="176" fontId="2" fillId="0" borderId="0" xfId="1" applyNumberFormat="1" applyFill="1" applyAlignment="1">
      <alignment vertical="center"/>
    </xf>
    <xf numFmtId="176" fontId="4" fillId="0" borderId="1" xfId="1" applyNumberFormat="1" applyFont="1" applyFill="1" applyBorder="1" applyAlignment="1">
      <alignment horizontal="center"/>
    </xf>
    <xf numFmtId="176" fontId="5" fillId="0" borderId="3" xfId="1" applyNumberFormat="1" applyFont="1" applyFill="1" applyBorder="1" applyAlignment="1">
      <alignment horizontal="center"/>
    </xf>
    <xf numFmtId="176" fontId="6" fillId="0" borderId="3" xfId="1" applyNumberFormat="1" applyFont="1" applyFill="1" applyBorder="1" applyAlignment="1">
      <alignment horizontal="center"/>
    </xf>
    <xf numFmtId="176" fontId="7" fillId="0" borderId="3" xfId="1" applyNumberFormat="1" applyFont="1" applyFill="1" applyBorder="1" applyAlignment="1">
      <alignment horizontal="center"/>
    </xf>
    <xf numFmtId="176" fontId="2" fillId="0" borderId="0" xfId="1" applyNumberFormat="1" applyFont="1" applyFill="1" applyBorder="1"/>
    <xf numFmtId="176" fontId="2" fillId="0" borderId="0" xfId="1" applyNumberFormat="1" applyFill="1" applyBorder="1"/>
    <xf numFmtId="176" fontId="2" fillId="0" borderId="6" xfId="1" applyNumberFormat="1" applyFill="1" applyBorder="1"/>
    <xf numFmtId="176" fontId="2" fillId="0" borderId="4" xfId="1" applyNumberFormat="1" applyFill="1" applyBorder="1"/>
    <xf numFmtId="176" fontId="2" fillId="0" borderId="5" xfId="1" applyNumberFormat="1" applyFill="1" applyBorder="1"/>
    <xf numFmtId="176" fontId="4" fillId="0" borderId="7" xfId="1" applyNumberFormat="1" applyFont="1" applyFill="1" applyBorder="1"/>
    <xf numFmtId="2" fontId="0" fillId="0" borderId="0" xfId="0" applyNumberFormat="1" applyAlignment="1"/>
    <xf numFmtId="177" fontId="0" fillId="0" borderId="0" xfId="0" applyNumberFormat="1" applyAlignment="1"/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/>
    <xf numFmtId="178" fontId="2" fillId="0" borderId="0" xfId="1" applyNumberFormat="1" applyFill="1"/>
    <xf numFmtId="176" fontId="4" fillId="0" borderId="8" xfId="1" applyNumberFormat="1" applyFont="1" applyFill="1" applyBorder="1"/>
    <xf numFmtId="176" fontId="4" fillId="0" borderId="0" xfId="1" applyNumberFormat="1" applyFont="1" applyFill="1" applyBorder="1"/>
    <xf numFmtId="178" fontId="0" fillId="0" borderId="0" xfId="0" applyNumberFormat="1" applyAlignment="1">
      <alignment vertical="center"/>
    </xf>
    <xf numFmtId="176" fontId="2" fillId="0" borderId="0" xfId="1" applyNumberFormat="1" applyFill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opLeftCell="T1" workbookViewId="0">
      <selection activeCell="T1" sqref="A1:XFD1048576"/>
    </sheetView>
  </sheetViews>
  <sheetFormatPr baseColWidth="10" defaultColWidth="8.83203125" defaultRowHeight="15" x14ac:dyDescent="0.15"/>
  <cols>
    <col min="1" max="2" width="8.83203125" style="1"/>
    <col min="3" max="4" width="13.6640625" style="1" customWidth="1"/>
    <col min="5" max="5" width="12.6640625" style="1" customWidth="1"/>
    <col min="6" max="8" width="10.5" style="1" customWidth="1"/>
    <col min="9" max="9" width="9" style="1" customWidth="1"/>
    <col min="10" max="10" width="18.5" style="1" customWidth="1"/>
    <col min="11" max="12" width="14" style="1" customWidth="1"/>
    <col min="13" max="15" width="13.83203125" style="1" customWidth="1"/>
    <col min="16" max="18" width="14" style="1" customWidth="1"/>
    <col min="19" max="19" width="15" style="1" customWidth="1"/>
    <col min="20" max="20" width="22.83203125" style="1" customWidth="1"/>
    <col min="21" max="21" width="13.83203125" style="1" customWidth="1"/>
    <col min="22" max="22" width="12.6640625" style="1" bestFit="1" customWidth="1"/>
    <col min="23" max="24" width="16.1640625" style="1" bestFit="1" customWidth="1"/>
    <col min="25" max="27" width="15" style="1" bestFit="1" customWidth="1"/>
    <col min="28" max="28" width="12.83203125" style="1" customWidth="1"/>
    <col min="29" max="31" width="16.1640625" style="1" bestFit="1" customWidth="1"/>
    <col min="32" max="33" width="15" style="1" bestFit="1" customWidth="1"/>
    <col min="34" max="34" width="13.83203125" style="1" bestFit="1" customWidth="1"/>
    <col min="35" max="35" width="13.83203125" style="29" bestFit="1" customWidth="1"/>
    <col min="36" max="36" width="22.6640625" style="1" bestFit="1" customWidth="1"/>
    <col min="37" max="16384" width="8.83203125" style="1"/>
  </cols>
  <sheetData>
    <row r="1" spans="1:34" ht="16" x14ac:dyDescent="0.2">
      <c r="A1" s="2" t="s">
        <v>0</v>
      </c>
      <c r="C1" s="3" t="s">
        <v>1</v>
      </c>
      <c r="D1" s="4" t="s">
        <v>1</v>
      </c>
      <c r="E1" s="5" t="s">
        <v>1</v>
      </c>
      <c r="F1" s="6" t="s">
        <v>2</v>
      </c>
      <c r="G1" s="6" t="s">
        <v>2</v>
      </c>
      <c r="H1" s="6" t="s">
        <v>2</v>
      </c>
      <c r="J1" s="6" t="s">
        <v>44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/>
      <c r="Q1" s="6" t="s">
        <v>41</v>
      </c>
      <c r="R1" s="6"/>
      <c r="S1" s="7" t="s">
        <v>4</v>
      </c>
      <c r="T1" s="8" t="s">
        <v>5</v>
      </c>
      <c r="U1" s="8" t="s">
        <v>6</v>
      </c>
      <c r="V1" s="21" t="s">
        <v>45</v>
      </c>
      <c r="W1" s="22"/>
      <c r="X1" s="22"/>
      <c r="Y1" s="18"/>
      <c r="Z1" s="18" t="s">
        <v>46</v>
      </c>
      <c r="AA1" s="18"/>
    </row>
    <row r="2" spans="1:34" ht="16" x14ac:dyDescent="0.2">
      <c r="A2" s="9"/>
      <c r="C2" s="10" t="s">
        <v>7</v>
      </c>
      <c r="D2" s="10" t="s">
        <v>8</v>
      </c>
      <c r="E2" s="10" t="s">
        <v>9</v>
      </c>
      <c r="F2" s="11" t="s">
        <v>10</v>
      </c>
      <c r="G2" s="11" t="s">
        <v>11</v>
      </c>
      <c r="H2" s="11" t="s">
        <v>12</v>
      </c>
      <c r="J2" s="11" t="s">
        <v>10</v>
      </c>
      <c r="K2" s="11" t="s">
        <v>11</v>
      </c>
      <c r="L2" s="11" t="s">
        <v>12</v>
      </c>
      <c r="M2" s="11" t="s">
        <v>10</v>
      </c>
      <c r="N2" s="11" t="s">
        <v>11</v>
      </c>
      <c r="O2" s="11" t="s">
        <v>12</v>
      </c>
      <c r="P2" s="1" t="s">
        <v>23</v>
      </c>
      <c r="Q2" s="1" t="s">
        <v>42</v>
      </c>
      <c r="R2" s="1" t="s">
        <v>43</v>
      </c>
      <c r="S2" s="11" t="s">
        <v>40</v>
      </c>
      <c r="V2" s="23" t="s">
        <v>10</v>
      </c>
      <c r="W2" s="11" t="s">
        <v>11</v>
      </c>
      <c r="X2" s="30" t="s">
        <v>12</v>
      </c>
      <c r="Y2" s="19" t="s">
        <v>23</v>
      </c>
      <c r="Z2" s="19" t="s">
        <v>42</v>
      </c>
      <c r="AA2" s="19" t="s">
        <v>43</v>
      </c>
    </row>
    <row r="3" spans="1:34" ht="16" x14ac:dyDescent="0.2">
      <c r="A3" s="2" t="s">
        <v>0</v>
      </c>
      <c r="C3" s="3" t="s">
        <v>1</v>
      </c>
      <c r="D3" s="4" t="s">
        <v>1</v>
      </c>
      <c r="E3" s="5" t="s">
        <v>1</v>
      </c>
      <c r="F3" s="6" t="s">
        <v>2</v>
      </c>
      <c r="G3" s="6" t="s">
        <v>2</v>
      </c>
      <c r="H3" s="6" t="s">
        <v>2</v>
      </c>
      <c r="J3" s="6" t="s">
        <v>44</v>
      </c>
      <c r="K3" s="6" t="s">
        <v>3</v>
      </c>
      <c r="L3" s="6" t="s">
        <v>3</v>
      </c>
      <c r="M3" s="6" t="s">
        <v>3</v>
      </c>
      <c r="N3" s="6" t="s">
        <v>3</v>
      </c>
      <c r="O3" s="6" t="s">
        <v>3</v>
      </c>
      <c r="P3" s="6"/>
      <c r="Q3" s="6" t="s">
        <v>41</v>
      </c>
      <c r="R3" s="6"/>
      <c r="S3" s="7" t="s">
        <v>4</v>
      </c>
      <c r="T3" s="8" t="s">
        <v>5</v>
      </c>
      <c r="U3" s="8" t="s">
        <v>6</v>
      </c>
      <c r="V3" s="20" t="s">
        <v>45</v>
      </c>
      <c r="W3" s="19"/>
      <c r="X3" s="19"/>
      <c r="Y3" s="18"/>
      <c r="Z3" s="18" t="s">
        <v>46</v>
      </c>
      <c r="AA3" s="18"/>
      <c r="AB3" s="1" t="s">
        <v>51</v>
      </c>
    </row>
    <row r="4" spans="1:34" ht="16" x14ac:dyDescent="0.2">
      <c r="A4" s="2" t="s">
        <v>13</v>
      </c>
      <c r="B4" s="6" t="s">
        <v>14</v>
      </c>
      <c r="C4" s="3">
        <v>3.0859999999999999</v>
      </c>
      <c r="D4" s="4">
        <v>2.6379999999999999</v>
      </c>
      <c r="E4" s="5">
        <v>1.2569999999999999</v>
      </c>
      <c r="F4" s="1">
        <v>8.6730000000000002E-2</v>
      </c>
      <c r="G4" s="1">
        <v>1.7669999999999999</v>
      </c>
      <c r="H4" s="1">
        <v>5.0220000000000001E-2</v>
      </c>
      <c r="J4" s="1">
        <f>M4*60*60*24</f>
        <v>516825.95780126721</v>
      </c>
      <c r="K4" s="1">
        <f t="shared" ref="K4:L4" si="0">N4*60*60*24</f>
        <v>575650.84792435193</v>
      </c>
      <c r="L4" s="1">
        <f t="shared" si="0"/>
        <v>515819.19820600591</v>
      </c>
      <c r="M4" s="1">
        <f>5.95432+0.31229*F4+0.05012*F4*F4</f>
        <v>5.9817819189961483</v>
      </c>
      <c r="N4" s="1">
        <f t="shared" ref="N4:O18" si="1">5.95432+0.31229*G4+0.05012*G4*G4</f>
        <v>6.66262555468</v>
      </c>
      <c r="O4" s="1">
        <f t="shared" si="1"/>
        <v>5.9701296088658085</v>
      </c>
      <c r="P4" s="1">
        <v>8</v>
      </c>
      <c r="Q4" s="1">
        <v>2</v>
      </c>
      <c r="R4" s="5">
        <v>15</v>
      </c>
      <c r="S4" s="12">
        <v>347908.99148700002</v>
      </c>
      <c r="T4" s="12">
        <v>83144911.495800003</v>
      </c>
      <c r="U4" s="13">
        <v>78484.000577900006</v>
      </c>
      <c r="V4" s="20">
        <f>C4*F4*60*60*24</f>
        <v>23124.854591999996</v>
      </c>
      <c r="W4" s="20">
        <f t="shared" ref="W4:X4" si="2">D4*G4*60*60*24</f>
        <v>402740.29440000001</v>
      </c>
      <c r="X4" s="20">
        <f t="shared" si="2"/>
        <v>5454.1330559999997</v>
      </c>
      <c r="Y4" s="19">
        <f>P4*S4</f>
        <v>2783271.9318960002</v>
      </c>
      <c r="Z4" s="19">
        <f t="shared" ref="Z4:AA18" si="3">Q4*T4</f>
        <v>166289822.99160001</v>
      </c>
      <c r="AA4" s="19">
        <f t="shared" si="3"/>
        <v>1177260.0086685</v>
      </c>
      <c r="AB4" s="24">
        <v>83571304.487864912</v>
      </c>
      <c r="AC4" s="25"/>
      <c r="AD4" s="26"/>
      <c r="AE4" s="27"/>
      <c r="AH4"/>
    </row>
    <row r="5" spans="1:34" ht="16" x14ac:dyDescent="0.2">
      <c r="A5" s="2" t="s">
        <v>16</v>
      </c>
      <c r="B5" s="6" t="s">
        <v>14</v>
      </c>
      <c r="C5" s="3">
        <v>3.0470000000000002</v>
      </c>
      <c r="D5" s="4">
        <v>4.6539999999999999</v>
      </c>
      <c r="E5" s="5">
        <v>2.1619999999999999</v>
      </c>
      <c r="F5" s="1">
        <v>8.1350000000000006E-2</v>
      </c>
      <c r="G5" s="1">
        <v>1.52</v>
      </c>
      <c r="H5" s="1">
        <v>2.9610000000000001E-2</v>
      </c>
      <c r="J5" s="1">
        <f t="shared" ref="J5:J25" si="4">M5*60*60*24</f>
        <v>516676.87959238363</v>
      </c>
      <c r="K5" s="1">
        <f t="shared" ref="K5:K25" si="5">N5*60*60*24</f>
        <v>565470.55134719994</v>
      </c>
      <c r="L5" s="1">
        <f t="shared" ref="L5:L25" si="6">O5*60*60*24</f>
        <v>515255.97741539776</v>
      </c>
      <c r="M5" s="1">
        <f t="shared" ref="M5:O25" si="7">5.95432+0.31229*F5+0.05012*F5*F5</f>
        <v>5.9800564767636999</v>
      </c>
      <c r="N5" s="1">
        <f t="shared" si="1"/>
        <v>6.5447980479999996</v>
      </c>
      <c r="O5" s="1">
        <f t="shared" si="1"/>
        <v>5.963610849715252</v>
      </c>
      <c r="P5" s="1">
        <v>8</v>
      </c>
      <c r="Q5" s="1">
        <v>2</v>
      </c>
      <c r="R5" s="5">
        <v>15</v>
      </c>
      <c r="S5" s="12">
        <v>2998355.3920840002</v>
      </c>
      <c r="T5" s="12">
        <v>95860004.710499987</v>
      </c>
      <c r="U5" s="13">
        <v>177462.44032389999</v>
      </c>
      <c r="V5" s="20">
        <f t="shared" ref="V5:V25" si="8">C5*F5*60*60*24</f>
        <v>21416.266080000001</v>
      </c>
      <c r="W5" s="20">
        <f t="shared" ref="W5:W25" si="9">D5*G5*60*60*24</f>
        <v>611200.5120000001</v>
      </c>
      <c r="X5" s="20">
        <f t="shared" ref="X5:X25" si="10">E5*H5*60*60*24</f>
        <v>5531.0532480000002</v>
      </c>
      <c r="Y5" s="19">
        <f t="shared" ref="Y5:Y25" si="11">P5*S5</f>
        <v>23986843.136672001</v>
      </c>
      <c r="Z5" s="19">
        <f t="shared" si="3"/>
        <v>191720009.42099997</v>
      </c>
      <c r="AA5" s="19">
        <f t="shared" si="3"/>
        <v>2661936.6048585</v>
      </c>
      <c r="AB5" s="24">
        <v>99035822.542907879</v>
      </c>
      <c r="AC5" s="25"/>
      <c r="AD5" s="26"/>
      <c r="AE5" s="27"/>
      <c r="AH5"/>
    </row>
    <row r="6" spans="1:34" ht="16" x14ac:dyDescent="0.2">
      <c r="A6" s="2" t="s">
        <v>15</v>
      </c>
      <c r="B6" s="6" t="s">
        <v>14</v>
      </c>
      <c r="C6" s="3">
        <v>3.6819999999999999</v>
      </c>
      <c r="D6" s="4">
        <v>1.9350000000000001</v>
      </c>
      <c r="E6" s="5">
        <v>1.81</v>
      </c>
      <c r="F6" s="1">
        <v>0.1205</v>
      </c>
      <c r="G6" s="1">
        <v>2.4540000000000002</v>
      </c>
      <c r="H6" s="1">
        <v>5.2929999999999998E-2</v>
      </c>
      <c r="J6" s="1">
        <f t="shared" si="4"/>
        <v>517767.439673952</v>
      </c>
      <c r="K6" s="1">
        <f t="shared" si="5"/>
        <v>606744.70104268799</v>
      </c>
      <c r="L6" s="1">
        <f t="shared" si="6"/>
        <v>515893.52953168022</v>
      </c>
      <c r="M6" s="1">
        <f t="shared" si="7"/>
        <v>5.9926786999299999</v>
      </c>
      <c r="N6" s="1">
        <f t="shared" si="1"/>
        <v>7.0225081139199999</v>
      </c>
      <c r="O6" s="1">
        <f t="shared" si="1"/>
        <v>5.9709899251351874</v>
      </c>
      <c r="P6" s="1">
        <v>8</v>
      </c>
      <c r="Q6" s="1">
        <v>2</v>
      </c>
      <c r="R6" s="5">
        <v>15</v>
      </c>
      <c r="S6" s="12">
        <v>6050420.9631610001</v>
      </c>
      <c r="T6" s="13">
        <v>110435699.71146409</v>
      </c>
      <c r="U6" s="13">
        <v>759750.91921550001</v>
      </c>
      <c r="V6" s="20">
        <f t="shared" si="8"/>
        <v>38334.038400000005</v>
      </c>
      <c r="W6" s="20">
        <f t="shared" si="9"/>
        <v>410269.53599999996</v>
      </c>
      <c r="X6" s="20">
        <f t="shared" si="10"/>
        <v>8277.4051199999994</v>
      </c>
      <c r="Y6" s="19">
        <f t="shared" si="11"/>
        <v>48403367.705288</v>
      </c>
      <c r="Z6" s="19">
        <f t="shared" si="3"/>
        <v>220871399.42292818</v>
      </c>
      <c r="AA6" s="19">
        <f t="shared" si="3"/>
        <v>11396263.7882325</v>
      </c>
      <c r="AB6" s="24">
        <v>117245871.5938406</v>
      </c>
      <c r="AC6" s="26"/>
      <c r="AD6" s="26"/>
      <c r="AE6" s="27"/>
      <c r="AH6"/>
    </row>
    <row r="7" spans="1:34" ht="16" x14ac:dyDescent="0.2">
      <c r="A7" s="2" t="s">
        <v>17</v>
      </c>
      <c r="B7" s="6" t="s">
        <v>14</v>
      </c>
      <c r="C7" s="3">
        <v>4.6340000000000003</v>
      </c>
      <c r="D7" s="4">
        <v>4.6280000000000001</v>
      </c>
      <c r="E7" s="5">
        <v>2.0649999999999999</v>
      </c>
      <c r="F7" s="1">
        <v>8.584E-2</v>
      </c>
      <c r="G7" s="1">
        <v>1.6220000000000001</v>
      </c>
      <c r="H7" s="1">
        <v>3.363E-2</v>
      </c>
      <c r="J7" s="1">
        <f t="shared" si="4"/>
        <v>516801.2788598981</v>
      </c>
      <c r="K7" s="1">
        <f t="shared" si="5"/>
        <v>569610.51431731193</v>
      </c>
      <c r="L7" s="1">
        <f t="shared" si="6"/>
        <v>515365.54536345648</v>
      </c>
      <c r="M7" s="1">
        <f t="shared" si="7"/>
        <v>5.9814962831006726</v>
      </c>
      <c r="N7" s="1">
        <f t="shared" si="1"/>
        <v>6.5927142860799997</v>
      </c>
      <c r="O7" s="1">
        <f t="shared" si="1"/>
        <v>5.964878997262228</v>
      </c>
      <c r="P7" s="1">
        <v>8</v>
      </c>
      <c r="Q7" s="1">
        <v>2</v>
      </c>
      <c r="R7" s="5">
        <v>15</v>
      </c>
      <c r="S7" s="12">
        <v>1268519.9924340001</v>
      </c>
      <c r="T7" s="12">
        <v>31263036.808199998</v>
      </c>
      <c r="U7" s="13">
        <v>74920.589506100005</v>
      </c>
      <c r="V7" s="20">
        <f t="shared" si="8"/>
        <v>34368.413184000005</v>
      </c>
      <c r="W7" s="20">
        <f t="shared" si="9"/>
        <v>648571.62239999999</v>
      </c>
      <c r="X7" s="20">
        <f t="shared" si="10"/>
        <v>6000.1300799999999</v>
      </c>
      <c r="Y7" s="19">
        <f t="shared" si="11"/>
        <v>10148159.939472001</v>
      </c>
      <c r="Z7" s="19">
        <f t="shared" si="3"/>
        <v>62526073.616399996</v>
      </c>
      <c r="AA7" s="19">
        <f t="shared" si="3"/>
        <v>1123808.8425915001</v>
      </c>
      <c r="AB7" s="24">
        <v>32606477.390140101</v>
      </c>
      <c r="AC7" s="25"/>
      <c r="AD7" s="26"/>
      <c r="AE7" s="27"/>
      <c r="AH7"/>
    </row>
    <row r="8" spans="1:34" ht="16" x14ac:dyDescent="0.2">
      <c r="A8" s="2" t="s">
        <v>20</v>
      </c>
      <c r="B8" s="6" t="s">
        <v>14</v>
      </c>
      <c r="C8" s="3">
        <v>4.2880000000000003</v>
      </c>
      <c r="D8" s="4">
        <v>3.27</v>
      </c>
      <c r="E8" s="5">
        <v>1.1140000000000001</v>
      </c>
      <c r="F8" s="1">
        <v>0.6744</v>
      </c>
      <c r="G8" s="1">
        <v>17.079999999999998</v>
      </c>
      <c r="H8" s="1">
        <v>0.55189999999999995</v>
      </c>
      <c r="J8" s="1">
        <f t="shared" si="4"/>
        <v>534619.32956725243</v>
      </c>
      <c r="K8" s="1">
        <f t="shared" si="5"/>
        <v>2238586.0157951997</v>
      </c>
      <c r="L8" s="1">
        <f t="shared" si="6"/>
        <v>530663.5367481485</v>
      </c>
      <c r="M8" s="1">
        <f t="shared" si="7"/>
        <v>6.1877237218431995</v>
      </c>
      <c r="N8" s="1">
        <f t="shared" si="1"/>
        <v>25.909560367999994</v>
      </c>
      <c r="O8" s="1">
        <f t="shared" si="1"/>
        <v>6.1419390827332006</v>
      </c>
      <c r="P8" s="1">
        <v>8</v>
      </c>
      <c r="Q8" s="1">
        <v>2</v>
      </c>
      <c r="R8" s="5">
        <v>15</v>
      </c>
      <c r="S8" s="12">
        <v>87274652.766036794</v>
      </c>
      <c r="T8" s="13">
        <v>213453691.82913101</v>
      </c>
      <c r="U8" s="13">
        <v>3159768.2663113298</v>
      </c>
      <c r="V8" s="20">
        <f t="shared" si="8"/>
        <v>249853.87007999999</v>
      </c>
      <c r="W8" s="20">
        <f t="shared" si="9"/>
        <v>4825578.24</v>
      </c>
      <c r="X8" s="20">
        <f t="shared" si="10"/>
        <v>53120.154240000003</v>
      </c>
      <c r="Y8" s="19">
        <f t="shared" si="11"/>
        <v>698197222.12829435</v>
      </c>
      <c r="Z8" s="19">
        <f t="shared" si="3"/>
        <v>426907383.65826201</v>
      </c>
      <c r="AA8" s="19">
        <f t="shared" si="3"/>
        <v>47396523.994669944</v>
      </c>
      <c r="AB8" s="24">
        <v>303888112.86147916</v>
      </c>
      <c r="AC8" s="26"/>
      <c r="AD8" s="26"/>
      <c r="AE8" s="27"/>
      <c r="AH8"/>
    </row>
    <row r="9" spans="1:34" ht="16" x14ac:dyDescent="0.2">
      <c r="A9" s="2" t="s">
        <v>18</v>
      </c>
      <c r="B9" s="6" t="s">
        <v>14</v>
      </c>
      <c r="C9" s="14">
        <v>4.2699999999999996</v>
      </c>
      <c r="D9" s="4">
        <v>4.6159999999999997</v>
      </c>
      <c r="E9" s="4">
        <v>2.35</v>
      </c>
      <c r="F9" s="1">
        <v>0.1152</v>
      </c>
      <c r="G9" s="1">
        <v>0.23849999999999999</v>
      </c>
      <c r="H9" s="1">
        <v>3.5990000000000001E-2</v>
      </c>
      <c r="J9" s="1">
        <f t="shared" si="4"/>
        <v>517619.02629814268</v>
      </c>
      <c r="K9" s="1">
        <f t="shared" si="5"/>
        <v>521134.741731168</v>
      </c>
      <c r="L9" s="1">
        <f t="shared" si="6"/>
        <v>515429.93403693609</v>
      </c>
      <c r="M9" s="1">
        <f t="shared" si="7"/>
        <v>5.9909609525247998</v>
      </c>
      <c r="N9" s="1">
        <f t="shared" si="1"/>
        <v>6.0316521033699999</v>
      </c>
      <c r="O9" s="1">
        <f t="shared" si="1"/>
        <v>5.9656242365386127</v>
      </c>
      <c r="P9" s="1">
        <v>8</v>
      </c>
      <c r="Q9" s="1">
        <v>2</v>
      </c>
      <c r="R9" s="5">
        <v>15</v>
      </c>
      <c r="S9" s="12">
        <v>3306880.6003269996</v>
      </c>
      <c r="T9" s="12">
        <v>25205190.8506</v>
      </c>
      <c r="U9" s="13">
        <v>310275.1505855</v>
      </c>
      <c r="V9" s="20">
        <f t="shared" si="8"/>
        <v>42500.505599999997</v>
      </c>
      <c r="W9" s="20">
        <f t="shared" si="9"/>
        <v>95119.142399999997</v>
      </c>
      <c r="X9" s="20">
        <f t="shared" si="10"/>
        <v>7307.4096000000009</v>
      </c>
      <c r="Y9" s="19">
        <f t="shared" si="11"/>
        <v>26455044.802615996</v>
      </c>
      <c r="Z9" s="19">
        <f t="shared" si="3"/>
        <v>50410381.701200001</v>
      </c>
      <c r="AA9" s="19">
        <f t="shared" si="3"/>
        <v>4654127.2587825004</v>
      </c>
      <c r="AB9" s="24">
        <v>28822346.601512499</v>
      </c>
      <c r="AC9" s="25"/>
      <c r="AD9" s="26"/>
      <c r="AE9" s="27"/>
      <c r="AH9"/>
    </row>
    <row r="10" spans="1:34" ht="16" x14ac:dyDescent="0.2">
      <c r="A10" s="2" t="s">
        <v>21</v>
      </c>
      <c r="B10" s="6" t="s">
        <v>14</v>
      </c>
      <c r="C10" s="3">
        <v>4.7329999999999997</v>
      </c>
      <c r="D10" s="4">
        <v>2.35</v>
      </c>
      <c r="E10" s="5">
        <v>1.1980000000000004</v>
      </c>
      <c r="F10" s="1">
        <v>0.1411</v>
      </c>
      <c r="G10" s="1">
        <v>0.31419999999999998</v>
      </c>
      <c r="H10" s="1">
        <v>5.8459999999999998E-2</v>
      </c>
      <c r="J10" s="1">
        <f t="shared" si="4"/>
        <v>518346.60208748927</v>
      </c>
      <c r="K10" s="1">
        <f t="shared" si="5"/>
        <v>523358.4481859635</v>
      </c>
      <c r="L10" s="1">
        <f t="shared" si="6"/>
        <v>516045.40664445446</v>
      </c>
      <c r="M10" s="1">
        <f t="shared" si="7"/>
        <v>5.9993819686052001</v>
      </c>
      <c r="N10" s="1">
        <f t="shared" si="1"/>
        <v>6.0573894465968001</v>
      </c>
      <c r="O10" s="1">
        <f t="shared" si="1"/>
        <v>5.9727477620885923</v>
      </c>
      <c r="P10" s="1">
        <v>8</v>
      </c>
      <c r="Q10" s="1">
        <v>2</v>
      </c>
      <c r="R10" s="5">
        <v>15</v>
      </c>
      <c r="S10" s="12">
        <v>7889788.9638056001</v>
      </c>
      <c r="T10" s="13">
        <v>27182488.847975001</v>
      </c>
      <c r="U10" s="13">
        <v>766488.60348179995</v>
      </c>
      <c r="V10" s="20">
        <f t="shared" si="8"/>
        <v>57700.192320000002</v>
      </c>
      <c r="W10" s="20">
        <f t="shared" si="9"/>
        <v>63795.168000000005</v>
      </c>
      <c r="X10" s="20">
        <f t="shared" si="10"/>
        <v>6051.030912000002</v>
      </c>
      <c r="Y10" s="19">
        <f>P10*S10</f>
        <v>63118311.710444801</v>
      </c>
      <c r="Z10" s="19">
        <f t="shared" si="3"/>
        <v>54364977.695950001</v>
      </c>
      <c r="AA10" s="19">
        <f t="shared" si="3"/>
        <v>11497329.052227</v>
      </c>
      <c r="AB10" s="24">
        <v>35838766.415262401</v>
      </c>
      <c r="AC10" s="26"/>
      <c r="AD10" s="26"/>
      <c r="AE10" s="27"/>
      <c r="AH10"/>
    </row>
    <row r="11" spans="1:34" ht="16" x14ac:dyDescent="0.2">
      <c r="A11" s="2" t="s">
        <v>22</v>
      </c>
      <c r="B11" s="6" t="s">
        <v>24</v>
      </c>
      <c r="C11" s="3">
        <v>11.05</v>
      </c>
      <c r="D11" s="4">
        <v>9.8940000000000001</v>
      </c>
      <c r="E11" s="5">
        <v>10.859</v>
      </c>
      <c r="F11" s="1">
        <v>9.8559999999999995E-2</v>
      </c>
      <c r="G11" s="1">
        <v>0.20880000000000001</v>
      </c>
      <c r="H11" s="1">
        <v>3.5220000000000001E-2</v>
      </c>
      <c r="J11" s="1">
        <f t="shared" si="4"/>
        <v>517154.64524082706</v>
      </c>
      <c r="K11" s="1">
        <f t="shared" si="5"/>
        <v>520275.85249185795</v>
      </c>
      <c r="L11" s="1">
        <f t="shared" si="6"/>
        <v>515408.92056637706</v>
      </c>
      <c r="M11" s="1">
        <f t="shared" si="7"/>
        <v>5.9855861717688317</v>
      </c>
      <c r="N11" s="1">
        <f t="shared" si="1"/>
        <v>6.0217112556928001</v>
      </c>
      <c r="O11" s="1">
        <f t="shared" si="1"/>
        <v>5.9653810250738086</v>
      </c>
      <c r="P11" s="1">
        <v>8</v>
      </c>
      <c r="Q11" s="1">
        <v>2</v>
      </c>
      <c r="R11" s="5">
        <v>15</v>
      </c>
      <c r="S11" s="12">
        <v>12263969.060936701</v>
      </c>
      <c r="T11" s="12">
        <v>58530774.656900004</v>
      </c>
      <c r="U11" s="13">
        <v>594748.44304490008</v>
      </c>
      <c r="V11" s="20">
        <f t="shared" si="8"/>
        <v>94097.203200000004</v>
      </c>
      <c r="W11" s="20">
        <f t="shared" si="9"/>
        <v>178490.92608</v>
      </c>
      <c r="X11" s="20">
        <f t="shared" si="10"/>
        <v>33044.023872000005</v>
      </c>
      <c r="Y11" s="19">
        <f t="shared" si="11"/>
        <v>98111752.487493604</v>
      </c>
      <c r="Z11" s="19">
        <f t="shared" si="3"/>
        <v>117061549.31380001</v>
      </c>
      <c r="AA11" s="19">
        <f t="shared" si="3"/>
        <v>8921226.6456735004</v>
      </c>
      <c r="AB11" s="24">
        <v>71389492.160881609</v>
      </c>
      <c r="AC11" s="25"/>
    </row>
    <row r="12" spans="1:34" ht="16" x14ac:dyDescent="0.2">
      <c r="A12" s="2" t="s">
        <v>25</v>
      </c>
      <c r="B12" s="6" t="s">
        <v>24</v>
      </c>
      <c r="C12" s="3">
        <v>7.2990000000000004</v>
      </c>
      <c r="D12" s="4">
        <v>7.798</v>
      </c>
      <c r="E12" s="5">
        <v>6.484</v>
      </c>
      <c r="F12" s="1">
        <v>0.22259999999999999</v>
      </c>
      <c r="G12" s="1">
        <v>4.5279999999999996</v>
      </c>
      <c r="H12" s="1">
        <v>9.1149999999999995E-2</v>
      </c>
      <c r="J12" s="1">
        <f t="shared" si="4"/>
        <v>520673.98217107961</v>
      </c>
      <c r="K12" s="1">
        <f t="shared" si="5"/>
        <v>725411.69171251194</v>
      </c>
      <c r="L12" s="1">
        <f t="shared" si="6"/>
        <v>516948.62226828776</v>
      </c>
      <c r="M12" s="1">
        <f t="shared" si="7"/>
        <v>6.0263192380912001</v>
      </c>
      <c r="N12" s="1">
        <f t="shared" si="1"/>
        <v>8.3959686540799989</v>
      </c>
      <c r="O12" s="1">
        <f t="shared" si="1"/>
        <v>5.9832016466237006</v>
      </c>
      <c r="P12" s="1">
        <v>8</v>
      </c>
      <c r="Q12" s="1">
        <v>2</v>
      </c>
      <c r="R12" s="5">
        <v>15</v>
      </c>
      <c r="S12" s="12">
        <v>10252310.629644999</v>
      </c>
      <c r="T12" s="13">
        <v>39081371.232914999</v>
      </c>
      <c r="U12" s="13">
        <v>933971.94534000009</v>
      </c>
      <c r="V12" s="20">
        <f t="shared" si="8"/>
        <v>140379.03936</v>
      </c>
      <c r="W12" s="20">
        <f t="shared" si="9"/>
        <v>3050727.3215999994</v>
      </c>
      <c r="X12" s="20">
        <f t="shared" si="10"/>
        <v>51063.834239999996</v>
      </c>
      <c r="Y12" s="19">
        <f>P12*S12</f>
        <v>82018485.037159994</v>
      </c>
      <c r="Z12" s="19">
        <f t="shared" si="3"/>
        <v>78162742.465829998</v>
      </c>
      <c r="AA12" s="19">
        <f t="shared" si="3"/>
        <v>14009579.180100001</v>
      </c>
      <c r="AB12" s="24">
        <v>50267653.807899997</v>
      </c>
      <c r="AC12" s="26"/>
    </row>
    <row r="13" spans="1:34" ht="16" x14ac:dyDescent="0.2">
      <c r="A13" s="2" t="s">
        <v>19</v>
      </c>
      <c r="B13" s="6" t="s">
        <v>24</v>
      </c>
      <c r="C13" s="3">
        <v>7.7169999999999996</v>
      </c>
      <c r="D13" s="4">
        <v>8.3770000000000007</v>
      </c>
      <c r="E13" s="5">
        <v>8.8059999999999992</v>
      </c>
      <c r="F13" s="1">
        <v>0.65259999999999996</v>
      </c>
      <c r="G13" s="1">
        <v>14.71</v>
      </c>
      <c r="H13" s="1">
        <v>0.47449999999999998</v>
      </c>
      <c r="J13" s="1">
        <f t="shared" si="4"/>
        <v>533905.85362272756</v>
      </c>
      <c r="K13" s="1">
        <f t="shared" si="5"/>
        <v>1848379.1321088001</v>
      </c>
      <c r="L13" s="1">
        <f t="shared" si="6"/>
        <v>528231.12210979196</v>
      </c>
      <c r="M13" s="1">
        <f t="shared" si="7"/>
        <v>6.1794658984111992</v>
      </c>
      <c r="N13" s="1">
        <f t="shared" si="1"/>
        <v>21.393276992000001</v>
      </c>
      <c r="O13" s="1">
        <f t="shared" si="1"/>
        <v>6.1137861355300007</v>
      </c>
      <c r="P13" s="1">
        <v>8</v>
      </c>
      <c r="Q13" s="1">
        <v>2</v>
      </c>
      <c r="R13" s="5">
        <v>15</v>
      </c>
      <c r="S13" s="12">
        <v>45168630.604256012</v>
      </c>
      <c r="T13" s="13">
        <v>90289366.5991797</v>
      </c>
      <c r="U13" s="13">
        <v>3781493.8800533004</v>
      </c>
      <c r="V13" s="20">
        <f t="shared" si="8"/>
        <v>435120.26687999989</v>
      </c>
      <c r="W13" s="20">
        <f t="shared" si="9"/>
        <v>10646697.888000002</v>
      </c>
      <c r="X13" s="20">
        <f t="shared" si="10"/>
        <v>361017.82079999999</v>
      </c>
      <c r="Y13" s="19">
        <f t="shared" si="11"/>
        <v>361349044.83404809</v>
      </c>
      <c r="Z13" s="19">
        <f>Q13*T13</f>
        <v>180578733.1983594</v>
      </c>
      <c r="AA13" s="19">
        <f t="shared" si="3"/>
        <v>56722408.20079951</v>
      </c>
      <c r="AB13" s="24">
        <v>139239491.08348897</v>
      </c>
      <c r="AC13" s="26"/>
    </row>
    <row r="14" spans="1:34" ht="16" x14ac:dyDescent="0.2">
      <c r="A14" s="2" t="s">
        <v>26</v>
      </c>
      <c r="B14" s="6" t="s">
        <v>24</v>
      </c>
      <c r="C14" s="15">
        <v>7.6369999999999996</v>
      </c>
      <c r="D14" s="16">
        <v>15.35</v>
      </c>
      <c r="E14" s="17">
        <v>8.3350000000000009</v>
      </c>
      <c r="F14" s="1">
        <v>3.4479999999999997E-2</v>
      </c>
      <c r="G14" s="1">
        <v>1.3580000000000001</v>
      </c>
      <c r="H14" s="1">
        <v>6.6949999999999996E-2</v>
      </c>
      <c r="J14" s="1">
        <f t="shared" si="4"/>
        <v>515388.73064121633</v>
      </c>
      <c r="K14" s="1">
        <f t="shared" si="5"/>
        <v>559080.51722035196</v>
      </c>
      <c r="L14" s="1">
        <f t="shared" si="6"/>
        <v>516279.09327851236</v>
      </c>
      <c r="M14" s="1">
        <f t="shared" si="7"/>
        <v>5.9651473453844481</v>
      </c>
      <c r="N14" s="1">
        <f t="shared" si="1"/>
        <v>6.4708393196799996</v>
      </c>
      <c r="O14" s="1">
        <f t="shared" si="1"/>
        <v>5.9754524685013006</v>
      </c>
      <c r="P14" s="1">
        <v>8</v>
      </c>
      <c r="Q14" s="1">
        <v>2</v>
      </c>
      <c r="R14" s="5">
        <v>15</v>
      </c>
      <c r="S14" s="12">
        <v>8729102.4352729991</v>
      </c>
      <c r="T14" s="12">
        <v>13854088.6151</v>
      </c>
      <c r="U14" s="13">
        <v>906777.30089900014</v>
      </c>
      <c r="V14" s="20">
        <f t="shared" si="8"/>
        <v>22751.172863999996</v>
      </c>
      <c r="W14" s="20">
        <f t="shared" si="9"/>
        <v>1801033.92</v>
      </c>
      <c r="X14" s="20">
        <f t="shared" si="10"/>
        <v>48213.640800000001</v>
      </c>
      <c r="Y14" s="19">
        <f t="shared" si="11"/>
        <v>69832819.482183993</v>
      </c>
      <c r="Z14" s="19">
        <f t="shared" si="3"/>
        <v>27708177.2302</v>
      </c>
      <c r="AA14" s="19">
        <f>R14*U14</f>
        <v>13601659.513485001</v>
      </c>
      <c r="AB14" s="24">
        <v>23489968.351272002</v>
      </c>
      <c r="AC14" s="25"/>
    </row>
    <row r="15" spans="1:34" ht="16" x14ac:dyDescent="0.2">
      <c r="A15" s="2" t="s">
        <v>28</v>
      </c>
      <c r="B15" s="6" t="s">
        <v>24</v>
      </c>
      <c r="C15" s="3">
        <v>5.77</v>
      </c>
      <c r="D15" s="4">
        <v>7.2759999999999998</v>
      </c>
      <c r="E15" s="5">
        <v>5.3380000000000001</v>
      </c>
      <c r="F15" s="1">
        <v>0.88339999999999996</v>
      </c>
      <c r="G15" s="1">
        <v>20.350000000000001</v>
      </c>
      <c r="H15" s="1">
        <v>0.81889999999999996</v>
      </c>
      <c r="J15" s="1">
        <f t="shared" si="4"/>
        <v>541668.419550766</v>
      </c>
      <c r="K15" s="1">
        <f t="shared" si="5"/>
        <v>2856836.8396800002</v>
      </c>
      <c r="L15" s="1">
        <f t="shared" si="6"/>
        <v>539452.62257747329</v>
      </c>
      <c r="M15" s="1">
        <f t="shared" si="7"/>
        <v>6.2693104114671998</v>
      </c>
      <c r="N15" s="1">
        <f t="shared" si="1"/>
        <v>33.065241200000003</v>
      </c>
      <c r="O15" s="1">
        <f t="shared" si="1"/>
        <v>6.2436646131651994</v>
      </c>
      <c r="P15" s="1">
        <v>8</v>
      </c>
      <c r="Q15" s="1">
        <v>2</v>
      </c>
      <c r="R15" s="5">
        <v>15</v>
      </c>
      <c r="S15" s="12">
        <v>200441072.49801049</v>
      </c>
      <c r="T15" s="13">
        <v>214861398.35496145</v>
      </c>
      <c r="U15" s="13">
        <v>13648990.588982487</v>
      </c>
      <c r="V15" s="20">
        <f t="shared" si="8"/>
        <v>440399.63519999996</v>
      </c>
      <c r="W15" s="20">
        <f t="shared" si="9"/>
        <v>12792954.24</v>
      </c>
      <c r="X15" s="20">
        <f t="shared" si="10"/>
        <v>377679.30047999998</v>
      </c>
      <c r="Y15" s="19">
        <f t="shared" si="11"/>
        <v>1603528579.9840839</v>
      </c>
      <c r="Z15" s="19">
        <f t="shared" si="3"/>
        <v>429722796.70992291</v>
      </c>
      <c r="AA15" s="19">
        <f t="shared" si="3"/>
        <v>204734858.8347373</v>
      </c>
      <c r="AB15" s="24">
        <v>428951461.44195443</v>
      </c>
      <c r="AC15" s="26"/>
    </row>
    <row r="16" spans="1:34" ht="16" x14ac:dyDescent="0.2">
      <c r="A16" s="2" t="s">
        <v>29</v>
      </c>
      <c r="B16" s="6" t="s">
        <v>24</v>
      </c>
      <c r="C16" s="3">
        <v>5.492</v>
      </c>
      <c r="D16" s="4">
        <v>5.734</v>
      </c>
      <c r="E16" s="5">
        <v>4.4690000000000003</v>
      </c>
      <c r="F16" s="1">
        <v>0.3926</v>
      </c>
      <c r="G16" s="1">
        <v>1.1779999999999999</v>
      </c>
      <c r="H16" s="1">
        <v>0.26950000000000002</v>
      </c>
      <c r="J16" s="1">
        <f t="shared" si="4"/>
        <v>525713.78489799169</v>
      </c>
      <c r="K16" s="1">
        <f t="shared" si="5"/>
        <v>552247.05675571191</v>
      </c>
      <c r="L16" s="1">
        <f t="shared" si="6"/>
        <v>522039.37390243204</v>
      </c>
      <c r="M16" s="1">
        <f t="shared" si="7"/>
        <v>6.0846502881712006</v>
      </c>
      <c r="N16" s="1">
        <f t="shared" si="1"/>
        <v>6.3917483420799996</v>
      </c>
      <c r="O16" s="1">
        <f t="shared" si="1"/>
        <v>6.0421223831299997</v>
      </c>
      <c r="P16" s="1">
        <v>8</v>
      </c>
      <c r="Q16" s="1">
        <v>2</v>
      </c>
      <c r="R16" s="5">
        <v>15</v>
      </c>
      <c r="S16" s="12">
        <v>46848531.053332001</v>
      </c>
      <c r="T16" s="13">
        <v>15760705.0315727</v>
      </c>
      <c r="U16" s="13">
        <v>4135068.5457387641</v>
      </c>
      <c r="V16" s="20">
        <f t="shared" si="8"/>
        <v>186292.15487999999</v>
      </c>
      <c r="W16" s="20">
        <f t="shared" si="9"/>
        <v>583601.93279999995</v>
      </c>
      <c r="X16" s="20">
        <f t="shared" si="10"/>
        <v>104059.7712</v>
      </c>
      <c r="Y16" s="19">
        <f t="shared" si="11"/>
        <v>374788248.42665601</v>
      </c>
      <c r="Z16" s="19">
        <f t="shared" si="3"/>
        <v>31521410.063145399</v>
      </c>
      <c r="AA16" s="19">
        <f t="shared" si="3"/>
        <v>62026028.186081462</v>
      </c>
      <c r="AB16" s="24">
        <v>66744304.630643472</v>
      </c>
      <c r="AC16" s="26"/>
    </row>
    <row r="17" spans="1:30" ht="16" x14ac:dyDescent="0.2">
      <c r="A17" s="2" t="s">
        <v>30</v>
      </c>
      <c r="B17" s="6" t="s">
        <v>24</v>
      </c>
      <c r="C17" s="3">
        <v>6.3239999999999998</v>
      </c>
      <c r="D17" s="4">
        <v>7.6210000000000004</v>
      </c>
      <c r="E17" s="5">
        <v>8.3640000000000008</v>
      </c>
      <c r="F17" s="1">
        <v>0.14380000000000001</v>
      </c>
      <c r="G17" s="1">
        <v>0.95520000000000005</v>
      </c>
      <c r="H17" s="1">
        <v>0.3669</v>
      </c>
      <c r="J17" s="1">
        <f t="shared" si="4"/>
        <v>518422.78414766595</v>
      </c>
      <c r="K17" s="1">
        <f t="shared" si="5"/>
        <v>544177.37510019063</v>
      </c>
      <c r="L17" s="1">
        <f t="shared" si="6"/>
        <v>524935.82609624439</v>
      </c>
      <c r="M17" s="1">
        <f t="shared" si="7"/>
        <v>6.0002637054128005</v>
      </c>
      <c r="N17" s="1">
        <f t="shared" si="1"/>
        <v>6.2983492488447999</v>
      </c>
      <c r="O17" s="1">
        <f t="shared" si="1"/>
        <v>6.0756461353731996</v>
      </c>
      <c r="P17" s="1">
        <v>8</v>
      </c>
      <c r="Q17" s="1">
        <v>2</v>
      </c>
      <c r="R17" s="5">
        <v>15</v>
      </c>
      <c r="S17" s="12">
        <v>30509983.606440999</v>
      </c>
      <c r="T17" s="13">
        <v>2366593.365977</v>
      </c>
      <c r="U17" s="13">
        <v>1912902.6398772702</v>
      </c>
      <c r="V17" s="20">
        <f t="shared" si="8"/>
        <v>78571.399680000002</v>
      </c>
      <c r="W17" s="20">
        <f t="shared" si="9"/>
        <v>628955.64288000006</v>
      </c>
      <c r="X17" s="20">
        <f t="shared" si="10"/>
        <v>265140.13824</v>
      </c>
      <c r="Y17" s="19">
        <f t="shared" si="11"/>
        <v>244079868.85152799</v>
      </c>
      <c r="Z17" s="19">
        <f t="shared" si="3"/>
        <v>4733186.731954</v>
      </c>
      <c r="AA17" s="19">
        <f t="shared" si="3"/>
        <v>28693539.598159052</v>
      </c>
      <c r="AB17" s="24">
        <v>34789479.61229527</v>
      </c>
      <c r="AC17" s="26"/>
    </row>
    <row r="18" spans="1:30" ht="16" x14ac:dyDescent="0.2">
      <c r="A18" s="2" t="s">
        <v>31</v>
      </c>
      <c r="B18" s="6" t="s">
        <v>24</v>
      </c>
      <c r="C18" s="3">
        <v>4.55</v>
      </c>
      <c r="D18" s="4">
        <v>7.0869999999999997</v>
      </c>
      <c r="E18" s="5">
        <v>5.9349999999999996</v>
      </c>
      <c r="F18" s="1">
        <v>2.0329999999999999</v>
      </c>
      <c r="G18" s="1">
        <v>27.04</v>
      </c>
      <c r="H18" s="1">
        <v>3.157</v>
      </c>
      <c r="J18" s="1">
        <f t="shared" si="4"/>
        <v>587205.15759475203</v>
      </c>
      <c r="K18" s="1">
        <f t="shared" si="5"/>
        <v>4410241.4297087993</v>
      </c>
      <c r="L18" s="1">
        <f t="shared" si="6"/>
        <v>642794.22528883186</v>
      </c>
      <c r="M18" s="1">
        <f t="shared" si="7"/>
        <v>6.7963559906799995</v>
      </c>
      <c r="N18" s="1">
        <f t="shared" si="1"/>
        <v>51.044460991999998</v>
      </c>
      <c r="O18" s="1">
        <f t="shared" si="1"/>
        <v>7.4397479778799998</v>
      </c>
      <c r="P18" s="1">
        <v>8</v>
      </c>
      <c r="Q18" s="1">
        <v>2</v>
      </c>
      <c r="R18" s="5">
        <v>15</v>
      </c>
      <c r="S18" s="12">
        <v>333619930.31860536</v>
      </c>
      <c r="T18" s="13">
        <v>32602275.340567794</v>
      </c>
      <c r="U18" s="13">
        <v>27079706.443840563</v>
      </c>
      <c r="V18" s="20">
        <f t="shared" si="8"/>
        <v>799212.96</v>
      </c>
      <c r="W18" s="20">
        <f t="shared" si="9"/>
        <v>16557046.271999996</v>
      </c>
      <c r="X18" s="20">
        <f t="shared" si="10"/>
        <v>1618859.088</v>
      </c>
      <c r="Y18" s="19">
        <f t="shared" si="11"/>
        <v>2668959442.5488429</v>
      </c>
      <c r="Z18" s="19">
        <f t="shared" si="3"/>
        <v>65204550.681135587</v>
      </c>
      <c r="AA18" s="19">
        <f t="shared" si="3"/>
        <v>406195596.65760845</v>
      </c>
      <c r="AB18" s="24">
        <v>393301912.10301375</v>
      </c>
      <c r="AC18" s="26"/>
    </row>
    <row r="19" spans="1:30" ht="16" x14ac:dyDescent="0.2">
      <c r="A19" s="2" t="s">
        <v>36</v>
      </c>
      <c r="B19" s="6" t="s">
        <v>24</v>
      </c>
      <c r="C19" s="3">
        <v>5.319</v>
      </c>
      <c r="D19" s="4">
        <v>6.798</v>
      </c>
      <c r="E19" s="5">
        <v>9.4280000000000008</v>
      </c>
      <c r="F19" s="1">
        <v>1.361</v>
      </c>
      <c r="G19" s="1">
        <v>23.15</v>
      </c>
      <c r="H19" s="1">
        <v>1.8049999999999999</v>
      </c>
      <c r="J19" s="1">
        <f t="shared" ref="J19:L20" si="12">M19*60*60*24</f>
        <v>559196.78560012812</v>
      </c>
      <c r="K19" s="1">
        <f t="shared" si="12"/>
        <v>3459824.8588799997</v>
      </c>
      <c r="L19" s="1">
        <f t="shared" si="12"/>
        <v>577263.94528320001</v>
      </c>
      <c r="M19" s="1">
        <f t="shared" ref="M19:O20" si="13">5.95432+0.31229*F19+0.05012*F19*F19</f>
        <v>6.4721850185200003</v>
      </c>
      <c r="N19" s="1">
        <f t="shared" si="13"/>
        <v>40.044269199999995</v>
      </c>
      <c r="O19" s="1">
        <f t="shared" si="13"/>
        <v>6.6812956630000002</v>
      </c>
      <c r="P19" s="1">
        <v>8</v>
      </c>
      <c r="Q19" s="1">
        <v>2</v>
      </c>
      <c r="R19" s="5">
        <v>15</v>
      </c>
      <c r="S19" s="12">
        <v>259464391.19936445</v>
      </c>
      <c r="T19" s="13">
        <v>158120390.34276199</v>
      </c>
      <c r="U19" s="13">
        <v>27631969.255956318</v>
      </c>
      <c r="V19" s="20">
        <f t="shared" si="8"/>
        <v>625463.33759999997</v>
      </c>
      <c r="W19" s="20">
        <f t="shared" si="9"/>
        <v>13597087.68</v>
      </c>
      <c r="X19" s="20">
        <f t="shared" si="10"/>
        <v>1470315.456</v>
      </c>
      <c r="Y19" s="19">
        <f t="shared" ref="Y19:AA20" si="14">P19*S19</f>
        <v>2075715129.5949156</v>
      </c>
      <c r="Z19" s="19">
        <f t="shared" si="14"/>
        <v>316240780.68552399</v>
      </c>
      <c r="AA19" s="19">
        <f t="shared" si="14"/>
        <v>414479538.8393448</v>
      </c>
      <c r="AB19" s="24">
        <v>445216750.79808277</v>
      </c>
      <c r="AC19" s="26"/>
    </row>
    <row r="20" spans="1:30" ht="16" x14ac:dyDescent="0.2">
      <c r="A20" s="2" t="s">
        <v>27</v>
      </c>
      <c r="B20" s="6" t="s">
        <v>33</v>
      </c>
      <c r="C20" s="3">
        <v>12.092000000000001</v>
      </c>
      <c r="D20" s="4">
        <v>15.137</v>
      </c>
      <c r="E20" s="5">
        <v>10.853</v>
      </c>
      <c r="F20" s="1">
        <v>6.9779999999999995E-2</v>
      </c>
      <c r="G20" s="1">
        <v>1.3759999999999999</v>
      </c>
      <c r="H20" s="1">
        <v>6.4610000000000001E-2</v>
      </c>
      <c r="J20" s="1">
        <f t="shared" si="12"/>
        <v>516357.12754913548</v>
      </c>
      <c r="K20" s="1">
        <f t="shared" si="12"/>
        <v>559779.29669836804</v>
      </c>
      <c r="L20" s="1">
        <f t="shared" si="12"/>
        <v>516214.62262995134</v>
      </c>
      <c r="M20" s="1">
        <f t="shared" si="13"/>
        <v>5.9763556429298079</v>
      </c>
      <c r="N20" s="1">
        <f t="shared" si="13"/>
        <v>6.4789270451199998</v>
      </c>
      <c r="O20" s="1">
        <f t="shared" si="13"/>
        <v>5.9747062804392517</v>
      </c>
      <c r="P20" s="1">
        <v>8</v>
      </c>
      <c r="Q20" s="1">
        <v>2</v>
      </c>
      <c r="R20" s="5">
        <v>15</v>
      </c>
      <c r="S20" s="12">
        <v>7776367.0245389994</v>
      </c>
      <c r="T20" s="13">
        <v>41836094.589782096</v>
      </c>
      <c r="U20" s="13">
        <v>3327155.9821077003</v>
      </c>
      <c r="V20" s="20">
        <f t="shared" si="8"/>
        <v>72902.571263999998</v>
      </c>
      <c r="W20" s="20">
        <f t="shared" si="9"/>
        <v>1799583.4368000003</v>
      </c>
      <c r="X20" s="20">
        <f t="shared" si="10"/>
        <v>60584.745311999985</v>
      </c>
      <c r="Y20" s="19">
        <f t="shared" si="14"/>
        <v>62210936.196311995</v>
      </c>
      <c r="Z20" s="19">
        <f t="shared" si="14"/>
        <v>83672189.179564193</v>
      </c>
      <c r="AA20" s="19">
        <f t="shared" si="14"/>
        <v>49907339.731615506</v>
      </c>
      <c r="AB20" s="24">
        <v>52939617.596428797</v>
      </c>
      <c r="AC20" s="26"/>
    </row>
    <row r="21" spans="1:30" ht="16" x14ac:dyDescent="0.2">
      <c r="A21" s="2" t="s">
        <v>32</v>
      </c>
      <c r="B21" s="6" t="s">
        <v>33</v>
      </c>
      <c r="C21" s="3">
        <v>8.4540000000000006</v>
      </c>
      <c r="D21" s="4">
        <v>9.5950000000000006</v>
      </c>
      <c r="E21" s="5">
        <v>11.738</v>
      </c>
      <c r="F21" s="1">
        <v>0.17330000000000001</v>
      </c>
      <c r="G21" s="1">
        <v>3.2559999999999998</v>
      </c>
      <c r="H21" s="1">
        <v>8.6830000000000004E-2</v>
      </c>
      <c r="J21" s="1">
        <f t="shared" si="4"/>
        <v>519259.2571106035</v>
      </c>
      <c r="K21" s="1">
        <f t="shared" si="5"/>
        <v>648214.72338124807</v>
      </c>
      <c r="L21" s="1">
        <f t="shared" si="6"/>
        <v>516828.73114473419</v>
      </c>
      <c r="M21" s="1">
        <f t="shared" si="7"/>
        <v>6.0099451054467998</v>
      </c>
      <c r="N21" s="1">
        <f t="shared" si="7"/>
        <v>7.50248522432</v>
      </c>
      <c r="O21" s="1">
        <f t="shared" si="7"/>
        <v>5.9818140178788672</v>
      </c>
      <c r="P21" s="1">
        <v>8</v>
      </c>
      <c r="Q21" s="1">
        <v>2</v>
      </c>
      <c r="R21" s="5">
        <v>15</v>
      </c>
      <c r="S21" s="12">
        <v>17737082.702503998</v>
      </c>
      <c r="T21" s="12">
        <v>78854657.172100008</v>
      </c>
      <c r="U21" s="13">
        <v>2074894.5967076002</v>
      </c>
      <c r="V21" s="20">
        <f t="shared" si="8"/>
        <v>126582.75648000001</v>
      </c>
      <c r="W21" s="20">
        <f t="shared" si="9"/>
        <v>2699250.0480000004</v>
      </c>
      <c r="X21" s="20">
        <f t="shared" si="10"/>
        <v>88059.790655999997</v>
      </c>
      <c r="Y21" s="19">
        <f t="shared" si="11"/>
        <v>141896661.62003198</v>
      </c>
      <c r="Z21" s="19">
        <f t="shared" ref="Z21:Z25" si="15">Q21*T21</f>
        <v>157709314.34420002</v>
      </c>
      <c r="AA21" s="19">
        <f t="shared" ref="AA21:AA25" si="16">R21*U21</f>
        <v>31123418.950614002</v>
      </c>
      <c r="AB21" s="24">
        <v>98666634.471311599</v>
      </c>
      <c r="AC21" s="25"/>
    </row>
    <row r="22" spans="1:30" ht="16" x14ac:dyDescent="0.2">
      <c r="A22" s="2" t="s">
        <v>34</v>
      </c>
      <c r="B22" s="6" t="s">
        <v>35</v>
      </c>
      <c r="C22" s="3">
        <v>9.4879999999999995</v>
      </c>
      <c r="D22" s="4">
        <v>9.2360000000000007</v>
      </c>
      <c r="E22" s="5">
        <v>11.773999999999999</v>
      </c>
      <c r="F22" s="1">
        <v>0.38200000000000001</v>
      </c>
      <c r="G22" s="1">
        <v>8.5169999999999995</v>
      </c>
      <c r="H22" s="1">
        <v>0.25319999999999998</v>
      </c>
      <c r="J22" s="1">
        <f t="shared" si="4"/>
        <v>525392.22161203204</v>
      </c>
      <c r="K22" s="1">
        <f t="shared" si="5"/>
        <v>1058379.5313803521</v>
      </c>
      <c r="L22" s="1">
        <f t="shared" si="6"/>
        <v>521562.67487096833</v>
      </c>
      <c r="M22" s="1">
        <f t="shared" si="7"/>
        <v>6.0809284908799999</v>
      </c>
      <c r="N22" s="1">
        <f t="shared" si="7"/>
        <v>12.249763094679999</v>
      </c>
      <c r="O22" s="1">
        <f t="shared" si="7"/>
        <v>6.0366050332287999</v>
      </c>
      <c r="P22" s="1">
        <v>8</v>
      </c>
      <c r="Q22" s="1">
        <v>2</v>
      </c>
      <c r="R22" s="5">
        <v>15</v>
      </c>
      <c r="S22" s="12">
        <v>35362849.781944796</v>
      </c>
      <c r="T22" s="13">
        <v>118297243.597372</v>
      </c>
      <c r="U22" s="13">
        <v>4970095.5887348</v>
      </c>
      <c r="V22" s="20">
        <f t="shared" si="8"/>
        <v>313149.54240000003</v>
      </c>
      <c r="W22" s="20">
        <f t="shared" si="9"/>
        <v>6796484.2368000001</v>
      </c>
      <c r="X22" s="20">
        <f t="shared" si="10"/>
        <v>257573.67551999993</v>
      </c>
      <c r="Y22" s="19">
        <f t="shared" si="11"/>
        <v>282902798.25555837</v>
      </c>
      <c r="Z22" s="19">
        <f t="shared" si="15"/>
        <v>236594487.19474399</v>
      </c>
      <c r="AA22" s="19">
        <f t="shared" si="16"/>
        <v>74551433.831021994</v>
      </c>
      <c r="AB22" s="24">
        <v>158630188.96805161</v>
      </c>
      <c r="AC22" s="26"/>
      <c r="AD22" s="1" t="s">
        <v>85</v>
      </c>
    </row>
    <row r="23" spans="1:30" ht="16" x14ac:dyDescent="0.2">
      <c r="A23" s="2" t="s">
        <v>37</v>
      </c>
      <c r="B23" s="6" t="s">
        <v>35</v>
      </c>
      <c r="C23" s="3">
        <v>11.151</v>
      </c>
      <c r="D23" s="4">
        <v>10.407</v>
      </c>
      <c r="E23" s="5">
        <v>10.185</v>
      </c>
      <c r="F23" s="1">
        <v>1.3160000000000001</v>
      </c>
      <c r="G23" s="1">
        <v>23.09</v>
      </c>
      <c r="H23" s="1">
        <v>1.7809999999999999</v>
      </c>
      <c r="J23" s="1">
        <f t="shared" si="4"/>
        <v>557460.944299008</v>
      </c>
      <c r="K23" s="1">
        <f t="shared" si="5"/>
        <v>3446191.7745407997</v>
      </c>
      <c r="L23" s="1">
        <f t="shared" si="6"/>
        <v>576243.69194764807</v>
      </c>
      <c r="M23" s="1">
        <f t="shared" si="7"/>
        <v>6.4520942627200002</v>
      </c>
      <c r="N23" s="1">
        <f t="shared" si="7"/>
        <v>39.886478871999998</v>
      </c>
      <c r="O23" s="1">
        <f t="shared" si="7"/>
        <v>6.6694871753200005</v>
      </c>
      <c r="P23" s="1">
        <v>8</v>
      </c>
      <c r="Q23" s="1">
        <v>2</v>
      </c>
      <c r="R23" s="5">
        <v>15</v>
      </c>
      <c r="S23" s="12">
        <v>185289948.36302263</v>
      </c>
      <c r="T23" s="13">
        <v>6559282.0244303998</v>
      </c>
      <c r="U23" s="13">
        <v>37245364.722229607</v>
      </c>
      <c r="V23" s="20">
        <f t="shared" si="8"/>
        <v>1267895.4624000001</v>
      </c>
      <c r="W23" s="20">
        <f t="shared" si="9"/>
        <v>20761715.232000001</v>
      </c>
      <c r="X23" s="20">
        <f t="shared" si="10"/>
        <v>1567251.5040000002</v>
      </c>
      <c r="Y23" s="19">
        <f t="shared" si="11"/>
        <v>1482319586.904181</v>
      </c>
      <c r="Z23" s="19">
        <f t="shared" si="15"/>
        <v>13118564.0488608</v>
      </c>
      <c r="AA23" s="19">
        <f t="shared" si="16"/>
        <v>558680470.83344412</v>
      </c>
      <c r="AB23" s="24">
        <v>229094595.10968265</v>
      </c>
      <c r="AC23" s="26"/>
    </row>
    <row r="24" spans="1:30" ht="16" x14ac:dyDescent="0.2">
      <c r="A24" s="2" t="s">
        <v>38</v>
      </c>
      <c r="B24" s="6" t="s">
        <v>35</v>
      </c>
      <c r="C24" s="3">
        <v>10.491</v>
      </c>
      <c r="D24" s="4">
        <v>9.4209999999999994</v>
      </c>
      <c r="E24" s="5">
        <v>12.606999999999999</v>
      </c>
      <c r="F24" s="1">
        <v>0.21640000000000001</v>
      </c>
      <c r="G24" s="1">
        <v>0.51329999999999998</v>
      </c>
      <c r="H24" s="1">
        <v>0.10059999999999999</v>
      </c>
      <c r="J24" s="1">
        <f t="shared" si="4"/>
        <v>520494.90826825739</v>
      </c>
      <c r="K24" s="1">
        <f t="shared" si="5"/>
        <v>529443.98657799547</v>
      </c>
      <c r="L24" s="1">
        <f t="shared" si="6"/>
        <v>517211.44759669248</v>
      </c>
      <c r="M24" s="1">
        <f t="shared" si="7"/>
        <v>6.0242466234752001</v>
      </c>
      <c r="N24" s="1">
        <f t="shared" si="7"/>
        <v>6.1278239187267998</v>
      </c>
      <c r="O24" s="1">
        <f t="shared" si="7"/>
        <v>5.9862436064431996</v>
      </c>
      <c r="P24" s="1">
        <v>8</v>
      </c>
      <c r="Q24" s="1">
        <v>2</v>
      </c>
      <c r="R24" s="5">
        <v>15</v>
      </c>
      <c r="S24" s="12">
        <v>42426411.481039159</v>
      </c>
      <c r="T24" s="13">
        <v>100676047.02989639</v>
      </c>
      <c r="U24" s="13">
        <v>3085566.6467918996</v>
      </c>
      <c r="V24" s="20">
        <f t="shared" si="8"/>
        <v>196149.80736000001</v>
      </c>
      <c r="W24" s="20">
        <f t="shared" si="9"/>
        <v>417813.05952000001</v>
      </c>
      <c r="X24" s="20">
        <f t="shared" si="10"/>
        <v>109578.02687999999</v>
      </c>
      <c r="Y24" s="1">
        <f t="shared" si="11"/>
        <v>339411291.84831327</v>
      </c>
      <c r="Z24" s="1">
        <f t="shared" si="15"/>
        <v>201352094.05979279</v>
      </c>
      <c r="AA24" s="1">
        <f t="shared" si="16"/>
        <v>46283499.701878496</v>
      </c>
      <c r="AB24" s="24">
        <v>146188025.15772745</v>
      </c>
      <c r="AC24" s="26"/>
    </row>
    <row r="25" spans="1:30" ht="16" x14ac:dyDescent="0.2">
      <c r="A25" s="2" t="s">
        <v>39</v>
      </c>
      <c r="B25" s="6" t="s">
        <v>35</v>
      </c>
      <c r="C25" s="3">
        <v>10.246</v>
      </c>
      <c r="D25" s="4">
        <v>9.1140000000000008</v>
      </c>
      <c r="E25" s="5">
        <v>10.224</v>
      </c>
      <c r="F25" s="1">
        <v>1.9510000000000001</v>
      </c>
      <c r="G25" s="1">
        <v>27.64</v>
      </c>
      <c r="H25" s="1">
        <v>3.4620000000000002</v>
      </c>
      <c r="J25" s="1">
        <f t="shared" si="4"/>
        <v>583577.96614156803</v>
      </c>
      <c r="K25" s="1">
        <f t="shared" si="5"/>
        <v>4568501.2566528004</v>
      </c>
      <c r="L25" s="1">
        <f t="shared" si="6"/>
        <v>659765.81663539191</v>
      </c>
      <c r="M25" s="1">
        <f t="shared" si="7"/>
        <v>6.75437460812</v>
      </c>
      <c r="N25" s="1">
        <f t="shared" si="7"/>
        <v>52.876171952000007</v>
      </c>
      <c r="O25" s="1">
        <f t="shared" si="7"/>
        <v>7.6361784332799996</v>
      </c>
      <c r="P25" s="1">
        <v>8</v>
      </c>
      <c r="Q25" s="1">
        <v>2</v>
      </c>
      <c r="R25" s="5">
        <v>15</v>
      </c>
      <c r="S25" s="12">
        <v>278444554.25756603</v>
      </c>
      <c r="T25" s="13">
        <v>7967719.0329623185</v>
      </c>
      <c r="U25" s="13">
        <v>92025859.92581673</v>
      </c>
      <c r="V25" s="20">
        <f t="shared" si="8"/>
        <v>1727131.3344000001</v>
      </c>
      <c r="W25" s="20">
        <f t="shared" si="9"/>
        <v>21765106.943999998</v>
      </c>
      <c r="X25" s="20">
        <f t="shared" si="10"/>
        <v>3058170.1632000003</v>
      </c>
      <c r="Y25" s="1">
        <f t="shared" si="11"/>
        <v>2227556434.0605283</v>
      </c>
      <c r="Z25" s="1">
        <f t="shared" si="15"/>
        <v>15935438.065924637</v>
      </c>
      <c r="AA25" s="1">
        <f t="shared" si="16"/>
        <v>1380387898.8872509</v>
      </c>
      <c r="AB25" s="24">
        <v>378438133.21634507</v>
      </c>
      <c r="AC25" s="26"/>
    </row>
    <row r="27" spans="1:30" x14ac:dyDescent="0.15">
      <c r="X27" s="1" t="s">
        <v>62</v>
      </c>
      <c r="AA27" s="29"/>
    </row>
    <row r="28" spans="1:30" x14ac:dyDescent="0.15">
      <c r="W28" s="1" t="s">
        <v>47</v>
      </c>
      <c r="X28" s="1" t="s">
        <v>48</v>
      </c>
      <c r="Y28" s="1" t="s">
        <v>49</v>
      </c>
      <c r="Z28" s="1" t="s">
        <v>61</v>
      </c>
      <c r="AA28" s="29" t="s">
        <v>64</v>
      </c>
      <c r="AB28" s="29" t="s">
        <v>63</v>
      </c>
      <c r="AC28" s="29" t="s">
        <v>65</v>
      </c>
    </row>
    <row r="29" spans="1:30" x14ac:dyDescent="0.15">
      <c r="C29" s="1" t="e">
        <f>(C5*M5+C6*M6)*60*60*24+C6*T12*#REF!*x+10*S12+C23*U12/M12</f>
        <v>#REF!</v>
      </c>
      <c r="V29" s="1" t="s">
        <v>52</v>
      </c>
      <c r="W29" s="1">
        <f>Y12</f>
        <v>82018485.037159994</v>
      </c>
      <c r="X29" s="1">
        <f>Z12</f>
        <v>78162742.465829998</v>
      </c>
      <c r="Y29" s="1">
        <f>AA12</f>
        <v>14009579.180100001</v>
      </c>
      <c r="Z29" s="1">
        <f>AB12</f>
        <v>50267653.807899997</v>
      </c>
      <c r="AA29" s="29">
        <f>V12-V5-V6</f>
        <v>80628.734879999989</v>
      </c>
      <c r="AB29" s="29">
        <f t="shared" ref="AB29:AC29" si="17">W12-W5-W6</f>
        <v>2029257.2735999995</v>
      </c>
      <c r="AC29" s="29">
        <f t="shared" si="17"/>
        <v>37255.375872000004</v>
      </c>
    </row>
    <row r="30" spans="1:30" x14ac:dyDescent="0.15">
      <c r="P30" s="1">
        <f>P25/(P25+Q25+R25)</f>
        <v>0.32</v>
      </c>
      <c r="Q30" s="1">
        <f>Q25/(Q25+R25+P25)</f>
        <v>0.08</v>
      </c>
      <c r="R30" s="1">
        <f>R25/(R25+P25+Q25)</f>
        <v>0.6</v>
      </c>
      <c r="V30" s="1" t="s">
        <v>53</v>
      </c>
      <c r="W30" s="1">
        <f>Y22</f>
        <v>282902798.25555837</v>
      </c>
      <c r="X30" s="1">
        <f>Z22</f>
        <v>236594487.19474399</v>
      </c>
      <c r="Y30" s="1">
        <f>AA22</f>
        <v>74551433.831021994</v>
      </c>
      <c r="Z30" s="1">
        <f>AB22</f>
        <v>158630188.96805161</v>
      </c>
      <c r="AA30" s="29">
        <f>V22-V7-V12</f>
        <v>138402.08985600004</v>
      </c>
      <c r="AB30" s="29">
        <f t="shared" ref="AB30:AC30" si="18">W22-W7-W12</f>
        <v>3097185.2928000009</v>
      </c>
      <c r="AC30" s="29">
        <f t="shared" si="18"/>
        <v>200509.71119999993</v>
      </c>
    </row>
    <row r="31" spans="1:30" x14ac:dyDescent="0.15">
      <c r="V31" s="1" t="s">
        <v>54</v>
      </c>
      <c r="W31" s="1">
        <f>Y24</f>
        <v>339411291.84831327</v>
      </c>
      <c r="X31" s="1">
        <f>Z24</f>
        <v>201352094.05979279</v>
      </c>
      <c r="Y31" s="1">
        <f>AA24</f>
        <v>46283499.701878496</v>
      </c>
      <c r="Z31" s="1">
        <f>AB24</f>
        <v>146188025.15772745</v>
      </c>
      <c r="AA31" s="29">
        <f>V24-V9</f>
        <v>153649.30176</v>
      </c>
      <c r="AB31" s="29">
        <f t="shared" ref="AB31:AC31" si="19">W24-W9</f>
        <v>322693.91712</v>
      </c>
      <c r="AC31" s="29">
        <f t="shared" si="19"/>
        <v>102270.61727999999</v>
      </c>
    </row>
    <row r="32" spans="1:30" x14ac:dyDescent="0.15">
      <c r="V32" s="1" t="s">
        <v>55</v>
      </c>
      <c r="W32" s="1">
        <f>Y16</f>
        <v>374788248.42665601</v>
      </c>
      <c r="X32" s="1">
        <f>Z16</f>
        <v>31521410.063145399</v>
      </c>
      <c r="Y32" s="1">
        <f>AA16</f>
        <v>62026028.186081462</v>
      </c>
      <c r="Z32" s="1">
        <f>AB16</f>
        <v>66744304.630643472</v>
      </c>
      <c r="AA32" s="29">
        <f>V16-V10-V24</f>
        <v>-67557.844800000021</v>
      </c>
      <c r="AB32" s="29">
        <f t="shared" ref="AB32:AC32" si="20">W16-W10-W24</f>
        <v>101993.70527999994</v>
      </c>
      <c r="AC32" s="29">
        <f t="shared" si="20"/>
        <v>-11569.286591999989</v>
      </c>
    </row>
    <row r="33" spans="4:29" x14ac:dyDescent="0.15">
      <c r="V33" s="1" t="s">
        <v>56</v>
      </c>
      <c r="W33" s="1">
        <f>Y21</f>
        <v>141896661.62003198</v>
      </c>
      <c r="X33" s="1">
        <f>Z21</f>
        <v>157709314.34420002</v>
      </c>
      <c r="Y33" s="1">
        <f>AA21</f>
        <v>31123418.950614002</v>
      </c>
      <c r="Z33" s="1">
        <f>AB21</f>
        <v>98666634.471311599</v>
      </c>
      <c r="AA33" s="29">
        <f>V21-V4</f>
        <v>103457.90188800002</v>
      </c>
      <c r="AB33" s="29">
        <f t="shared" ref="AB33:AC33" si="21">W21-W4</f>
        <v>2296509.7536000004</v>
      </c>
      <c r="AC33" s="29">
        <f t="shared" si="21"/>
        <v>82605.657599999991</v>
      </c>
    </row>
    <row r="34" spans="4:29" x14ac:dyDescent="0.15">
      <c r="V34" s="1" t="s">
        <v>57</v>
      </c>
      <c r="W34" s="1">
        <f>Y13</f>
        <v>361349044.83404809</v>
      </c>
      <c r="X34" s="1">
        <f>Z13</f>
        <v>180578733.1983594</v>
      </c>
      <c r="Y34" s="1">
        <f>AA13</f>
        <v>56722408.20079951</v>
      </c>
      <c r="Z34" s="1">
        <f>AB13</f>
        <v>139239491.08348897</v>
      </c>
      <c r="AA34" s="29">
        <f>V13-V22-V21</f>
        <v>-4612.032000000152</v>
      </c>
      <c r="AB34" s="29">
        <f t="shared" ref="AB34:AC34" si="22">W13-W22-W21</f>
        <v>1150963.6032000016</v>
      </c>
      <c r="AC34" s="29">
        <f t="shared" si="22"/>
        <v>15384.354624000058</v>
      </c>
    </row>
    <row r="35" spans="4:29" x14ac:dyDescent="0.15">
      <c r="V35" s="1" t="s">
        <v>58</v>
      </c>
      <c r="W35" s="1">
        <f>Y15</f>
        <v>1603528579.9840839</v>
      </c>
      <c r="X35" s="1">
        <f>Z15</f>
        <v>429722796.70992291</v>
      </c>
      <c r="Y35" s="1">
        <f>AA15</f>
        <v>204734858.8347373</v>
      </c>
      <c r="Z35" s="1">
        <f>AB15</f>
        <v>428951461.44195443</v>
      </c>
      <c r="AA35" s="29">
        <f>V15-V8-V20</f>
        <v>117643.19385599997</v>
      </c>
      <c r="AB35" s="29">
        <f t="shared" ref="AB35:AC35" si="23">W15-W8-W20</f>
        <v>6167792.5631999997</v>
      </c>
      <c r="AC35" s="29">
        <f t="shared" si="23"/>
        <v>263974.40092799999</v>
      </c>
    </row>
    <row r="36" spans="4:29" x14ac:dyDescent="0.15">
      <c r="V36" s="1" t="s">
        <v>59</v>
      </c>
      <c r="W36" s="1">
        <f>Y19</f>
        <v>2075715129.5949156</v>
      </c>
      <c r="X36" s="1">
        <f>Z19</f>
        <v>316240780.68552399</v>
      </c>
      <c r="Y36" s="1">
        <f>AA19</f>
        <v>414479538.8393448</v>
      </c>
      <c r="Z36" s="1">
        <f>AB19</f>
        <v>445216750.79808277</v>
      </c>
      <c r="AA36" s="29">
        <f>V19-V15</f>
        <v>185063.70240000001</v>
      </c>
      <c r="AB36" s="29">
        <f t="shared" ref="AB36:AC36" si="24">W19-W15</f>
        <v>804133.43999999948</v>
      </c>
      <c r="AC36" s="29">
        <f t="shared" si="24"/>
        <v>1092636.15552</v>
      </c>
    </row>
    <row r="37" spans="4:29" x14ac:dyDescent="0.15">
      <c r="V37" s="26" t="s">
        <v>60</v>
      </c>
      <c r="W37" s="28">
        <f>Y23</f>
        <v>1482319586.904181</v>
      </c>
      <c r="X37" s="28">
        <f>Z23</f>
        <v>13118564.0488608</v>
      </c>
      <c r="Y37" s="28">
        <f>AA23</f>
        <v>558680470.83344412</v>
      </c>
      <c r="Z37" s="28">
        <f>AB23</f>
        <v>229094595.10968265</v>
      </c>
      <c r="AA37" s="29">
        <f>V23-V19</f>
        <v>642432.12480000011</v>
      </c>
      <c r="AB37" s="29">
        <f t="shared" ref="AB37:AC37" si="25">W23-W19</f>
        <v>7164627.5520000011</v>
      </c>
      <c r="AC37" s="29">
        <f t="shared" si="25"/>
        <v>96936.048000000184</v>
      </c>
    </row>
    <row r="38" spans="4:29" x14ac:dyDescent="0.15">
      <c r="V38" s="1" t="s">
        <v>66</v>
      </c>
      <c r="W38" s="1">
        <f>Y25</f>
        <v>2227556434.0605283</v>
      </c>
      <c r="X38" s="1">
        <f t="shared" ref="X38:Z38" si="26">Z25</f>
        <v>15935438.065924637</v>
      </c>
      <c r="Y38" s="1">
        <f t="shared" si="26"/>
        <v>1380387898.8872509</v>
      </c>
      <c r="Z38" s="1">
        <f t="shared" si="26"/>
        <v>378438133.21634507</v>
      </c>
      <c r="AA38" s="1">
        <f>V25-V18</f>
        <v>927918.37440000009</v>
      </c>
      <c r="AB38" s="1">
        <f t="shared" ref="AB38:AC38" si="27">W25-W18</f>
        <v>5208060.6720000021</v>
      </c>
      <c r="AC38" s="1">
        <f t="shared" si="27"/>
        <v>1439311.0752000003</v>
      </c>
    </row>
    <row r="41" spans="4:29" x14ac:dyDescent="0.15">
      <c r="V41" s="1" t="s">
        <v>52</v>
      </c>
      <c r="W41" s="27">
        <f>W29/1000000</f>
        <v>82.018485037159991</v>
      </c>
      <c r="X41" s="27">
        <f t="shared" ref="X41:Z41" si="28">X29/1000000</f>
        <v>78.162742465829993</v>
      </c>
      <c r="Y41" s="27">
        <f t="shared" si="28"/>
        <v>14.009579180100001</v>
      </c>
      <c r="Z41" s="27">
        <f t="shared" si="28"/>
        <v>50.267653807899997</v>
      </c>
      <c r="AA41" s="29">
        <f>AA29/60/60/24</f>
        <v>0.93320294999999975</v>
      </c>
      <c r="AB41" s="29">
        <f t="shared" ref="AB41:AC41" si="29">AB29/60/60/24</f>
        <v>23.486773999999993</v>
      </c>
      <c r="AC41" s="29">
        <f t="shared" si="29"/>
        <v>0.4311964800000001</v>
      </c>
    </row>
    <row r="42" spans="4:29" x14ac:dyDescent="0.15">
      <c r="D42" s="1">
        <v>0.02</v>
      </c>
      <c r="V42" s="1" t="s">
        <v>53</v>
      </c>
      <c r="W42" s="27">
        <f t="shared" ref="W42:Z50" si="30">W30/1000000</f>
        <v>282.90279825555837</v>
      </c>
      <c r="X42" s="27">
        <f t="shared" si="30"/>
        <v>236.594487194744</v>
      </c>
      <c r="Y42" s="27">
        <f t="shared" si="30"/>
        <v>74.551433831021996</v>
      </c>
      <c r="Z42" s="27">
        <f t="shared" si="30"/>
        <v>158.63018896805161</v>
      </c>
      <c r="AA42" s="29">
        <f t="shared" ref="AA42:AC50" si="31">AA30/60/60/24</f>
        <v>1.6018760400000003</v>
      </c>
      <c r="AB42" s="29">
        <f t="shared" si="31"/>
        <v>35.847052000000012</v>
      </c>
      <c r="AC42" s="29">
        <f t="shared" si="31"/>
        <v>2.3207142499999991</v>
      </c>
    </row>
    <row r="43" spans="4:29" x14ac:dyDescent="0.15">
      <c r="D43" s="1">
        <v>0.03</v>
      </c>
      <c r="V43" s="1" t="s">
        <v>54</v>
      </c>
      <c r="W43" s="27">
        <f t="shared" si="30"/>
        <v>339.41129184831328</v>
      </c>
      <c r="X43" s="27">
        <f t="shared" si="30"/>
        <v>201.35209405979279</v>
      </c>
      <c r="Y43" s="27">
        <f t="shared" si="30"/>
        <v>46.283499701878497</v>
      </c>
      <c r="Z43" s="27">
        <f t="shared" si="30"/>
        <v>146.18802515772745</v>
      </c>
      <c r="AA43" s="29">
        <f t="shared" si="31"/>
        <v>1.7783483999999998</v>
      </c>
      <c r="AB43" s="29">
        <f t="shared" si="31"/>
        <v>3.7348832999999999</v>
      </c>
      <c r="AC43" s="29">
        <f t="shared" si="31"/>
        <v>1.1836876999999999</v>
      </c>
    </row>
    <row r="44" spans="4:29" x14ac:dyDescent="0.15">
      <c r="D44" s="1">
        <v>0.02</v>
      </c>
      <c r="V44" s="1" t="s">
        <v>55</v>
      </c>
      <c r="W44" s="27">
        <f t="shared" si="30"/>
        <v>374.78824842665603</v>
      </c>
      <c r="X44" s="27">
        <f t="shared" si="30"/>
        <v>31.5214100631454</v>
      </c>
      <c r="Y44" s="27">
        <f t="shared" si="30"/>
        <v>62.026028186081462</v>
      </c>
      <c r="Z44" s="27">
        <f t="shared" si="30"/>
        <v>66.74430463064347</v>
      </c>
      <c r="AA44" s="29">
        <f t="shared" si="31"/>
        <v>-0.78191950000000032</v>
      </c>
      <c r="AB44" s="29">
        <f t="shared" si="31"/>
        <v>1.1804826999999991</v>
      </c>
      <c r="AC44" s="29">
        <f t="shared" si="31"/>
        <v>-0.13390377999999989</v>
      </c>
    </row>
    <row r="45" spans="4:29" x14ac:dyDescent="0.15">
      <c r="D45" s="1">
        <v>0.01</v>
      </c>
      <c r="V45" s="1" t="s">
        <v>56</v>
      </c>
      <c r="W45" s="27">
        <f t="shared" si="30"/>
        <v>141.89666162003198</v>
      </c>
      <c r="X45" s="27">
        <f t="shared" si="30"/>
        <v>157.70931434420001</v>
      </c>
      <c r="Y45" s="27">
        <f t="shared" si="30"/>
        <v>31.123418950614003</v>
      </c>
      <c r="Z45" s="27">
        <f t="shared" si="30"/>
        <v>98.666634471311596</v>
      </c>
      <c r="AA45" s="29">
        <f t="shared" si="31"/>
        <v>1.1974294200000004</v>
      </c>
      <c r="AB45" s="29">
        <f t="shared" si="31"/>
        <v>26.579974000000004</v>
      </c>
      <c r="AC45" s="29">
        <f t="shared" si="31"/>
        <v>0.95608399999999982</v>
      </c>
    </row>
    <row r="46" spans="4:29" x14ac:dyDescent="0.15">
      <c r="D46" s="1">
        <v>0.02</v>
      </c>
      <c r="V46" s="1" t="s">
        <v>57</v>
      </c>
      <c r="W46" s="27">
        <f t="shared" si="30"/>
        <v>361.34904483404807</v>
      </c>
      <c r="X46" s="27">
        <f t="shared" si="30"/>
        <v>180.5787331983594</v>
      </c>
      <c r="Y46" s="27">
        <f t="shared" si="30"/>
        <v>56.722408200799507</v>
      </c>
      <c r="Z46" s="27">
        <f t="shared" si="30"/>
        <v>139.23949108348896</v>
      </c>
      <c r="AA46" s="29">
        <f t="shared" si="31"/>
        <v>-5.3380000000001766E-2</v>
      </c>
      <c r="AB46" s="29">
        <f t="shared" si="31"/>
        <v>13.321338000000019</v>
      </c>
      <c r="AC46" s="29">
        <f t="shared" si="31"/>
        <v>0.17805966000000065</v>
      </c>
    </row>
    <row r="47" spans="4:29" x14ac:dyDescent="0.15">
      <c r="D47" s="1">
        <v>0.02</v>
      </c>
      <c r="V47" s="1" t="s">
        <v>58</v>
      </c>
      <c r="W47" s="27">
        <f t="shared" si="30"/>
        <v>1603.528579984084</v>
      </c>
      <c r="X47" s="27">
        <f t="shared" si="30"/>
        <v>429.72279670992293</v>
      </c>
      <c r="Y47" s="27">
        <f t="shared" si="30"/>
        <v>204.73485883473731</v>
      </c>
      <c r="Z47" s="27">
        <f t="shared" si="30"/>
        <v>428.95146144195445</v>
      </c>
      <c r="AA47" s="29">
        <f t="shared" si="31"/>
        <v>1.3616110399999997</v>
      </c>
      <c r="AB47" s="29">
        <f t="shared" si="31"/>
        <v>71.386488</v>
      </c>
      <c r="AC47" s="29">
        <f t="shared" si="31"/>
        <v>3.0552592700000001</v>
      </c>
    </row>
    <row r="48" spans="4:29" x14ac:dyDescent="0.15">
      <c r="D48" s="1">
        <v>0.03</v>
      </c>
      <c r="V48" s="1" t="s">
        <v>59</v>
      </c>
      <c r="W48" s="27">
        <f t="shared" si="30"/>
        <v>2075.7151295949157</v>
      </c>
      <c r="X48" s="27">
        <f t="shared" si="30"/>
        <v>316.24078068552399</v>
      </c>
      <c r="Y48" s="27">
        <f t="shared" si="30"/>
        <v>414.4795388393448</v>
      </c>
      <c r="Z48" s="27">
        <f t="shared" si="30"/>
        <v>445.21675079808278</v>
      </c>
      <c r="AA48" s="29">
        <f t="shared" si="31"/>
        <v>2.1419410000000001</v>
      </c>
      <c r="AB48" s="29">
        <f t="shared" si="31"/>
        <v>9.307099999999993</v>
      </c>
      <c r="AC48" s="29">
        <f t="shared" si="31"/>
        <v>12.6462518</v>
      </c>
    </row>
    <row r="49" spans="4:29" x14ac:dyDescent="0.15">
      <c r="D49" s="1">
        <v>0.03</v>
      </c>
      <c r="V49" s="26" t="s">
        <v>60</v>
      </c>
      <c r="W49" s="27">
        <f t="shared" si="30"/>
        <v>1482.3195869041811</v>
      </c>
      <c r="X49" s="27">
        <f t="shared" si="30"/>
        <v>13.118564048860799</v>
      </c>
      <c r="Y49" s="27">
        <f t="shared" si="30"/>
        <v>558.68047083344413</v>
      </c>
      <c r="Z49" s="27">
        <f t="shared" si="30"/>
        <v>229.09459510968264</v>
      </c>
      <c r="AA49" s="29">
        <f t="shared" si="31"/>
        <v>7.4355570000000002</v>
      </c>
      <c r="AB49" s="29">
        <f t="shared" si="31"/>
        <v>82.923930000000013</v>
      </c>
      <c r="AC49" s="29">
        <f t="shared" si="31"/>
        <v>1.1219450000000022</v>
      </c>
    </row>
    <row r="50" spans="4:29" x14ac:dyDescent="0.15">
      <c r="D50" s="1">
        <v>0.02</v>
      </c>
      <c r="V50" s="1" t="s">
        <v>66</v>
      </c>
      <c r="W50" s="27">
        <f t="shared" si="30"/>
        <v>2227.5564340605283</v>
      </c>
      <c r="X50" s="27">
        <f t="shared" si="30"/>
        <v>15.935438065924638</v>
      </c>
      <c r="Y50" s="27">
        <f t="shared" si="30"/>
        <v>1380.3878988872509</v>
      </c>
      <c r="Z50" s="27">
        <f t="shared" si="30"/>
        <v>378.43813321634508</v>
      </c>
      <c r="AA50" s="29">
        <f t="shared" si="31"/>
        <v>10.739796</v>
      </c>
      <c r="AB50" s="29">
        <f t="shared" si="31"/>
        <v>60.27848000000003</v>
      </c>
      <c r="AC50" s="29">
        <f t="shared" si="31"/>
        <v>16.658693000000003</v>
      </c>
    </row>
    <row r="51" spans="4:29" x14ac:dyDescent="0.15">
      <c r="D51" s="1">
        <v>0.02</v>
      </c>
      <c r="W51" s="27"/>
    </row>
    <row r="52" spans="4:29" x14ac:dyDescent="0.15">
      <c r="D52" s="1">
        <v>0.02</v>
      </c>
      <c r="W52" s="27"/>
    </row>
    <row r="53" spans="4:29" x14ac:dyDescent="0.15">
      <c r="D53" s="1">
        <v>0.05</v>
      </c>
      <c r="W53" s="27"/>
    </row>
    <row r="54" spans="4:29" x14ac:dyDescent="0.15">
      <c r="D54" s="1">
        <v>0.02</v>
      </c>
      <c r="W54" s="27"/>
    </row>
    <row r="55" spans="4:29" x14ac:dyDescent="0.15">
      <c r="D55" s="1">
        <v>0.02</v>
      </c>
    </row>
    <row r="56" spans="4:29" x14ac:dyDescent="0.15">
      <c r="D56" s="1">
        <v>0.05</v>
      </c>
    </row>
    <row r="57" spans="4:29" x14ac:dyDescent="0.15">
      <c r="D57" s="1">
        <v>0.05</v>
      </c>
    </row>
    <row r="58" spans="4:29" x14ac:dyDescent="0.15">
      <c r="D58" s="1">
        <v>0.05</v>
      </c>
    </row>
    <row r="59" spans="4:29" x14ac:dyDescent="0.15">
      <c r="D59" s="1">
        <v>0.02</v>
      </c>
    </row>
    <row r="60" spans="4:29" x14ac:dyDescent="0.15">
      <c r="D60" s="1">
        <v>0.05</v>
      </c>
    </row>
    <row r="61" spans="4:29" x14ac:dyDescent="0.15">
      <c r="D61" s="1">
        <v>0.04</v>
      </c>
    </row>
    <row r="62" spans="4:29" x14ac:dyDescent="0.15">
      <c r="D62" s="1">
        <v>0.03</v>
      </c>
    </row>
    <row r="63" spans="4:29" x14ac:dyDescent="0.15">
      <c r="D63" s="1">
        <v>7.0000000000000007E-2</v>
      </c>
    </row>
  </sheetData>
  <autoFilter ref="A3:AH25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B44" sqref="B44"/>
    </sheetView>
  </sheetViews>
  <sheetFormatPr baseColWidth="10" defaultColWidth="8.83203125" defaultRowHeight="14" x14ac:dyDescent="0.15"/>
  <cols>
    <col min="1" max="1" width="7.1640625" bestFit="1" customWidth="1"/>
    <col min="2" max="5" width="12.6640625" bestFit="1" customWidth="1"/>
    <col min="6" max="8" width="13.83203125" bestFit="1" customWidth="1"/>
    <col min="9" max="11" width="15" bestFit="1" customWidth="1"/>
    <col min="12" max="13" width="13.83203125" bestFit="1" customWidth="1"/>
  </cols>
  <sheetData>
    <row r="1" spans="1:23" x14ac:dyDescent="0.15">
      <c r="A1">
        <f>按地类!V27</f>
        <v>0</v>
      </c>
      <c r="B1">
        <f>按地类!W27</f>
        <v>0</v>
      </c>
      <c r="C1" t="str">
        <f>按地类!X27</f>
        <v>5月</v>
      </c>
      <c r="D1">
        <f>按地类!Y27</f>
        <v>0</v>
      </c>
      <c r="E1">
        <f>按地类!Z27</f>
        <v>0</v>
      </c>
      <c r="F1">
        <f>按地类!AA27</f>
        <v>0</v>
      </c>
      <c r="G1">
        <f>按地类!AB27</f>
        <v>0</v>
      </c>
      <c r="H1">
        <f>按地类!AC27</f>
        <v>0</v>
      </c>
      <c r="J1">
        <v>0</v>
      </c>
      <c r="K1">
        <v>0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</row>
    <row r="2" spans="1:23" x14ac:dyDescent="0.15">
      <c r="A2">
        <f>按地类!V28</f>
        <v>0</v>
      </c>
      <c r="B2" t="str">
        <f>按地类!W28</f>
        <v>x系数</v>
      </c>
      <c r="C2" t="str">
        <f>按地类!X28</f>
        <v>y系数</v>
      </c>
      <c r="D2" t="str">
        <f>按地类!Y28</f>
        <v>z系数</v>
      </c>
      <c r="E2" t="str">
        <f>按地类!Z28</f>
        <v>e系数</v>
      </c>
      <c r="F2" t="str">
        <f>按地类!AA28</f>
        <v>5月结果</v>
      </c>
      <c r="G2" t="str">
        <f>按地类!AB28</f>
        <v>7月结果</v>
      </c>
      <c r="H2" t="str">
        <f>按地类!AC28</f>
        <v>11月结果</v>
      </c>
      <c r="J2">
        <v>0</v>
      </c>
      <c r="K2" t="s">
        <v>68</v>
      </c>
      <c r="L2">
        <v>82018485.037159994</v>
      </c>
      <c r="M2">
        <v>282902798.25555837</v>
      </c>
      <c r="N2">
        <v>339411291.84831327</v>
      </c>
      <c r="O2">
        <v>374788248.42665601</v>
      </c>
      <c r="P2">
        <v>141896661.62003198</v>
      </c>
      <c r="Q2">
        <v>361349044.83404809</v>
      </c>
      <c r="R2">
        <v>1603528579.9840839</v>
      </c>
      <c r="S2">
        <v>2075715129.5949156</v>
      </c>
      <c r="T2">
        <v>1482319586.904181</v>
      </c>
      <c r="U2">
        <v>2227556434.0605283</v>
      </c>
      <c r="V2">
        <v>1.7065661028519107E-3</v>
      </c>
      <c r="W2">
        <f>L2*V2</f>
        <v>139969.96637168387</v>
      </c>
    </row>
    <row r="3" spans="1:23" x14ac:dyDescent="0.15">
      <c r="A3" t="str">
        <f>按地类!V29</f>
        <v>9出口</v>
      </c>
      <c r="B3">
        <f>按地类!W29</f>
        <v>82018485.037159994</v>
      </c>
      <c r="C3">
        <f>按地类!X29</f>
        <v>78162742.465829998</v>
      </c>
      <c r="D3">
        <f>按地类!Y29</f>
        <v>14009579.180100001</v>
      </c>
      <c r="E3">
        <f>按地类!Z29</f>
        <v>50267653.807899997</v>
      </c>
      <c r="F3">
        <f>按地类!AA29</f>
        <v>80628.734879999989</v>
      </c>
      <c r="G3">
        <f>按地类!AB29</f>
        <v>2029257.2735999995</v>
      </c>
      <c r="H3">
        <f>按地类!AC29</f>
        <v>37255.375872000004</v>
      </c>
      <c r="J3" t="s">
        <v>67</v>
      </c>
      <c r="K3" t="s">
        <v>69</v>
      </c>
      <c r="L3">
        <v>78162742.465829998</v>
      </c>
      <c r="M3">
        <v>236594487.19474399</v>
      </c>
      <c r="N3">
        <v>201352094.05979279</v>
      </c>
      <c r="O3">
        <v>31521410.063145399</v>
      </c>
      <c r="P3">
        <v>157709314.34420002</v>
      </c>
      <c r="Q3">
        <v>180578733.1983594</v>
      </c>
      <c r="R3">
        <v>429722796.70992291</v>
      </c>
      <c r="S3">
        <v>316240780.68552399</v>
      </c>
      <c r="T3">
        <v>13118564.0488608</v>
      </c>
      <c r="U3">
        <v>15935438.065924637</v>
      </c>
      <c r="V3">
        <v>1.6263392884820257E-3</v>
      </c>
      <c r="W3">
        <f t="shared" ref="W3:W5" si="0">L3*V3</f>
        <v>127119.13896768178</v>
      </c>
    </row>
    <row r="4" spans="1:23" x14ac:dyDescent="0.15">
      <c r="A4" t="str">
        <f>按地类!V30</f>
        <v>18出口</v>
      </c>
      <c r="B4">
        <f>按地类!W30</f>
        <v>282902798.25555837</v>
      </c>
      <c r="C4">
        <f>按地类!X30</f>
        <v>236594487.19474399</v>
      </c>
      <c r="D4">
        <f>按地类!Y30</f>
        <v>74551433.831021994</v>
      </c>
      <c r="E4">
        <f>按地类!Z30</f>
        <v>158630188.96805161</v>
      </c>
      <c r="F4">
        <f>按地类!AA30</f>
        <v>138402.08985600004</v>
      </c>
      <c r="G4">
        <f>按地类!AB30</f>
        <v>3097185.2928000009</v>
      </c>
      <c r="H4">
        <f>按地类!AC30</f>
        <v>200509.71119999993</v>
      </c>
      <c r="J4">
        <v>0</v>
      </c>
      <c r="K4" t="s">
        <v>70</v>
      </c>
      <c r="L4">
        <v>14009579.180100001</v>
      </c>
      <c r="M4">
        <v>74551433.831021994</v>
      </c>
      <c r="N4">
        <v>46283499.701878496</v>
      </c>
      <c r="O4">
        <v>62026028.186081462</v>
      </c>
      <c r="P4">
        <v>31123418.950614002</v>
      </c>
      <c r="Q4">
        <v>56722408.20079951</v>
      </c>
      <c r="R4">
        <v>204734858.8347373</v>
      </c>
      <c r="S4">
        <v>414479538.8393448</v>
      </c>
      <c r="T4">
        <v>558680470.83344412</v>
      </c>
      <c r="U4">
        <v>1380387898.8872509</v>
      </c>
      <c r="V4">
        <v>0</v>
      </c>
      <c r="W4">
        <f t="shared" si="0"/>
        <v>0</v>
      </c>
    </row>
    <row r="5" spans="1:23" x14ac:dyDescent="0.15">
      <c r="A5" t="str">
        <f>按地类!V31</f>
        <v>21出口</v>
      </c>
      <c r="B5">
        <f>按地类!W31</f>
        <v>339411291.84831327</v>
      </c>
      <c r="C5">
        <f>按地类!X31</f>
        <v>201352094.05979279</v>
      </c>
      <c r="D5">
        <f>按地类!Y31</f>
        <v>46283499.701878496</v>
      </c>
      <c r="E5">
        <f>按地类!Z31</f>
        <v>146188025.15772745</v>
      </c>
      <c r="F5">
        <f>按地类!AA31</f>
        <v>153649.30176</v>
      </c>
      <c r="G5">
        <f>按地类!AB31</f>
        <v>322693.91712</v>
      </c>
      <c r="H5">
        <f>按地类!AC31</f>
        <v>102270.61727999999</v>
      </c>
      <c r="J5">
        <v>0</v>
      </c>
      <c r="K5" t="s">
        <v>71</v>
      </c>
      <c r="L5">
        <v>50267653.807899997</v>
      </c>
      <c r="M5">
        <v>158630188.96805161</v>
      </c>
      <c r="N5">
        <v>146188025.15772745</v>
      </c>
      <c r="O5">
        <v>66744304.630643472</v>
      </c>
      <c r="P5">
        <v>98666634.471311599</v>
      </c>
      <c r="Q5">
        <v>139239491.08348897</v>
      </c>
      <c r="R5">
        <v>428951461.44195443</v>
      </c>
      <c r="S5">
        <v>445216750.79808277</v>
      </c>
      <c r="T5">
        <v>229094595.10968265</v>
      </c>
      <c r="U5">
        <v>378438133.21634507</v>
      </c>
      <c r="V5">
        <v>1.0459235846088269E-3</v>
      </c>
      <c r="W5">
        <f t="shared" si="0"/>
        <v>52576.124660634312</v>
      </c>
    </row>
    <row r="6" spans="1:23" x14ac:dyDescent="0.15">
      <c r="A6" t="str">
        <f>按地类!V32</f>
        <v>14出口</v>
      </c>
      <c r="B6">
        <f>按地类!W32</f>
        <v>374788248.42665601</v>
      </c>
      <c r="C6">
        <f>按地类!X32</f>
        <v>31521410.063145399</v>
      </c>
      <c r="D6">
        <f>按地类!Y32</f>
        <v>62026028.186081462</v>
      </c>
      <c r="E6">
        <f>按地类!Z32</f>
        <v>66744304.630643472</v>
      </c>
      <c r="F6">
        <f>按地类!AA32</f>
        <v>-67557.844800000021</v>
      </c>
      <c r="G6">
        <f>按地类!AB32</f>
        <v>101993.70527999994</v>
      </c>
      <c r="H6">
        <f>按地类!AC32</f>
        <v>-11569.286591999989</v>
      </c>
      <c r="J6">
        <v>0</v>
      </c>
      <c r="K6" t="s">
        <v>72</v>
      </c>
      <c r="L6">
        <v>319665.23086922592</v>
      </c>
      <c r="M6">
        <v>-1210335.1234485181</v>
      </c>
      <c r="N6">
        <v>3250278.8403492188</v>
      </c>
      <c r="O6">
        <v>-5026626.4436626043</v>
      </c>
      <c r="P6">
        <v>2794892.853838332</v>
      </c>
      <c r="Q6">
        <v>-5254587.6858614143</v>
      </c>
      <c r="R6">
        <v>-5410811.2907006051</v>
      </c>
      <c r="S6">
        <v>-151059.07820083853</v>
      </c>
      <c r="T6">
        <v>3241879.2872711569</v>
      </c>
      <c r="U6">
        <v>3307556.3740303842</v>
      </c>
      <c r="W6">
        <f>SUM(W2:W5)</f>
        <v>319665.23</v>
      </c>
    </row>
    <row r="7" spans="1:23" ht="15" x14ac:dyDescent="0.15">
      <c r="A7" t="str">
        <f>按地类!V33</f>
        <v>17出口</v>
      </c>
      <c r="B7">
        <f>按地类!W33</f>
        <v>141896661.62003198</v>
      </c>
      <c r="C7">
        <f>按地类!X33</f>
        <v>157709314.34420002</v>
      </c>
      <c r="D7">
        <f>按地类!Y33</f>
        <v>31123418.950614002</v>
      </c>
      <c r="E7">
        <f>按地类!Z33</f>
        <v>98666634.471311599</v>
      </c>
      <c r="F7">
        <f>按地类!AA33</f>
        <v>103457.90188800002</v>
      </c>
      <c r="G7">
        <f>按地类!AB33</f>
        <v>2296509.7536000004</v>
      </c>
      <c r="H7">
        <f>按地类!AC33</f>
        <v>82605.657599999991</v>
      </c>
      <c r="J7">
        <v>0</v>
      </c>
      <c r="K7" t="s">
        <v>73</v>
      </c>
      <c r="L7">
        <v>1851009.4294866987</v>
      </c>
      <c r="M7">
        <v>1482275.5195942447</v>
      </c>
      <c r="N7">
        <v>2582333.8297202233</v>
      </c>
      <c r="O7">
        <v>-3051199.5273510572</v>
      </c>
      <c r="P7">
        <v>4701053.3340186356</v>
      </c>
      <c r="Q7">
        <v>-510941.63299658895</v>
      </c>
      <c r="R7">
        <v>4992789.3597381823</v>
      </c>
      <c r="S7">
        <v>2733544.5451545566</v>
      </c>
      <c r="T7" s="1">
        <v>12344628.406979866</v>
      </c>
      <c r="U7" s="1">
        <v>10381939.440787368</v>
      </c>
    </row>
    <row r="8" spans="1:23" ht="15" x14ac:dyDescent="0.15">
      <c r="A8" t="str">
        <f>按地类!V34</f>
        <v>10出口</v>
      </c>
      <c r="B8">
        <f>按地类!W34</f>
        <v>361349044.83404809</v>
      </c>
      <c r="C8">
        <f>按地类!X34</f>
        <v>180578733.1983594</v>
      </c>
      <c r="D8">
        <f>按地类!Y34</f>
        <v>56722408.20079951</v>
      </c>
      <c r="E8">
        <f>按地类!Z34</f>
        <v>139239491.08348897</v>
      </c>
      <c r="F8">
        <f>按地类!AA34</f>
        <v>-4612.032000000152</v>
      </c>
      <c r="G8">
        <f>按地类!AB34</f>
        <v>1150963.6032000016</v>
      </c>
      <c r="H8">
        <f>按地类!AC34</f>
        <v>15384.354624000058</v>
      </c>
      <c r="J8">
        <v>0</v>
      </c>
      <c r="K8" t="s">
        <v>74</v>
      </c>
      <c r="L8">
        <v>1304144.1551631466</v>
      </c>
      <c r="M8">
        <v>1724754.2159676654</v>
      </c>
      <c r="N8">
        <v>5309224.3748647012</v>
      </c>
      <c r="O8">
        <v>-4805713.1550415885</v>
      </c>
      <c r="P8">
        <v>5418150.9140319405</v>
      </c>
      <c r="Q8">
        <v>-7555811.3188088425</v>
      </c>
      <c r="R8">
        <v>-3314038.3800217472</v>
      </c>
      <c r="S8">
        <v>2562846.3768114583</v>
      </c>
      <c r="T8" s="1">
        <v>426597.52635678556</v>
      </c>
      <c r="U8" s="1">
        <v>2930461.9821910299</v>
      </c>
    </row>
    <row r="9" spans="1:23" x14ac:dyDescent="0.15">
      <c r="A9" t="str">
        <f>按地类!V35</f>
        <v>13出口</v>
      </c>
      <c r="B9">
        <f>按地类!W35</f>
        <v>1603528579.9840839</v>
      </c>
      <c r="C9">
        <f>按地类!X35</f>
        <v>429722796.70992291</v>
      </c>
      <c r="D9">
        <f>按地类!Y35</f>
        <v>204734858.8347373</v>
      </c>
      <c r="E9">
        <f>按地类!Z35</f>
        <v>428951461.44195443</v>
      </c>
      <c r="F9">
        <f>按地类!AA35</f>
        <v>117643.19385599997</v>
      </c>
      <c r="G9">
        <f>按地类!AB35</f>
        <v>6167792.5631999997</v>
      </c>
      <c r="H9">
        <f>按地类!AC35</f>
        <v>263974.40092799999</v>
      </c>
    </row>
    <row r="10" spans="1:23" x14ac:dyDescent="0.15">
      <c r="A10" t="str">
        <f>按地类!V36</f>
        <v>19出口</v>
      </c>
      <c r="B10">
        <f>按地类!W36</f>
        <v>2075715129.5949156</v>
      </c>
      <c r="C10">
        <f>按地类!X36</f>
        <v>316240780.68552399</v>
      </c>
      <c r="D10">
        <f>按地类!Y36</f>
        <v>414479538.8393448</v>
      </c>
      <c r="E10">
        <f>按地类!Z36</f>
        <v>445216750.79808277</v>
      </c>
      <c r="F10">
        <f>按地类!AA36</f>
        <v>185063.70240000001</v>
      </c>
      <c r="G10">
        <f>按地类!AB36</f>
        <v>804133.43999999948</v>
      </c>
      <c r="H10">
        <f>按地类!AC36</f>
        <v>1092636.15552</v>
      </c>
    </row>
    <row r="11" spans="1:23" x14ac:dyDescent="0.15">
      <c r="A11" t="str">
        <f>按地类!V37</f>
        <v>20出口</v>
      </c>
      <c r="B11">
        <f>按地类!W37</f>
        <v>1482319586.904181</v>
      </c>
      <c r="C11">
        <f>按地类!X37</f>
        <v>13118564.0488608</v>
      </c>
      <c r="D11">
        <f>按地类!Y37</f>
        <v>558680470.83344412</v>
      </c>
      <c r="E11">
        <f>按地类!Z37</f>
        <v>229094595.10968265</v>
      </c>
      <c r="F11">
        <f>按地类!AA37</f>
        <v>642432.12480000011</v>
      </c>
      <c r="G11">
        <f>按地类!AB37</f>
        <v>7164627.5520000011</v>
      </c>
      <c r="H11">
        <f>按地类!AC37</f>
        <v>96936.048000000184</v>
      </c>
    </row>
    <row r="12" spans="1:23" x14ac:dyDescent="0.15">
      <c r="A12" t="str">
        <f>按地类!V38</f>
        <v>22出口</v>
      </c>
      <c r="B12">
        <f>按地类!W38</f>
        <v>2227556434.0605283</v>
      </c>
      <c r="C12">
        <f>按地类!X38</f>
        <v>15935438.065924637</v>
      </c>
      <c r="D12">
        <f>按地类!Y38</f>
        <v>1380387898.8872509</v>
      </c>
      <c r="E12">
        <f>按地类!Z38</f>
        <v>378438133.21634507</v>
      </c>
      <c r="F12">
        <f>按地类!AA38</f>
        <v>927918.37440000009</v>
      </c>
      <c r="G12">
        <f>按地类!AB38</f>
        <v>5208060.6720000021</v>
      </c>
      <c r="H12">
        <f>按地类!AC38</f>
        <v>1439311.0752000003</v>
      </c>
    </row>
    <row r="27" spans="7:12" ht="15" x14ac:dyDescent="0.15">
      <c r="G27" s="1"/>
      <c r="H27" s="1"/>
      <c r="I27" s="1"/>
      <c r="J27" s="1"/>
      <c r="K27" s="1"/>
      <c r="L27" s="29"/>
    </row>
    <row r="28" spans="7:12" ht="15" x14ac:dyDescent="0.15">
      <c r="G28" s="1"/>
      <c r="H28" s="1"/>
      <c r="I28" s="1"/>
      <c r="J28" s="1"/>
      <c r="K28" s="1"/>
      <c r="L28" s="29"/>
    </row>
    <row r="29" spans="7:12" ht="15" x14ac:dyDescent="0.15">
      <c r="G29" s="1"/>
      <c r="H29" s="1"/>
      <c r="I29" s="1"/>
      <c r="J29" s="1"/>
      <c r="K29" s="1"/>
      <c r="L29" s="29"/>
    </row>
    <row r="30" spans="7:12" ht="15" x14ac:dyDescent="0.15">
      <c r="G30" s="1"/>
      <c r="H30" s="1"/>
      <c r="I30" s="1"/>
      <c r="J30" s="1"/>
      <c r="K30" s="1"/>
      <c r="L30" s="29"/>
    </row>
    <row r="31" spans="7:12" ht="15" x14ac:dyDescent="0.15">
      <c r="G31" s="1"/>
      <c r="H31" s="1"/>
      <c r="I31" s="1"/>
      <c r="J31" s="1"/>
      <c r="K31" s="1"/>
      <c r="L31" s="29"/>
    </row>
    <row r="32" spans="7:12" ht="15" x14ac:dyDescent="0.15">
      <c r="G32" s="1"/>
      <c r="H32" s="1"/>
      <c r="I32" s="1"/>
      <c r="J32" s="1"/>
      <c r="K32" s="1"/>
      <c r="L32" s="29"/>
    </row>
    <row r="33" spans="7:12" ht="15" x14ac:dyDescent="0.15">
      <c r="G33" s="1"/>
      <c r="H33" s="1"/>
      <c r="I33" s="1"/>
      <c r="J33" s="1"/>
      <c r="K33" s="1"/>
      <c r="L33" s="29"/>
    </row>
    <row r="34" spans="7:12" ht="15" x14ac:dyDescent="0.15">
      <c r="G34" s="1"/>
      <c r="H34" s="1"/>
      <c r="I34" s="1"/>
      <c r="J34" s="1"/>
      <c r="K34" s="1"/>
      <c r="L34" s="29"/>
    </row>
    <row r="35" spans="7:12" ht="15" x14ac:dyDescent="0.15">
      <c r="G35" s="1"/>
      <c r="H35" s="1"/>
      <c r="I35" s="1"/>
      <c r="J35" s="1"/>
      <c r="K35" s="1"/>
      <c r="L35" s="29"/>
    </row>
    <row r="36" spans="7:12" ht="15" x14ac:dyDescent="0.15">
      <c r="G36" s="1"/>
      <c r="H36" s="1"/>
      <c r="I36" s="1"/>
      <c r="J36" s="1"/>
      <c r="K36" s="1"/>
      <c r="L36" s="29"/>
    </row>
    <row r="37" spans="7:12" ht="15" x14ac:dyDescent="0.15">
      <c r="G37" s="26"/>
      <c r="H37" s="28"/>
      <c r="I37" s="28"/>
      <c r="J37" s="28"/>
      <c r="K37" s="28"/>
      <c r="L37" s="2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M1" sqref="M1:N1048576"/>
    </sheetView>
  </sheetViews>
  <sheetFormatPr baseColWidth="10" defaultColWidth="8.83203125" defaultRowHeight="14" x14ac:dyDescent="0.15"/>
  <cols>
    <col min="7" max="7" width="12.6640625" bestFit="1" customWidth="1"/>
    <col min="8" max="8" width="16.1640625" bestFit="1" customWidth="1"/>
    <col min="9" max="11" width="15" bestFit="1" customWidth="1"/>
    <col min="12" max="14" width="13.83203125" bestFit="1" customWidth="1"/>
  </cols>
  <sheetData>
    <row r="1" spans="1:13" x14ac:dyDescent="0.15">
      <c r="A1">
        <f>按地类!P1</f>
        <v>0</v>
      </c>
      <c r="B1" t="str">
        <f>按地类!Q1</f>
        <v>系数</v>
      </c>
      <c r="C1">
        <f>按地类!R1</f>
        <v>0</v>
      </c>
      <c r="D1" t="str">
        <f>按地类!S1</f>
        <v>耕地面积</v>
      </c>
      <c r="E1" t="str">
        <f>按地类!T1</f>
        <v>林地面积</v>
      </c>
      <c r="F1" t="str">
        <f>按地类!U1</f>
        <v>建设用地</v>
      </c>
      <c r="G1" t="str">
        <f>按地类!V1</f>
        <v>15N的量</v>
      </c>
      <c r="H1">
        <f>按地类!W1</f>
        <v>0</v>
      </c>
      <c r="I1">
        <f>按地类!X1</f>
        <v>0</v>
      </c>
      <c r="J1">
        <f>按地类!Y1</f>
        <v>0</v>
      </c>
      <c r="K1" t="str">
        <f>按地类!Z1</f>
        <v>系数*面积</v>
      </c>
      <c r="L1">
        <f>按地类!AA1</f>
        <v>0</v>
      </c>
      <c r="M1">
        <f>按地类!AB1</f>
        <v>0</v>
      </c>
    </row>
    <row r="2" spans="1:13" x14ac:dyDescent="0.15">
      <c r="A2" t="str">
        <f>按地类!P2</f>
        <v>耕地</v>
      </c>
      <c r="B2" t="str">
        <f>按地类!Q2</f>
        <v>林地</v>
      </c>
      <c r="C2" t="str">
        <f>按地类!R2</f>
        <v>建筑</v>
      </c>
      <c r="D2" t="str">
        <f>按地类!S2</f>
        <v>m2</v>
      </c>
      <c r="E2">
        <f>按地类!T2</f>
        <v>0</v>
      </c>
      <c r="F2">
        <f>按地类!U2</f>
        <v>0</v>
      </c>
      <c r="G2" t="str">
        <f>按地类!V2</f>
        <v>5月</v>
      </c>
      <c r="H2" t="str">
        <f>按地类!W2</f>
        <v>7月</v>
      </c>
      <c r="I2" t="str">
        <f>按地类!X2</f>
        <v>11月</v>
      </c>
      <c r="J2" t="str">
        <f>按地类!Y2</f>
        <v>耕地</v>
      </c>
      <c r="K2" t="str">
        <f>按地类!Z2</f>
        <v>林地</v>
      </c>
      <c r="L2" t="str">
        <f>按地类!AA2</f>
        <v>建筑</v>
      </c>
      <c r="M2">
        <f>按地类!AB2</f>
        <v>0</v>
      </c>
    </row>
    <row r="3" spans="1:13" x14ac:dyDescent="0.15">
      <c r="A3">
        <f>按地类!P3</f>
        <v>0</v>
      </c>
      <c r="B3" t="str">
        <f>按地类!Q3</f>
        <v>系数</v>
      </c>
      <c r="C3">
        <f>按地类!R3</f>
        <v>0</v>
      </c>
      <c r="D3" t="str">
        <f>按地类!S3</f>
        <v>耕地面积</v>
      </c>
      <c r="E3" t="str">
        <f>按地类!T3</f>
        <v>林地面积</v>
      </c>
      <c r="F3" t="str">
        <f>按地类!U3</f>
        <v>建设用地</v>
      </c>
      <c r="G3" t="str">
        <f>按地类!V3</f>
        <v>15N的量</v>
      </c>
      <c r="H3">
        <f>按地类!W3</f>
        <v>0</v>
      </c>
      <c r="I3">
        <f>按地类!X3</f>
        <v>0</v>
      </c>
      <c r="J3">
        <f>按地类!Y3</f>
        <v>0</v>
      </c>
      <c r="K3" t="str">
        <f>按地类!Z3</f>
        <v>系数*面积</v>
      </c>
      <c r="L3">
        <f>按地类!AA3</f>
        <v>0</v>
      </c>
      <c r="M3" t="str">
        <f>按地类!AB3</f>
        <v>面积</v>
      </c>
    </row>
    <row r="4" spans="1:13" x14ac:dyDescent="0.15">
      <c r="A4">
        <f>按地类!P4</f>
        <v>8</v>
      </c>
      <c r="B4">
        <f>按地类!Q4</f>
        <v>2</v>
      </c>
      <c r="C4">
        <f>按地类!R4</f>
        <v>15</v>
      </c>
      <c r="D4">
        <f>按地类!S4</f>
        <v>347908.99148700002</v>
      </c>
      <c r="E4">
        <f>按地类!T4</f>
        <v>83144911.495800003</v>
      </c>
      <c r="F4">
        <f>按地类!U4</f>
        <v>78484.000577900006</v>
      </c>
      <c r="G4">
        <f>按地类!V4</f>
        <v>23124.854591999996</v>
      </c>
      <c r="H4">
        <f>按地类!W4</f>
        <v>402740.29440000001</v>
      </c>
      <c r="I4">
        <f>按地类!X4</f>
        <v>5454.1330559999997</v>
      </c>
      <c r="J4">
        <f>按地类!Y4</f>
        <v>2783271.9318960002</v>
      </c>
      <c r="K4">
        <f>按地类!Z4</f>
        <v>166289822.99160001</v>
      </c>
      <c r="L4">
        <f>按地类!AA4</f>
        <v>1177260.0086685</v>
      </c>
      <c r="M4">
        <f>按地类!AB4</f>
        <v>83571304.487864912</v>
      </c>
    </row>
    <row r="5" spans="1:13" x14ac:dyDescent="0.15">
      <c r="A5">
        <f>按地类!P5</f>
        <v>8</v>
      </c>
      <c r="B5">
        <f>按地类!Q5</f>
        <v>2</v>
      </c>
      <c r="C5">
        <f>按地类!R5</f>
        <v>15</v>
      </c>
      <c r="D5">
        <f>按地类!S5</f>
        <v>2998355.3920840002</v>
      </c>
      <c r="E5">
        <f>按地类!T5</f>
        <v>95860004.710499987</v>
      </c>
      <c r="F5">
        <f>按地类!U5</f>
        <v>177462.44032389999</v>
      </c>
      <c r="G5">
        <f>按地类!V5</f>
        <v>21416.266080000001</v>
      </c>
      <c r="H5">
        <f>按地类!W5</f>
        <v>611200.5120000001</v>
      </c>
      <c r="I5">
        <f>按地类!X5</f>
        <v>5531.0532480000002</v>
      </c>
      <c r="J5">
        <f>按地类!Y5</f>
        <v>23986843.136672001</v>
      </c>
      <c r="K5">
        <f>按地类!Z5</f>
        <v>191720009.42099997</v>
      </c>
      <c r="L5">
        <f>按地类!AA5</f>
        <v>2661936.6048585</v>
      </c>
      <c r="M5">
        <f>按地类!AB5</f>
        <v>99035822.542907879</v>
      </c>
    </row>
    <row r="6" spans="1:13" x14ac:dyDescent="0.15">
      <c r="A6">
        <f>按地类!P6</f>
        <v>8</v>
      </c>
      <c r="B6">
        <f>按地类!Q6</f>
        <v>2</v>
      </c>
      <c r="C6">
        <f>按地类!R6</f>
        <v>15</v>
      </c>
      <c r="D6">
        <f>按地类!S6</f>
        <v>6050420.9631610001</v>
      </c>
      <c r="E6">
        <f>按地类!T6</f>
        <v>110435699.71146409</v>
      </c>
      <c r="F6">
        <f>按地类!U6</f>
        <v>759750.91921550001</v>
      </c>
      <c r="G6">
        <f>按地类!V6</f>
        <v>38334.038400000005</v>
      </c>
      <c r="H6">
        <f>按地类!W6</f>
        <v>410269.53599999996</v>
      </c>
      <c r="I6">
        <f>按地类!X6</f>
        <v>8277.4051199999994</v>
      </c>
      <c r="J6">
        <f>按地类!Y6</f>
        <v>48403367.705288</v>
      </c>
      <c r="K6">
        <f>按地类!Z6</f>
        <v>220871399.42292818</v>
      </c>
      <c r="L6">
        <f>按地类!AA6</f>
        <v>11396263.7882325</v>
      </c>
      <c r="M6">
        <f>按地类!AB6</f>
        <v>117245871.5938406</v>
      </c>
    </row>
    <row r="7" spans="1:13" x14ac:dyDescent="0.15">
      <c r="A7">
        <f>按地类!P7</f>
        <v>8</v>
      </c>
      <c r="B7">
        <f>按地类!Q7</f>
        <v>2</v>
      </c>
      <c r="C7">
        <f>按地类!R7</f>
        <v>15</v>
      </c>
      <c r="D7">
        <f>按地类!S7</f>
        <v>1268519.9924340001</v>
      </c>
      <c r="E7">
        <f>按地类!T7</f>
        <v>31263036.808199998</v>
      </c>
      <c r="F7">
        <f>按地类!U7</f>
        <v>74920.589506100005</v>
      </c>
      <c r="G7">
        <f>按地类!V7</f>
        <v>34368.413184000005</v>
      </c>
      <c r="H7">
        <f>按地类!W7</f>
        <v>648571.62239999999</v>
      </c>
      <c r="I7">
        <f>按地类!X7</f>
        <v>6000.1300799999999</v>
      </c>
      <c r="J7">
        <f>按地类!Y7</f>
        <v>10148159.939472001</v>
      </c>
      <c r="K7">
        <f>按地类!Z7</f>
        <v>62526073.616399996</v>
      </c>
      <c r="L7">
        <f>按地类!AA7</f>
        <v>1123808.8425915001</v>
      </c>
      <c r="M7">
        <f>按地类!AB7</f>
        <v>32606477.390140101</v>
      </c>
    </row>
    <row r="8" spans="1:13" x14ac:dyDescent="0.15">
      <c r="A8">
        <f>按地类!P8</f>
        <v>8</v>
      </c>
      <c r="B8">
        <f>按地类!Q8</f>
        <v>2</v>
      </c>
      <c r="C8">
        <f>按地类!R8</f>
        <v>15</v>
      </c>
      <c r="D8">
        <f>按地类!S8</f>
        <v>87274652.766036794</v>
      </c>
      <c r="E8">
        <f>按地类!T8</f>
        <v>213453691.82913101</v>
      </c>
      <c r="F8">
        <f>按地类!U8</f>
        <v>3159768.2663113298</v>
      </c>
      <c r="G8">
        <f>按地类!V8</f>
        <v>249853.87007999999</v>
      </c>
      <c r="H8">
        <f>按地类!W8</f>
        <v>4825578.24</v>
      </c>
      <c r="I8">
        <f>按地类!X8</f>
        <v>53120.154240000003</v>
      </c>
      <c r="J8">
        <f>按地类!Y8</f>
        <v>698197222.12829435</v>
      </c>
      <c r="K8">
        <f>按地类!Z8</f>
        <v>426907383.65826201</v>
      </c>
      <c r="L8">
        <f>按地类!AA8</f>
        <v>47396523.994669944</v>
      </c>
      <c r="M8">
        <f>按地类!AB8</f>
        <v>303888112.86147916</v>
      </c>
    </row>
    <row r="9" spans="1:13" x14ac:dyDescent="0.15">
      <c r="A9">
        <f>按地类!P9</f>
        <v>8</v>
      </c>
      <c r="B9">
        <f>按地类!Q9</f>
        <v>2</v>
      </c>
      <c r="C9">
        <f>按地类!R9</f>
        <v>15</v>
      </c>
      <c r="D9">
        <f>按地类!S9</f>
        <v>3306880.6003269996</v>
      </c>
      <c r="E9">
        <f>按地类!T9</f>
        <v>25205190.8506</v>
      </c>
      <c r="F9">
        <f>按地类!U9</f>
        <v>310275.1505855</v>
      </c>
      <c r="G9">
        <f>按地类!V9</f>
        <v>42500.505599999997</v>
      </c>
      <c r="H9">
        <f>按地类!W9</f>
        <v>95119.142399999997</v>
      </c>
      <c r="I9">
        <f>按地类!X9</f>
        <v>7307.4096000000009</v>
      </c>
      <c r="J9">
        <f>按地类!Y9</f>
        <v>26455044.802615996</v>
      </c>
      <c r="K9">
        <f>按地类!Z9</f>
        <v>50410381.701200001</v>
      </c>
      <c r="L9">
        <f>按地类!AA9</f>
        <v>4654127.2587825004</v>
      </c>
      <c r="M9">
        <f>按地类!AB9</f>
        <v>28822346.601512499</v>
      </c>
    </row>
    <row r="10" spans="1:13" x14ac:dyDescent="0.15">
      <c r="A10">
        <f>按地类!P10</f>
        <v>8</v>
      </c>
      <c r="B10">
        <f>按地类!Q10</f>
        <v>2</v>
      </c>
      <c r="C10">
        <f>按地类!R10</f>
        <v>15</v>
      </c>
      <c r="D10">
        <f>按地类!S10</f>
        <v>7889788.9638056001</v>
      </c>
      <c r="E10">
        <f>按地类!T10</f>
        <v>27182488.847975001</v>
      </c>
      <c r="F10">
        <f>按地类!U10</f>
        <v>766488.60348179995</v>
      </c>
      <c r="G10">
        <f>按地类!V10</f>
        <v>57700.192320000002</v>
      </c>
      <c r="H10">
        <f>按地类!W10</f>
        <v>63795.168000000005</v>
      </c>
      <c r="I10">
        <f>按地类!X10</f>
        <v>6051.030912000002</v>
      </c>
      <c r="J10">
        <f>按地类!Y10</f>
        <v>63118311.710444801</v>
      </c>
      <c r="K10">
        <f>按地类!Z10</f>
        <v>54364977.695950001</v>
      </c>
      <c r="L10">
        <f>按地类!AA10</f>
        <v>11497329.052227</v>
      </c>
      <c r="M10">
        <f>按地类!AB10</f>
        <v>35838766.415262401</v>
      </c>
    </row>
    <row r="11" spans="1:13" x14ac:dyDescent="0.15">
      <c r="A11">
        <f>按地类!P11</f>
        <v>8</v>
      </c>
      <c r="B11">
        <f>按地类!Q11</f>
        <v>2</v>
      </c>
      <c r="C11">
        <f>按地类!R11</f>
        <v>15</v>
      </c>
      <c r="D11">
        <f>按地类!S11</f>
        <v>12263969.060936701</v>
      </c>
      <c r="E11">
        <f>按地类!T11</f>
        <v>58530774.656900004</v>
      </c>
      <c r="F11">
        <f>按地类!U11</f>
        <v>594748.44304490008</v>
      </c>
      <c r="G11">
        <f>按地类!V11</f>
        <v>94097.203200000004</v>
      </c>
      <c r="H11">
        <f>按地类!W11</f>
        <v>178490.92608</v>
      </c>
      <c r="I11">
        <f>按地类!X11</f>
        <v>33044.023872000005</v>
      </c>
      <c r="J11">
        <f>按地类!Y11</f>
        <v>98111752.487493604</v>
      </c>
      <c r="K11">
        <f>按地类!Z11</f>
        <v>117061549.31380001</v>
      </c>
      <c r="L11">
        <f>按地类!AA11</f>
        <v>8921226.6456735004</v>
      </c>
      <c r="M11">
        <f>按地类!AB11</f>
        <v>71389492.160881609</v>
      </c>
    </row>
    <row r="12" spans="1:13" x14ac:dyDescent="0.15">
      <c r="A12">
        <f>按地类!P12</f>
        <v>8</v>
      </c>
      <c r="B12">
        <f>按地类!Q12</f>
        <v>2</v>
      </c>
      <c r="C12">
        <f>按地类!R12</f>
        <v>15</v>
      </c>
      <c r="D12">
        <f>按地类!S12</f>
        <v>10252310.629644999</v>
      </c>
      <c r="E12">
        <f>按地类!T12</f>
        <v>39081371.232914999</v>
      </c>
      <c r="F12">
        <f>按地类!U12</f>
        <v>933971.94534000009</v>
      </c>
      <c r="G12">
        <f>按地类!V12</f>
        <v>140379.03936</v>
      </c>
      <c r="H12">
        <f>按地类!W12</f>
        <v>3050727.3215999994</v>
      </c>
      <c r="I12">
        <f>按地类!X12</f>
        <v>51063.834239999996</v>
      </c>
      <c r="J12">
        <f>按地类!Y12</f>
        <v>82018485.037159994</v>
      </c>
      <c r="K12">
        <f>按地类!Z12</f>
        <v>78162742.465829998</v>
      </c>
      <c r="L12">
        <f>按地类!AA12</f>
        <v>14009579.180100001</v>
      </c>
      <c r="M12">
        <f>按地类!AB12</f>
        <v>50267653.807899997</v>
      </c>
    </row>
    <row r="13" spans="1:13" x14ac:dyDescent="0.15">
      <c r="A13">
        <f>按地类!P13</f>
        <v>8</v>
      </c>
      <c r="B13">
        <f>按地类!Q13</f>
        <v>2</v>
      </c>
      <c r="C13">
        <f>按地类!R13</f>
        <v>15</v>
      </c>
      <c r="D13">
        <f>按地类!S13</f>
        <v>45168630.604256012</v>
      </c>
      <c r="E13">
        <f>按地类!T13</f>
        <v>90289366.5991797</v>
      </c>
      <c r="F13">
        <f>按地类!U13</f>
        <v>3781493.8800533004</v>
      </c>
      <c r="G13">
        <f>按地类!V13</f>
        <v>435120.26687999989</v>
      </c>
      <c r="H13">
        <f>按地类!W13</f>
        <v>10646697.888000002</v>
      </c>
      <c r="I13">
        <f>按地类!X13</f>
        <v>361017.82079999999</v>
      </c>
      <c r="J13">
        <f>按地类!Y13</f>
        <v>361349044.83404809</v>
      </c>
      <c r="K13">
        <f>按地类!Z13</f>
        <v>180578733.1983594</v>
      </c>
      <c r="L13">
        <f>按地类!AA13</f>
        <v>56722408.20079951</v>
      </c>
      <c r="M13">
        <f>按地类!AB13</f>
        <v>139239491.08348897</v>
      </c>
    </row>
    <row r="14" spans="1:13" x14ac:dyDescent="0.15">
      <c r="A14">
        <f>按地类!P14</f>
        <v>8</v>
      </c>
      <c r="B14">
        <f>按地类!Q14</f>
        <v>2</v>
      </c>
      <c r="C14">
        <f>按地类!R14</f>
        <v>15</v>
      </c>
      <c r="D14">
        <f>按地类!S14</f>
        <v>8729102.4352729991</v>
      </c>
      <c r="E14">
        <f>按地类!T14</f>
        <v>13854088.6151</v>
      </c>
      <c r="F14">
        <f>按地类!U14</f>
        <v>906777.30089900014</v>
      </c>
      <c r="G14">
        <f>按地类!V14</f>
        <v>22751.172863999996</v>
      </c>
      <c r="H14">
        <f>按地类!W14</f>
        <v>1801033.92</v>
      </c>
      <c r="I14">
        <f>按地类!X14</f>
        <v>48213.640800000001</v>
      </c>
      <c r="J14">
        <f>按地类!Y14</f>
        <v>69832819.482183993</v>
      </c>
      <c r="K14">
        <f>按地类!Z14</f>
        <v>27708177.2302</v>
      </c>
      <c r="L14">
        <f>按地类!AA14</f>
        <v>13601659.513485001</v>
      </c>
      <c r="M14">
        <f>按地类!AB14</f>
        <v>23489968.351272002</v>
      </c>
    </row>
    <row r="15" spans="1:13" x14ac:dyDescent="0.15">
      <c r="A15">
        <f>按地类!P15</f>
        <v>8</v>
      </c>
      <c r="B15">
        <f>按地类!Q15</f>
        <v>2</v>
      </c>
      <c r="C15">
        <f>按地类!R15</f>
        <v>15</v>
      </c>
      <c r="D15">
        <f>按地类!S15</f>
        <v>200441072.49801049</v>
      </c>
      <c r="E15">
        <f>按地类!T15</f>
        <v>214861398.35496145</v>
      </c>
      <c r="F15">
        <f>按地类!U15</f>
        <v>13648990.588982487</v>
      </c>
      <c r="G15">
        <f>按地类!V15</f>
        <v>440399.63519999996</v>
      </c>
      <c r="H15">
        <f>按地类!W15</f>
        <v>12792954.24</v>
      </c>
      <c r="I15">
        <f>按地类!X15</f>
        <v>377679.30047999998</v>
      </c>
      <c r="J15">
        <f>按地类!Y15</f>
        <v>1603528579.9840839</v>
      </c>
      <c r="K15">
        <f>按地类!Z15</f>
        <v>429722796.70992291</v>
      </c>
      <c r="L15">
        <f>按地类!AA15</f>
        <v>204734858.8347373</v>
      </c>
      <c r="M15">
        <f>按地类!AB15</f>
        <v>428951461.44195443</v>
      </c>
    </row>
    <row r="16" spans="1:13" x14ac:dyDescent="0.15">
      <c r="A16">
        <f>按地类!P16</f>
        <v>8</v>
      </c>
      <c r="B16">
        <f>按地类!Q16</f>
        <v>2</v>
      </c>
      <c r="C16">
        <f>按地类!R16</f>
        <v>15</v>
      </c>
      <c r="D16">
        <f>按地类!S16</f>
        <v>46848531.053332001</v>
      </c>
      <c r="E16">
        <f>按地类!T16</f>
        <v>15760705.0315727</v>
      </c>
      <c r="F16">
        <f>按地类!U16</f>
        <v>4135068.5457387641</v>
      </c>
      <c r="G16">
        <f>按地类!V16</f>
        <v>186292.15487999999</v>
      </c>
      <c r="H16">
        <f>按地类!W16</f>
        <v>583601.93279999995</v>
      </c>
      <c r="I16">
        <f>按地类!X16</f>
        <v>104059.7712</v>
      </c>
      <c r="J16">
        <f>按地类!Y16</f>
        <v>374788248.42665601</v>
      </c>
      <c r="K16">
        <f>按地类!Z16</f>
        <v>31521410.063145399</v>
      </c>
      <c r="L16">
        <f>按地类!AA16</f>
        <v>62026028.186081462</v>
      </c>
      <c r="M16">
        <f>按地类!AB16</f>
        <v>66744304.630643472</v>
      </c>
    </row>
    <row r="17" spans="1:14" x14ac:dyDescent="0.15">
      <c r="A17">
        <f>按地类!P17</f>
        <v>8</v>
      </c>
      <c r="B17">
        <f>按地类!Q17</f>
        <v>2</v>
      </c>
      <c r="C17">
        <f>按地类!R17</f>
        <v>15</v>
      </c>
      <c r="D17">
        <f>按地类!S17</f>
        <v>30509983.606440999</v>
      </c>
      <c r="E17">
        <f>按地类!T17</f>
        <v>2366593.365977</v>
      </c>
      <c r="F17">
        <f>按地类!U17</f>
        <v>1912902.6398772702</v>
      </c>
      <c r="G17">
        <f>按地类!V17</f>
        <v>78571.399680000002</v>
      </c>
      <c r="H17">
        <f>按地类!W17</f>
        <v>628955.64288000006</v>
      </c>
      <c r="I17">
        <f>按地类!X17</f>
        <v>265140.13824</v>
      </c>
      <c r="J17">
        <f>按地类!Y17</f>
        <v>244079868.85152799</v>
      </c>
      <c r="K17">
        <f>按地类!Z17</f>
        <v>4733186.731954</v>
      </c>
      <c r="L17">
        <f>按地类!AA17</f>
        <v>28693539.598159052</v>
      </c>
      <c r="M17">
        <f>按地类!AB17</f>
        <v>34789479.61229527</v>
      </c>
    </row>
    <row r="18" spans="1:14" x14ac:dyDescent="0.15">
      <c r="A18">
        <f>按地类!P18</f>
        <v>8</v>
      </c>
      <c r="B18">
        <f>按地类!Q18</f>
        <v>2</v>
      </c>
      <c r="C18">
        <f>按地类!R18</f>
        <v>15</v>
      </c>
      <c r="D18">
        <f>按地类!S18</f>
        <v>333619930.31860536</v>
      </c>
      <c r="E18">
        <f>按地类!T18</f>
        <v>32602275.340567794</v>
      </c>
      <c r="F18">
        <f>按地类!U18</f>
        <v>27079706.443840563</v>
      </c>
      <c r="G18">
        <f>按地类!V18</f>
        <v>799212.96</v>
      </c>
      <c r="H18">
        <f>按地类!W18</f>
        <v>16557046.271999996</v>
      </c>
      <c r="I18">
        <f>按地类!X18</f>
        <v>1618859.088</v>
      </c>
      <c r="J18">
        <f>按地类!Y18</f>
        <v>2668959442.5488429</v>
      </c>
      <c r="K18">
        <f>按地类!Z18</f>
        <v>65204550.681135587</v>
      </c>
      <c r="L18">
        <f>按地类!AA18</f>
        <v>406195596.65760845</v>
      </c>
      <c r="M18">
        <f>按地类!AB18</f>
        <v>393301912.10301375</v>
      </c>
    </row>
    <row r="19" spans="1:14" x14ac:dyDescent="0.15">
      <c r="A19">
        <f>按地类!P19</f>
        <v>8</v>
      </c>
      <c r="B19">
        <f>按地类!Q19</f>
        <v>2</v>
      </c>
      <c r="C19">
        <f>按地类!R19</f>
        <v>15</v>
      </c>
      <c r="D19">
        <f>按地类!S19</f>
        <v>259464391.19936445</v>
      </c>
      <c r="E19">
        <f>按地类!T19</f>
        <v>158120390.34276199</v>
      </c>
      <c r="F19">
        <f>按地类!U19</f>
        <v>27631969.255956318</v>
      </c>
      <c r="G19">
        <f>按地类!V19</f>
        <v>625463.33759999997</v>
      </c>
      <c r="H19">
        <f>按地类!W19</f>
        <v>13597087.68</v>
      </c>
      <c r="I19">
        <f>按地类!X19</f>
        <v>1470315.456</v>
      </c>
      <c r="J19">
        <f>按地类!Y19</f>
        <v>2075715129.5949156</v>
      </c>
      <c r="K19">
        <f>按地类!Z19</f>
        <v>316240780.68552399</v>
      </c>
      <c r="L19">
        <f>按地类!AA19</f>
        <v>414479538.8393448</v>
      </c>
      <c r="M19">
        <f>按地类!AB19</f>
        <v>445216750.79808277</v>
      </c>
    </row>
    <row r="20" spans="1:14" x14ac:dyDescent="0.15">
      <c r="A20">
        <f>按地类!P20</f>
        <v>8</v>
      </c>
      <c r="B20">
        <f>按地类!Q20</f>
        <v>2</v>
      </c>
      <c r="C20">
        <f>按地类!R20</f>
        <v>15</v>
      </c>
      <c r="D20">
        <f>按地类!S20</f>
        <v>7776367.0245389994</v>
      </c>
      <c r="E20">
        <f>按地类!T20</f>
        <v>41836094.589782096</v>
      </c>
      <c r="F20">
        <f>按地类!U20</f>
        <v>3327155.9821077003</v>
      </c>
      <c r="G20">
        <f>按地类!V20</f>
        <v>72902.571263999998</v>
      </c>
      <c r="H20">
        <f>按地类!W20</f>
        <v>1799583.4368000003</v>
      </c>
      <c r="I20">
        <f>按地类!X20</f>
        <v>60584.745311999985</v>
      </c>
      <c r="J20">
        <f>按地类!Y20</f>
        <v>62210936.196311995</v>
      </c>
      <c r="K20">
        <f>按地类!Z20</f>
        <v>83672189.179564193</v>
      </c>
      <c r="L20">
        <f>按地类!AA20</f>
        <v>49907339.731615506</v>
      </c>
      <c r="M20">
        <f>按地类!AB20</f>
        <v>52939617.596428797</v>
      </c>
    </row>
    <row r="21" spans="1:14" x14ac:dyDescent="0.15">
      <c r="A21">
        <f>按地类!P21</f>
        <v>8</v>
      </c>
      <c r="B21">
        <f>按地类!Q21</f>
        <v>2</v>
      </c>
      <c r="C21">
        <f>按地类!R21</f>
        <v>15</v>
      </c>
      <c r="D21">
        <f>按地类!S21</f>
        <v>17737082.702503998</v>
      </c>
      <c r="E21">
        <f>按地类!T21</f>
        <v>78854657.172100008</v>
      </c>
      <c r="F21">
        <f>按地类!U21</f>
        <v>2074894.5967076002</v>
      </c>
      <c r="G21">
        <f>按地类!V21</f>
        <v>126582.75648000001</v>
      </c>
      <c r="H21">
        <f>按地类!W21</f>
        <v>2699250.0480000004</v>
      </c>
      <c r="I21">
        <f>按地类!X21</f>
        <v>88059.790655999997</v>
      </c>
      <c r="J21">
        <f>按地类!Y21</f>
        <v>141896661.62003198</v>
      </c>
      <c r="K21">
        <f>按地类!Z21</f>
        <v>157709314.34420002</v>
      </c>
      <c r="L21">
        <f>按地类!AA21</f>
        <v>31123418.950614002</v>
      </c>
      <c r="M21">
        <f>按地类!AB21</f>
        <v>98666634.471311599</v>
      </c>
    </row>
    <row r="22" spans="1:14" x14ac:dyDescent="0.15">
      <c r="A22">
        <f>按地类!P22</f>
        <v>8</v>
      </c>
      <c r="B22">
        <f>按地类!Q22</f>
        <v>2</v>
      </c>
      <c r="C22">
        <f>按地类!R22</f>
        <v>15</v>
      </c>
      <c r="D22">
        <f>按地类!S22</f>
        <v>35362849.781944796</v>
      </c>
      <c r="E22">
        <f>按地类!T22</f>
        <v>118297243.597372</v>
      </c>
      <c r="F22">
        <f>按地类!U22</f>
        <v>4970095.5887348</v>
      </c>
      <c r="G22">
        <f>按地类!V22</f>
        <v>313149.54240000003</v>
      </c>
      <c r="H22">
        <f>按地类!W22</f>
        <v>6796484.2368000001</v>
      </c>
      <c r="I22">
        <f>按地类!X22</f>
        <v>257573.67551999993</v>
      </c>
      <c r="J22">
        <f>按地类!Y22</f>
        <v>282902798.25555837</v>
      </c>
      <c r="K22">
        <f>按地类!Z22</f>
        <v>236594487.19474399</v>
      </c>
      <c r="L22">
        <f>按地类!AA22</f>
        <v>74551433.831021994</v>
      </c>
      <c r="M22">
        <f>按地类!AB22</f>
        <v>158630188.96805161</v>
      </c>
    </row>
    <row r="23" spans="1:14" x14ac:dyDescent="0.15">
      <c r="A23">
        <f>按地类!P23</f>
        <v>8</v>
      </c>
      <c r="B23">
        <f>按地类!Q23</f>
        <v>2</v>
      </c>
      <c r="C23">
        <f>按地类!R23</f>
        <v>15</v>
      </c>
      <c r="D23">
        <f>按地类!S23</f>
        <v>185289948.36302263</v>
      </c>
      <c r="E23">
        <f>按地类!T23</f>
        <v>6559282.0244303998</v>
      </c>
      <c r="F23">
        <f>按地类!U23</f>
        <v>37245364.722229607</v>
      </c>
      <c r="G23">
        <f>按地类!V23</f>
        <v>1267895.4624000001</v>
      </c>
      <c r="H23">
        <f>按地类!W23</f>
        <v>20761715.232000001</v>
      </c>
      <c r="I23">
        <f>按地类!X23</f>
        <v>1567251.5040000002</v>
      </c>
      <c r="J23">
        <f>按地类!Y23</f>
        <v>1482319586.904181</v>
      </c>
      <c r="K23">
        <f>按地类!Z23</f>
        <v>13118564.0488608</v>
      </c>
      <c r="L23">
        <f>按地类!AA23</f>
        <v>558680470.83344412</v>
      </c>
      <c r="M23">
        <f>按地类!AB23</f>
        <v>229094595.10968265</v>
      </c>
    </row>
    <row r="24" spans="1:14" x14ac:dyDescent="0.15">
      <c r="A24">
        <f>按地类!P24</f>
        <v>8</v>
      </c>
      <c r="B24">
        <f>按地类!Q24</f>
        <v>2</v>
      </c>
      <c r="C24">
        <f>按地类!R24</f>
        <v>15</v>
      </c>
      <c r="D24">
        <f>按地类!S24</f>
        <v>42426411.481039159</v>
      </c>
      <c r="E24">
        <f>按地类!T24</f>
        <v>100676047.02989639</v>
      </c>
      <c r="F24">
        <f>按地类!U24</f>
        <v>3085566.6467918996</v>
      </c>
      <c r="G24">
        <f>按地类!V24</f>
        <v>196149.80736000001</v>
      </c>
      <c r="H24">
        <f>按地类!W24</f>
        <v>417813.05952000001</v>
      </c>
      <c r="I24">
        <f>按地类!X24</f>
        <v>109578.02687999999</v>
      </c>
      <c r="J24">
        <f>按地类!Y24</f>
        <v>339411291.84831327</v>
      </c>
      <c r="K24">
        <f>按地类!Z24</f>
        <v>201352094.05979279</v>
      </c>
      <c r="L24">
        <f>按地类!AA24</f>
        <v>46283499.701878496</v>
      </c>
      <c r="M24">
        <f>按地类!AB24</f>
        <v>146188025.15772745</v>
      </c>
    </row>
    <row r="25" spans="1:14" x14ac:dyDescent="0.15">
      <c r="A25">
        <f>按地类!P25</f>
        <v>8</v>
      </c>
      <c r="B25">
        <f>按地类!Q25</f>
        <v>2</v>
      </c>
      <c r="C25">
        <f>按地类!R25</f>
        <v>15</v>
      </c>
      <c r="D25">
        <f>按地类!S25</f>
        <v>278444554.25756603</v>
      </c>
      <c r="E25">
        <f>按地类!T25</f>
        <v>7967719.0329623185</v>
      </c>
      <c r="F25">
        <f>按地类!U25</f>
        <v>92025859.92581673</v>
      </c>
      <c r="G25">
        <f>按地类!V25</f>
        <v>1727131.3344000001</v>
      </c>
      <c r="H25">
        <f>按地类!W25</f>
        <v>21765106.943999998</v>
      </c>
      <c r="I25">
        <f>按地类!X25</f>
        <v>3058170.1632000003</v>
      </c>
      <c r="J25">
        <f>按地类!Y25</f>
        <v>2227556434.0605283</v>
      </c>
      <c r="K25">
        <f>按地类!Z25</f>
        <v>15935438.065924637</v>
      </c>
      <c r="L25">
        <f>按地类!AA25</f>
        <v>1380387898.8872509</v>
      </c>
      <c r="M25">
        <f>按地类!AB25</f>
        <v>378438133.21634507</v>
      </c>
    </row>
    <row r="26" spans="1:14" x14ac:dyDescent="0.15">
      <c r="A26">
        <f>按地类!P26</f>
        <v>0</v>
      </c>
      <c r="B26">
        <f>按地类!Q26</f>
        <v>0</v>
      </c>
      <c r="C26">
        <f>按地类!R26</f>
        <v>0</v>
      </c>
      <c r="D26">
        <f>按地类!S26</f>
        <v>0</v>
      </c>
      <c r="E26">
        <f>按地类!T26</f>
        <v>0</v>
      </c>
      <c r="F26">
        <f>按地类!U26</f>
        <v>0</v>
      </c>
      <c r="G26">
        <f>按地类!V26</f>
        <v>0</v>
      </c>
      <c r="H26">
        <f>按地类!W26</f>
        <v>0</v>
      </c>
      <c r="I26">
        <f>按地类!X26</f>
        <v>0</v>
      </c>
      <c r="J26">
        <f>按地类!Y26</f>
        <v>0</v>
      </c>
      <c r="K26">
        <f>按地类!Z26</f>
        <v>0</v>
      </c>
      <c r="L26">
        <f>按地类!AA26</f>
        <v>0</v>
      </c>
      <c r="M26">
        <f>按地类!AB26</f>
        <v>0</v>
      </c>
    </row>
    <row r="27" spans="1:14" ht="15" x14ac:dyDescent="0.15">
      <c r="G27" s="1"/>
      <c r="H27" s="1"/>
      <c r="I27" s="1" t="s">
        <v>62</v>
      </c>
      <c r="J27" s="1"/>
      <c r="K27" s="1"/>
      <c r="L27" s="29"/>
    </row>
    <row r="28" spans="1:14" ht="15" x14ac:dyDescent="0.15">
      <c r="G28" s="1"/>
      <c r="H28" s="1" t="s">
        <v>47</v>
      </c>
      <c r="I28" s="1" t="s">
        <v>48</v>
      </c>
      <c r="J28" s="1" t="s">
        <v>49</v>
      </c>
      <c r="K28" s="1" t="s">
        <v>61</v>
      </c>
      <c r="L28" s="29" t="s">
        <v>50</v>
      </c>
    </row>
    <row r="29" spans="1:14" ht="15" x14ac:dyDescent="0.15">
      <c r="G29" s="1" t="s">
        <v>52</v>
      </c>
      <c r="H29" s="1">
        <f>J12</f>
        <v>82018485.037159994</v>
      </c>
      <c r="I29" s="1">
        <f>K12</f>
        <v>78162742.465829998</v>
      </c>
      <c r="J29" s="1">
        <f>L12</f>
        <v>14009579.180100001</v>
      </c>
      <c r="K29" s="1">
        <f>M12</f>
        <v>50267653.807899997</v>
      </c>
      <c r="L29" s="29">
        <f>G12-G5-G6</f>
        <v>80628.734879999989</v>
      </c>
      <c r="M29" s="29">
        <f t="shared" ref="M29:N29" si="0">H12-H5-H6</f>
        <v>2029257.2735999995</v>
      </c>
      <c r="N29" s="29">
        <f t="shared" si="0"/>
        <v>37255.375872000004</v>
      </c>
    </row>
    <row r="30" spans="1:14" ht="15" x14ac:dyDescent="0.15">
      <c r="G30" s="1" t="s">
        <v>53</v>
      </c>
      <c r="H30" s="1">
        <f>J22</f>
        <v>282902798.25555837</v>
      </c>
      <c r="I30" s="1">
        <f>K22</f>
        <v>236594487.19474399</v>
      </c>
      <c r="J30" s="1">
        <f>L22</f>
        <v>74551433.831021994</v>
      </c>
      <c r="K30" s="1">
        <f>M22</f>
        <v>158630188.96805161</v>
      </c>
      <c r="L30" s="29">
        <f>G22-G7-G12</f>
        <v>138402.08985600004</v>
      </c>
      <c r="M30" s="29">
        <f t="shared" ref="M30:N30" si="1">H22-H7-H12</f>
        <v>3097185.2928000009</v>
      </c>
      <c r="N30" s="29">
        <f t="shared" si="1"/>
        <v>200509.71119999993</v>
      </c>
    </row>
    <row r="31" spans="1:14" ht="15" x14ac:dyDescent="0.15">
      <c r="G31" s="1" t="s">
        <v>54</v>
      </c>
      <c r="H31" s="1">
        <f>J24</f>
        <v>339411291.84831327</v>
      </c>
      <c r="I31" s="1">
        <f>K24</f>
        <v>201352094.05979279</v>
      </c>
      <c r="J31" s="1">
        <f>L24</f>
        <v>46283499.701878496</v>
      </c>
      <c r="K31" s="1">
        <f>M24</f>
        <v>146188025.15772745</v>
      </c>
      <c r="L31" s="29">
        <f>G24-G9</f>
        <v>153649.30176</v>
      </c>
      <c r="M31" s="29">
        <f t="shared" ref="M31:N31" si="2">H24-H9</f>
        <v>322693.91712</v>
      </c>
      <c r="N31" s="29">
        <f t="shared" si="2"/>
        <v>102270.61727999999</v>
      </c>
    </row>
    <row r="32" spans="1:14" ht="15" x14ac:dyDescent="0.15">
      <c r="G32" s="1" t="s">
        <v>55</v>
      </c>
      <c r="H32" s="1">
        <f>J16</f>
        <v>374788248.42665601</v>
      </c>
      <c r="I32" s="1">
        <f>K16</f>
        <v>31521410.063145399</v>
      </c>
      <c r="J32" s="1">
        <f>L16</f>
        <v>62026028.186081462</v>
      </c>
      <c r="K32" s="1">
        <f>M16</f>
        <v>66744304.630643472</v>
      </c>
      <c r="L32" s="29">
        <f>G16-G10-G24</f>
        <v>-67557.844800000021</v>
      </c>
      <c r="M32" s="29">
        <f t="shared" ref="M32:N32" si="3">H16-H10-H24</f>
        <v>101993.70527999994</v>
      </c>
      <c r="N32" s="29">
        <f t="shared" si="3"/>
        <v>-11569.286591999989</v>
      </c>
    </row>
    <row r="33" spans="7:14" ht="15" x14ac:dyDescent="0.15">
      <c r="G33" s="1" t="s">
        <v>56</v>
      </c>
      <c r="H33" s="1">
        <f>J21</f>
        <v>141896661.62003198</v>
      </c>
      <c r="I33" s="1">
        <f>K21</f>
        <v>157709314.34420002</v>
      </c>
      <c r="J33" s="1">
        <f>L21</f>
        <v>31123418.950614002</v>
      </c>
      <c r="K33" s="1">
        <f>M21</f>
        <v>98666634.471311599</v>
      </c>
      <c r="L33" s="29">
        <f>G21-G4</f>
        <v>103457.90188800002</v>
      </c>
      <c r="M33" s="29">
        <f t="shared" ref="M33:N33" si="4">H21-H4</f>
        <v>2296509.7536000004</v>
      </c>
      <c r="N33" s="29">
        <f t="shared" si="4"/>
        <v>82605.657599999991</v>
      </c>
    </row>
    <row r="34" spans="7:14" ht="15" x14ac:dyDescent="0.15">
      <c r="G34" s="1" t="s">
        <v>57</v>
      </c>
      <c r="H34" s="1">
        <f>J13</f>
        <v>361349044.83404809</v>
      </c>
      <c r="I34" s="1">
        <f>K13</f>
        <v>180578733.1983594</v>
      </c>
      <c r="J34" s="1">
        <f>L13</f>
        <v>56722408.20079951</v>
      </c>
      <c r="K34" s="1">
        <f>M13</f>
        <v>139239491.08348897</v>
      </c>
      <c r="L34" s="29">
        <f>G13-G22-G21</f>
        <v>-4612.032000000152</v>
      </c>
      <c r="M34" s="29">
        <f t="shared" ref="M34:N34" si="5">H13-H22-H21</f>
        <v>1150963.6032000016</v>
      </c>
      <c r="N34" s="29">
        <f t="shared" si="5"/>
        <v>15384.354624000058</v>
      </c>
    </row>
    <row r="35" spans="7:14" ht="15" x14ac:dyDescent="0.15">
      <c r="G35" s="1" t="s">
        <v>58</v>
      </c>
      <c r="H35" s="1">
        <f>J15</f>
        <v>1603528579.9840839</v>
      </c>
      <c r="I35" s="1">
        <f>K15</f>
        <v>429722796.70992291</v>
      </c>
      <c r="J35" s="1">
        <f>L15</f>
        <v>204734858.8347373</v>
      </c>
      <c r="K35" s="1">
        <f>M15</f>
        <v>428951461.44195443</v>
      </c>
      <c r="L35" s="29">
        <f>G15-G8-G20</f>
        <v>117643.19385599997</v>
      </c>
      <c r="M35" s="29">
        <f t="shared" ref="M35:N35" si="6">H15-H8-H20</f>
        <v>6167792.5631999997</v>
      </c>
      <c r="N35" s="29">
        <f t="shared" si="6"/>
        <v>263974.40092799999</v>
      </c>
    </row>
    <row r="36" spans="7:14" ht="15" x14ac:dyDescent="0.15">
      <c r="G36" s="1" t="s">
        <v>59</v>
      </c>
      <c r="H36" s="1">
        <f>J19</f>
        <v>2075715129.5949156</v>
      </c>
      <c r="I36" s="1">
        <f>K19</f>
        <v>316240780.68552399</v>
      </c>
      <c r="J36" s="1">
        <f>L19</f>
        <v>414479538.8393448</v>
      </c>
      <c r="K36" s="1">
        <f>M19</f>
        <v>445216750.79808277</v>
      </c>
      <c r="L36" s="29">
        <f>G19-G15</f>
        <v>185063.70240000001</v>
      </c>
      <c r="M36" s="29">
        <f t="shared" ref="M36:N36" si="7">H19-H15</f>
        <v>804133.43999999948</v>
      </c>
      <c r="N36" s="29">
        <f t="shared" si="7"/>
        <v>1092636.15552</v>
      </c>
    </row>
    <row r="37" spans="7:14" ht="15" x14ac:dyDescent="0.15">
      <c r="G37" s="26" t="s">
        <v>60</v>
      </c>
      <c r="H37" s="28">
        <f>J23</f>
        <v>1482319586.904181</v>
      </c>
      <c r="I37" s="28">
        <f>K23</f>
        <v>13118564.0488608</v>
      </c>
      <c r="J37" s="28">
        <f>L23</f>
        <v>558680470.83344412</v>
      </c>
      <c r="K37" s="28">
        <f>M23</f>
        <v>229094595.10968265</v>
      </c>
      <c r="L37" s="29">
        <f>G23-G19</f>
        <v>642432.12480000011</v>
      </c>
      <c r="M37" s="29">
        <f t="shared" ref="M37:N37" si="8">H23-H19</f>
        <v>7164627.5520000011</v>
      </c>
      <c r="N37" s="29">
        <f t="shared" si="8"/>
        <v>96936.048000000184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opLeftCell="N20" workbookViewId="0">
      <selection activeCell="U29" sqref="U29:Z38"/>
    </sheetView>
  </sheetViews>
  <sheetFormatPr baseColWidth="10" defaultColWidth="8.83203125" defaultRowHeight="15" x14ac:dyDescent="0.15"/>
  <cols>
    <col min="1" max="1" width="8.83203125" style="1"/>
    <col min="2" max="2" width="9.33203125" style="1" customWidth="1"/>
    <col min="3" max="4" width="13.6640625" style="1" customWidth="1"/>
    <col min="5" max="5" width="12.6640625" style="1" customWidth="1"/>
    <col min="6" max="10" width="10.5" style="1" customWidth="1"/>
    <col min="11" max="11" width="9" style="1" customWidth="1"/>
    <col min="12" max="14" width="14" style="1" customWidth="1"/>
    <col min="15" max="15" width="15" style="1" hidden="1" customWidth="1"/>
    <col min="16" max="16" width="22.83203125" style="1" hidden="1" customWidth="1"/>
    <col min="17" max="17" width="13.83203125" style="1" hidden="1" customWidth="1"/>
    <col min="18" max="20" width="13.83203125" style="1" customWidth="1"/>
    <col min="21" max="23" width="16.1640625" style="1" customWidth="1"/>
    <col min="24" max="25" width="15" style="1" customWidth="1"/>
    <col min="26" max="26" width="15" style="1" bestFit="1" customWidth="1"/>
    <col min="27" max="27" width="12.83203125" style="1" customWidth="1"/>
    <col min="28" max="30" width="16.1640625" style="1" bestFit="1" customWidth="1"/>
    <col min="31" max="32" width="15" style="1" bestFit="1" customWidth="1"/>
    <col min="33" max="33" width="13.83203125" style="1" bestFit="1" customWidth="1"/>
    <col min="34" max="34" width="13.83203125" style="29" bestFit="1" customWidth="1"/>
    <col min="35" max="35" width="22.6640625" style="1" bestFit="1" customWidth="1"/>
    <col min="36" max="16384" width="8.83203125" style="1"/>
  </cols>
  <sheetData>
    <row r="1" spans="1:34" ht="16" x14ac:dyDescent="0.2">
      <c r="A1" s="2" t="s">
        <v>0</v>
      </c>
      <c r="C1" s="3" t="s">
        <v>1</v>
      </c>
      <c r="D1" s="4" t="s">
        <v>1</v>
      </c>
      <c r="E1" s="5" t="s">
        <v>1</v>
      </c>
      <c r="F1" s="6" t="s">
        <v>2</v>
      </c>
      <c r="G1" s="6" t="s">
        <v>2</v>
      </c>
      <c r="H1" s="6" t="s">
        <v>2</v>
      </c>
      <c r="I1" s="6"/>
      <c r="J1" s="6"/>
      <c r="L1" s="6"/>
      <c r="M1" s="6" t="s">
        <v>41</v>
      </c>
      <c r="N1" s="6"/>
      <c r="O1" s="7" t="s">
        <v>4</v>
      </c>
      <c r="P1" s="8" t="s">
        <v>5</v>
      </c>
      <c r="Q1" s="8" t="s">
        <v>6</v>
      </c>
      <c r="R1" s="8"/>
      <c r="S1" s="8"/>
      <c r="T1" s="8"/>
      <c r="U1" s="18"/>
      <c r="V1" s="18" t="s">
        <v>46</v>
      </c>
      <c r="W1" s="18"/>
      <c r="AE1" s="29"/>
      <c r="AH1" s="1"/>
    </row>
    <row r="2" spans="1:34" ht="16" x14ac:dyDescent="0.2">
      <c r="A2" s="9"/>
      <c r="C2" s="10" t="s">
        <v>7</v>
      </c>
      <c r="D2" s="10" t="s">
        <v>8</v>
      </c>
      <c r="E2" s="10" t="s">
        <v>9</v>
      </c>
      <c r="F2" s="11" t="s">
        <v>10</v>
      </c>
      <c r="G2" s="11" t="s">
        <v>11</v>
      </c>
      <c r="H2" s="11" t="s">
        <v>12</v>
      </c>
      <c r="I2" s="31"/>
      <c r="J2" s="31"/>
      <c r="L2" s="1" t="s">
        <v>23</v>
      </c>
      <c r="M2" s="1" t="s">
        <v>42</v>
      </c>
      <c r="N2" s="1" t="s">
        <v>43</v>
      </c>
      <c r="O2" s="11" t="s">
        <v>40</v>
      </c>
      <c r="R2" s="33" t="s">
        <v>87</v>
      </c>
      <c r="S2" s="33"/>
      <c r="T2" s="33"/>
      <c r="U2" s="19" t="s">
        <v>23</v>
      </c>
      <c r="V2" s="19" t="s">
        <v>42</v>
      </c>
      <c r="W2" s="19" t="s">
        <v>43</v>
      </c>
      <c r="X2" s="33" t="s">
        <v>90</v>
      </c>
      <c r="Y2" s="33"/>
      <c r="Z2" s="33"/>
      <c r="AE2" s="29"/>
      <c r="AH2" s="1"/>
    </row>
    <row r="3" spans="1:34" ht="16" x14ac:dyDescent="0.2">
      <c r="A3" s="2" t="s">
        <v>0</v>
      </c>
      <c r="C3" s="3" t="s">
        <v>1</v>
      </c>
      <c r="D3" s="4" t="s">
        <v>1</v>
      </c>
      <c r="E3" s="5" t="s">
        <v>1</v>
      </c>
      <c r="F3" s="6" t="s">
        <v>2</v>
      </c>
      <c r="G3" s="6" t="s">
        <v>2</v>
      </c>
      <c r="H3" s="6" t="s">
        <v>2</v>
      </c>
      <c r="I3" s="6" t="s">
        <v>86</v>
      </c>
      <c r="J3" s="6" t="s">
        <v>86</v>
      </c>
      <c r="K3" s="6" t="s">
        <v>86</v>
      </c>
      <c r="L3" s="6"/>
      <c r="M3" s="6" t="s">
        <v>41</v>
      </c>
      <c r="N3" s="6"/>
      <c r="O3" s="7" t="s">
        <v>4</v>
      </c>
      <c r="P3" s="8" t="s">
        <v>5</v>
      </c>
      <c r="Q3" s="8" t="s">
        <v>6</v>
      </c>
      <c r="R3" s="7" t="s">
        <v>4</v>
      </c>
      <c r="S3" s="8" t="s">
        <v>5</v>
      </c>
      <c r="T3" s="8" t="s">
        <v>6</v>
      </c>
      <c r="U3" s="18"/>
      <c r="V3" s="18" t="s">
        <v>46</v>
      </c>
      <c r="W3" s="18"/>
      <c r="X3" s="7" t="s">
        <v>4</v>
      </c>
      <c r="Y3" s="8" t="s">
        <v>5</v>
      </c>
      <c r="Z3" s="8" t="s">
        <v>6</v>
      </c>
      <c r="AE3" s="29"/>
      <c r="AH3" s="1"/>
    </row>
    <row r="4" spans="1:34" ht="16" x14ac:dyDescent="0.2">
      <c r="A4" s="2" t="s">
        <v>13</v>
      </c>
      <c r="B4" s="6" t="s">
        <v>14</v>
      </c>
      <c r="C4" s="3">
        <v>3.0859999999999999</v>
      </c>
      <c r="D4" s="4">
        <v>2.6379999999999999</v>
      </c>
      <c r="E4" s="5">
        <v>1.2569999999999999</v>
      </c>
      <c r="F4" s="1">
        <v>8.6730000000000002E-2</v>
      </c>
      <c r="G4" s="1">
        <v>1.7669999999999999</v>
      </c>
      <c r="H4" s="1">
        <v>5.0220000000000001E-2</v>
      </c>
      <c r="I4" s="1">
        <f>F4/F21*C4</f>
        <v>1.5444245816503175</v>
      </c>
      <c r="J4" s="1">
        <f>G4/G21*D4</f>
        <v>1.4316173218673218</v>
      </c>
      <c r="K4" s="1">
        <f>H4/H21*E4</f>
        <v>0.72701301393527573</v>
      </c>
      <c r="L4" s="1">
        <v>8</v>
      </c>
      <c r="M4" s="1">
        <v>2</v>
      </c>
      <c r="N4" s="5">
        <v>15</v>
      </c>
      <c r="O4" s="12">
        <v>347908.99148700002</v>
      </c>
      <c r="P4" s="12">
        <v>83144911.495800003</v>
      </c>
      <c r="Q4" s="13">
        <v>78484.000577900006</v>
      </c>
      <c r="R4" s="13">
        <f>O4/1000000</f>
        <v>0.347908991487</v>
      </c>
      <c r="S4" s="13">
        <f t="shared" ref="S4:T19" si="0">P4/1000000</f>
        <v>83.144911495800002</v>
      </c>
      <c r="T4" s="13">
        <f t="shared" si="0"/>
        <v>7.8484000577900004E-2</v>
      </c>
      <c r="U4" s="19">
        <f>L4*X4</f>
        <v>3.3304158035491103E-2</v>
      </c>
      <c r="V4" s="19">
        <f>M4*Y4</f>
        <v>1.9897957081158923</v>
      </c>
      <c r="W4" s="19">
        <f>N4*Z4</f>
        <v>1.4086892814260735E-2</v>
      </c>
      <c r="X4" s="24">
        <f>R4/(R4+S4+T4)</f>
        <v>4.1630197544363879E-3</v>
      </c>
      <c r="Y4" s="24">
        <f>S4/(R4+S4+T4)</f>
        <v>0.99489785405794617</v>
      </c>
      <c r="Z4" s="32">
        <f>T4/(R4+S4+T4)</f>
        <v>9.3912618761738233E-4</v>
      </c>
      <c r="AA4" s="27"/>
      <c r="AD4"/>
      <c r="AE4" s="29"/>
      <c r="AH4" s="1"/>
    </row>
    <row r="5" spans="1:34" ht="16" x14ac:dyDescent="0.2">
      <c r="A5" s="2" t="s">
        <v>16</v>
      </c>
      <c r="B5" s="6" t="s">
        <v>14</v>
      </c>
      <c r="C5" s="3">
        <v>3.0470000000000002</v>
      </c>
      <c r="D5" s="4">
        <v>4.6539999999999999</v>
      </c>
      <c r="E5" s="5">
        <v>2.1619999999999999</v>
      </c>
      <c r="F5" s="1">
        <v>8.1350000000000006E-2</v>
      </c>
      <c r="G5" s="1">
        <v>1.52</v>
      </c>
      <c r="H5" s="1">
        <v>2.9610000000000001E-2</v>
      </c>
      <c r="I5" s="1">
        <f>F5/F12*C5</f>
        <v>1.1135375112309076</v>
      </c>
      <c r="J5" s="1">
        <f>G5/G12*D5</f>
        <v>1.5622968197879861</v>
      </c>
      <c r="K5" s="1">
        <f>H5/H12*E5</f>
        <v>0.70232386176631922</v>
      </c>
      <c r="L5" s="1">
        <v>8</v>
      </c>
      <c r="M5" s="1">
        <v>2</v>
      </c>
      <c r="N5" s="5">
        <v>15</v>
      </c>
      <c r="O5" s="12">
        <v>2998355.3920840002</v>
      </c>
      <c r="P5" s="12">
        <v>95860004.710499987</v>
      </c>
      <c r="Q5" s="13">
        <v>177462.44032389999</v>
      </c>
      <c r="R5" s="13">
        <f t="shared" ref="R5:R25" si="1">O5/1000000</f>
        <v>2.998355392084</v>
      </c>
      <c r="S5" s="13">
        <f t="shared" si="0"/>
        <v>95.860004710499993</v>
      </c>
      <c r="T5" s="13">
        <f t="shared" si="0"/>
        <v>0.17746244032389999</v>
      </c>
      <c r="U5" s="19">
        <f t="shared" ref="U5:U25" si="2">L5*X5</f>
        <v>0.24220370488950654</v>
      </c>
      <c r="V5" s="19">
        <f t="shared" ref="V5:V25" si="3">M5*Y5</f>
        <v>1.9358652707502491</v>
      </c>
      <c r="W5" s="19">
        <f t="shared" ref="W5:W25" si="4">N5*Z5</f>
        <v>2.6878522705308976E-2</v>
      </c>
      <c r="X5" s="24">
        <f t="shared" ref="X5:X25" si="5">R5/(R5+S5+T5)</f>
        <v>3.0275463111188318E-2</v>
      </c>
      <c r="Y5" s="24">
        <f t="shared" ref="Y5:Y25" si="6">S5/(R5+S5+T5)</f>
        <v>0.96793263537512453</v>
      </c>
      <c r="Z5" s="32">
        <f t="shared" ref="Z5:Z25" si="7">T5/(R5+S5+T5)</f>
        <v>1.7919015136872651E-3</v>
      </c>
      <c r="AA5" s="27"/>
      <c r="AD5"/>
      <c r="AE5" s="29"/>
      <c r="AH5" s="1"/>
    </row>
    <row r="6" spans="1:34" ht="16" x14ac:dyDescent="0.2">
      <c r="A6" s="2" t="s">
        <v>15</v>
      </c>
      <c r="B6" s="6" t="s">
        <v>14</v>
      </c>
      <c r="C6" s="3">
        <v>3.6819999999999999</v>
      </c>
      <c r="D6" s="4">
        <v>1.9350000000000001</v>
      </c>
      <c r="E6" s="5">
        <v>1.81</v>
      </c>
      <c r="F6" s="1">
        <v>0.1205</v>
      </c>
      <c r="G6" s="1">
        <v>2.4540000000000002</v>
      </c>
      <c r="H6" s="1">
        <v>5.2929999999999998E-2</v>
      </c>
      <c r="I6" s="1">
        <f>F6/F12*C6</f>
        <v>1.993176100628931</v>
      </c>
      <c r="J6" s="1">
        <f>G6/G12*D6</f>
        <v>1.0486947879858659</v>
      </c>
      <c r="K6" s="1">
        <f>H6/H12*E6</f>
        <v>1.0510510148107517</v>
      </c>
      <c r="L6" s="1">
        <v>8</v>
      </c>
      <c r="M6" s="1">
        <v>2</v>
      </c>
      <c r="N6" s="5">
        <v>15</v>
      </c>
      <c r="O6" s="12">
        <v>6050420.9631610001</v>
      </c>
      <c r="P6" s="13">
        <v>110435699.71146409</v>
      </c>
      <c r="Q6" s="13">
        <v>759750.91921550001</v>
      </c>
      <c r="R6" s="13">
        <f t="shared" si="1"/>
        <v>6.0504209631609998</v>
      </c>
      <c r="S6" s="13">
        <f t="shared" si="0"/>
        <v>110.4356997114641</v>
      </c>
      <c r="T6" s="13">
        <f t="shared" si="0"/>
        <v>0.75975091921549998</v>
      </c>
      <c r="U6" s="19">
        <f t="shared" si="2"/>
        <v>0.41283643549484961</v>
      </c>
      <c r="V6" s="19">
        <f t="shared" si="3"/>
        <v>1.8838309308498624</v>
      </c>
      <c r="W6" s="19">
        <f t="shared" si="4"/>
        <v>9.7199702073187469E-2</v>
      </c>
      <c r="X6" s="24">
        <f t="shared" si="5"/>
        <v>5.1604554436856201E-2</v>
      </c>
      <c r="Y6" s="24">
        <f t="shared" si="6"/>
        <v>0.94191546542493121</v>
      </c>
      <c r="Z6" s="32">
        <f t="shared" si="7"/>
        <v>6.4799801382124976E-3</v>
      </c>
      <c r="AA6" s="27"/>
      <c r="AD6"/>
      <c r="AE6" s="29"/>
      <c r="AH6" s="1"/>
    </row>
    <row r="7" spans="1:34" ht="16" x14ac:dyDescent="0.2">
      <c r="A7" s="2" t="s">
        <v>17</v>
      </c>
      <c r="B7" s="6" t="s">
        <v>14</v>
      </c>
      <c r="C7" s="3">
        <v>4.6340000000000003</v>
      </c>
      <c r="D7" s="4">
        <v>4.6280000000000001</v>
      </c>
      <c r="E7" s="5">
        <v>2.0649999999999999</v>
      </c>
      <c r="F7" s="1">
        <v>8.584E-2</v>
      </c>
      <c r="G7" s="1">
        <v>1.6220000000000001</v>
      </c>
      <c r="H7" s="1">
        <v>3.363E-2</v>
      </c>
      <c r="I7" s="1">
        <f>F7/F22*C7</f>
        <v>1.0413156020942409</v>
      </c>
      <c r="J7" s="1">
        <f>G7/G22*D7</f>
        <v>0.88136855700363992</v>
      </c>
      <c r="K7" s="1">
        <f>H7/H22*E7</f>
        <v>0.27427310426540286</v>
      </c>
      <c r="L7" s="1">
        <v>8</v>
      </c>
      <c r="M7" s="1">
        <v>2</v>
      </c>
      <c r="N7" s="5">
        <v>15</v>
      </c>
      <c r="O7" s="12">
        <v>1268519.9924340001</v>
      </c>
      <c r="P7" s="12">
        <v>31263036.808199998</v>
      </c>
      <c r="Q7" s="13">
        <v>74920.589506100005</v>
      </c>
      <c r="R7" s="13">
        <f t="shared" si="1"/>
        <v>1.268519992434</v>
      </c>
      <c r="S7" s="13">
        <f t="shared" si="0"/>
        <v>31.263036808199999</v>
      </c>
      <c r="T7" s="13">
        <f t="shared" si="0"/>
        <v>7.4920589506100005E-2</v>
      </c>
      <c r="U7" s="19">
        <f t="shared" si="2"/>
        <v>0.3112314101903173</v>
      </c>
      <c r="V7" s="19">
        <f t="shared" si="3"/>
        <v>1.917596705349941</v>
      </c>
      <c r="W7" s="19">
        <f t="shared" si="4"/>
        <v>3.4465815768597245E-2</v>
      </c>
      <c r="X7" s="24">
        <f t="shared" si="5"/>
        <v>3.8903926273789663E-2</v>
      </c>
      <c r="Y7" s="24">
        <f t="shared" si="6"/>
        <v>0.95879835267497049</v>
      </c>
      <c r="Z7" s="32">
        <f t="shared" si="7"/>
        <v>2.2977210512398162E-3</v>
      </c>
      <c r="AA7" s="27"/>
      <c r="AD7"/>
      <c r="AE7" s="29"/>
      <c r="AH7" s="1"/>
    </row>
    <row r="8" spans="1:34" ht="16" x14ac:dyDescent="0.2">
      <c r="A8" s="2" t="s">
        <v>20</v>
      </c>
      <c r="B8" s="6" t="s">
        <v>14</v>
      </c>
      <c r="C8" s="3">
        <v>4.2880000000000003</v>
      </c>
      <c r="D8" s="4">
        <v>3.27</v>
      </c>
      <c r="E8" s="5">
        <v>1.1140000000000001</v>
      </c>
      <c r="F8" s="1">
        <v>0.6744</v>
      </c>
      <c r="G8" s="1">
        <v>17.079999999999998</v>
      </c>
      <c r="H8" s="1">
        <v>0.55189999999999995</v>
      </c>
      <c r="I8" s="1">
        <f>F8/F15*C8</f>
        <v>3.2735195834276665</v>
      </c>
      <c r="J8" s="1">
        <f>G8/G15*D8</f>
        <v>2.7445503685503678</v>
      </c>
      <c r="K8" s="1">
        <f>H8/H15*E8</f>
        <v>0.7507834900476249</v>
      </c>
      <c r="L8" s="1">
        <v>8</v>
      </c>
      <c r="M8" s="1">
        <v>2</v>
      </c>
      <c r="N8" s="5">
        <v>15</v>
      </c>
      <c r="O8" s="12">
        <v>87274652.766036794</v>
      </c>
      <c r="P8" s="13">
        <v>213453691.82913101</v>
      </c>
      <c r="Q8" s="13">
        <v>3159768.2663113298</v>
      </c>
      <c r="R8" s="13">
        <f t="shared" si="1"/>
        <v>87.274652766036795</v>
      </c>
      <c r="S8" s="13">
        <f t="shared" si="0"/>
        <v>213.453691829131</v>
      </c>
      <c r="T8" s="13">
        <f t="shared" si="0"/>
        <v>3.15976826631133</v>
      </c>
      <c r="U8" s="19">
        <f t="shared" si="2"/>
        <v>2.2975470002887297</v>
      </c>
      <c r="V8" s="19">
        <f t="shared" si="3"/>
        <v>1.4048176469898923</v>
      </c>
      <c r="W8" s="19">
        <f t="shared" si="4"/>
        <v>0.15596702203443752</v>
      </c>
      <c r="X8" s="24">
        <f t="shared" si="5"/>
        <v>0.28719337503609121</v>
      </c>
      <c r="Y8" s="24">
        <f t="shared" si="6"/>
        <v>0.70240882349494616</v>
      </c>
      <c r="Z8" s="32">
        <f t="shared" si="7"/>
        <v>1.0397801468962501E-2</v>
      </c>
      <c r="AA8" s="27"/>
      <c r="AD8"/>
      <c r="AE8" s="29"/>
      <c r="AH8" s="1"/>
    </row>
    <row r="9" spans="1:34" ht="16" x14ac:dyDescent="0.2">
      <c r="A9" s="2" t="s">
        <v>18</v>
      </c>
      <c r="B9" s="6" t="s">
        <v>14</v>
      </c>
      <c r="C9" s="14">
        <v>4.2699999999999996</v>
      </c>
      <c r="D9" s="4">
        <v>4.6159999999999997</v>
      </c>
      <c r="E9" s="4">
        <v>2.35</v>
      </c>
      <c r="F9" s="1">
        <v>0.1152</v>
      </c>
      <c r="G9" s="1">
        <v>0.23849999999999999</v>
      </c>
      <c r="H9" s="1">
        <v>3.5990000000000001E-2</v>
      </c>
      <c r="I9" s="1">
        <f>F9/F24*C9</f>
        <v>2.2731238447319773</v>
      </c>
      <c r="J9" s="1">
        <f>G9/G24*D9</f>
        <v>2.144780829924021</v>
      </c>
      <c r="K9" s="1">
        <f>H9/H24*E9</f>
        <v>0.84072067594433408</v>
      </c>
      <c r="L9" s="1">
        <v>8</v>
      </c>
      <c r="M9" s="1">
        <v>2</v>
      </c>
      <c r="N9" s="5">
        <v>15</v>
      </c>
      <c r="O9" s="12">
        <v>3306880.6003269996</v>
      </c>
      <c r="P9" s="12">
        <v>25205190.8506</v>
      </c>
      <c r="Q9" s="13">
        <v>310275.1505855</v>
      </c>
      <c r="R9" s="13">
        <f t="shared" si="1"/>
        <v>3.3068806003269997</v>
      </c>
      <c r="S9" s="13">
        <f t="shared" si="0"/>
        <v>25.205190850600001</v>
      </c>
      <c r="T9" s="13">
        <f t="shared" si="0"/>
        <v>0.31027515058549998</v>
      </c>
      <c r="U9" s="19">
        <f t="shared" si="2"/>
        <v>0.91786575077921395</v>
      </c>
      <c r="V9" s="19">
        <f t="shared" si="3"/>
        <v>1.7490033826237672</v>
      </c>
      <c r="W9" s="19">
        <f t="shared" si="4"/>
        <v>0.16147634761072044</v>
      </c>
      <c r="X9" s="24">
        <f t="shared" si="5"/>
        <v>0.11473321884740174</v>
      </c>
      <c r="Y9" s="24">
        <f t="shared" si="6"/>
        <v>0.8745016913118836</v>
      </c>
      <c r="Z9" s="32">
        <f t="shared" si="7"/>
        <v>1.0765089840714696E-2</v>
      </c>
      <c r="AA9" s="27"/>
      <c r="AD9"/>
      <c r="AE9" s="29"/>
      <c r="AH9" s="1"/>
    </row>
    <row r="10" spans="1:34" ht="16" x14ac:dyDescent="0.2">
      <c r="A10" s="2" t="s">
        <v>21</v>
      </c>
      <c r="B10" s="6" t="s">
        <v>14</v>
      </c>
      <c r="C10" s="3">
        <v>4.7329999999999997</v>
      </c>
      <c r="D10" s="4">
        <v>2.35</v>
      </c>
      <c r="E10" s="5">
        <v>1.1980000000000004</v>
      </c>
      <c r="F10" s="1">
        <v>0.1411</v>
      </c>
      <c r="G10" s="1">
        <v>0.31419999999999998</v>
      </c>
      <c r="H10" s="1">
        <v>5.8459999999999998E-2</v>
      </c>
      <c r="I10" s="1">
        <f>F10/F16*C10</f>
        <v>1.7010348955680081</v>
      </c>
      <c r="J10" s="1">
        <f>G10/G16*D10</f>
        <v>0.6267996604414261</v>
      </c>
      <c r="K10" s="1">
        <f>H10/H16*E10</f>
        <v>0.25987042671614108</v>
      </c>
      <c r="L10" s="1">
        <v>8</v>
      </c>
      <c r="M10" s="1">
        <v>2</v>
      </c>
      <c r="N10" s="5">
        <v>15</v>
      </c>
      <c r="O10" s="12">
        <v>7889788.9638056001</v>
      </c>
      <c r="P10" s="13">
        <v>27182488.847975001</v>
      </c>
      <c r="Q10" s="13">
        <v>766488.60348179995</v>
      </c>
      <c r="R10" s="13">
        <f t="shared" si="1"/>
        <v>7.8897889638056</v>
      </c>
      <c r="S10" s="13">
        <f t="shared" si="0"/>
        <v>27.182488847975002</v>
      </c>
      <c r="T10" s="13">
        <f t="shared" si="0"/>
        <v>0.76648860348179992</v>
      </c>
      <c r="U10" s="19">
        <f t="shared" si="2"/>
        <v>1.7611742262302046</v>
      </c>
      <c r="V10" s="19">
        <f t="shared" si="3"/>
        <v>1.5169321696518545</v>
      </c>
      <c r="W10" s="19">
        <f t="shared" si="4"/>
        <v>0.32080705342945937</v>
      </c>
      <c r="X10" s="24">
        <f t="shared" si="5"/>
        <v>0.22014677827877557</v>
      </c>
      <c r="Y10" s="24">
        <f t="shared" si="6"/>
        <v>0.75846608482592726</v>
      </c>
      <c r="Z10" s="32">
        <f t="shared" si="7"/>
        <v>2.1387136895297292E-2</v>
      </c>
      <c r="AA10" s="27"/>
      <c r="AD10"/>
      <c r="AE10" s="29"/>
      <c r="AH10" s="1"/>
    </row>
    <row r="11" spans="1:34" ht="16" x14ac:dyDescent="0.2">
      <c r="A11" s="2" t="s">
        <v>22</v>
      </c>
      <c r="B11" s="6" t="s">
        <v>24</v>
      </c>
      <c r="C11" s="3">
        <v>11.05</v>
      </c>
      <c r="D11" s="4">
        <v>9.8940000000000001</v>
      </c>
      <c r="E11" s="5">
        <v>10.859</v>
      </c>
      <c r="F11" s="1">
        <v>9.8559999999999995E-2</v>
      </c>
      <c r="G11" s="1">
        <v>0.20880000000000001</v>
      </c>
      <c r="H11" s="1">
        <v>3.5220000000000001E-2</v>
      </c>
      <c r="L11" s="1">
        <v>8</v>
      </c>
      <c r="M11" s="1">
        <v>2</v>
      </c>
      <c r="N11" s="5">
        <v>15</v>
      </c>
      <c r="O11" s="12">
        <v>12263969.060936701</v>
      </c>
      <c r="P11" s="12">
        <v>58530774.656900004</v>
      </c>
      <c r="Q11" s="13">
        <v>594748.44304490008</v>
      </c>
      <c r="R11" s="13">
        <f t="shared" si="1"/>
        <v>12.2639690609367</v>
      </c>
      <c r="S11" s="13">
        <f t="shared" si="0"/>
        <v>58.5307746569</v>
      </c>
      <c r="T11" s="13">
        <f t="shared" si="0"/>
        <v>0.59474844304490004</v>
      </c>
      <c r="U11" s="19">
        <f t="shared" si="2"/>
        <v>1.374316436743819</v>
      </c>
      <c r="V11" s="19">
        <f t="shared" si="3"/>
        <v>1.6397588184265686</v>
      </c>
      <c r="W11" s="19">
        <f t="shared" si="4"/>
        <v>0.12496554290607423</v>
      </c>
      <c r="X11" s="24">
        <f t="shared" si="5"/>
        <v>0.17178955459297737</v>
      </c>
      <c r="Y11" s="24">
        <f t="shared" si="6"/>
        <v>0.81987940921328428</v>
      </c>
      <c r="Z11" s="32">
        <f t="shared" si="7"/>
        <v>8.3310361937382824E-3</v>
      </c>
      <c r="AE11" s="29"/>
      <c r="AH11" s="1"/>
    </row>
    <row r="12" spans="1:34" ht="15" customHeight="1" x14ac:dyDescent="0.2">
      <c r="A12" s="2" t="s">
        <v>25</v>
      </c>
      <c r="B12" s="6" t="s">
        <v>24</v>
      </c>
      <c r="C12" s="3">
        <v>7.2990000000000004</v>
      </c>
      <c r="D12" s="4">
        <v>7.798</v>
      </c>
      <c r="E12" s="5">
        <v>6.484</v>
      </c>
      <c r="F12" s="1">
        <v>0.22259999999999999</v>
      </c>
      <c r="G12" s="1">
        <v>4.5279999999999996</v>
      </c>
      <c r="H12" s="1">
        <v>9.1149999999999995E-2</v>
      </c>
      <c r="I12" s="1">
        <f>F12/F22*C12</f>
        <v>4.2532916230366498</v>
      </c>
      <c r="J12" s="1">
        <f>G12/G22*D12</f>
        <v>4.1457489726429495</v>
      </c>
      <c r="K12" s="1">
        <f>H12/H22*E12</f>
        <v>2.3341887835702999</v>
      </c>
      <c r="L12" s="1">
        <v>8</v>
      </c>
      <c r="M12" s="1">
        <v>2</v>
      </c>
      <c r="N12" s="5">
        <v>15</v>
      </c>
      <c r="O12" s="12">
        <v>10252310.629644999</v>
      </c>
      <c r="P12" s="13">
        <v>39081371.232914999</v>
      </c>
      <c r="Q12" s="13">
        <v>933971.94534000009</v>
      </c>
      <c r="R12" s="13">
        <f t="shared" si="1"/>
        <v>10.252310629644999</v>
      </c>
      <c r="S12" s="13">
        <f t="shared" si="0"/>
        <v>39.081371232914996</v>
      </c>
      <c r="T12" s="13">
        <f t="shared" si="0"/>
        <v>0.93397194534000005</v>
      </c>
      <c r="U12" s="19">
        <f t="shared" si="2"/>
        <v>1.6316354320135402</v>
      </c>
      <c r="V12" s="19">
        <f t="shared" si="3"/>
        <v>1.5549311842667708</v>
      </c>
      <c r="W12" s="19">
        <f t="shared" si="4"/>
        <v>0.27869968297383069</v>
      </c>
      <c r="X12" s="24">
        <f t="shared" si="5"/>
        <v>0.20395442900169253</v>
      </c>
      <c r="Y12" s="24">
        <f t="shared" si="6"/>
        <v>0.7774655921333854</v>
      </c>
      <c r="Z12" s="32">
        <f t="shared" si="7"/>
        <v>1.8579978864922044E-2</v>
      </c>
      <c r="AE12" s="29"/>
      <c r="AH12" s="1"/>
    </row>
    <row r="13" spans="1:34" ht="16" x14ac:dyDescent="0.2">
      <c r="A13" s="2" t="s">
        <v>19</v>
      </c>
      <c r="B13" s="6" t="s">
        <v>24</v>
      </c>
      <c r="C13" s="3">
        <v>7.7169999999999996</v>
      </c>
      <c r="D13" s="4">
        <v>8.3770000000000007</v>
      </c>
      <c r="E13" s="5">
        <v>8.8059999999999992</v>
      </c>
      <c r="F13" s="1">
        <v>0.65259999999999996</v>
      </c>
      <c r="G13" s="1">
        <v>14.71</v>
      </c>
      <c r="H13" s="1">
        <v>0.47449999999999998</v>
      </c>
      <c r="L13" s="1">
        <v>8</v>
      </c>
      <c r="M13" s="1">
        <v>2</v>
      </c>
      <c r="N13" s="5">
        <v>15</v>
      </c>
      <c r="O13" s="12">
        <v>45168630.604256012</v>
      </c>
      <c r="P13" s="13">
        <v>90289366.5991797</v>
      </c>
      <c r="Q13" s="13">
        <v>3781493.8800533004</v>
      </c>
      <c r="R13" s="13">
        <f t="shared" si="1"/>
        <v>45.168630604256009</v>
      </c>
      <c r="S13" s="13">
        <f t="shared" si="0"/>
        <v>90.289366599179701</v>
      </c>
      <c r="T13" s="13">
        <f t="shared" si="0"/>
        <v>3.7814938800533002</v>
      </c>
      <c r="U13" s="19">
        <f t="shared" si="2"/>
        <v>2.5951620623015681</v>
      </c>
      <c r="V13" s="19">
        <f t="shared" si="3"/>
        <v>1.2968930853825307</v>
      </c>
      <c r="W13" s="19">
        <f t="shared" si="4"/>
        <v>0.40737299281558237</v>
      </c>
      <c r="X13" s="24">
        <f t="shared" si="5"/>
        <v>0.32439525778769601</v>
      </c>
      <c r="Y13" s="24">
        <f t="shared" si="6"/>
        <v>0.64844654269126534</v>
      </c>
      <c r="Z13" s="32">
        <f t="shared" si="7"/>
        <v>2.7158199521038824E-2</v>
      </c>
      <c r="AE13" s="29"/>
      <c r="AH13" s="1"/>
    </row>
    <row r="14" spans="1:34" ht="16" x14ac:dyDescent="0.2">
      <c r="A14" s="2" t="s">
        <v>26</v>
      </c>
      <c r="B14" s="6" t="s">
        <v>24</v>
      </c>
      <c r="C14" s="15">
        <v>7.6369999999999996</v>
      </c>
      <c r="D14" s="16">
        <v>15.35</v>
      </c>
      <c r="E14" s="17">
        <v>8.3350000000000009</v>
      </c>
      <c r="F14" s="1">
        <v>3.4479999999999997E-2</v>
      </c>
      <c r="G14" s="1">
        <v>1.3580000000000001</v>
      </c>
      <c r="H14" s="1">
        <v>6.6949999999999996E-2</v>
      </c>
      <c r="L14" s="1">
        <v>8</v>
      </c>
      <c r="M14" s="1">
        <v>2</v>
      </c>
      <c r="N14" s="5">
        <v>15</v>
      </c>
      <c r="O14" s="12">
        <v>8729102.4352729991</v>
      </c>
      <c r="P14" s="12">
        <v>13854088.6151</v>
      </c>
      <c r="Q14" s="13">
        <v>906777.30089900014</v>
      </c>
      <c r="R14" s="13">
        <f t="shared" si="1"/>
        <v>8.7291024352729991</v>
      </c>
      <c r="S14" s="13">
        <f t="shared" si="0"/>
        <v>13.8540886151</v>
      </c>
      <c r="T14" s="13">
        <f t="shared" si="0"/>
        <v>0.9067773008990001</v>
      </c>
      <c r="U14" s="19">
        <f t="shared" si="2"/>
        <v>2.9728783980418809</v>
      </c>
      <c r="V14" s="19">
        <f t="shared" si="3"/>
        <v>1.1795749068644266</v>
      </c>
      <c r="W14" s="19">
        <f t="shared" si="4"/>
        <v>0.57904120218827204</v>
      </c>
      <c r="X14" s="24">
        <f t="shared" si="5"/>
        <v>0.37160979975523512</v>
      </c>
      <c r="Y14" s="24">
        <f t="shared" si="6"/>
        <v>0.58978745343221328</v>
      </c>
      <c r="Z14" s="32">
        <f t="shared" si="7"/>
        <v>3.8602746812551471E-2</v>
      </c>
      <c r="AE14" s="29"/>
      <c r="AH14" s="1"/>
    </row>
    <row r="15" spans="1:34" ht="16" x14ac:dyDescent="0.2">
      <c r="A15" s="2" t="s">
        <v>28</v>
      </c>
      <c r="B15" s="6" t="s">
        <v>24</v>
      </c>
      <c r="C15" s="3">
        <v>5.77</v>
      </c>
      <c r="D15" s="4">
        <v>7.2759999999999998</v>
      </c>
      <c r="E15" s="5">
        <v>5.3380000000000001</v>
      </c>
      <c r="F15" s="1">
        <v>0.88339999999999996</v>
      </c>
      <c r="G15" s="1">
        <v>20.350000000000001</v>
      </c>
      <c r="H15" s="1">
        <v>0.81889999999999996</v>
      </c>
      <c r="I15" s="1">
        <f>F15/F19*C15</f>
        <v>3.7452005878030854</v>
      </c>
      <c r="J15" s="1">
        <f>G15/G19*D15</f>
        <v>6.3959654427645791</v>
      </c>
      <c r="K15" s="1">
        <f>H15/H19*E15</f>
        <v>2.421766315789474</v>
      </c>
      <c r="L15" s="1">
        <v>8</v>
      </c>
      <c r="M15" s="1">
        <v>2</v>
      </c>
      <c r="N15" s="5">
        <v>15</v>
      </c>
      <c r="O15" s="12">
        <v>200441072.49801049</v>
      </c>
      <c r="P15" s="13">
        <v>214861398.35496145</v>
      </c>
      <c r="Q15" s="13">
        <v>13648990.588982487</v>
      </c>
      <c r="R15" s="13">
        <f t="shared" si="1"/>
        <v>200.4410724980105</v>
      </c>
      <c r="S15" s="13">
        <f t="shared" si="0"/>
        <v>214.86139835496147</v>
      </c>
      <c r="T15" s="13">
        <f t="shared" si="0"/>
        <v>13.648990588982487</v>
      </c>
      <c r="U15" s="19">
        <f t="shared" si="2"/>
        <v>3.7382518166360716</v>
      </c>
      <c r="V15" s="19">
        <f t="shared" si="3"/>
        <v>1.0017981877608613</v>
      </c>
      <c r="W15" s="19">
        <f t="shared" si="4"/>
        <v>0.47729143560090648</v>
      </c>
      <c r="X15" s="24">
        <f t="shared" si="5"/>
        <v>0.46728147707950896</v>
      </c>
      <c r="Y15" s="24">
        <f t="shared" si="6"/>
        <v>0.50089909388043063</v>
      </c>
      <c r="Z15" s="32">
        <f t="shared" si="7"/>
        <v>3.181942904006043E-2</v>
      </c>
      <c r="AE15" s="29"/>
      <c r="AH15" s="1"/>
    </row>
    <row r="16" spans="1:34" ht="16" x14ac:dyDescent="0.2">
      <c r="A16" s="2" t="s">
        <v>29</v>
      </c>
      <c r="B16" s="6" t="s">
        <v>24</v>
      </c>
      <c r="C16" s="3">
        <v>5.492</v>
      </c>
      <c r="D16" s="4">
        <v>5.734</v>
      </c>
      <c r="E16" s="5">
        <v>4.4690000000000003</v>
      </c>
      <c r="F16" s="1">
        <v>0.3926</v>
      </c>
      <c r="G16" s="1">
        <v>1.1779999999999999</v>
      </c>
      <c r="H16" s="1">
        <v>0.26950000000000002</v>
      </c>
      <c r="I16" s="1">
        <f>F10/F16*C16</f>
        <v>1.9738186449312278</v>
      </c>
      <c r="J16" s="1">
        <f>G10/G16*D16</f>
        <v>1.5293911714770798</v>
      </c>
      <c r="K16" s="1">
        <f>H10/H16*E16</f>
        <v>0.96941647495361782</v>
      </c>
      <c r="L16" s="1">
        <v>8</v>
      </c>
      <c r="M16" s="1">
        <v>2</v>
      </c>
      <c r="N16" s="5">
        <v>15</v>
      </c>
      <c r="O16" s="12">
        <v>46848531.053332001</v>
      </c>
      <c r="P16" s="13">
        <v>15760705.0315727</v>
      </c>
      <c r="Q16" s="13">
        <v>4135068.5457387641</v>
      </c>
      <c r="R16" s="13">
        <f t="shared" si="1"/>
        <v>46.848531053332003</v>
      </c>
      <c r="S16" s="13">
        <f t="shared" si="0"/>
        <v>15.7607050315727</v>
      </c>
      <c r="T16" s="13">
        <f t="shared" si="0"/>
        <v>4.1350685457387639</v>
      </c>
      <c r="U16" s="19">
        <f t="shared" si="2"/>
        <v>5.615284337752831</v>
      </c>
      <c r="V16" s="19">
        <f t="shared" si="3"/>
        <v>0.47227115837945777</v>
      </c>
      <c r="W16" s="19">
        <f t="shared" si="4"/>
        <v>0.92930817886750794</v>
      </c>
      <c r="X16" s="24">
        <f t="shared" si="5"/>
        <v>0.70191054221910387</v>
      </c>
      <c r="Y16" s="24">
        <f t="shared" si="6"/>
        <v>0.23613557918972888</v>
      </c>
      <c r="Z16" s="32">
        <f t="shared" si="7"/>
        <v>6.1953878591167195E-2</v>
      </c>
      <c r="AE16" s="29"/>
      <c r="AH16" s="1"/>
    </row>
    <row r="17" spans="1:35" ht="16" x14ac:dyDescent="0.2">
      <c r="A17" s="2" t="s">
        <v>30</v>
      </c>
      <c r="B17" s="6" t="s">
        <v>24</v>
      </c>
      <c r="C17" s="3">
        <v>6.3239999999999998</v>
      </c>
      <c r="D17" s="4">
        <v>7.6210000000000004</v>
      </c>
      <c r="E17" s="5">
        <v>8.3640000000000008</v>
      </c>
      <c r="F17" s="1">
        <v>0.14380000000000001</v>
      </c>
      <c r="G17" s="1">
        <v>0.95520000000000005</v>
      </c>
      <c r="H17" s="1">
        <v>0.3669</v>
      </c>
      <c r="L17" s="1">
        <v>8</v>
      </c>
      <c r="M17" s="1">
        <v>2</v>
      </c>
      <c r="N17" s="5">
        <v>15</v>
      </c>
      <c r="O17" s="12">
        <v>30509983.606440999</v>
      </c>
      <c r="P17" s="13">
        <v>2366593.365977</v>
      </c>
      <c r="Q17" s="13">
        <v>1912902.6398772702</v>
      </c>
      <c r="R17" s="13">
        <f t="shared" si="1"/>
        <v>30.509983606440997</v>
      </c>
      <c r="S17" s="13">
        <f t="shared" si="0"/>
        <v>2.3665933659769998</v>
      </c>
      <c r="T17" s="13">
        <f t="shared" si="0"/>
        <v>1.9129026398772702</v>
      </c>
      <c r="U17" s="19">
        <f t="shared" si="2"/>
        <v>7.0159103146017019</v>
      </c>
      <c r="V17" s="19">
        <f t="shared" si="3"/>
        <v>0.13605224293959262</v>
      </c>
      <c r="W17" s="19">
        <f t="shared" si="4"/>
        <v>0.82477633807486461</v>
      </c>
      <c r="X17" s="24">
        <f t="shared" si="5"/>
        <v>0.87698878932521274</v>
      </c>
      <c r="Y17" s="24">
        <f t="shared" si="6"/>
        <v>6.8026121469796308E-2</v>
      </c>
      <c r="Z17" s="32">
        <f t="shared" si="7"/>
        <v>5.4985089204990976E-2</v>
      </c>
      <c r="AE17" s="29"/>
      <c r="AH17" s="1"/>
    </row>
    <row r="18" spans="1:35" ht="16" x14ac:dyDescent="0.2">
      <c r="A18" s="2" t="s">
        <v>31</v>
      </c>
      <c r="B18" s="6" t="s">
        <v>24</v>
      </c>
      <c r="C18" s="3">
        <v>4.55</v>
      </c>
      <c r="D18" s="4">
        <v>7.0869999999999997</v>
      </c>
      <c r="E18" s="5">
        <v>5.9349999999999996</v>
      </c>
      <c r="F18" s="1">
        <v>2.0329999999999999</v>
      </c>
      <c r="G18" s="1">
        <v>27.04</v>
      </c>
      <c r="H18" s="1">
        <v>3.157</v>
      </c>
      <c r="I18" s="1">
        <f>F18/F25*C18</f>
        <v>4.7412352639671953</v>
      </c>
      <c r="J18" s="1">
        <f>G18/G25*D18</f>
        <v>6.9331577424023152</v>
      </c>
      <c r="K18" s="1">
        <f>H18/H25*E18</f>
        <v>5.4121302715193522</v>
      </c>
      <c r="L18" s="1">
        <v>8</v>
      </c>
      <c r="M18" s="1">
        <v>2</v>
      </c>
      <c r="N18" s="5">
        <v>15</v>
      </c>
      <c r="O18" s="12">
        <v>333619930.31860536</v>
      </c>
      <c r="P18" s="13">
        <v>32602275.340567794</v>
      </c>
      <c r="Q18" s="13">
        <v>27079706.443840563</v>
      </c>
      <c r="R18" s="13">
        <f t="shared" si="1"/>
        <v>333.61993031860538</v>
      </c>
      <c r="S18" s="13">
        <f t="shared" si="0"/>
        <v>32.602275340567793</v>
      </c>
      <c r="T18" s="13">
        <f t="shared" si="0"/>
        <v>27.079706443840564</v>
      </c>
      <c r="U18" s="19">
        <f t="shared" si="2"/>
        <v>6.7860322068553494</v>
      </c>
      <c r="V18" s="19">
        <f t="shared" si="3"/>
        <v>0.16578752524360266</v>
      </c>
      <c r="W18" s="19">
        <f t="shared" si="4"/>
        <v>1.0327831728191994</v>
      </c>
      <c r="X18" s="24">
        <f t="shared" si="5"/>
        <v>0.84825402585691867</v>
      </c>
      <c r="Y18" s="24">
        <f t="shared" si="6"/>
        <v>8.2893762621801328E-2</v>
      </c>
      <c r="Z18" s="32">
        <f t="shared" si="7"/>
        <v>6.885221152127996E-2</v>
      </c>
      <c r="AE18" s="29"/>
      <c r="AH18" s="1"/>
    </row>
    <row r="19" spans="1:35" ht="16" x14ac:dyDescent="0.2">
      <c r="A19" s="2" t="s">
        <v>36</v>
      </c>
      <c r="B19" s="6" t="s">
        <v>24</v>
      </c>
      <c r="C19" s="3">
        <v>5.319</v>
      </c>
      <c r="D19" s="4">
        <v>6.798</v>
      </c>
      <c r="E19" s="5">
        <v>9.4280000000000008</v>
      </c>
      <c r="F19" s="1">
        <v>1.361</v>
      </c>
      <c r="G19" s="1">
        <v>23.15</v>
      </c>
      <c r="H19" s="1">
        <v>1.8049999999999999</v>
      </c>
      <c r="I19" s="1">
        <f>F19/F23*C19</f>
        <v>5.500880699088146</v>
      </c>
      <c r="J19" s="1">
        <f>G19/G23*D19</f>
        <v>6.8156647899523604</v>
      </c>
      <c r="K19" s="1">
        <f>H19/H23*E19</f>
        <v>9.5550477259966318</v>
      </c>
      <c r="L19" s="1">
        <v>8</v>
      </c>
      <c r="M19" s="1">
        <v>2</v>
      </c>
      <c r="N19" s="5">
        <v>15</v>
      </c>
      <c r="O19" s="12">
        <v>259464391.19936445</v>
      </c>
      <c r="P19" s="13">
        <v>158120390.34276199</v>
      </c>
      <c r="Q19" s="13">
        <v>27631969.255956318</v>
      </c>
      <c r="R19" s="13">
        <f t="shared" si="1"/>
        <v>259.46439119936446</v>
      </c>
      <c r="S19" s="13">
        <f t="shared" si="0"/>
        <v>158.12039034276199</v>
      </c>
      <c r="T19" s="13">
        <f t="shared" si="0"/>
        <v>27.631969255956317</v>
      </c>
      <c r="U19" s="19">
        <f t="shared" si="2"/>
        <v>4.6622574866602573</v>
      </c>
      <c r="V19" s="19">
        <f t="shared" si="3"/>
        <v>0.71030746286755797</v>
      </c>
      <c r="W19" s="19">
        <f t="shared" si="4"/>
        <v>0.93096124100533195</v>
      </c>
      <c r="X19" s="24">
        <f t="shared" si="5"/>
        <v>0.58278218583253216</v>
      </c>
      <c r="Y19" s="24">
        <f t="shared" si="6"/>
        <v>0.35515373143377899</v>
      </c>
      <c r="Z19" s="32">
        <f t="shared" si="7"/>
        <v>6.2064082733688797E-2</v>
      </c>
      <c r="AE19" s="29"/>
      <c r="AH19" s="1"/>
    </row>
    <row r="20" spans="1:35" ht="16" x14ac:dyDescent="0.2">
      <c r="A20" s="2" t="s">
        <v>27</v>
      </c>
      <c r="B20" s="6" t="s">
        <v>33</v>
      </c>
      <c r="C20" s="3">
        <v>12.092000000000001</v>
      </c>
      <c r="D20" s="4">
        <v>15.137</v>
      </c>
      <c r="E20" s="5">
        <v>10.853</v>
      </c>
      <c r="F20" s="1">
        <v>6.9779999999999995E-2</v>
      </c>
      <c r="G20" s="1">
        <v>1.3759999999999999</v>
      </c>
      <c r="H20" s="1">
        <v>6.4610000000000001E-2</v>
      </c>
      <c r="I20" s="1">
        <f>F20/F15*C20</f>
        <v>0.95515028299750959</v>
      </c>
      <c r="J20" s="1">
        <f>G20/G15*D20</f>
        <v>1.0235141031941031</v>
      </c>
      <c r="K20" s="1">
        <f>H20/H15*E20</f>
        <v>0.85628566369520098</v>
      </c>
      <c r="L20" s="1">
        <v>8</v>
      </c>
      <c r="M20" s="1">
        <v>2</v>
      </c>
      <c r="N20" s="5">
        <v>15</v>
      </c>
      <c r="O20" s="12">
        <v>7776367.0245389994</v>
      </c>
      <c r="P20" s="13">
        <v>41836094.589782096</v>
      </c>
      <c r="Q20" s="13">
        <v>3327155.9821077003</v>
      </c>
      <c r="R20" s="13">
        <f t="shared" si="1"/>
        <v>7.7763670245389998</v>
      </c>
      <c r="S20" s="13">
        <f t="shared" ref="S20:S25" si="8">P20/1000000</f>
        <v>41.8360945897821</v>
      </c>
      <c r="T20" s="13">
        <f t="shared" ref="T20:T25" si="9">Q20/1000000</f>
        <v>3.3271559821077004</v>
      </c>
      <c r="U20" s="19">
        <f t="shared" si="2"/>
        <v>1.1751300636615976</v>
      </c>
      <c r="V20" s="19">
        <f t="shared" si="3"/>
        <v>1.580521223583764</v>
      </c>
      <c r="W20" s="19">
        <f t="shared" si="4"/>
        <v>0.94272195375627632</v>
      </c>
      <c r="X20" s="24">
        <f t="shared" si="5"/>
        <v>0.14689125795769969</v>
      </c>
      <c r="Y20" s="24">
        <f t="shared" si="6"/>
        <v>0.79026061179188201</v>
      </c>
      <c r="Z20" s="32">
        <f t="shared" si="7"/>
        <v>6.2848130250418424E-2</v>
      </c>
      <c r="AE20" s="29"/>
      <c r="AH20" s="1"/>
    </row>
    <row r="21" spans="1:35" ht="16" x14ac:dyDescent="0.2">
      <c r="A21" s="2" t="s">
        <v>32</v>
      </c>
      <c r="B21" s="6" t="s">
        <v>33</v>
      </c>
      <c r="C21" s="3">
        <v>8.4540000000000006</v>
      </c>
      <c r="D21" s="4">
        <v>9.5950000000000006</v>
      </c>
      <c r="E21" s="5">
        <v>11.738</v>
      </c>
      <c r="F21" s="1">
        <v>0.17330000000000001</v>
      </c>
      <c r="G21" s="1">
        <v>3.2559999999999998</v>
      </c>
      <c r="H21" s="1">
        <v>8.6830000000000004E-2</v>
      </c>
      <c r="I21" s="1">
        <f>F21/F13*C21</f>
        <v>2.244986515476556</v>
      </c>
      <c r="J21" s="1">
        <f>G21/G13*D21</f>
        <v>2.1238150917743033</v>
      </c>
      <c r="K21" s="1">
        <f>H21/H13*E21</f>
        <v>2.1479674183350896</v>
      </c>
      <c r="L21" s="1">
        <v>8</v>
      </c>
      <c r="M21" s="1">
        <v>2</v>
      </c>
      <c r="N21" s="5">
        <v>15</v>
      </c>
      <c r="O21" s="12">
        <v>17737082.702503998</v>
      </c>
      <c r="P21" s="12">
        <v>78854657.172100008</v>
      </c>
      <c r="Q21" s="13">
        <v>2074894.5967076002</v>
      </c>
      <c r="R21" s="13">
        <f t="shared" si="1"/>
        <v>17.737082702503997</v>
      </c>
      <c r="S21" s="13">
        <f t="shared" si="8"/>
        <v>78.854657172100005</v>
      </c>
      <c r="T21" s="13">
        <f t="shared" si="9"/>
        <v>2.0748945967076002</v>
      </c>
      <c r="U21" s="19">
        <f t="shared" si="2"/>
        <v>1.4381423100155502</v>
      </c>
      <c r="V21" s="19">
        <f t="shared" si="3"/>
        <v>1.5984057345145963</v>
      </c>
      <c r="W21" s="19">
        <f t="shared" si="4"/>
        <v>0.31544015986137114</v>
      </c>
      <c r="X21" s="24">
        <f t="shared" si="5"/>
        <v>0.17976778875194377</v>
      </c>
      <c r="Y21" s="24">
        <f t="shared" si="6"/>
        <v>0.79920286725729817</v>
      </c>
      <c r="Z21" s="32">
        <f t="shared" si="7"/>
        <v>2.1029343990758075E-2</v>
      </c>
      <c r="AE21" s="29"/>
      <c r="AH21" s="1"/>
    </row>
    <row r="22" spans="1:35" ht="16" x14ac:dyDescent="0.2">
      <c r="A22" s="2" t="s">
        <v>34</v>
      </c>
      <c r="B22" s="6" t="s">
        <v>35</v>
      </c>
      <c r="C22" s="3">
        <v>9.4879999999999995</v>
      </c>
      <c r="D22" s="4">
        <v>9.2360000000000007</v>
      </c>
      <c r="E22" s="5">
        <v>11.773999999999999</v>
      </c>
      <c r="F22" s="1">
        <v>0.38200000000000001</v>
      </c>
      <c r="G22" s="1">
        <v>8.5169999999999995</v>
      </c>
      <c r="H22" s="1">
        <v>0.25319999999999998</v>
      </c>
      <c r="L22" s="1">
        <v>8</v>
      </c>
      <c r="M22" s="1">
        <v>2</v>
      </c>
      <c r="N22" s="5">
        <v>15</v>
      </c>
      <c r="O22" s="12">
        <v>35362849.781944796</v>
      </c>
      <c r="P22" s="13">
        <v>118297243.597372</v>
      </c>
      <c r="Q22" s="13">
        <v>4970095.5887348</v>
      </c>
      <c r="R22" s="13">
        <f t="shared" si="1"/>
        <v>35.362849781944796</v>
      </c>
      <c r="S22" s="13">
        <f t="shared" si="8"/>
        <v>118.297243597372</v>
      </c>
      <c r="T22" s="13">
        <f t="shared" si="9"/>
        <v>4.9700955887348002</v>
      </c>
      <c r="U22" s="19">
        <f t="shared" si="2"/>
        <v>1.78341083810053</v>
      </c>
      <c r="V22" s="19">
        <f t="shared" si="3"/>
        <v>1.491484620511891</v>
      </c>
      <c r="W22" s="19">
        <f t="shared" si="4"/>
        <v>0.46997002472232308</v>
      </c>
      <c r="X22" s="24">
        <f t="shared" si="5"/>
        <v>0.22292635476256625</v>
      </c>
      <c r="Y22" s="24">
        <f t="shared" si="6"/>
        <v>0.74574231025594551</v>
      </c>
      <c r="Z22" s="32">
        <f t="shared" si="7"/>
        <v>3.1331334981488206E-2</v>
      </c>
      <c r="AE22" s="29"/>
      <c r="AH22" s="1"/>
    </row>
    <row r="23" spans="1:35" ht="16" x14ac:dyDescent="0.2">
      <c r="A23" s="2" t="s">
        <v>37</v>
      </c>
      <c r="B23" s="6" t="s">
        <v>35</v>
      </c>
      <c r="C23" s="3">
        <v>11.151</v>
      </c>
      <c r="D23" s="4">
        <v>10.407</v>
      </c>
      <c r="E23" s="5">
        <v>10.185</v>
      </c>
      <c r="F23" s="1">
        <v>1.3160000000000001</v>
      </c>
      <c r="G23" s="1">
        <v>23.09</v>
      </c>
      <c r="H23" s="1">
        <v>1.7809999999999999</v>
      </c>
      <c r="L23" s="1">
        <v>8</v>
      </c>
      <c r="M23" s="1">
        <v>2</v>
      </c>
      <c r="N23" s="5">
        <v>15</v>
      </c>
      <c r="O23" s="12">
        <v>185289948.36302263</v>
      </c>
      <c r="P23" s="13">
        <v>6559282.0244303998</v>
      </c>
      <c r="Q23" s="13">
        <v>37245364.722229607</v>
      </c>
      <c r="R23" s="13">
        <f t="shared" si="1"/>
        <v>185.28994836302263</v>
      </c>
      <c r="S23" s="13">
        <f t="shared" si="8"/>
        <v>6.5592820244303995</v>
      </c>
      <c r="T23" s="13">
        <f t="shared" si="9"/>
        <v>37.24536472222961</v>
      </c>
      <c r="U23" s="19">
        <f t="shared" si="2"/>
        <v>6.4703385350252249</v>
      </c>
      <c r="V23" s="19">
        <f t="shared" si="3"/>
        <v>5.7262651886571481E-2</v>
      </c>
      <c r="W23" s="19">
        <f t="shared" si="4"/>
        <v>2.4386453576784173</v>
      </c>
      <c r="X23" s="24">
        <f t="shared" si="5"/>
        <v>0.80879231687815312</v>
      </c>
      <c r="Y23" s="24">
        <f t="shared" si="6"/>
        <v>2.863132594328574E-2</v>
      </c>
      <c r="Z23" s="32">
        <f t="shared" si="7"/>
        <v>0.16257635717856114</v>
      </c>
      <c r="AE23" s="29"/>
      <c r="AH23" s="1"/>
    </row>
    <row r="24" spans="1:35" ht="16" x14ac:dyDescent="0.2">
      <c r="A24" s="2" t="s">
        <v>38</v>
      </c>
      <c r="B24" s="6" t="s">
        <v>35</v>
      </c>
      <c r="C24" s="3">
        <v>10.491</v>
      </c>
      <c r="D24" s="4">
        <v>9.4209999999999994</v>
      </c>
      <c r="E24" s="5">
        <v>12.606999999999999</v>
      </c>
      <c r="F24" s="1">
        <v>0.21640000000000001</v>
      </c>
      <c r="G24" s="1">
        <v>0.51329999999999998</v>
      </c>
      <c r="H24" s="1">
        <v>0.10059999999999999</v>
      </c>
      <c r="I24" s="1">
        <f>F24/F16*C24</f>
        <v>5.7826092715231789</v>
      </c>
      <c r="J24" s="1">
        <f>G24/G16*D24</f>
        <v>4.1050927843803056</v>
      </c>
      <c r="K24" s="1">
        <f>H24/H16*E24</f>
        <v>4.7059896103896097</v>
      </c>
      <c r="L24" s="1">
        <v>8</v>
      </c>
      <c r="M24" s="1">
        <v>2</v>
      </c>
      <c r="N24" s="5">
        <v>15</v>
      </c>
      <c r="O24" s="12">
        <v>42426411.481039159</v>
      </c>
      <c r="P24" s="13">
        <v>100676047.02989639</v>
      </c>
      <c r="Q24" s="13">
        <v>3085566.6467918996</v>
      </c>
      <c r="R24" s="13">
        <f t="shared" si="1"/>
        <v>42.42641148103916</v>
      </c>
      <c r="S24" s="13">
        <f t="shared" si="8"/>
        <v>100.6760470298964</v>
      </c>
      <c r="T24" s="13">
        <f t="shared" si="9"/>
        <v>3.0855666467918996</v>
      </c>
      <c r="U24" s="19">
        <f t="shared" si="2"/>
        <v>2.321744831576392</v>
      </c>
      <c r="V24" s="19">
        <f t="shared" si="3"/>
        <v>1.3773501204530731</v>
      </c>
      <c r="W24" s="19">
        <f t="shared" si="4"/>
        <v>0.3166025373962168</v>
      </c>
      <c r="X24" s="24">
        <f t="shared" si="5"/>
        <v>0.290218103947049</v>
      </c>
      <c r="Y24" s="24">
        <f t="shared" si="6"/>
        <v>0.68867506022653657</v>
      </c>
      <c r="Z24" s="32">
        <f t="shared" si="7"/>
        <v>2.1106835826414455E-2</v>
      </c>
      <c r="AE24" s="29"/>
      <c r="AH24" s="1"/>
    </row>
    <row r="25" spans="1:35" ht="16" x14ac:dyDescent="0.2">
      <c r="A25" s="2" t="s">
        <v>39</v>
      </c>
      <c r="B25" s="6" t="s">
        <v>35</v>
      </c>
      <c r="C25" s="3">
        <v>10.246</v>
      </c>
      <c r="D25" s="4">
        <v>9.1140000000000008</v>
      </c>
      <c r="E25" s="5">
        <v>10.224</v>
      </c>
      <c r="F25" s="1">
        <v>1.9510000000000001</v>
      </c>
      <c r="G25" s="1">
        <v>27.64</v>
      </c>
      <c r="H25" s="1">
        <v>3.4620000000000002</v>
      </c>
      <c r="L25" s="1">
        <v>8</v>
      </c>
      <c r="M25" s="1">
        <v>2</v>
      </c>
      <c r="N25" s="5">
        <v>15</v>
      </c>
      <c r="O25" s="12">
        <v>278444554.25756603</v>
      </c>
      <c r="P25" s="13">
        <v>7967719.0329623185</v>
      </c>
      <c r="Q25" s="13">
        <v>92025859.92581673</v>
      </c>
      <c r="R25" s="13">
        <f t="shared" si="1"/>
        <v>278.44455425756604</v>
      </c>
      <c r="S25" s="13">
        <f t="shared" si="8"/>
        <v>7.9677190329623189</v>
      </c>
      <c r="T25" s="13">
        <f t="shared" si="9"/>
        <v>92.025859925816732</v>
      </c>
      <c r="U25" s="19">
        <f t="shared" si="2"/>
        <v>5.8861838661144681</v>
      </c>
      <c r="V25" s="19">
        <f t="shared" si="3"/>
        <v>4.2108436405415534E-2</v>
      </c>
      <c r="W25" s="19">
        <f t="shared" si="4"/>
        <v>3.6475919779947557</v>
      </c>
      <c r="X25" s="24">
        <f t="shared" si="5"/>
        <v>0.73577298326430851</v>
      </c>
      <c r="Y25" s="24">
        <f t="shared" si="6"/>
        <v>2.1054218202707767E-2</v>
      </c>
      <c r="Z25" s="32">
        <f t="shared" si="7"/>
        <v>0.24317279853298371</v>
      </c>
      <c r="AE25" s="29"/>
      <c r="AH25" s="1"/>
    </row>
    <row r="27" spans="1:35" x14ac:dyDescent="0.15">
      <c r="X27" s="1" t="s">
        <v>62</v>
      </c>
      <c r="AA27" s="29"/>
      <c r="AH27" s="1"/>
      <c r="AI27" s="29"/>
    </row>
    <row r="28" spans="1:35" x14ac:dyDescent="0.15">
      <c r="A28" s="1" t="s">
        <v>52</v>
      </c>
      <c r="B28" s="1">
        <f>F5+F6</f>
        <v>0.20185</v>
      </c>
      <c r="C28" s="1">
        <f>F12</f>
        <v>0.22259999999999999</v>
      </c>
      <c r="D28" s="1">
        <f>G5+G6</f>
        <v>3.9740000000000002</v>
      </c>
      <c r="E28" s="1">
        <f>G12</f>
        <v>4.5279999999999996</v>
      </c>
      <c r="F28" s="1">
        <f>H5+H6</f>
        <v>8.2540000000000002E-2</v>
      </c>
      <c r="G28" s="1">
        <f>H12</f>
        <v>9.1149999999999995E-2</v>
      </c>
      <c r="U28" s="1" t="s">
        <v>88</v>
      </c>
      <c r="V28" s="1" t="s">
        <v>89</v>
      </c>
      <c r="W28" s="19" t="s">
        <v>23</v>
      </c>
      <c r="X28" s="19" t="s">
        <v>42</v>
      </c>
      <c r="Y28" s="19" t="s">
        <v>43</v>
      </c>
      <c r="Z28" s="29" t="s">
        <v>64</v>
      </c>
      <c r="AA28" s="29" t="s">
        <v>63</v>
      </c>
      <c r="AB28" s="29" t="s">
        <v>65</v>
      </c>
    </row>
    <row r="29" spans="1:35" x14ac:dyDescent="0.15">
      <c r="A29" s="1" t="s">
        <v>53</v>
      </c>
      <c r="B29" s="1">
        <f>F7+F12</f>
        <v>0.30843999999999999</v>
      </c>
      <c r="C29" s="1">
        <f>F22</f>
        <v>0.38200000000000001</v>
      </c>
      <c r="D29" s="1">
        <f>G7+G12</f>
        <v>6.1499999999999995</v>
      </c>
      <c r="E29" s="1">
        <f>G22</f>
        <v>8.5169999999999995</v>
      </c>
      <c r="F29" s="1">
        <f>H7+H12</f>
        <v>0.12478</v>
      </c>
      <c r="G29" s="1">
        <f>H22</f>
        <v>0.25319999999999998</v>
      </c>
      <c r="T29" s="1" t="s">
        <v>52</v>
      </c>
      <c r="U29" s="1">
        <f>I5</f>
        <v>1.1135375112309076</v>
      </c>
      <c r="V29" s="1">
        <f>I6</f>
        <v>1.993176100628931</v>
      </c>
      <c r="W29" s="1">
        <f>U12</f>
        <v>1.6316354320135402</v>
      </c>
      <c r="X29" s="1">
        <f>V12</f>
        <v>1.5549311842667708</v>
      </c>
      <c r="Y29" s="1">
        <f>W12</f>
        <v>0.27869968297383069</v>
      </c>
      <c r="Z29" s="29">
        <f>C12</f>
        <v>7.2990000000000004</v>
      </c>
      <c r="AA29" s="29">
        <f t="shared" ref="AA29:AB29" si="10">D12</f>
        <v>7.798</v>
      </c>
      <c r="AB29" s="29">
        <f t="shared" si="10"/>
        <v>6.484</v>
      </c>
    </row>
    <row r="30" spans="1:35" x14ac:dyDescent="0.15">
      <c r="A30" s="1" t="s">
        <v>54</v>
      </c>
      <c r="B30" s="1">
        <f>F9</f>
        <v>0.1152</v>
      </c>
      <c r="C30" s="1">
        <f>F24</f>
        <v>0.21640000000000001</v>
      </c>
      <c r="D30" s="1">
        <f>G9</f>
        <v>0.23849999999999999</v>
      </c>
      <c r="E30" s="1">
        <f>G24</f>
        <v>0.51329999999999998</v>
      </c>
      <c r="F30" s="1">
        <f>H9</f>
        <v>3.5990000000000001E-2</v>
      </c>
      <c r="G30" s="1">
        <f>H24</f>
        <v>0.10059999999999999</v>
      </c>
      <c r="L30" s="1">
        <f>L25/(L25+M25+N25)</f>
        <v>0.32</v>
      </c>
      <c r="M30" s="1">
        <f>M25/(M25+N25+L25)</f>
        <v>0.08</v>
      </c>
      <c r="N30" s="1">
        <f>N25/(N25+L25+M25)</f>
        <v>0.6</v>
      </c>
      <c r="T30" s="1" t="s">
        <v>53</v>
      </c>
      <c r="U30" s="1">
        <f>I7</f>
        <v>1.0413156020942409</v>
      </c>
      <c r="V30" s="1">
        <f>I12</f>
        <v>4.2532916230366498</v>
      </c>
      <c r="W30" s="1">
        <f t="shared" ref="W30:W38" si="11">U13</f>
        <v>2.5951620623015681</v>
      </c>
      <c r="X30" s="1">
        <f>V22</f>
        <v>1.491484620511891</v>
      </c>
      <c r="Y30" s="1">
        <f>W22</f>
        <v>0.46997002472232308</v>
      </c>
      <c r="Z30" s="29">
        <f>C22</f>
        <v>9.4879999999999995</v>
      </c>
      <c r="AA30" s="29">
        <f t="shared" ref="AA30:AB30" si="12">D22</f>
        <v>9.2360000000000007</v>
      </c>
      <c r="AB30" s="29">
        <f t="shared" si="12"/>
        <v>11.773999999999999</v>
      </c>
    </row>
    <row r="31" spans="1:35" x14ac:dyDescent="0.15">
      <c r="A31" s="1" t="s">
        <v>55</v>
      </c>
      <c r="B31" s="1">
        <f>F10+F24</f>
        <v>0.35750000000000004</v>
      </c>
      <c r="C31" s="1">
        <f>F16</f>
        <v>0.3926</v>
      </c>
      <c r="D31" s="1">
        <f>G10+G24</f>
        <v>0.8274999999999999</v>
      </c>
      <c r="E31" s="1">
        <f>G16</f>
        <v>1.1779999999999999</v>
      </c>
      <c r="F31" s="1">
        <f>H10+H24</f>
        <v>0.15905999999999998</v>
      </c>
      <c r="G31" s="1">
        <f>H16</f>
        <v>0.26950000000000002</v>
      </c>
      <c r="T31" s="1" t="s">
        <v>54</v>
      </c>
      <c r="U31" s="1">
        <f>I9</f>
        <v>2.2731238447319773</v>
      </c>
      <c r="V31" s="1">
        <v>0</v>
      </c>
      <c r="W31" s="1">
        <f t="shared" si="11"/>
        <v>2.9728783980418809</v>
      </c>
      <c r="X31" s="1">
        <f>V24</f>
        <v>1.3773501204530731</v>
      </c>
      <c r="Y31" s="1">
        <f>W24</f>
        <v>0.3166025373962168</v>
      </c>
      <c r="Z31" s="29">
        <f>C24</f>
        <v>10.491</v>
      </c>
      <c r="AA31" s="29">
        <f t="shared" ref="AA31:AB31" si="13">D24</f>
        <v>9.4209999999999994</v>
      </c>
      <c r="AB31" s="29">
        <f t="shared" si="13"/>
        <v>12.606999999999999</v>
      </c>
    </row>
    <row r="32" spans="1:35" x14ac:dyDescent="0.15">
      <c r="A32" s="1" t="s">
        <v>56</v>
      </c>
      <c r="B32" s="1">
        <f>F4</f>
        <v>8.6730000000000002E-2</v>
      </c>
      <c r="C32" s="1">
        <f>F21</f>
        <v>0.17330000000000001</v>
      </c>
      <c r="D32" s="1">
        <f>G4</f>
        <v>1.7669999999999999</v>
      </c>
      <c r="E32" s="1">
        <f>G21</f>
        <v>3.2559999999999998</v>
      </c>
      <c r="F32" s="1">
        <f>H4</f>
        <v>5.0220000000000001E-2</v>
      </c>
      <c r="G32" s="1">
        <f>H21</f>
        <v>8.6830000000000004E-2</v>
      </c>
      <c r="T32" s="1" t="s">
        <v>55</v>
      </c>
      <c r="U32" s="1">
        <f>I10</f>
        <v>1.7010348955680081</v>
      </c>
      <c r="V32" s="1">
        <f>I20</f>
        <v>0.95515028299750959</v>
      </c>
      <c r="W32" s="1">
        <f t="shared" si="11"/>
        <v>3.7382518166360716</v>
      </c>
      <c r="X32" s="1">
        <f>V16</f>
        <v>0.47227115837945777</v>
      </c>
      <c r="Y32" s="1">
        <f>W16</f>
        <v>0.92930817886750794</v>
      </c>
      <c r="Z32" s="29">
        <f>C16</f>
        <v>5.492</v>
      </c>
      <c r="AA32" s="29">
        <f t="shared" ref="AA32:AB32" si="14">D16</f>
        <v>5.734</v>
      </c>
      <c r="AB32" s="29">
        <f t="shared" si="14"/>
        <v>4.4690000000000003</v>
      </c>
    </row>
    <row r="33" spans="1:28" x14ac:dyDescent="0.15">
      <c r="A33" s="1" t="s">
        <v>57</v>
      </c>
      <c r="B33" s="1">
        <f>F21</f>
        <v>0.17330000000000001</v>
      </c>
      <c r="C33" s="1">
        <f>F13</f>
        <v>0.65259999999999996</v>
      </c>
      <c r="D33" s="1">
        <f>G21</f>
        <v>3.2559999999999998</v>
      </c>
      <c r="E33" s="1">
        <f>G13</f>
        <v>14.71</v>
      </c>
      <c r="F33" s="1">
        <f>H21</f>
        <v>8.6830000000000004E-2</v>
      </c>
      <c r="G33" s="1">
        <f>H13</f>
        <v>0.47449999999999998</v>
      </c>
      <c r="T33" s="1" t="s">
        <v>56</v>
      </c>
      <c r="U33" s="1">
        <f>I4</f>
        <v>1.5444245816503175</v>
      </c>
      <c r="V33" s="1">
        <v>0</v>
      </c>
      <c r="W33" s="1">
        <f t="shared" si="11"/>
        <v>5.615284337752831</v>
      </c>
      <c r="X33" s="1">
        <f>V21</f>
        <v>1.5984057345145963</v>
      </c>
      <c r="Y33" s="1">
        <f>W21</f>
        <v>0.31544015986137114</v>
      </c>
      <c r="Z33" s="29">
        <f>C21</f>
        <v>8.4540000000000006</v>
      </c>
      <c r="AA33" s="29">
        <f t="shared" ref="AA33:AB33" si="15">D21</f>
        <v>9.5950000000000006</v>
      </c>
      <c r="AB33" s="29">
        <f t="shared" si="15"/>
        <v>11.738</v>
      </c>
    </row>
    <row r="34" spans="1:28" x14ac:dyDescent="0.15">
      <c r="A34" s="1" t="s">
        <v>58</v>
      </c>
      <c r="B34" s="1">
        <f>F20+F8</f>
        <v>0.74417999999999995</v>
      </c>
      <c r="C34" s="1">
        <f>F15</f>
        <v>0.88339999999999996</v>
      </c>
      <c r="D34" s="1">
        <f>G20+G8</f>
        <v>18.456</v>
      </c>
      <c r="E34" s="1">
        <f>G15</f>
        <v>20.350000000000001</v>
      </c>
      <c r="F34" s="1">
        <f>H20+H8</f>
        <v>0.61650999999999989</v>
      </c>
      <c r="G34" s="1">
        <f>H15</f>
        <v>0.81889999999999996</v>
      </c>
      <c r="T34" s="1" t="s">
        <v>57</v>
      </c>
      <c r="U34" s="1">
        <f>I21</f>
        <v>2.244986515476556</v>
      </c>
      <c r="V34" s="1">
        <v>0</v>
      </c>
      <c r="W34" s="1">
        <f t="shared" si="11"/>
        <v>7.0159103146017019</v>
      </c>
      <c r="X34" s="1">
        <f>V13</f>
        <v>1.2968930853825307</v>
      </c>
      <c r="Y34" s="1">
        <f>W13</f>
        <v>0.40737299281558237</v>
      </c>
      <c r="Z34" s="29">
        <f>C13</f>
        <v>7.7169999999999996</v>
      </c>
      <c r="AA34" s="29">
        <f t="shared" ref="AA34:AB34" si="16">D13</f>
        <v>8.3770000000000007</v>
      </c>
      <c r="AB34" s="29">
        <f t="shared" si="16"/>
        <v>8.8059999999999992</v>
      </c>
    </row>
    <row r="35" spans="1:28" x14ac:dyDescent="0.15">
      <c r="A35" s="1" t="s">
        <v>59</v>
      </c>
      <c r="B35" s="1">
        <f>F15</f>
        <v>0.88339999999999996</v>
      </c>
      <c r="C35" s="1">
        <f>F19</f>
        <v>1.361</v>
      </c>
      <c r="D35" s="1">
        <f>G15</f>
        <v>20.350000000000001</v>
      </c>
      <c r="E35" s="1">
        <f>G19</f>
        <v>23.15</v>
      </c>
      <c r="F35" s="1">
        <f>H15</f>
        <v>0.81889999999999996</v>
      </c>
      <c r="G35" s="1">
        <f>H19</f>
        <v>1.8049999999999999</v>
      </c>
      <c r="T35" s="1" t="s">
        <v>58</v>
      </c>
      <c r="U35" s="1">
        <f>I20</f>
        <v>0.95515028299750959</v>
      </c>
      <c r="V35" s="1">
        <f>I8</f>
        <v>3.2735195834276665</v>
      </c>
      <c r="W35" s="1">
        <f t="shared" si="11"/>
        <v>6.7860322068553494</v>
      </c>
      <c r="X35" s="1">
        <f>V15</f>
        <v>1.0017981877608613</v>
      </c>
      <c r="Y35" s="1">
        <f>W15</f>
        <v>0.47729143560090648</v>
      </c>
      <c r="Z35" s="29">
        <f>C15</f>
        <v>5.77</v>
      </c>
      <c r="AA35" s="29">
        <f t="shared" ref="AA35:AB35" si="17">D15</f>
        <v>7.2759999999999998</v>
      </c>
      <c r="AB35" s="29">
        <f t="shared" si="17"/>
        <v>5.3380000000000001</v>
      </c>
    </row>
    <row r="36" spans="1:28" x14ac:dyDescent="0.15">
      <c r="A36" s="26" t="s">
        <v>60</v>
      </c>
      <c r="B36" s="1">
        <f>F19</f>
        <v>1.361</v>
      </c>
      <c r="C36" s="1">
        <f>F23</f>
        <v>1.3160000000000001</v>
      </c>
      <c r="D36" s="1">
        <f>G19</f>
        <v>23.15</v>
      </c>
      <c r="E36" s="1">
        <f>G23</f>
        <v>23.09</v>
      </c>
      <c r="F36" s="1">
        <f>H19</f>
        <v>1.8049999999999999</v>
      </c>
      <c r="G36" s="1">
        <f>H23</f>
        <v>1.7809999999999999</v>
      </c>
      <c r="T36" s="1" t="s">
        <v>59</v>
      </c>
      <c r="U36" s="1">
        <f>I15</f>
        <v>3.7452005878030854</v>
      </c>
      <c r="V36" s="1">
        <v>0</v>
      </c>
      <c r="W36" s="1">
        <f t="shared" si="11"/>
        <v>4.6622574866602573</v>
      </c>
      <c r="X36" s="1">
        <f>V19</f>
        <v>0.71030746286755797</v>
      </c>
      <c r="Y36" s="1">
        <f>W19</f>
        <v>0.93096124100533195</v>
      </c>
      <c r="Z36" s="29">
        <f>C19</f>
        <v>5.319</v>
      </c>
      <c r="AA36" s="29">
        <f t="shared" ref="AA36:AB36" si="18">D19</f>
        <v>6.798</v>
      </c>
      <c r="AB36" s="29">
        <f t="shared" si="18"/>
        <v>9.4280000000000008</v>
      </c>
    </row>
    <row r="37" spans="1:28" x14ac:dyDescent="0.15">
      <c r="A37" s="1" t="s">
        <v>66</v>
      </c>
      <c r="B37" s="1">
        <f>F18</f>
        <v>2.0329999999999999</v>
      </c>
      <c r="C37" s="1">
        <f>F25</f>
        <v>1.9510000000000001</v>
      </c>
      <c r="D37" s="1">
        <f>G18</f>
        <v>27.04</v>
      </c>
      <c r="E37" s="1">
        <f>G25</f>
        <v>27.64</v>
      </c>
      <c r="F37" s="1">
        <f>H18</f>
        <v>3.157</v>
      </c>
      <c r="G37" s="1">
        <f>H25</f>
        <v>3.4620000000000002</v>
      </c>
      <c r="T37" s="26" t="s">
        <v>60</v>
      </c>
      <c r="U37" s="1">
        <f>I19</f>
        <v>5.500880699088146</v>
      </c>
      <c r="V37" s="28">
        <v>0</v>
      </c>
      <c r="W37" s="1">
        <f t="shared" si="11"/>
        <v>1.1751300636615976</v>
      </c>
      <c r="X37" s="28">
        <f>V23</f>
        <v>5.7262651886571481E-2</v>
      </c>
      <c r="Y37" s="28">
        <f>W23</f>
        <v>2.4386453576784173</v>
      </c>
      <c r="Z37" s="29">
        <f>C23</f>
        <v>11.151</v>
      </c>
      <c r="AA37" s="29">
        <f t="shared" ref="AA37:AB37" si="19">D23</f>
        <v>10.407</v>
      </c>
      <c r="AB37" s="29">
        <f t="shared" si="19"/>
        <v>10.185</v>
      </c>
    </row>
    <row r="38" spans="1:28" x14ac:dyDescent="0.15">
      <c r="T38" s="1" t="s">
        <v>66</v>
      </c>
      <c r="U38" s="1">
        <f>I18</f>
        <v>4.7412352639671953</v>
      </c>
      <c r="V38" s="1">
        <v>0</v>
      </c>
      <c r="W38" s="1">
        <f t="shared" si="11"/>
        <v>1.4381423100155502</v>
      </c>
      <c r="X38" s="1">
        <f t="shared" ref="X38:Y38" si="20">V25</f>
        <v>4.2108436405415534E-2</v>
      </c>
      <c r="Y38" s="1">
        <f t="shared" si="20"/>
        <v>3.6475919779947557</v>
      </c>
      <c r="Z38" s="1">
        <f>C25</f>
        <v>10.246</v>
      </c>
      <c r="AA38" s="1">
        <f t="shared" ref="AA38:AB38" si="21">D25</f>
        <v>9.1140000000000008</v>
      </c>
      <c r="AB38" s="1">
        <f t="shared" si="21"/>
        <v>10.224</v>
      </c>
    </row>
    <row r="39" spans="1:28" x14ac:dyDescent="0.15">
      <c r="T39" s="1" t="s">
        <v>91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</row>
    <row r="41" spans="1:28" x14ac:dyDescent="0.15">
      <c r="V41" s="27"/>
      <c r="W41" s="27"/>
      <c r="X41" s="27"/>
      <c r="Y41" s="27"/>
      <c r="Z41" s="29"/>
      <c r="AA41" s="29"/>
      <c r="AB41" s="29"/>
    </row>
    <row r="42" spans="1:28" x14ac:dyDescent="0.15">
      <c r="D42" s="1">
        <v>0.02</v>
      </c>
      <c r="V42" s="27"/>
      <c r="W42" s="27"/>
      <c r="X42" s="27"/>
      <c r="Y42" s="27"/>
      <c r="Z42" s="29"/>
      <c r="AA42" s="29"/>
      <c r="AB42" s="29"/>
    </row>
    <row r="43" spans="1:28" x14ac:dyDescent="0.15">
      <c r="D43" s="1">
        <v>0.03</v>
      </c>
      <c r="V43" s="27"/>
      <c r="W43" s="27"/>
      <c r="X43" s="27"/>
      <c r="Y43" s="27"/>
      <c r="Z43" s="29"/>
      <c r="AA43" s="29"/>
      <c r="AB43" s="29"/>
    </row>
    <row r="44" spans="1:28" x14ac:dyDescent="0.15">
      <c r="D44" s="1">
        <v>0.02</v>
      </c>
      <c r="V44" s="27"/>
      <c r="W44" s="27"/>
      <c r="X44" s="27"/>
      <c r="Y44" s="27"/>
      <c r="Z44" s="29"/>
      <c r="AA44" s="29"/>
      <c r="AB44" s="29"/>
    </row>
    <row r="45" spans="1:28" x14ac:dyDescent="0.15">
      <c r="D45" s="1">
        <v>0.01</v>
      </c>
      <c r="V45" s="27"/>
      <c r="W45" s="27"/>
      <c r="X45" s="27"/>
      <c r="Y45" s="27"/>
      <c r="Z45" s="29"/>
      <c r="AA45" s="29"/>
      <c r="AB45" s="29"/>
    </row>
    <row r="46" spans="1:28" x14ac:dyDescent="0.15">
      <c r="D46" s="1">
        <v>0.02</v>
      </c>
      <c r="V46" s="27"/>
      <c r="W46" s="27"/>
      <c r="X46" s="27"/>
      <c r="Y46" s="27"/>
      <c r="Z46" s="29"/>
      <c r="AA46" s="29"/>
      <c r="AB46" s="29"/>
    </row>
    <row r="47" spans="1:28" x14ac:dyDescent="0.15">
      <c r="D47" s="1">
        <v>0.02</v>
      </c>
      <c r="V47" s="27"/>
      <c r="W47" s="27"/>
      <c r="X47" s="27"/>
      <c r="Y47" s="27"/>
      <c r="Z47" s="29"/>
      <c r="AA47" s="29"/>
      <c r="AB47" s="29"/>
    </row>
    <row r="48" spans="1:28" x14ac:dyDescent="0.15">
      <c r="D48" s="1">
        <v>0.03</v>
      </c>
      <c r="V48" s="27"/>
      <c r="W48" s="27"/>
      <c r="X48" s="27"/>
      <c r="Y48" s="27"/>
      <c r="Z48" s="29"/>
      <c r="AA48" s="29"/>
      <c r="AB48" s="29"/>
    </row>
    <row r="49" spans="4:28" x14ac:dyDescent="0.15">
      <c r="D49" s="1">
        <v>0.03</v>
      </c>
      <c r="T49" s="26"/>
      <c r="V49" s="27"/>
      <c r="W49" s="27"/>
      <c r="X49" s="27"/>
      <c r="Y49" s="27"/>
      <c r="Z49" s="29"/>
      <c r="AA49" s="29"/>
      <c r="AB49" s="29"/>
    </row>
    <row r="50" spans="4:28" x14ac:dyDescent="0.15">
      <c r="D50" s="1">
        <v>0.02</v>
      </c>
      <c r="V50" s="27"/>
      <c r="W50" s="27"/>
      <c r="X50" s="27"/>
      <c r="Y50" s="27"/>
      <c r="Z50" s="29"/>
      <c r="AA50" s="29"/>
      <c r="AB50" s="29"/>
    </row>
    <row r="51" spans="4:28" x14ac:dyDescent="0.15">
      <c r="D51" s="1">
        <v>0.02</v>
      </c>
      <c r="V51" s="27"/>
    </row>
    <row r="52" spans="4:28" x14ac:dyDescent="0.15">
      <c r="D52" s="1">
        <v>0.02</v>
      </c>
      <c r="V52" s="27"/>
    </row>
    <row r="53" spans="4:28" x14ac:dyDescent="0.15">
      <c r="D53" s="1">
        <v>0.05</v>
      </c>
      <c r="V53" s="27"/>
    </row>
    <row r="54" spans="4:28" x14ac:dyDescent="0.15">
      <c r="D54" s="1">
        <v>0.02</v>
      </c>
      <c r="V54" s="27"/>
    </row>
    <row r="55" spans="4:28" x14ac:dyDescent="0.15">
      <c r="D55" s="1">
        <v>0.02</v>
      </c>
    </row>
    <row r="56" spans="4:28" x14ac:dyDescent="0.15">
      <c r="D56" s="1">
        <v>0.05</v>
      </c>
    </row>
    <row r="57" spans="4:28" x14ac:dyDescent="0.15">
      <c r="D57" s="1">
        <v>0.05</v>
      </c>
    </row>
    <row r="58" spans="4:28" x14ac:dyDescent="0.15">
      <c r="D58" s="1">
        <v>0.05</v>
      </c>
    </row>
    <row r="59" spans="4:28" x14ac:dyDescent="0.15">
      <c r="D59" s="1">
        <v>0.02</v>
      </c>
    </row>
    <row r="60" spans="4:28" x14ac:dyDescent="0.15">
      <c r="D60" s="1">
        <v>0.05</v>
      </c>
    </row>
    <row r="61" spans="4:28" x14ac:dyDescent="0.15">
      <c r="D61" s="1">
        <v>0.04</v>
      </c>
    </row>
    <row r="62" spans="4:28" x14ac:dyDescent="0.15">
      <c r="D62" s="1">
        <v>0.03</v>
      </c>
    </row>
    <row r="63" spans="4:28" x14ac:dyDescent="0.15">
      <c r="D63" s="1">
        <v>7.0000000000000007E-2</v>
      </c>
    </row>
    <row r="85" spans="32:34" x14ac:dyDescent="0.15">
      <c r="AF85" s="29"/>
      <c r="AH85" s="1"/>
    </row>
    <row r="86" spans="32:34" x14ac:dyDescent="0.15">
      <c r="AF86" s="29"/>
      <c r="AH86" s="1"/>
    </row>
    <row r="87" spans="32:34" x14ac:dyDescent="0.15">
      <c r="AF87" s="29"/>
      <c r="AH87" s="1"/>
    </row>
    <row r="88" spans="32:34" x14ac:dyDescent="0.15">
      <c r="AF88" s="29"/>
      <c r="AH88" s="1"/>
    </row>
    <row r="89" spans="32:34" x14ac:dyDescent="0.15">
      <c r="AF89" s="29"/>
      <c r="AH89" s="1"/>
    </row>
    <row r="90" spans="32:34" x14ac:dyDescent="0.15">
      <c r="AF90" s="29"/>
      <c r="AH90" s="1"/>
    </row>
    <row r="91" spans="32:34" x14ac:dyDescent="0.15">
      <c r="AF91" s="29"/>
      <c r="AH91" s="1"/>
    </row>
    <row r="92" spans="32:34" x14ac:dyDescent="0.15">
      <c r="AF92" s="29"/>
      <c r="AH92" s="1"/>
    </row>
    <row r="93" spans="32:34" x14ac:dyDescent="0.15">
      <c r="AF93" s="29"/>
      <c r="AH93" s="1"/>
    </row>
    <row r="94" spans="32:34" x14ac:dyDescent="0.15">
      <c r="AF94" s="29"/>
      <c r="AH94" s="1"/>
    </row>
    <row r="95" spans="32:34" x14ac:dyDescent="0.15">
      <c r="AF95" s="29"/>
      <c r="AH95" s="1"/>
    </row>
  </sheetData>
  <mergeCells count="2">
    <mergeCell ref="X2:Z2"/>
    <mergeCell ref="R2:T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0" sqref="D20"/>
    </sheetView>
  </sheetViews>
  <sheetFormatPr baseColWidth="10" defaultRowHeight="14" x14ac:dyDescent="0.15"/>
  <sheetData>
    <row r="1" spans="1:6" x14ac:dyDescent="0.15">
      <c r="A1">
        <v>1.1135375112309076</v>
      </c>
      <c r="B1">
        <v>1.993176100628931</v>
      </c>
      <c r="C1">
        <v>1.6316354320135402</v>
      </c>
      <c r="D1">
        <v>1.5549311842667708</v>
      </c>
      <c r="E1">
        <v>0.27869968297383069</v>
      </c>
      <c r="F1">
        <v>7.2990000000000004</v>
      </c>
    </row>
    <row r="2" spans="1:6" x14ac:dyDescent="0.15">
      <c r="A2">
        <v>1.0413156020942409</v>
      </c>
      <c r="B2">
        <v>4.2532916230366498</v>
      </c>
      <c r="C2">
        <v>2.5951620623015681</v>
      </c>
      <c r="D2">
        <v>1.491484620511891</v>
      </c>
      <c r="E2">
        <v>0.46997002472232308</v>
      </c>
      <c r="F2">
        <v>9.4879999999999995</v>
      </c>
    </row>
    <row r="3" spans="1:6" x14ac:dyDescent="0.15">
      <c r="A3">
        <v>2.2731238447319773</v>
      </c>
      <c r="B3">
        <v>0</v>
      </c>
      <c r="C3">
        <v>2.9728783980418809</v>
      </c>
      <c r="D3">
        <v>1.3773501204530731</v>
      </c>
      <c r="E3">
        <v>0.3166025373962168</v>
      </c>
      <c r="F3">
        <v>10.491</v>
      </c>
    </row>
    <row r="4" spans="1:6" x14ac:dyDescent="0.15">
      <c r="A4">
        <v>1.7010348955680081</v>
      </c>
      <c r="B4">
        <v>0.95515028299750959</v>
      </c>
      <c r="C4">
        <v>3.7382518166360716</v>
      </c>
      <c r="D4">
        <v>0.47227115837945777</v>
      </c>
      <c r="E4">
        <v>0.92930817886750794</v>
      </c>
      <c r="F4">
        <v>5.492</v>
      </c>
    </row>
    <row r="5" spans="1:6" x14ac:dyDescent="0.15">
      <c r="A5">
        <v>1.5444245816503175</v>
      </c>
      <c r="B5">
        <v>0</v>
      </c>
      <c r="C5">
        <v>5.615284337752831</v>
      </c>
      <c r="D5">
        <v>1.5984057345145963</v>
      </c>
      <c r="E5">
        <v>0.31544015986137114</v>
      </c>
      <c r="F5">
        <v>8.4540000000000006</v>
      </c>
    </row>
    <row r="6" spans="1:6" x14ac:dyDescent="0.15">
      <c r="A6">
        <v>2.244986515476556</v>
      </c>
      <c r="B6">
        <v>0</v>
      </c>
      <c r="C6">
        <v>7.0159103146017019</v>
      </c>
      <c r="D6">
        <v>1.2968930853825307</v>
      </c>
      <c r="E6">
        <v>0.40737299281558237</v>
      </c>
      <c r="F6">
        <v>7.7169999999999996</v>
      </c>
    </row>
    <row r="7" spans="1:6" x14ac:dyDescent="0.15">
      <c r="A7">
        <v>0.95515028299750959</v>
      </c>
      <c r="B7">
        <v>3.2735195834276665</v>
      </c>
      <c r="C7">
        <v>6.7860322068553494</v>
      </c>
      <c r="D7">
        <v>1.0017981877608613</v>
      </c>
      <c r="E7">
        <v>0.47729143560090648</v>
      </c>
      <c r="F7">
        <v>5.77</v>
      </c>
    </row>
    <row r="8" spans="1:6" x14ac:dyDescent="0.15">
      <c r="A8">
        <v>3.7452005878030854</v>
      </c>
      <c r="B8">
        <v>0</v>
      </c>
      <c r="C8">
        <v>4.6622574866602573</v>
      </c>
      <c r="D8">
        <v>0.71030746286755797</v>
      </c>
      <c r="E8">
        <v>0.93096124100533195</v>
      </c>
      <c r="F8">
        <v>5.319</v>
      </c>
    </row>
    <row r="9" spans="1:6" x14ac:dyDescent="0.15">
      <c r="A9">
        <v>5.500880699088146</v>
      </c>
      <c r="B9">
        <v>0</v>
      </c>
      <c r="C9">
        <v>1.1751300636615976</v>
      </c>
      <c r="D9">
        <v>5.7262651886571481E-2</v>
      </c>
      <c r="E9">
        <v>2.4386453576784173</v>
      </c>
      <c r="F9">
        <v>11.151</v>
      </c>
    </row>
    <row r="10" spans="1:6" x14ac:dyDescent="0.15">
      <c r="A10">
        <v>4.7412352639671953</v>
      </c>
      <c r="B10">
        <v>0</v>
      </c>
      <c r="C10">
        <v>1.4381423100155502</v>
      </c>
      <c r="D10">
        <v>4.2108436405415534E-2</v>
      </c>
      <c r="E10">
        <v>3.6475919779947557</v>
      </c>
      <c r="F10">
        <v>10.246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0"/>
  <sheetViews>
    <sheetView topLeftCell="A41" workbookViewId="0">
      <selection activeCell="D13" sqref="D13"/>
    </sheetView>
  </sheetViews>
  <sheetFormatPr baseColWidth="10" defaultRowHeight="14" x14ac:dyDescent="0.15"/>
  <sheetData>
    <row r="1" spans="1:1" x14ac:dyDescent="0.15">
      <c r="A1" t="s">
        <v>230</v>
      </c>
    </row>
    <row r="2" spans="1:1" x14ac:dyDescent="0.15">
      <c r="A2" t="s">
        <v>92</v>
      </c>
    </row>
    <row r="3" spans="1:1" x14ac:dyDescent="0.15">
      <c r="A3" t="s">
        <v>93</v>
      </c>
    </row>
    <row r="4" spans="1:1" x14ac:dyDescent="0.15">
      <c r="A4" t="s">
        <v>94</v>
      </c>
    </row>
    <row r="5" spans="1:1" x14ac:dyDescent="0.15">
      <c r="A5" t="s">
        <v>95</v>
      </c>
    </row>
    <row r="6" spans="1:1" x14ac:dyDescent="0.15">
      <c r="A6" t="s">
        <v>96</v>
      </c>
    </row>
    <row r="7" spans="1:1" x14ac:dyDescent="0.15">
      <c r="A7" t="s">
        <v>231</v>
      </c>
    </row>
    <row r="8" spans="1:1" x14ac:dyDescent="0.15">
      <c r="A8" t="s">
        <v>97</v>
      </c>
    </row>
    <row r="9" spans="1:1" x14ac:dyDescent="0.15">
      <c r="A9" t="s">
        <v>98</v>
      </c>
    </row>
    <row r="10" spans="1:1" x14ac:dyDescent="0.15">
      <c r="A10" t="s">
        <v>99</v>
      </c>
    </row>
    <row r="11" spans="1:1" x14ac:dyDescent="0.15">
      <c r="A11" t="s">
        <v>100</v>
      </c>
    </row>
    <row r="12" spans="1:1" x14ac:dyDescent="0.15">
      <c r="A12" t="s">
        <v>101</v>
      </c>
    </row>
    <row r="13" spans="1:1" x14ac:dyDescent="0.15">
      <c r="A13" t="s">
        <v>102</v>
      </c>
    </row>
    <row r="14" spans="1:1" x14ac:dyDescent="0.15">
      <c r="A14" t="s">
        <v>103</v>
      </c>
    </row>
    <row r="15" spans="1:1" x14ac:dyDescent="0.15">
      <c r="A15" t="s">
        <v>104</v>
      </c>
    </row>
    <row r="16" spans="1:1" x14ac:dyDescent="0.15">
      <c r="A16" t="s">
        <v>105</v>
      </c>
    </row>
    <row r="17" spans="1:1" x14ac:dyDescent="0.15">
      <c r="A17" t="s">
        <v>106</v>
      </c>
    </row>
    <row r="18" spans="1:1" x14ac:dyDescent="0.15">
      <c r="A18" t="s">
        <v>107</v>
      </c>
    </row>
    <row r="19" spans="1:1" x14ac:dyDescent="0.15">
      <c r="A19" t="s">
        <v>108</v>
      </c>
    </row>
    <row r="20" spans="1:1" x14ac:dyDescent="0.15">
      <c r="A20" t="s">
        <v>109</v>
      </c>
    </row>
    <row r="21" spans="1:1" x14ac:dyDescent="0.15">
      <c r="A21" t="s">
        <v>110</v>
      </c>
    </row>
    <row r="22" spans="1:1" x14ac:dyDescent="0.15">
      <c r="A22" t="s">
        <v>111</v>
      </c>
    </row>
    <row r="23" spans="1:1" x14ac:dyDescent="0.15">
      <c r="A23" t="s">
        <v>112</v>
      </c>
    </row>
    <row r="24" spans="1:1" x14ac:dyDescent="0.15">
      <c r="A24" t="s">
        <v>113</v>
      </c>
    </row>
    <row r="25" spans="1:1" x14ac:dyDescent="0.15">
      <c r="A25" t="s">
        <v>114</v>
      </c>
    </row>
    <row r="26" spans="1:1" x14ac:dyDescent="0.15">
      <c r="A26" t="s">
        <v>115</v>
      </c>
    </row>
    <row r="27" spans="1:1" x14ac:dyDescent="0.15">
      <c r="A27" t="s">
        <v>116</v>
      </c>
    </row>
    <row r="28" spans="1:1" x14ac:dyDescent="0.15">
      <c r="A28" t="s">
        <v>117</v>
      </c>
    </row>
    <row r="29" spans="1:1" x14ac:dyDescent="0.15">
      <c r="A29" t="s">
        <v>118</v>
      </c>
    </row>
    <row r="30" spans="1:1" x14ac:dyDescent="0.15">
      <c r="A30" t="s">
        <v>119</v>
      </c>
    </row>
    <row r="31" spans="1:1" x14ac:dyDescent="0.15">
      <c r="A31" t="s">
        <v>120</v>
      </c>
    </row>
    <row r="32" spans="1:1" x14ac:dyDescent="0.15">
      <c r="A32" t="s">
        <v>121</v>
      </c>
    </row>
    <row r="33" spans="1:1" x14ac:dyDescent="0.15">
      <c r="A33" t="s">
        <v>122</v>
      </c>
    </row>
    <row r="34" spans="1:1" x14ac:dyDescent="0.15">
      <c r="A34" t="s">
        <v>123</v>
      </c>
    </row>
    <row r="35" spans="1:1" x14ac:dyDescent="0.15">
      <c r="A35" t="s">
        <v>124</v>
      </c>
    </row>
    <row r="36" spans="1:1" x14ac:dyDescent="0.15">
      <c r="A36" t="s">
        <v>125</v>
      </c>
    </row>
    <row r="37" spans="1:1" x14ac:dyDescent="0.15">
      <c r="A37" t="s">
        <v>126</v>
      </c>
    </row>
    <row r="38" spans="1:1" x14ac:dyDescent="0.15">
      <c r="A38" t="s">
        <v>127</v>
      </c>
    </row>
    <row r="39" spans="1:1" x14ac:dyDescent="0.15">
      <c r="A39" t="s">
        <v>128</v>
      </c>
    </row>
    <row r="40" spans="1:1" x14ac:dyDescent="0.15">
      <c r="A40" t="s">
        <v>129</v>
      </c>
    </row>
    <row r="41" spans="1:1" x14ac:dyDescent="0.15">
      <c r="A41" t="s">
        <v>130</v>
      </c>
    </row>
    <row r="42" spans="1:1" x14ac:dyDescent="0.15">
      <c r="A42" t="s">
        <v>131</v>
      </c>
    </row>
    <row r="43" spans="1:1" x14ac:dyDescent="0.15">
      <c r="A43" t="s">
        <v>132</v>
      </c>
    </row>
    <row r="44" spans="1:1" x14ac:dyDescent="0.15">
      <c r="A44" t="s">
        <v>133</v>
      </c>
    </row>
    <row r="45" spans="1:1" x14ac:dyDescent="0.15">
      <c r="A45" t="s">
        <v>134</v>
      </c>
    </row>
    <row r="46" spans="1:1" x14ac:dyDescent="0.15">
      <c r="A46" t="s">
        <v>135</v>
      </c>
    </row>
    <row r="47" spans="1:1" x14ac:dyDescent="0.15">
      <c r="A47" t="s">
        <v>136</v>
      </c>
    </row>
    <row r="48" spans="1:1" x14ac:dyDescent="0.15">
      <c r="A48" t="s">
        <v>137</v>
      </c>
    </row>
    <row r="49" spans="1:1" x14ac:dyDescent="0.15">
      <c r="A49" t="s">
        <v>138</v>
      </c>
    </row>
    <row r="50" spans="1:1" x14ac:dyDescent="0.15">
      <c r="A50" t="s">
        <v>139</v>
      </c>
    </row>
    <row r="51" spans="1:1" x14ac:dyDescent="0.15">
      <c r="A51" t="s">
        <v>140</v>
      </c>
    </row>
    <row r="52" spans="1:1" x14ac:dyDescent="0.15">
      <c r="A52" t="s">
        <v>141</v>
      </c>
    </row>
    <row r="53" spans="1:1" x14ac:dyDescent="0.15">
      <c r="A53" t="s">
        <v>142</v>
      </c>
    </row>
    <row r="54" spans="1:1" x14ac:dyDescent="0.15">
      <c r="A54" t="s">
        <v>143</v>
      </c>
    </row>
    <row r="55" spans="1:1" x14ac:dyDescent="0.15">
      <c r="A55" t="s">
        <v>144</v>
      </c>
    </row>
    <row r="56" spans="1:1" x14ac:dyDescent="0.15">
      <c r="A56" t="s">
        <v>145</v>
      </c>
    </row>
    <row r="57" spans="1:1" x14ac:dyDescent="0.15">
      <c r="A57" t="s">
        <v>146</v>
      </c>
    </row>
    <row r="58" spans="1:1" x14ac:dyDescent="0.15">
      <c r="A58" t="s">
        <v>147</v>
      </c>
    </row>
    <row r="59" spans="1:1" x14ac:dyDescent="0.15">
      <c r="A59" t="s">
        <v>148</v>
      </c>
    </row>
    <row r="60" spans="1:1" x14ac:dyDescent="0.15">
      <c r="A60" t="s">
        <v>149</v>
      </c>
    </row>
    <row r="61" spans="1:1" x14ac:dyDescent="0.15">
      <c r="A61" t="s">
        <v>150</v>
      </c>
    </row>
    <row r="62" spans="1:1" x14ac:dyDescent="0.15">
      <c r="A62" t="s">
        <v>151</v>
      </c>
    </row>
    <row r="63" spans="1:1" x14ac:dyDescent="0.15">
      <c r="A63" t="s">
        <v>152</v>
      </c>
    </row>
    <row r="64" spans="1:1" x14ac:dyDescent="0.15">
      <c r="A64" t="s">
        <v>153</v>
      </c>
    </row>
    <row r="65" spans="1:1" x14ac:dyDescent="0.15">
      <c r="A65" t="s">
        <v>154</v>
      </c>
    </row>
    <row r="66" spans="1:1" x14ac:dyDescent="0.15">
      <c r="A66" t="s">
        <v>155</v>
      </c>
    </row>
    <row r="67" spans="1:1" x14ac:dyDescent="0.15">
      <c r="A67" t="s">
        <v>156</v>
      </c>
    </row>
    <row r="68" spans="1:1" x14ac:dyDescent="0.15">
      <c r="A68" t="s">
        <v>157</v>
      </c>
    </row>
    <row r="69" spans="1:1" x14ac:dyDescent="0.15">
      <c r="A69" t="s">
        <v>158</v>
      </c>
    </row>
    <row r="70" spans="1:1" x14ac:dyDescent="0.15">
      <c r="A70" t="s">
        <v>159</v>
      </c>
    </row>
    <row r="71" spans="1:1" x14ac:dyDescent="0.15">
      <c r="A71" t="s">
        <v>160</v>
      </c>
    </row>
    <row r="72" spans="1:1" x14ac:dyDescent="0.15">
      <c r="A72" t="s">
        <v>161</v>
      </c>
    </row>
    <row r="73" spans="1:1" x14ac:dyDescent="0.15">
      <c r="A73" t="s">
        <v>162</v>
      </c>
    </row>
    <row r="74" spans="1:1" x14ac:dyDescent="0.15">
      <c r="A74" t="s">
        <v>163</v>
      </c>
    </row>
    <row r="75" spans="1:1" x14ac:dyDescent="0.15">
      <c r="A75" t="s">
        <v>164</v>
      </c>
    </row>
    <row r="76" spans="1:1" x14ac:dyDescent="0.15">
      <c r="A76" t="s">
        <v>165</v>
      </c>
    </row>
    <row r="77" spans="1:1" x14ac:dyDescent="0.15">
      <c r="A77" t="s">
        <v>166</v>
      </c>
    </row>
    <row r="78" spans="1:1" x14ac:dyDescent="0.15">
      <c r="A78" t="s">
        <v>167</v>
      </c>
    </row>
    <row r="79" spans="1:1" x14ac:dyDescent="0.15">
      <c r="A79" t="s">
        <v>168</v>
      </c>
    </row>
    <row r="80" spans="1:1" x14ac:dyDescent="0.15">
      <c r="A80" t="s">
        <v>169</v>
      </c>
    </row>
    <row r="81" spans="1:1" x14ac:dyDescent="0.15">
      <c r="A81" t="s">
        <v>170</v>
      </c>
    </row>
    <row r="82" spans="1:1" x14ac:dyDescent="0.15">
      <c r="A82" t="s">
        <v>171</v>
      </c>
    </row>
    <row r="83" spans="1:1" x14ac:dyDescent="0.15">
      <c r="A83" t="s">
        <v>172</v>
      </c>
    </row>
    <row r="84" spans="1:1" x14ac:dyDescent="0.15">
      <c r="A84" t="s">
        <v>173</v>
      </c>
    </row>
    <row r="85" spans="1:1" x14ac:dyDescent="0.15">
      <c r="A85" t="s">
        <v>174</v>
      </c>
    </row>
    <row r="86" spans="1:1" x14ac:dyDescent="0.15">
      <c r="A86" t="s">
        <v>175</v>
      </c>
    </row>
    <row r="87" spans="1:1" x14ac:dyDescent="0.15">
      <c r="A87" t="s">
        <v>176</v>
      </c>
    </row>
    <row r="88" spans="1:1" x14ac:dyDescent="0.15">
      <c r="A88" t="s">
        <v>177</v>
      </c>
    </row>
    <row r="89" spans="1:1" x14ac:dyDescent="0.15">
      <c r="A89" t="s">
        <v>178</v>
      </c>
    </row>
    <row r="90" spans="1:1" x14ac:dyDescent="0.15">
      <c r="A90" t="s">
        <v>179</v>
      </c>
    </row>
    <row r="91" spans="1:1" x14ac:dyDescent="0.15">
      <c r="A91" t="s">
        <v>180</v>
      </c>
    </row>
    <row r="92" spans="1:1" x14ac:dyDescent="0.15">
      <c r="A92" t="s">
        <v>181</v>
      </c>
    </row>
    <row r="93" spans="1:1" x14ac:dyDescent="0.15">
      <c r="A93" t="s">
        <v>182</v>
      </c>
    </row>
    <row r="94" spans="1:1" x14ac:dyDescent="0.15">
      <c r="A94" t="s">
        <v>183</v>
      </c>
    </row>
    <row r="95" spans="1:1" x14ac:dyDescent="0.15">
      <c r="A95" t="s">
        <v>184</v>
      </c>
    </row>
    <row r="96" spans="1:1" x14ac:dyDescent="0.15">
      <c r="A96" t="s">
        <v>185</v>
      </c>
    </row>
    <row r="97" spans="1:1" x14ac:dyDescent="0.15">
      <c r="A97" t="s">
        <v>186</v>
      </c>
    </row>
    <row r="98" spans="1:1" x14ac:dyDescent="0.15">
      <c r="A98" t="s">
        <v>187</v>
      </c>
    </row>
    <row r="99" spans="1:1" x14ac:dyDescent="0.15">
      <c r="A99" t="s">
        <v>188</v>
      </c>
    </row>
    <row r="100" spans="1:1" x14ac:dyDescent="0.15">
      <c r="A100" t="s">
        <v>189</v>
      </c>
    </row>
    <row r="101" spans="1:1" x14ac:dyDescent="0.15">
      <c r="A101" t="s">
        <v>190</v>
      </c>
    </row>
    <row r="102" spans="1:1" x14ac:dyDescent="0.15">
      <c r="A102" t="s">
        <v>191</v>
      </c>
    </row>
    <row r="103" spans="1:1" x14ac:dyDescent="0.15">
      <c r="A103" t="s">
        <v>192</v>
      </c>
    </row>
    <row r="104" spans="1:1" x14ac:dyDescent="0.15">
      <c r="A104" t="s">
        <v>193</v>
      </c>
    </row>
    <row r="105" spans="1:1" x14ac:dyDescent="0.15">
      <c r="A105" t="s">
        <v>194</v>
      </c>
    </row>
    <row r="106" spans="1:1" x14ac:dyDescent="0.15">
      <c r="A106" t="s">
        <v>195</v>
      </c>
    </row>
    <row r="107" spans="1:1" x14ac:dyDescent="0.15">
      <c r="A107" t="s">
        <v>196</v>
      </c>
    </row>
    <row r="108" spans="1:1" x14ac:dyDescent="0.15">
      <c r="A108" t="s">
        <v>197</v>
      </c>
    </row>
    <row r="109" spans="1:1" x14ac:dyDescent="0.15">
      <c r="A109" t="s">
        <v>198</v>
      </c>
    </row>
    <row r="110" spans="1:1" x14ac:dyDescent="0.15">
      <c r="A110" t="s">
        <v>199</v>
      </c>
    </row>
    <row r="111" spans="1:1" x14ac:dyDescent="0.15">
      <c r="A111" t="s">
        <v>200</v>
      </c>
    </row>
    <row r="112" spans="1:1" x14ac:dyDescent="0.15">
      <c r="A112" t="s">
        <v>201</v>
      </c>
    </row>
    <row r="113" spans="1:1" x14ac:dyDescent="0.15">
      <c r="A113" t="s">
        <v>202</v>
      </c>
    </row>
    <row r="114" spans="1:1" x14ac:dyDescent="0.15">
      <c r="A114" t="s">
        <v>203</v>
      </c>
    </row>
    <row r="115" spans="1:1" x14ac:dyDescent="0.15">
      <c r="A115" t="s">
        <v>204</v>
      </c>
    </row>
    <row r="116" spans="1:1" x14ac:dyDescent="0.15">
      <c r="A116" t="s">
        <v>205</v>
      </c>
    </row>
    <row r="117" spans="1:1" x14ac:dyDescent="0.15">
      <c r="A117" t="s">
        <v>206</v>
      </c>
    </row>
    <row r="118" spans="1:1" x14ac:dyDescent="0.15">
      <c r="A118" t="s">
        <v>207</v>
      </c>
    </row>
    <row r="119" spans="1:1" x14ac:dyDescent="0.15">
      <c r="A119" t="s">
        <v>208</v>
      </c>
    </row>
    <row r="120" spans="1:1" x14ac:dyDescent="0.15">
      <c r="A120" t="s">
        <v>209</v>
      </c>
    </row>
    <row r="121" spans="1:1" x14ac:dyDescent="0.15">
      <c r="A121" t="s">
        <v>210</v>
      </c>
    </row>
    <row r="122" spans="1:1" x14ac:dyDescent="0.15">
      <c r="A122" t="s">
        <v>211</v>
      </c>
    </row>
    <row r="123" spans="1:1" x14ac:dyDescent="0.15">
      <c r="A123" t="s">
        <v>212</v>
      </c>
    </row>
    <row r="124" spans="1:1" x14ac:dyDescent="0.15">
      <c r="A124" t="s">
        <v>213</v>
      </c>
    </row>
    <row r="125" spans="1:1" x14ac:dyDescent="0.15">
      <c r="A125" t="s">
        <v>214</v>
      </c>
    </row>
    <row r="126" spans="1:1" x14ac:dyDescent="0.15">
      <c r="A126" t="s">
        <v>215</v>
      </c>
    </row>
    <row r="127" spans="1:1" x14ac:dyDescent="0.15">
      <c r="A127" t="s">
        <v>216</v>
      </c>
    </row>
    <row r="128" spans="1:1" x14ac:dyDescent="0.15">
      <c r="A128" t="s">
        <v>217</v>
      </c>
    </row>
    <row r="129" spans="1:1" x14ac:dyDescent="0.15">
      <c r="A129" t="s">
        <v>218</v>
      </c>
    </row>
    <row r="130" spans="1:1" x14ac:dyDescent="0.15">
      <c r="A130" t="s">
        <v>219</v>
      </c>
    </row>
    <row r="131" spans="1:1" x14ac:dyDescent="0.15">
      <c r="A131" t="s">
        <v>220</v>
      </c>
    </row>
    <row r="132" spans="1:1" x14ac:dyDescent="0.15">
      <c r="A132" t="s">
        <v>221</v>
      </c>
    </row>
    <row r="133" spans="1:1" x14ac:dyDescent="0.15">
      <c r="A133" t="s">
        <v>222</v>
      </c>
    </row>
    <row r="134" spans="1:1" x14ac:dyDescent="0.15">
      <c r="A134" t="s">
        <v>223</v>
      </c>
    </row>
    <row r="135" spans="1:1" x14ac:dyDescent="0.15">
      <c r="A135" t="s">
        <v>224</v>
      </c>
    </row>
    <row r="136" spans="1:1" x14ac:dyDescent="0.15">
      <c r="A136" t="s">
        <v>225</v>
      </c>
    </row>
    <row r="137" spans="1:1" x14ac:dyDescent="0.15">
      <c r="A137" t="s">
        <v>226</v>
      </c>
    </row>
    <row r="138" spans="1:1" x14ac:dyDescent="0.15">
      <c r="A138" t="s">
        <v>227</v>
      </c>
    </row>
    <row r="139" spans="1:1" x14ac:dyDescent="0.15">
      <c r="A139" t="s">
        <v>228</v>
      </c>
    </row>
    <row r="140" spans="1:1" x14ac:dyDescent="0.15">
      <c r="A140" t="s">
        <v>229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>
      <selection activeCell="E8" sqref="E8"/>
    </sheetView>
  </sheetViews>
  <sheetFormatPr baseColWidth="10" defaultRowHeight="14" x14ac:dyDescent="0.15"/>
  <sheetData>
    <row r="1" spans="1:1" x14ac:dyDescent="0.15">
      <c r="A1" t="s">
        <v>232</v>
      </c>
    </row>
    <row r="2" spans="1:1" x14ac:dyDescent="0.15">
      <c r="A2" t="s">
        <v>233</v>
      </c>
    </row>
    <row r="3" spans="1:1" x14ac:dyDescent="0.15">
      <c r="A3" t="s">
        <v>234</v>
      </c>
    </row>
    <row r="4" spans="1:1" x14ac:dyDescent="0.15">
      <c r="A4" t="s">
        <v>235</v>
      </c>
    </row>
    <row r="5" spans="1:1" x14ac:dyDescent="0.15">
      <c r="A5" t="s">
        <v>236</v>
      </c>
    </row>
    <row r="6" spans="1:1" x14ac:dyDescent="0.15">
      <c r="A6" t="s">
        <v>237</v>
      </c>
    </row>
    <row r="7" spans="1:1" x14ac:dyDescent="0.15">
      <c r="A7" t="s">
        <v>238</v>
      </c>
    </row>
    <row r="8" spans="1:1" x14ac:dyDescent="0.15">
      <c r="A8" t="s">
        <v>239</v>
      </c>
    </row>
    <row r="9" spans="1:1" x14ac:dyDescent="0.15">
      <c r="A9" t="s">
        <v>240</v>
      </c>
    </row>
    <row r="10" spans="1:1" x14ac:dyDescent="0.15">
      <c r="A10" t="s">
        <v>241</v>
      </c>
    </row>
    <row r="11" spans="1:1" x14ac:dyDescent="0.15">
      <c r="A11" t="s">
        <v>242</v>
      </c>
    </row>
    <row r="12" spans="1:1" x14ac:dyDescent="0.15">
      <c r="A12" t="s">
        <v>243</v>
      </c>
    </row>
    <row r="13" spans="1:1" x14ac:dyDescent="0.15">
      <c r="A13" t="s">
        <v>244</v>
      </c>
    </row>
    <row r="14" spans="1:1" x14ac:dyDescent="0.15">
      <c r="A14" t="s">
        <v>245</v>
      </c>
    </row>
    <row r="15" spans="1:1" x14ac:dyDescent="0.15">
      <c r="A15" t="s">
        <v>246</v>
      </c>
    </row>
    <row r="16" spans="1:1" x14ac:dyDescent="0.15">
      <c r="A16" t="s">
        <v>247</v>
      </c>
    </row>
    <row r="17" spans="1:1" x14ac:dyDescent="0.15">
      <c r="A17" t="s">
        <v>248</v>
      </c>
    </row>
    <row r="18" spans="1:1" x14ac:dyDescent="0.15">
      <c r="A18" t="s">
        <v>249</v>
      </c>
    </row>
    <row r="19" spans="1:1" x14ac:dyDescent="0.15">
      <c r="A19" t="s">
        <v>250</v>
      </c>
    </row>
    <row r="20" spans="1:1" x14ac:dyDescent="0.15">
      <c r="A20" t="s">
        <v>251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254</v>
      </c>
    </row>
    <row r="24" spans="1:1" x14ac:dyDescent="0.15">
      <c r="A24" t="s">
        <v>255</v>
      </c>
    </row>
    <row r="25" spans="1:1" x14ac:dyDescent="0.15">
      <c r="A25" t="s">
        <v>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按地类</vt:lpstr>
      <vt:lpstr>Sheet1</vt:lpstr>
      <vt:lpstr>Sheet2</vt:lpstr>
      <vt:lpstr>比例</vt:lpstr>
      <vt:lpstr>sheet</vt:lpstr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2016-04-14T15:13:57Z</dcterms:modified>
</cp:coreProperties>
</file>