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按地类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按地类!$A$3:$AH$25</definedName>
    <definedName name="solver_adj" localSheetId="1" hidden="1">Sheet1!$V$2:$V$5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Sheet1!$V$2:$V$4</definedName>
    <definedName name="solver_lin" localSheetId="1" hidden="1">2</definedName>
    <definedName name="solver_lin" localSheetId="0" hidden="1">2</definedName>
    <definedName name="solver_neg" localSheetId="1" hidden="1">2</definedName>
    <definedName name="solver_neg" localSheetId="0" hidden="1">2</definedName>
    <definedName name="solver_num" localSheetId="1" hidden="1">1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Sheet1!$W$6</definedName>
    <definedName name="solver_pre" localSheetId="1" hidden="1">0.000001</definedName>
    <definedName name="solver_pre" localSheetId="0" hidden="1">0.000001</definedName>
    <definedName name="solver_rel1" localSheetId="1" hidden="1">3</definedName>
    <definedName name="solver_rhs1" localSheetId="1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3</definedName>
    <definedName name="solver_typ" localSheetId="0" hidden="1">1</definedName>
    <definedName name="solver_val" localSheetId="1" hidden="1">319665.23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V5" i="4"/>
  <c r="W5"/>
  <c r="X5"/>
  <c r="V6"/>
  <c r="W6"/>
  <c r="X6"/>
  <c r="V7"/>
  <c r="W7"/>
  <c r="X7"/>
  <c r="V8"/>
  <c r="W8"/>
  <c r="X8"/>
  <c r="V9"/>
  <c r="W9"/>
  <c r="X9"/>
  <c r="V10"/>
  <c r="W10"/>
  <c r="X10"/>
  <c r="V11"/>
  <c r="W11"/>
  <c r="X11"/>
  <c r="V12"/>
  <c r="W12"/>
  <c r="X12"/>
  <c r="V13"/>
  <c r="W13"/>
  <c r="X13"/>
  <c r="V14"/>
  <c r="W14"/>
  <c r="X14"/>
  <c r="V15"/>
  <c r="W15"/>
  <c r="X15"/>
  <c r="V16"/>
  <c r="W16"/>
  <c r="X16"/>
  <c r="V17"/>
  <c r="W17"/>
  <c r="X17"/>
  <c r="V18"/>
  <c r="W18"/>
  <c r="X18"/>
  <c r="V19"/>
  <c r="W19"/>
  <c r="X19"/>
  <c r="V20"/>
  <c r="W20"/>
  <c r="X20"/>
  <c r="V21"/>
  <c r="W21"/>
  <c r="X21"/>
  <c r="V22"/>
  <c r="W22"/>
  <c r="X22"/>
  <c r="V23"/>
  <c r="W23"/>
  <c r="X23"/>
  <c r="V24"/>
  <c r="W24"/>
  <c r="X24"/>
  <c r="V25"/>
  <c r="W25"/>
  <c r="X25"/>
  <c r="W4"/>
  <c r="X4"/>
  <c r="V4"/>
  <c r="J4"/>
  <c r="R30" l="1"/>
  <c r="Q30"/>
  <c r="P30"/>
  <c r="W6" i="1" l="1"/>
  <c r="W3"/>
  <c r="W4"/>
  <c r="W5"/>
  <c r="W2"/>
  <c r="A1"/>
  <c r="B1"/>
  <c r="C1"/>
  <c r="D1"/>
  <c r="E1"/>
  <c r="F1"/>
  <c r="G1"/>
  <c r="H1"/>
  <c r="A2"/>
  <c r="B2"/>
  <c r="C2"/>
  <c r="D2"/>
  <c r="E2"/>
  <c r="F2"/>
  <c r="G2"/>
  <c r="H2"/>
  <c r="A3"/>
  <c r="B3"/>
  <c r="C3"/>
  <c r="D3"/>
  <c r="E3"/>
  <c r="A4"/>
  <c r="B4"/>
  <c r="C4"/>
  <c r="D4"/>
  <c r="E4"/>
  <c r="A5"/>
  <c r="B5"/>
  <c r="C5"/>
  <c r="D5"/>
  <c r="E5"/>
  <c r="A6"/>
  <c r="B6"/>
  <c r="C6"/>
  <c r="D6"/>
  <c r="E6"/>
  <c r="A7"/>
  <c r="B7"/>
  <c r="C7"/>
  <c r="D7"/>
  <c r="E7"/>
  <c r="A8"/>
  <c r="B8"/>
  <c r="C8"/>
  <c r="D8"/>
  <c r="E8"/>
  <c r="A9"/>
  <c r="B9"/>
  <c r="C9"/>
  <c r="D9"/>
  <c r="E9"/>
  <c r="A10"/>
  <c r="B10"/>
  <c r="C10"/>
  <c r="D10"/>
  <c r="E10"/>
  <c r="A11"/>
  <c r="B11"/>
  <c r="C11"/>
  <c r="D11"/>
  <c r="E11"/>
  <c r="A12"/>
  <c r="B12"/>
  <c r="C12"/>
  <c r="D12"/>
  <c r="E12"/>
  <c r="AB50" i="4" l="1"/>
  <c r="AC50"/>
  <c r="X41"/>
  <c r="Y41"/>
  <c r="Z41"/>
  <c r="X42"/>
  <c r="Y42"/>
  <c r="Z42"/>
  <c r="X43"/>
  <c r="Y43"/>
  <c r="Z43"/>
  <c r="X44"/>
  <c r="Y44"/>
  <c r="Z44"/>
  <c r="X45"/>
  <c r="Y45"/>
  <c r="Z45"/>
  <c r="X46"/>
  <c r="Y46"/>
  <c r="Z46"/>
  <c r="X47"/>
  <c r="Y47"/>
  <c r="Z47"/>
  <c r="X48"/>
  <c r="Y48"/>
  <c r="Z48"/>
  <c r="X49"/>
  <c r="Y49"/>
  <c r="Z49"/>
  <c r="X50"/>
  <c r="Y50"/>
  <c r="Z50"/>
  <c r="W42"/>
  <c r="W43"/>
  <c r="W44"/>
  <c r="W45"/>
  <c r="W46"/>
  <c r="W47"/>
  <c r="W48"/>
  <c r="W49"/>
  <c r="W50"/>
  <c r="W41"/>
  <c r="AB38"/>
  <c r="AC38"/>
  <c r="AA38"/>
  <c r="X38"/>
  <c r="Y38"/>
  <c r="Z38"/>
  <c r="Z25"/>
  <c r="AA25"/>
  <c r="W38"/>
  <c r="W37"/>
  <c r="G12" i="1" l="1"/>
  <c r="H12"/>
  <c r="F12"/>
  <c r="AA50" i="4"/>
  <c r="Y4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K37" i="2"/>
  <c r="I37"/>
  <c r="H37"/>
  <c r="K36"/>
  <c r="J36"/>
  <c r="I36"/>
  <c r="H36"/>
  <c r="K35"/>
  <c r="I35"/>
  <c r="H35"/>
  <c r="K34"/>
  <c r="I34"/>
  <c r="H34"/>
  <c r="K33"/>
  <c r="I33"/>
  <c r="H33"/>
  <c r="K32"/>
  <c r="I32"/>
  <c r="H32"/>
  <c r="L31"/>
  <c r="K31"/>
  <c r="I31"/>
  <c r="H31"/>
  <c r="K30"/>
  <c r="I30"/>
  <c r="H30"/>
  <c r="L29"/>
  <c r="K29"/>
  <c r="I29"/>
  <c r="H29"/>
  <c r="A1"/>
  <c r="B1"/>
  <c r="C1"/>
  <c r="D1"/>
  <c r="E1"/>
  <c r="F1"/>
  <c r="G1"/>
  <c r="H1"/>
  <c r="I1"/>
  <c r="J1"/>
  <c r="K1"/>
  <c r="L1"/>
  <c r="M1"/>
  <c r="A2"/>
  <c r="B2"/>
  <c r="C2"/>
  <c r="D2"/>
  <c r="E2"/>
  <c r="F2"/>
  <c r="G2"/>
  <c r="H2"/>
  <c r="I2"/>
  <c r="J2"/>
  <c r="K2"/>
  <c r="L2"/>
  <c r="M2"/>
  <c r="A3"/>
  <c r="B3"/>
  <c r="C3"/>
  <c r="D3"/>
  <c r="E3"/>
  <c r="F3"/>
  <c r="G3"/>
  <c r="H3"/>
  <c r="I3"/>
  <c r="J3"/>
  <c r="K3"/>
  <c r="L3"/>
  <c r="M3"/>
  <c r="A4"/>
  <c r="B4"/>
  <c r="C4"/>
  <c r="D4"/>
  <c r="E4"/>
  <c r="F4"/>
  <c r="G4"/>
  <c r="L33" s="1"/>
  <c r="H4"/>
  <c r="I4"/>
  <c r="J4"/>
  <c r="K4"/>
  <c r="M4"/>
  <c r="A5"/>
  <c r="B5"/>
  <c r="C5"/>
  <c r="D5"/>
  <c r="E5"/>
  <c r="F5"/>
  <c r="G5"/>
  <c r="H5"/>
  <c r="I5"/>
  <c r="J5"/>
  <c r="K5"/>
  <c r="M5"/>
  <c r="A6"/>
  <c r="B6"/>
  <c r="C6"/>
  <c r="D6"/>
  <c r="E6"/>
  <c r="F6"/>
  <c r="G6"/>
  <c r="H6"/>
  <c r="I6"/>
  <c r="J6"/>
  <c r="K6"/>
  <c r="M6"/>
  <c r="A7"/>
  <c r="B7"/>
  <c r="C7"/>
  <c r="D7"/>
  <c r="E7"/>
  <c r="F7"/>
  <c r="G7"/>
  <c r="H7"/>
  <c r="I7"/>
  <c r="J7"/>
  <c r="K7"/>
  <c r="M7"/>
  <c r="A8"/>
  <c r="B8"/>
  <c r="C8"/>
  <c r="D8"/>
  <c r="E8"/>
  <c r="F8"/>
  <c r="G8"/>
  <c r="H8"/>
  <c r="I8"/>
  <c r="J8"/>
  <c r="K8"/>
  <c r="M8"/>
  <c r="A9"/>
  <c r="B9"/>
  <c r="C9"/>
  <c r="D9"/>
  <c r="E9"/>
  <c r="F9"/>
  <c r="G9"/>
  <c r="H9"/>
  <c r="I9"/>
  <c r="J9"/>
  <c r="K9"/>
  <c r="L9"/>
  <c r="M9"/>
  <c r="A10"/>
  <c r="B10"/>
  <c r="C10"/>
  <c r="D10"/>
  <c r="E10"/>
  <c r="F10"/>
  <c r="G10"/>
  <c r="H10"/>
  <c r="I10"/>
  <c r="J10"/>
  <c r="K10"/>
  <c r="M10"/>
  <c r="A11"/>
  <c r="B11"/>
  <c r="C11"/>
  <c r="D11"/>
  <c r="E11"/>
  <c r="F11"/>
  <c r="G11"/>
  <c r="H11"/>
  <c r="I11"/>
  <c r="J11"/>
  <c r="K11"/>
  <c r="M11"/>
  <c r="A12"/>
  <c r="B12"/>
  <c r="C12"/>
  <c r="D12"/>
  <c r="E12"/>
  <c r="F12"/>
  <c r="G12"/>
  <c r="H12"/>
  <c r="I12"/>
  <c r="J12"/>
  <c r="K12"/>
  <c r="L12"/>
  <c r="J29" s="1"/>
  <c r="M12"/>
  <c r="A13"/>
  <c r="B13"/>
  <c r="C13"/>
  <c r="D13"/>
  <c r="E13"/>
  <c r="F13"/>
  <c r="G13"/>
  <c r="H13"/>
  <c r="I13"/>
  <c r="J13"/>
  <c r="K13"/>
  <c r="M13"/>
  <c r="A14"/>
  <c r="B14"/>
  <c r="C14"/>
  <c r="D14"/>
  <c r="E14"/>
  <c r="F14"/>
  <c r="G14"/>
  <c r="H14"/>
  <c r="I14"/>
  <c r="J14"/>
  <c r="K14"/>
  <c r="L14"/>
  <c r="M14"/>
  <c r="A15"/>
  <c r="B15"/>
  <c r="C15"/>
  <c r="D15"/>
  <c r="E15"/>
  <c r="F15"/>
  <c r="G15"/>
  <c r="L35" s="1"/>
  <c r="H15"/>
  <c r="M36" s="1"/>
  <c r="I15"/>
  <c r="J15"/>
  <c r="K15"/>
  <c r="M15"/>
  <c r="A16"/>
  <c r="B16"/>
  <c r="C16"/>
  <c r="D16"/>
  <c r="E16"/>
  <c r="F16"/>
  <c r="G16"/>
  <c r="H16"/>
  <c r="M32" s="1"/>
  <c r="I16"/>
  <c r="J16"/>
  <c r="K16"/>
  <c r="M16"/>
  <c r="A17"/>
  <c r="B17"/>
  <c r="C17"/>
  <c r="D17"/>
  <c r="E17"/>
  <c r="F17"/>
  <c r="G17"/>
  <c r="H17"/>
  <c r="I17"/>
  <c r="J17"/>
  <c r="K17"/>
  <c r="L17"/>
  <c r="M17"/>
  <c r="A18"/>
  <c r="B18"/>
  <c r="C18"/>
  <c r="D18"/>
  <c r="E18"/>
  <c r="F18"/>
  <c r="G18"/>
  <c r="H18"/>
  <c r="I18"/>
  <c r="J18"/>
  <c r="K18"/>
  <c r="M18"/>
  <c r="A19"/>
  <c r="B19"/>
  <c r="C19"/>
  <c r="D19"/>
  <c r="E19"/>
  <c r="F19"/>
  <c r="G19"/>
  <c r="H19"/>
  <c r="I19"/>
  <c r="J19"/>
  <c r="K19"/>
  <c r="L19"/>
  <c r="M19"/>
  <c r="A20"/>
  <c r="B20"/>
  <c r="C20"/>
  <c r="D20"/>
  <c r="E20"/>
  <c r="F20"/>
  <c r="G20"/>
  <c r="H20"/>
  <c r="I20"/>
  <c r="J20"/>
  <c r="K20"/>
  <c r="L20"/>
  <c r="M20"/>
  <c r="A21"/>
  <c r="B21"/>
  <c r="C21"/>
  <c r="D21"/>
  <c r="E21"/>
  <c r="F21"/>
  <c r="G21"/>
  <c r="L34" s="1"/>
  <c r="H21"/>
  <c r="I21"/>
  <c r="J21"/>
  <c r="K21"/>
  <c r="M21"/>
  <c r="A22"/>
  <c r="B22"/>
  <c r="C22"/>
  <c r="D22"/>
  <c r="E22"/>
  <c r="F22"/>
  <c r="G22"/>
  <c r="H22"/>
  <c r="M30" s="1"/>
  <c r="I22"/>
  <c r="N30" s="1"/>
  <c r="J22"/>
  <c r="K22"/>
  <c r="M22"/>
  <c r="A23"/>
  <c r="B23"/>
  <c r="C23"/>
  <c r="D23"/>
  <c r="E23"/>
  <c r="F23"/>
  <c r="G23"/>
  <c r="H23"/>
  <c r="I23"/>
  <c r="N37" s="1"/>
  <c r="J23"/>
  <c r="K23"/>
  <c r="M23"/>
  <c r="A24"/>
  <c r="B24"/>
  <c r="C24"/>
  <c r="D24"/>
  <c r="E24"/>
  <c r="F24"/>
  <c r="G24"/>
  <c r="H24"/>
  <c r="M31" s="1"/>
  <c r="I24"/>
  <c r="N31" s="1"/>
  <c r="J24"/>
  <c r="K24"/>
  <c r="M24"/>
  <c r="A25"/>
  <c r="B25"/>
  <c r="C25"/>
  <c r="D25"/>
  <c r="E25"/>
  <c r="F25"/>
  <c r="G25"/>
  <c r="H25"/>
  <c r="I25"/>
  <c r="J25"/>
  <c r="K25"/>
  <c r="L25"/>
  <c r="M25"/>
  <c r="A26"/>
  <c r="B26"/>
  <c r="C26"/>
  <c r="D26"/>
  <c r="E26"/>
  <c r="F26"/>
  <c r="G26"/>
  <c r="H26"/>
  <c r="I26"/>
  <c r="J26"/>
  <c r="K26"/>
  <c r="L26"/>
  <c r="M26"/>
  <c r="AA29" i="4"/>
  <c r="AA14"/>
  <c r="Z13"/>
  <c r="X34" s="1"/>
  <c r="Y12"/>
  <c r="W29" s="1"/>
  <c r="Y10"/>
  <c r="Z37"/>
  <c r="AA36"/>
  <c r="X36"/>
  <c r="Z36"/>
  <c r="Z35"/>
  <c r="Z34"/>
  <c r="Z33"/>
  <c r="Z32"/>
  <c r="Z31"/>
  <c r="Z30"/>
  <c r="Z22"/>
  <c r="X30" s="1"/>
  <c r="AA22"/>
  <c r="Y30" s="1"/>
  <c r="Z29"/>
  <c r="Z4"/>
  <c r="AA4"/>
  <c r="Z5"/>
  <c r="AA5"/>
  <c r="L5" i="2" s="1"/>
  <c r="Z6" i="4"/>
  <c r="AA6"/>
  <c r="L6" i="2" s="1"/>
  <c r="Z7" i="4"/>
  <c r="AA7"/>
  <c r="Z8"/>
  <c r="AA8"/>
  <c r="L8" i="2" s="1"/>
  <c r="Z9" i="4"/>
  <c r="AA9"/>
  <c r="Z10"/>
  <c r="AA10"/>
  <c r="Z11"/>
  <c r="AA11"/>
  <c r="L11" i="2" s="1"/>
  <c r="Z12" i="4"/>
  <c r="X29" s="1"/>
  <c r="AA12"/>
  <c r="Y29" s="1"/>
  <c r="AA13"/>
  <c r="Y34" s="1"/>
  <c r="Z14"/>
  <c r="Z20"/>
  <c r="AA20"/>
  <c r="Z15"/>
  <c r="X35" s="1"/>
  <c r="AA15"/>
  <c r="Y35" s="1"/>
  <c r="Z16"/>
  <c r="X32" s="1"/>
  <c r="AA16"/>
  <c r="Y32" s="1"/>
  <c r="Z17"/>
  <c r="AA17"/>
  <c r="Z18"/>
  <c r="AA18"/>
  <c r="Z21"/>
  <c r="X33" s="1"/>
  <c r="AA21"/>
  <c r="Y33" s="1"/>
  <c r="Z19"/>
  <c r="AA19"/>
  <c r="Y36" s="1"/>
  <c r="Z23"/>
  <c r="X37" s="1"/>
  <c r="AA23"/>
  <c r="Y37" s="1"/>
  <c r="Z24"/>
  <c r="X31" s="1"/>
  <c r="AA24"/>
  <c r="Y31" s="1"/>
  <c r="Y5"/>
  <c r="Y6"/>
  <c r="Y7"/>
  <c r="Y8"/>
  <c r="Y9"/>
  <c r="Y11"/>
  <c r="Y13"/>
  <c r="W34" s="1"/>
  <c r="Y14"/>
  <c r="Y20"/>
  <c r="Y15"/>
  <c r="W35" s="1"/>
  <c r="Y16"/>
  <c r="W32" s="1"/>
  <c r="Y17"/>
  <c r="Y18"/>
  <c r="Y21"/>
  <c r="W33" s="1"/>
  <c r="Y22"/>
  <c r="W30" s="1"/>
  <c r="Y19"/>
  <c r="W36" s="1"/>
  <c r="Y23"/>
  <c r="Y24"/>
  <c r="W31" s="1"/>
  <c r="Y25"/>
  <c r="O25"/>
  <c r="L25" s="1"/>
  <c r="N25"/>
  <c r="K25" s="1"/>
  <c r="M25"/>
  <c r="J25" s="1"/>
  <c r="O24"/>
  <c r="L24" s="1"/>
  <c r="N24"/>
  <c r="K24" s="1"/>
  <c r="M24"/>
  <c r="J24" s="1"/>
  <c r="O23"/>
  <c r="L23" s="1"/>
  <c r="N23"/>
  <c r="K23" s="1"/>
  <c r="M23"/>
  <c r="J23" s="1"/>
  <c r="O19"/>
  <c r="L19" s="1"/>
  <c r="N19"/>
  <c r="K19" s="1"/>
  <c r="M19"/>
  <c r="J19" s="1"/>
  <c r="O22"/>
  <c r="L22" s="1"/>
  <c r="N22"/>
  <c r="K22" s="1"/>
  <c r="M22"/>
  <c r="J22" s="1"/>
  <c r="O21"/>
  <c r="L21" s="1"/>
  <c r="N21"/>
  <c r="K21" s="1"/>
  <c r="M21"/>
  <c r="J21" s="1"/>
  <c r="O18"/>
  <c r="L18" s="1"/>
  <c r="N18"/>
  <c r="K18" s="1"/>
  <c r="M18"/>
  <c r="J18" s="1"/>
  <c r="O17"/>
  <c r="L17" s="1"/>
  <c r="N17"/>
  <c r="K17" s="1"/>
  <c r="M17"/>
  <c r="J17" s="1"/>
  <c r="O16"/>
  <c r="L16" s="1"/>
  <c r="N16"/>
  <c r="K16" s="1"/>
  <c r="M16"/>
  <c r="J16" s="1"/>
  <c r="O15"/>
  <c r="L15" s="1"/>
  <c r="N15"/>
  <c r="K15" s="1"/>
  <c r="M15"/>
  <c r="J15" s="1"/>
  <c r="O20"/>
  <c r="L20" s="1"/>
  <c r="N20"/>
  <c r="K20" s="1"/>
  <c r="M20"/>
  <c r="J20" s="1"/>
  <c r="O14"/>
  <c r="L14" s="1"/>
  <c r="N14"/>
  <c r="K14" s="1"/>
  <c r="M14"/>
  <c r="J14" s="1"/>
  <c r="O13"/>
  <c r="L13" s="1"/>
  <c r="N13"/>
  <c r="K13" s="1"/>
  <c r="M13"/>
  <c r="J13" s="1"/>
  <c r="O12"/>
  <c r="L12" s="1"/>
  <c r="N12"/>
  <c r="K12" s="1"/>
  <c r="M12"/>
  <c r="J12" s="1"/>
  <c r="O11"/>
  <c r="L11" s="1"/>
  <c r="N11"/>
  <c r="K11" s="1"/>
  <c r="M11"/>
  <c r="J11" s="1"/>
  <c r="O10"/>
  <c r="L10" s="1"/>
  <c r="N10"/>
  <c r="K10" s="1"/>
  <c r="M10"/>
  <c r="J10" s="1"/>
  <c r="O9"/>
  <c r="L9" s="1"/>
  <c r="N9"/>
  <c r="K9" s="1"/>
  <c r="M9"/>
  <c r="J9" s="1"/>
  <c r="O8"/>
  <c r="L8" s="1"/>
  <c r="N8"/>
  <c r="K8" s="1"/>
  <c r="M8"/>
  <c r="J8" s="1"/>
  <c r="O7"/>
  <c r="L7" s="1"/>
  <c r="N7"/>
  <c r="K7" s="1"/>
  <c r="M7"/>
  <c r="J7" s="1"/>
  <c r="O6"/>
  <c r="L6" s="1"/>
  <c r="N6"/>
  <c r="K6" s="1"/>
  <c r="M6"/>
  <c r="J6" s="1"/>
  <c r="O5"/>
  <c r="L5" s="1"/>
  <c r="N5"/>
  <c r="K5" s="1"/>
  <c r="M5"/>
  <c r="J5" s="1"/>
  <c r="O4"/>
  <c r="L4" s="1"/>
  <c r="N4"/>
  <c r="K4" s="1"/>
  <c r="M4"/>
  <c r="AA33" s="1"/>
  <c r="N35" i="2" l="1"/>
  <c r="M29"/>
  <c r="N33"/>
  <c r="M37"/>
  <c r="L32"/>
  <c r="N29"/>
  <c r="N32"/>
  <c r="M34"/>
  <c r="L36"/>
  <c r="N34"/>
  <c r="L37"/>
  <c r="L30"/>
  <c r="M35"/>
  <c r="M33"/>
  <c r="G11" i="1"/>
  <c r="AB49" i="4"/>
  <c r="G7" i="1"/>
  <c r="AB45" i="4"/>
  <c r="H11" i="1"/>
  <c r="AC49" i="4"/>
  <c r="H7" i="1"/>
  <c r="AC45" i="4"/>
  <c r="H3" i="1"/>
  <c r="AC41" i="4"/>
  <c r="G8" i="1"/>
  <c r="AB46" i="4"/>
  <c r="G4" i="1"/>
  <c r="AB42" i="4"/>
  <c r="N36" i="2"/>
  <c r="G3" i="1"/>
  <c r="AB41" i="4"/>
  <c r="H8" i="1"/>
  <c r="AC46" i="4"/>
  <c r="H4" i="1"/>
  <c r="AC42" i="4"/>
  <c r="G9" i="1"/>
  <c r="AB47" i="4"/>
  <c r="G5" i="1"/>
  <c r="AB43" i="4"/>
  <c r="H9" i="1"/>
  <c r="AC47" i="4"/>
  <c r="H5" i="1"/>
  <c r="AC43" i="4"/>
  <c r="G10" i="1"/>
  <c r="AB48" i="4"/>
  <c r="G6" i="1"/>
  <c r="AB44" i="4"/>
  <c r="H10" i="1"/>
  <c r="AC48" i="4"/>
  <c r="H6" i="1"/>
  <c r="AC44" i="4"/>
  <c r="F10" i="1"/>
  <c r="AA48" i="4"/>
  <c r="F3" i="1"/>
  <c r="AA41" i="4"/>
  <c r="F7" i="1"/>
  <c r="AA45" i="4"/>
  <c r="L18" i="2"/>
  <c r="L10"/>
  <c r="L23"/>
  <c r="J37" s="1"/>
  <c r="L15"/>
  <c r="J35" s="1"/>
  <c r="L7"/>
  <c r="L24"/>
  <c r="J31" s="1"/>
  <c r="L16"/>
  <c r="J32" s="1"/>
  <c r="L22"/>
  <c r="J30" s="1"/>
  <c r="L21"/>
  <c r="J33" s="1"/>
  <c r="L13"/>
  <c r="J34" s="1"/>
  <c r="L4"/>
  <c r="AA34" i="4"/>
  <c r="AA37"/>
  <c r="AA35"/>
  <c r="AA31"/>
  <c r="AA32"/>
  <c r="AA30"/>
  <c r="C29"/>
  <c r="F5" i="1" l="1"/>
  <c r="AA43" i="4"/>
  <c r="F6" i="1"/>
  <c r="AA44" i="4"/>
  <c r="F4" i="1"/>
  <c r="AA42" i="4"/>
  <c r="F8" i="1"/>
  <c r="AA46" i="4"/>
  <c r="F11" i="1"/>
  <c r="AA49" i="4"/>
  <c r="F9" i="1"/>
  <c r="AA47" i="4"/>
</calcChain>
</file>

<file path=xl/sharedStrings.xml><?xml version="1.0" encoding="utf-8"?>
<sst xmlns="http://schemas.openxmlformats.org/spreadsheetml/2006/main" count="166" uniqueCount="85">
  <si>
    <t>namenew</t>
  </si>
  <si>
    <t>δ15N(‰)</t>
    <phoneticPr fontId="3" type="noConversion"/>
  </si>
  <si>
    <r>
      <t>流量</t>
    </r>
    <r>
      <rPr>
        <sz val="12"/>
        <rFont val="宋体"/>
        <family val="3"/>
        <charset val="134"/>
      </rPr>
      <t>m^3/s</t>
    </r>
    <phoneticPr fontId="3" type="noConversion"/>
  </si>
  <si>
    <t>拟合后的流量</t>
    <phoneticPr fontId="3" type="noConversion"/>
  </si>
  <si>
    <t>耕地面积</t>
    <phoneticPr fontId="3" type="noConversion"/>
  </si>
  <si>
    <t>林地面积</t>
    <phoneticPr fontId="3" type="noConversion"/>
  </si>
  <si>
    <t>建设用地</t>
    <phoneticPr fontId="3" type="noConversion"/>
  </si>
  <si>
    <r>
      <t>5</t>
    </r>
    <r>
      <rPr>
        <sz val="11"/>
        <color theme="1"/>
        <rFont val="宋体"/>
        <family val="2"/>
        <charset val="134"/>
        <scheme val="minor"/>
      </rPr>
      <t>月</t>
    </r>
    <r>
      <rPr>
        <sz val="12"/>
        <rFont val="Times New Roman"/>
        <family val="1"/>
      </rPr>
      <t>24</t>
    </r>
    <r>
      <rPr>
        <sz val="11"/>
        <color theme="1"/>
        <rFont val="宋体"/>
        <family val="2"/>
        <charset val="134"/>
        <scheme val="minor"/>
      </rPr>
      <t>日</t>
    </r>
    <r>
      <rPr>
        <sz val="12"/>
        <rFont val="Times New Roman"/>
        <family val="1"/>
      </rPr>
      <t>-27</t>
    </r>
    <r>
      <rPr>
        <sz val="11"/>
        <color theme="1"/>
        <rFont val="宋体"/>
        <family val="2"/>
        <charset val="134"/>
        <scheme val="minor"/>
      </rPr>
      <t>日</t>
    </r>
    <phoneticPr fontId="3" type="noConversion"/>
  </si>
  <si>
    <r>
      <t>7</t>
    </r>
    <r>
      <rPr>
        <sz val="11"/>
        <color theme="1"/>
        <rFont val="宋体"/>
        <family val="2"/>
        <charset val="134"/>
        <scheme val="minor"/>
      </rPr>
      <t>月</t>
    </r>
    <r>
      <rPr>
        <sz val="12"/>
        <rFont val="Times New Roman"/>
        <family val="1"/>
      </rPr>
      <t>25</t>
    </r>
    <r>
      <rPr>
        <sz val="11"/>
        <color theme="1"/>
        <rFont val="宋体"/>
        <family val="2"/>
        <charset val="134"/>
        <scheme val="minor"/>
      </rPr>
      <t>日</t>
    </r>
    <r>
      <rPr>
        <sz val="12"/>
        <rFont val="Times New Roman"/>
        <family val="1"/>
      </rPr>
      <t>-26</t>
    </r>
    <r>
      <rPr>
        <sz val="11"/>
        <color theme="1"/>
        <rFont val="宋体"/>
        <family val="2"/>
        <charset val="134"/>
        <scheme val="minor"/>
      </rPr>
      <t>日</t>
    </r>
    <phoneticPr fontId="3" type="noConversion"/>
  </si>
  <si>
    <r>
      <t>11</t>
    </r>
    <r>
      <rPr>
        <sz val="11"/>
        <color theme="1"/>
        <rFont val="宋体"/>
        <family val="2"/>
        <charset val="134"/>
        <scheme val="minor"/>
      </rPr>
      <t>月</t>
    </r>
    <r>
      <rPr>
        <sz val="12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>日</t>
    </r>
    <r>
      <rPr>
        <sz val="12"/>
        <rFont val="Times New Roman"/>
        <family val="1"/>
      </rPr>
      <t>-3</t>
    </r>
    <r>
      <rPr>
        <sz val="11"/>
        <color theme="1"/>
        <rFont val="宋体"/>
        <family val="2"/>
        <charset val="134"/>
        <scheme val="minor"/>
      </rPr>
      <t>日</t>
    </r>
    <phoneticPr fontId="3" type="noConversion"/>
  </si>
  <si>
    <r>
      <t>5</t>
    </r>
    <r>
      <rPr>
        <sz val="12"/>
        <rFont val="宋体"/>
        <family val="3"/>
        <charset val="134"/>
      </rPr>
      <t>月</t>
    </r>
    <phoneticPr fontId="3" type="noConversion"/>
  </si>
  <si>
    <r>
      <t>7</t>
    </r>
    <r>
      <rPr>
        <sz val="12"/>
        <rFont val="宋体"/>
        <family val="3"/>
        <charset val="134"/>
      </rPr>
      <t>月</t>
    </r>
    <phoneticPr fontId="3" type="noConversion"/>
  </si>
  <si>
    <r>
      <t>11</t>
    </r>
    <r>
      <rPr>
        <sz val="12"/>
        <rFont val="宋体"/>
        <family val="3"/>
        <charset val="134"/>
      </rPr>
      <t>月</t>
    </r>
    <phoneticPr fontId="3" type="noConversion"/>
  </si>
  <si>
    <t>A01</t>
  </si>
  <si>
    <t>林地</t>
  </si>
  <si>
    <t>A03</t>
  </si>
  <si>
    <t>A02</t>
  </si>
  <si>
    <t>A04</t>
  </si>
  <si>
    <t>A06</t>
  </si>
  <si>
    <t>A10</t>
  </si>
  <si>
    <t>A05</t>
  </si>
  <si>
    <t>A07</t>
  </si>
  <si>
    <t>A08</t>
  </si>
  <si>
    <t>耕地</t>
    <phoneticPr fontId="1" type="noConversion"/>
  </si>
  <si>
    <t>耕地</t>
    <phoneticPr fontId="3" type="noConversion"/>
  </si>
  <si>
    <t>A09</t>
  </si>
  <si>
    <t>A11</t>
  </si>
  <si>
    <t>A12</t>
  </si>
  <si>
    <t>A13</t>
  </si>
  <si>
    <t>A14</t>
  </si>
  <si>
    <t>A15</t>
  </si>
  <si>
    <t>A16</t>
  </si>
  <si>
    <t>A17</t>
  </si>
  <si>
    <t>建筑用地</t>
    <phoneticPr fontId="3" type="noConversion"/>
  </si>
  <si>
    <t>A18</t>
  </si>
  <si>
    <t>建筑用地</t>
  </si>
  <si>
    <t>A19</t>
  </si>
  <si>
    <t>A20</t>
  </si>
  <si>
    <t>A21</t>
  </si>
  <si>
    <t>A22</t>
  </si>
  <si>
    <t>m2</t>
    <phoneticPr fontId="3" type="noConversion"/>
  </si>
  <si>
    <t>系数</t>
    <phoneticPr fontId="3" type="noConversion"/>
  </si>
  <si>
    <t>林地</t>
    <phoneticPr fontId="1" type="noConversion"/>
  </si>
  <si>
    <t>建筑</t>
    <phoneticPr fontId="1" type="noConversion"/>
  </si>
  <si>
    <t>拟合后的流量m3/d</t>
    <phoneticPr fontId="3" type="noConversion"/>
  </si>
  <si>
    <t>15N的量</t>
    <phoneticPr fontId="1" type="noConversion"/>
  </si>
  <si>
    <t>系数*面积</t>
    <phoneticPr fontId="3" type="noConversion"/>
  </si>
  <si>
    <t>x系数</t>
    <phoneticPr fontId="1" type="noConversion"/>
  </si>
  <si>
    <t>y系数</t>
    <phoneticPr fontId="1" type="noConversion"/>
  </si>
  <si>
    <t>z系数</t>
    <phoneticPr fontId="1" type="noConversion"/>
  </si>
  <si>
    <t>结果</t>
    <phoneticPr fontId="1" type="noConversion"/>
  </si>
  <si>
    <t>面积</t>
    <phoneticPr fontId="1" type="noConversion"/>
  </si>
  <si>
    <t>9出口</t>
    <phoneticPr fontId="1" type="noConversion"/>
  </si>
  <si>
    <t>18出口</t>
    <phoneticPr fontId="1" type="noConversion"/>
  </si>
  <si>
    <t>21出口</t>
    <phoneticPr fontId="1" type="noConversion"/>
  </si>
  <si>
    <t>14出口</t>
    <phoneticPr fontId="1" type="noConversion"/>
  </si>
  <si>
    <t>17出口</t>
    <phoneticPr fontId="1" type="noConversion"/>
  </si>
  <si>
    <t>10出口</t>
    <phoneticPr fontId="1" type="noConversion"/>
  </si>
  <si>
    <t>13出口</t>
    <phoneticPr fontId="1" type="noConversion"/>
  </si>
  <si>
    <t>19出口</t>
    <phoneticPr fontId="1" type="noConversion"/>
  </si>
  <si>
    <t>20出口</t>
    <phoneticPr fontId="1" type="noConversion"/>
  </si>
  <si>
    <t>e系数</t>
    <phoneticPr fontId="1" type="noConversion"/>
  </si>
  <si>
    <t>5月</t>
    <phoneticPr fontId="1" type="noConversion"/>
  </si>
  <si>
    <t>7月结果</t>
    <phoneticPr fontId="1" type="noConversion"/>
  </si>
  <si>
    <t>5月结果</t>
    <phoneticPr fontId="1" type="noConversion"/>
  </si>
  <si>
    <t>11月结果</t>
    <phoneticPr fontId="1" type="noConversion"/>
  </si>
  <si>
    <t>22出口</t>
    <phoneticPr fontId="1" type="noConversion"/>
  </si>
  <si>
    <t>5月</t>
  </si>
  <si>
    <t>x系数</t>
  </si>
  <si>
    <t>y系数</t>
  </si>
  <si>
    <t>z系数</t>
  </si>
  <si>
    <t>e系数</t>
  </si>
  <si>
    <t>5月结果</t>
  </si>
  <si>
    <t>7月结果</t>
  </si>
  <si>
    <t>11月结果</t>
  </si>
  <si>
    <t>9出口</t>
  </si>
  <si>
    <t>18出口</t>
  </si>
  <si>
    <t>21出口</t>
  </si>
  <si>
    <t>14出口</t>
  </si>
  <si>
    <t>17出口</t>
  </si>
  <si>
    <t>10出口</t>
  </si>
  <si>
    <t>13出口</t>
  </si>
  <si>
    <t>19出口</t>
  </si>
  <si>
    <t>20出口</t>
  </si>
  <si>
    <t>22出口</t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</si>
</sst>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0.00000000000"/>
    <numFmt numFmtId="178" formatCode="0.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53"/>
      <name val="Times New Roman"/>
      <family val="1"/>
    </font>
    <font>
      <sz val="12"/>
      <color indexed="12"/>
      <name val="Times New Roman"/>
      <family val="1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1">
    <xf numFmtId="0" fontId="0" fillId="0" borderId="0" xfId="0">
      <alignment vertical="center"/>
    </xf>
    <xf numFmtId="176" fontId="2" fillId="0" borderId="0" xfId="1" applyNumberFormat="1" applyFill="1"/>
    <xf numFmtId="176" fontId="4" fillId="0" borderId="0" xfId="1" applyNumberFormat="1" applyFont="1" applyFill="1" applyAlignment="1">
      <alignment horizontal="left"/>
    </xf>
    <xf numFmtId="176" fontId="5" fillId="0" borderId="1" xfId="1" applyNumberFormat="1" applyFont="1" applyFill="1" applyBorder="1" applyAlignment="1">
      <alignment horizontal="center"/>
    </xf>
    <xf numFmtId="176" fontId="6" fillId="0" borderId="1" xfId="1" applyNumberFormat="1" applyFont="1" applyFill="1" applyBorder="1" applyAlignment="1">
      <alignment horizontal="center"/>
    </xf>
    <xf numFmtId="176" fontId="7" fillId="0" borderId="1" xfId="1" applyNumberFormat="1" applyFont="1" applyFill="1" applyBorder="1" applyAlignment="1">
      <alignment horizontal="center"/>
    </xf>
    <xf numFmtId="176" fontId="2" fillId="0" borderId="0" xfId="1" applyNumberFormat="1" applyFont="1" applyFill="1"/>
    <xf numFmtId="176" fontId="8" fillId="0" borderId="0" xfId="1" applyNumberFormat="1" applyFont="1" applyFill="1" applyAlignment="1">
      <alignment horizontal="center" vertical="center"/>
    </xf>
    <xf numFmtId="176" fontId="8" fillId="0" borderId="0" xfId="1" applyNumberFormat="1" applyFont="1" applyFill="1" applyAlignment="1" applyProtection="1">
      <alignment horizontal="center" vertical="center"/>
      <protection locked="0"/>
    </xf>
    <xf numFmtId="176" fontId="4" fillId="0" borderId="0" xfId="1" applyNumberFormat="1" applyFont="1" applyFill="1"/>
    <xf numFmtId="176" fontId="4" fillId="0" borderId="1" xfId="1" applyNumberFormat="1" applyFont="1" applyFill="1" applyBorder="1" applyAlignment="1"/>
    <xf numFmtId="176" fontId="4" fillId="0" borderId="2" xfId="1" applyNumberFormat="1" applyFont="1" applyFill="1" applyBorder="1"/>
    <xf numFmtId="176" fontId="2" fillId="0" borderId="0" xfId="1" applyNumberFormat="1" applyFill="1" applyAlignment="1"/>
    <xf numFmtId="176" fontId="2" fillId="0" borderId="0" xfId="1" applyNumberFormat="1" applyFill="1" applyAlignment="1">
      <alignment vertical="center"/>
    </xf>
    <xf numFmtId="176" fontId="4" fillId="0" borderId="1" xfId="1" applyNumberFormat="1" applyFont="1" applyFill="1" applyBorder="1" applyAlignment="1">
      <alignment horizontal="center"/>
    </xf>
    <xf numFmtId="176" fontId="5" fillId="0" borderId="3" xfId="1" applyNumberFormat="1" applyFont="1" applyFill="1" applyBorder="1" applyAlignment="1">
      <alignment horizontal="center"/>
    </xf>
    <xf numFmtId="176" fontId="6" fillId="0" borderId="3" xfId="1" applyNumberFormat="1" applyFont="1" applyFill="1" applyBorder="1" applyAlignment="1">
      <alignment horizontal="center"/>
    </xf>
    <xf numFmtId="176" fontId="7" fillId="0" borderId="3" xfId="1" applyNumberFormat="1" applyFont="1" applyFill="1" applyBorder="1" applyAlignment="1">
      <alignment horizontal="center"/>
    </xf>
    <xf numFmtId="176" fontId="2" fillId="0" borderId="0" xfId="1" applyNumberFormat="1" applyFont="1" applyFill="1" applyBorder="1"/>
    <xf numFmtId="176" fontId="2" fillId="0" borderId="0" xfId="1" applyNumberFormat="1" applyFill="1" applyBorder="1"/>
    <xf numFmtId="176" fontId="2" fillId="0" borderId="4" xfId="1" applyNumberFormat="1" applyFont="1" applyFill="1" applyBorder="1"/>
    <xf numFmtId="176" fontId="2" fillId="0" borderId="5" xfId="1" applyNumberFormat="1" applyFont="1" applyFill="1" applyBorder="1"/>
    <xf numFmtId="176" fontId="2" fillId="0" borderId="6" xfId="1" applyNumberFormat="1" applyFont="1" applyFill="1" applyBorder="1"/>
    <xf numFmtId="176" fontId="2" fillId="0" borderId="7" xfId="1" applyNumberFormat="1" applyFill="1" applyBorder="1"/>
    <xf numFmtId="176" fontId="2" fillId="0" borderId="8" xfId="1" applyNumberFormat="1" applyFill="1" applyBorder="1"/>
    <xf numFmtId="176" fontId="2" fillId="0" borderId="7" xfId="1" applyNumberFormat="1" applyFont="1" applyFill="1" applyBorder="1"/>
    <xf numFmtId="176" fontId="2" fillId="0" borderId="8" xfId="1" applyNumberFormat="1" applyFont="1" applyFill="1" applyBorder="1"/>
    <xf numFmtId="176" fontId="2" fillId="0" borderId="9" xfId="1" applyNumberFormat="1" applyFill="1" applyBorder="1"/>
    <xf numFmtId="176" fontId="2" fillId="0" borderId="10" xfId="1" applyNumberFormat="1" applyFill="1" applyBorder="1"/>
    <xf numFmtId="176" fontId="2" fillId="0" borderId="11" xfId="1" applyNumberFormat="1" applyFill="1" applyBorder="1"/>
    <xf numFmtId="176" fontId="2" fillId="0" borderId="4" xfId="1" applyNumberFormat="1" applyFill="1" applyBorder="1"/>
    <xf numFmtId="176" fontId="2" fillId="0" borderId="5" xfId="1" applyNumberFormat="1" applyFill="1" applyBorder="1"/>
    <xf numFmtId="176" fontId="2" fillId="0" borderId="6" xfId="1" applyNumberFormat="1" applyFill="1" applyBorder="1"/>
    <xf numFmtId="176" fontId="4" fillId="0" borderId="12" xfId="1" applyNumberFormat="1" applyFont="1" applyFill="1" applyBorder="1"/>
    <xf numFmtId="176" fontId="4" fillId="0" borderId="13" xfId="1" applyNumberFormat="1" applyFont="1" applyFill="1" applyBorder="1"/>
    <xf numFmtId="2" fontId="0" fillId="0" borderId="0" xfId="0" applyNumberFormat="1" applyAlignment="1"/>
    <xf numFmtId="177" fontId="0" fillId="0" borderId="0" xfId="0" applyNumberFormat="1" applyAlignment="1"/>
    <xf numFmtId="0" fontId="0" fillId="0" borderId="0" xfId="0" applyAlignment="1">
      <alignment vertical="center"/>
    </xf>
    <xf numFmtId="0" fontId="0" fillId="0" borderId="0" xfId="0" applyAlignment="1"/>
    <xf numFmtId="176" fontId="0" fillId="0" borderId="0" xfId="0" applyNumberFormat="1" applyAlignment="1"/>
    <xf numFmtId="178" fontId="2" fillId="0" borderId="0" xfId="1" applyNumberFormat="1" applyFill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63"/>
  <sheetViews>
    <sheetView tabSelected="1" topLeftCell="T10" workbookViewId="0">
      <selection activeCell="AC30" sqref="AC30"/>
    </sheetView>
  </sheetViews>
  <sheetFormatPr defaultRowHeight="14.25"/>
  <cols>
    <col min="1" max="2" width="9" style="1"/>
    <col min="3" max="4" width="13.75" style="1" customWidth="1"/>
    <col min="5" max="5" width="12.625" style="1" customWidth="1"/>
    <col min="6" max="8" width="10.5" style="1" customWidth="1"/>
    <col min="9" max="9" width="9" style="1" customWidth="1"/>
    <col min="10" max="10" width="18.5" style="1" customWidth="1"/>
    <col min="11" max="12" width="14" style="1" customWidth="1"/>
    <col min="13" max="15" width="13.875" style="1" customWidth="1"/>
    <col min="16" max="18" width="14" style="1" customWidth="1"/>
    <col min="19" max="19" width="15" style="1" customWidth="1"/>
    <col min="20" max="20" width="22.875" style="1" customWidth="1"/>
    <col min="21" max="21" width="13.875" style="1" customWidth="1"/>
    <col min="22" max="22" width="12.75" style="1" bestFit="1" customWidth="1"/>
    <col min="23" max="24" width="16.125" style="1" bestFit="1" customWidth="1"/>
    <col min="25" max="27" width="15" style="1" bestFit="1" customWidth="1"/>
    <col min="28" max="28" width="12.875" style="1" customWidth="1"/>
    <col min="29" max="31" width="16.125" style="1" bestFit="1" customWidth="1"/>
    <col min="32" max="33" width="15" style="1" bestFit="1" customWidth="1"/>
    <col min="34" max="34" width="13.875" style="1" bestFit="1" customWidth="1"/>
    <col min="35" max="35" width="13.875" style="40" bestFit="1" customWidth="1"/>
    <col min="36" max="36" width="22.75" style="1" bestFit="1" customWidth="1"/>
    <col min="37" max="16384" width="9" style="1"/>
  </cols>
  <sheetData>
    <row r="1" spans="1:34" ht="15.75">
      <c r="A1" s="2" t="s">
        <v>0</v>
      </c>
      <c r="C1" s="3" t="s">
        <v>1</v>
      </c>
      <c r="D1" s="4" t="s">
        <v>1</v>
      </c>
      <c r="E1" s="5" t="s">
        <v>1</v>
      </c>
      <c r="F1" s="6" t="s">
        <v>2</v>
      </c>
      <c r="G1" s="6" t="s">
        <v>2</v>
      </c>
      <c r="H1" s="6" t="s">
        <v>2</v>
      </c>
      <c r="J1" s="6" t="s">
        <v>44</v>
      </c>
      <c r="K1" s="6" t="s">
        <v>3</v>
      </c>
      <c r="L1" s="6" t="s">
        <v>3</v>
      </c>
      <c r="M1" s="6" t="s">
        <v>3</v>
      </c>
      <c r="N1" s="6" t="s">
        <v>3</v>
      </c>
      <c r="O1" s="6" t="s">
        <v>3</v>
      </c>
      <c r="P1" s="6"/>
      <c r="Q1" s="6" t="s">
        <v>41</v>
      </c>
      <c r="R1" s="6"/>
      <c r="S1" s="7" t="s">
        <v>4</v>
      </c>
      <c r="T1" s="8" t="s">
        <v>5</v>
      </c>
      <c r="U1" s="8" t="s">
        <v>6</v>
      </c>
      <c r="V1" s="30" t="s">
        <v>45</v>
      </c>
      <c r="W1" s="31"/>
      <c r="X1" s="32"/>
      <c r="Y1" s="20"/>
      <c r="Z1" s="21" t="s">
        <v>46</v>
      </c>
      <c r="AA1" s="22"/>
    </row>
    <row r="2" spans="1:34" ht="15.75">
      <c r="A2" s="9"/>
      <c r="C2" s="10" t="s">
        <v>7</v>
      </c>
      <c r="D2" s="10" t="s">
        <v>8</v>
      </c>
      <c r="E2" s="10" t="s">
        <v>9</v>
      </c>
      <c r="F2" s="11" t="s">
        <v>10</v>
      </c>
      <c r="G2" s="11" t="s">
        <v>11</v>
      </c>
      <c r="H2" s="11" t="s">
        <v>12</v>
      </c>
      <c r="J2" s="11" t="s">
        <v>10</v>
      </c>
      <c r="K2" s="11" t="s">
        <v>11</v>
      </c>
      <c r="L2" s="11" t="s">
        <v>12</v>
      </c>
      <c r="M2" s="11" t="s">
        <v>10</v>
      </c>
      <c r="N2" s="11" t="s">
        <v>11</v>
      </c>
      <c r="O2" s="11" t="s">
        <v>12</v>
      </c>
      <c r="P2" s="1" t="s">
        <v>23</v>
      </c>
      <c r="Q2" s="1" t="s">
        <v>42</v>
      </c>
      <c r="R2" s="1" t="s">
        <v>43</v>
      </c>
      <c r="S2" s="11" t="s">
        <v>40</v>
      </c>
      <c r="V2" s="33" t="s">
        <v>10</v>
      </c>
      <c r="W2" s="11" t="s">
        <v>11</v>
      </c>
      <c r="X2" s="34" t="s">
        <v>12</v>
      </c>
      <c r="Y2" s="23" t="s">
        <v>23</v>
      </c>
      <c r="Z2" s="19" t="s">
        <v>42</v>
      </c>
      <c r="AA2" s="24" t="s">
        <v>43</v>
      </c>
    </row>
    <row r="3" spans="1:34" ht="15.75">
      <c r="A3" s="2" t="s">
        <v>0</v>
      </c>
      <c r="C3" s="3" t="s">
        <v>1</v>
      </c>
      <c r="D3" s="4" t="s">
        <v>1</v>
      </c>
      <c r="E3" s="5" t="s">
        <v>1</v>
      </c>
      <c r="F3" s="6" t="s">
        <v>2</v>
      </c>
      <c r="G3" s="6" t="s">
        <v>2</v>
      </c>
      <c r="H3" s="6" t="s">
        <v>2</v>
      </c>
      <c r="J3" s="6" t="s">
        <v>44</v>
      </c>
      <c r="K3" s="6" t="s">
        <v>3</v>
      </c>
      <c r="L3" s="6" t="s">
        <v>3</v>
      </c>
      <c r="M3" s="6" t="s">
        <v>3</v>
      </c>
      <c r="N3" s="6" t="s">
        <v>3</v>
      </c>
      <c r="O3" s="6" t="s">
        <v>3</v>
      </c>
      <c r="P3" s="6"/>
      <c r="Q3" s="6" t="s">
        <v>41</v>
      </c>
      <c r="R3" s="6"/>
      <c r="S3" s="7" t="s">
        <v>4</v>
      </c>
      <c r="T3" s="8" t="s">
        <v>5</v>
      </c>
      <c r="U3" s="8" t="s">
        <v>6</v>
      </c>
      <c r="V3" s="23" t="s">
        <v>45</v>
      </c>
      <c r="W3" s="19"/>
      <c r="X3" s="24"/>
      <c r="Y3" s="25"/>
      <c r="Z3" s="18" t="s">
        <v>46</v>
      </c>
      <c r="AA3" s="26"/>
      <c r="AB3" s="1" t="s">
        <v>51</v>
      </c>
    </row>
    <row r="4" spans="1:34" ht="15.75">
      <c r="A4" s="2" t="s">
        <v>13</v>
      </c>
      <c r="B4" s="6" t="s">
        <v>14</v>
      </c>
      <c r="C4" s="3">
        <v>3.0859999999999999</v>
      </c>
      <c r="D4" s="4">
        <v>2.6379999999999999</v>
      </c>
      <c r="E4" s="5">
        <v>1.2569999999999999</v>
      </c>
      <c r="F4" s="1">
        <v>8.6730000000000002E-2</v>
      </c>
      <c r="G4" s="1">
        <v>1.7669999999999999</v>
      </c>
      <c r="H4" s="1">
        <v>5.0220000000000001E-2</v>
      </c>
      <c r="J4" s="1">
        <f>M4*60*60*24</f>
        <v>516825.95780126721</v>
      </c>
      <c r="K4" s="1">
        <f t="shared" ref="K4:L4" si="0">N4*60*60*24</f>
        <v>575650.84792435193</v>
      </c>
      <c r="L4" s="1">
        <f t="shared" si="0"/>
        <v>515819.19820600591</v>
      </c>
      <c r="M4" s="1">
        <f>5.95432+0.31229*F4+0.05012*F4*F4</f>
        <v>5.9817819189961483</v>
      </c>
      <c r="N4" s="1">
        <f t="shared" ref="N4:O18" si="1">5.95432+0.31229*G4+0.05012*G4*G4</f>
        <v>6.66262555468</v>
      </c>
      <c r="O4" s="1">
        <f t="shared" si="1"/>
        <v>5.9701296088658085</v>
      </c>
      <c r="P4" s="1">
        <v>8</v>
      </c>
      <c r="Q4" s="1">
        <v>2</v>
      </c>
      <c r="R4" s="5">
        <v>15</v>
      </c>
      <c r="S4" s="12">
        <v>347908.99148700002</v>
      </c>
      <c r="T4" s="12">
        <v>83144911.495800003</v>
      </c>
      <c r="U4" s="13">
        <v>78484.000577900006</v>
      </c>
      <c r="V4" s="23">
        <f>C4*F4*60*60*24</f>
        <v>23124.854591999996</v>
      </c>
      <c r="W4" s="23">
        <f t="shared" ref="W4:X4" si="2">D4*G4*60*60*24</f>
        <v>402740.29440000001</v>
      </c>
      <c r="X4" s="23">
        <f t="shared" si="2"/>
        <v>5454.1330559999997</v>
      </c>
      <c r="Y4" s="23">
        <f>P4*S4</f>
        <v>2783271.9318960002</v>
      </c>
      <c r="Z4" s="19">
        <f t="shared" ref="Z4:AA18" si="3">Q4*T4</f>
        <v>166289822.99160001</v>
      </c>
      <c r="AA4" s="24">
        <f t="shared" si="3"/>
        <v>1177260.0086685</v>
      </c>
      <c r="AB4" s="35">
        <v>83571304.487864912</v>
      </c>
      <c r="AC4" s="36"/>
      <c r="AD4" s="37"/>
      <c r="AE4" s="38"/>
      <c r="AH4"/>
    </row>
    <row r="5" spans="1:34" ht="15.75">
      <c r="A5" s="2" t="s">
        <v>16</v>
      </c>
      <c r="B5" s="6" t="s">
        <v>14</v>
      </c>
      <c r="C5" s="3">
        <v>3.0470000000000002</v>
      </c>
      <c r="D5" s="4">
        <v>4.6539999999999999</v>
      </c>
      <c r="E5" s="5">
        <v>2.1619999999999999</v>
      </c>
      <c r="F5" s="1">
        <v>8.1350000000000006E-2</v>
      </c>
      <c r="G5" s="1">
        <v>1.52</v>
      </c>
      <c r="H5" s="1">
        <v>2.9610000000000001E-2</v>
      </c>
      <c r="J5" s="1">
        <f t="shared" ref="J5:J25" si="4">M5*60*60*24</f>
        <v>516676.87959238363</v>
      </c>
      <c r="K5" s="1">
        <f t="shared" ref="K5:K25" si="5">N5*60*60*24</f>
        <v>565470.55134719994</v>
      </c>
      <c r="L5" s="1">
        <f t="shared" ref="L5:L25" si="6">O5*60*60*24</f>
        <v>515255.97741539776</v>
      </c>
      <c r="M5" s="1">
        <f t="shared" ref="M5:O25" si="7">5.95432+0.31229*F5+0.05012*F5*F5</f>
        <v>5.9800564767636999</v>
      </c>
      <c r="N5" s="1">
        <f t="shared" si="1"/>
        <v>6.5447980479999996</v>
      </c>
      <c r="O5" s="1">
        <f t="shared" si="1"/>
        <v>5.963610849715252</v>
      </c>
      <c r="P5" s="1">
        <v>8</v>
      </c>
      <c r="Q5" s="1">
        <v>2</v>
      </c>
      <c r="R5" s="5">
        <v>15</v>
      </c>
      <c r="S5" s="12">
        <v>2998355.3920840002</v>
      </c>
      <c r="T5" s="12">
        <v>95860004.710499987</v>
      </c>
      <c r="U5" s="13">
        <v>177462.44032389999</v>
      </c>
      <c r="V5" s="23">
        <f t="shared" ref="V5:V25" si="8">C5*F5*60*60*24</f>
        <v>21416.266080000001</v>
      </c>
      <c r="W5" s="23">
        <f t="shared" ref="W5:W25" si="9">D5*G5*60*60*24</f>
        <v>611200.5120000001</v>
      </c>
      <c r="X5" s="23">
        <f t="shared" ref="X5:X25" si="10">E5*H5*60*60*24</f>
        <v>5531.0532480000002</v>
      </c>
      <c r="Y5" s="23">
        <f t="shared" ref="Y5:Y25" si="11">P5*S5</f>
        <v>23986843.136672001</v>
      </c>
      <c r="Z5" s="19">
        <f t="shared" si="3"/>
        <v>191720009.42099997</v>
      </c>
      <c r="AA5" s="24">
        <f t="shared" si="3"/>
        <v>2661936.6048585</v>
      </c>
      <c r="AB5" s="35">
        <v>99035822.542907879</v>
      </c>
      <c r="AC5" s="36"/>
      <c r="AD5" s="37"/>
      <c r="AE5" s="38"/>
      <c r="AH5"/>
    </row>
    <row r="6" spans="1:34" ht="15.75">
      <c r="A6" s="2" t="s">
        <v>15</v>
      </c>
      <c r="B6" s="6" t="s">
        <v>14</v>
      </c>
      <c r="C6" s="3">
        <v>3.6819999999999999</v>
      </c>
      <c r="D6" s="4">
        <v>1.9350000000000001</v>
      </c>
      <c r="E6" s="5">
        <v>1.81</v>
      </c>
      <c r="F6" s="1">
        <v>0.1205</v>
      </c>
      <c r="G6" s="1">
        <v>2.4540000000000002</v>
      </c>
      <c r="H6" s="1">
        <v>5.2929999999999998E-2</v>
      </c>
      <c r="J6" s="1">
        <f t="shared" si="4"/>
        <v>517767.439673952</v>
      </c>
      <c r="K6" s="1">
        <f t="shared" si="5"/>
        <v>606744.70104268799</v>
      </c>
      <c r="L6" s="1">
        <f t="shared" si="6"/>
        <v>515893.52953168022</v>
      </c>
      <c r="M6" s="1">
        <f t="shared" si="7"/>
        <v>5.9926786999299999</v>
      </c>
      <c r="N6" s="1">
        <f t="shared" si="1"/>
        <v>7.0225081139199999</v>
      </c>
      <c r="O6" s="1">
        <f t="shared" si="1"/>
        <v>5.9709899251351874</v>
      </c>
      <c r="P6" s="1">
        <v>8</v>
      </c>
      <c r="Q6" s="1">
        <v>2</v>
      </c>
      <c r="R6" s="5">
        <v>15</v>
      </c>
      <c r="S6" s="12">
        <v>6050420.9631610001</v>
      </c>
      <c r="T6" s="13">
        <v>110435699.71146409</v>
      </c>
      <c r="U6" s="13">
        <v>759750.91921550001</v>
      </c>
      <c r="V6" s="23">
        <f t="shared" si="8"/>
        <v>38334.038400000005</v>
      </c>
      <c r="W6" s="23">
        <f t="shared" si="9"/>
        <v>410269.53599999996</v>
      </c>
      <c r="X6" s="23">
        <f t="shared" si="10"/>
        <v>8277.4051199999994</v>
      </c>
      <c r="Y6" s="23">
        <f t="shared" si="11"/>
        <v>48403367.705288</v>
      </c>
      <c r="Z6" s="19">
        <f t="shared" si="3"/>
        <v>220871399.42292818</v>
      </c>
      <c r="AA6" s="24">
        <f t="shared" si="3"/>
        <v>11396263.7882325</v>
      </c>
      <c r="AB6" s="35">
        <v>117245871.5938406</v>
      </c>
      <c r="AC6" s="37"/>
      <c r="AD6" s="37"/>
      <c r="AE6" s="38"/>
      <c r="AH6"/>
    </row>
    <row r="7" spans="1:34" ht="15.75">
      <c r="A7" s="2" t="s">
        <v>17</v>
      </c>
      <c r="B7" s="6" t="s">
        <v>14</v>
      </c>
      <c r="C7" s="3">
        <v>4.6340000000000003</v>
      </c>
      <c r="D7" s="4">
        <v>4.6280000000000001</v>
      </c>
      <c r="E7" s="5">
        <v>2.0649999999999999</v>
      </c>
      <c r="F7" s="1">
        <v>8.584E-2</v>
      </c>
      <c r="G7" s="1">
        <v>1.6220000000000001</v>
      </c>
      <c r="H7" s="1">
        <v>3.363E-2</v>
      </c>
      <c r="J7" s="1">
        <f t="shared" si="4"/>
        <v>516801.2788598981</v>
      </c>
      <c r="K7" s="1">
        <f t="shared" si="5"/>
        <v>569610.51431731193</v>
      </c>
      <c r="L7" s="1">
        <f t="shared" si="6"/>
        <v>515365.54536345648</v>
      </c>
      <c r="M7" s="1">
        <f t="shared" si="7"/>
        <v>5.9814962831006726</v>
      </c>
      <c r="N7" s="1">
        <f t="shared" si="1"/>
        <v>6.5927142860799997</v>
      </c>
      <c r="O7" s="1">
        <f t="shared" si="1"/>
        <v>5.964878997262228</v>
      </c>
      <c r="P7" s="1">
        <v>8</v>
      </c>
      <c r="Q7" s="1">
        <v>2</v>
      </c>
      <c r="R7" s="5">
        <v>15</v>
      </c>
      <c r="S7" s="12">
        <v>1268519.9924340001</v>
      </c>
      <c r="T7" s="12">
        <v>31263036.808199998</v>
      </c>
      <c r="U7" s="13">
        <v>74920.589506100005</v>
      </c>
      <c r="V7" s="23">
        <f t="shared" si="8"/>
        <v>34368.413184000005</v>
      </c>
      <c r="W7" s="23">
        <f t="shared" si="9"/>
        <v>648571.62239999999</v>
      </c>
      <c r="X7" s="23">
        <f t="shared" si="10"/>
        <v>6000.1300799999999</v>
      </c>
      <c r="Y7" s="23">
        <f t="shared" si="11"/>
        <v>10148159.939472001</v>
      </c>
      <c r="Z7" s="19">
        <f t="shared" si="3"/>
        <v>62526073.616399996</v>
      </c>
      <c r="AA7" s="24">
        <f t="shared" si="3"/>
        <v>1123808.8425915001</v>
      </c>
      <c r="AB7" s="35">
        <v>32606477.390140101</v>
      </c>
      <c r="AC7" s="36"/>
      <c r="AD7" s="37"/>
      <c r="AE7" s="38"/>
      <c r="AH7"/>
    </row>
    <row r="8" spans="1:34" ht="15.75">
      <c r="A8" s="2" t="s">
        <v>20</v>
      </c>
      <c r="B8" s="6" t="s">
        <v>14</v>
      </c>
      <c r="C8" s="3">
        <v>4.2880000000000003</v>
      </c>
      <c r="D8" s="4">
        <v>3.27</v>
      </c>
      <c r="E8" s="5">
        <v>1.1140000000000001</v>
      </c>
      <c r="F8" s="1">
        <v>0.6744</v>
      </c>
      <c r="G8" s="1">
        <v>17.079999999999998</v>
      </c>
      <c r="H8" s="1">
        <v>0.55189999999999995</v>
      </c>
      <c r="J8" s="1">
        <f t="shared" si="4"/>
        <v>534619.32956725243</v>
      </c>
      <c r="K8" s="1">
        <f t="shared" si="5"/>
        <v>2238586.0157951997</v>
      </c>
      <c r="L8" s="1">
        <f t="shared" si="6"/>
        <v>530663.5367481485</v>
      </c>
      <c r="M8" s="1">
        <f t="shared" si="7"/>
        <v>6.1877237218431995</v>
      </c>
      <c r="N8" s="1">
        <f t="shared" si="1"/>
        <v>25.909560367999994</v>
      </c>
      <c r="O8" s="1">
        <f t="shared" si="1"/>
        <v>6.1419390827332006</v>
      </c>
      <c r="P8" s="1">
        <v>8</v>
      </c>
      <c r="Q8" s="1">
        <v>2</v>
      </c>
      <c r="R8" s="5">
        <v>15</v>
      </c>
      <c r="S8" s="12">
        <v>87274652.766036794</v>
      </c>
      <c r="T8" s="13">
        <v>213453691.82913101</v>
      </c>
      <c r="U8" s="13">
        <v>3159768.2663113298</v>
      </c>
      <c r="V8" s="23">
        <f t="shared" si="8"/>
        <v>249853.87007999999</v>
      </c>
      <c r="W8" s="23">
        <f t="shared" si="9"/>
        <v>4825578.24</v>
      </c>
      <c r="X8" s="23">
        <f t="shared" si="10"/>
        <v>53120.154240000003</v>
      </c>
      <c r="Y8" s="23">
        <f t="shared" si="11"/>
        <v>698197222.12829435</v>
      </c>
      <c r="Z8" s="19">
        <f t="shared" si="3"/>
        <v>426907383.65826201</v>
      </c>
      <c r="AA8" s="24">
        <f t="shared" si="3"/>
        <v>47396523.994669944</v>
      </c>
      <c r="AB8" s="35">
        <v>303888112.86147916</v>
      </c>
      <c r="AC8" s="37"/>
      <c r="AD8" s="37"/>
      <c r="AE8" s="38"/>
      <c r="AH8"/>
    </row>
    <row r="9" spans="1:34" ht="15.75">
      <c r="A9" s="2" t="s">
        <v>18</v>
      </c>
      <c r="B9" s="6" t="s">
        <v>14</v>
      </c>
      <c r="C9" s="14">
        <v>4.2699999999999996</v>
      </c>
      <c r="D9" s="4">
        <v>4.6159999999999997</v>
      </c>
      <c r="E9" s="4">
        <v>2.35</v>
      </c>
      <c r="F9" s="1">
        <v>0.1152</v>
      </c>
      <c r="G9" s="1">
        <v>0.23849999999999999</v>
      </c>
      <c r="H9" s="1">
        <v>3.5990000000000001E-2</v>
      </c>
      <c r="J9" s="1">
        <f t="shared" si="4"/>
        <v>517619.02629814268</v>
      </c>
      <c r="K9" s="1">
        <f t="shared" si="5"/>
        <v>521134.741731168</v>
      </c>
      <c r="L9" s="1">
        <f t="shared" si="6"/>
        <v>515429.93403693609</v>
      </c>
      <c r="M9" s="1">
        <f t="shared" si="7"/>
        <v>5.9909609525247998</v>
      </c>
      <c r="N9" s="1">
        <f t="shared" si="1"/>
        <v>6.0316521033699999</v>
      </c>
      <c r="O9" s="1">
        <f t="shared" si="1"/>
        <v>5.9656242365386127</v>
      </c>
      <c r="P9" s="1">
        <v>8</v>
      </c>
      <c r="Q9" s="1">
        <v>2</v>
      </c>
      <c r="R9" s="5">
        <v>15</v>
      </c>
      <c r="S9" s="12">
        <v>3306880.6003269996</v>
      </c>
      <c r="T9" s="12">
        <v>25205190.8506</v>
      </c>
      <c r="U9" s="13">
        <v>310275.1505855</v>
      </c>
      <c r="V9" s="23">
        <f t="shared" si="8"/>
        <v>42500.505599999997</v>
      </c>
      <c r="W9" s="23">
        <f t="shared" si="9"/>
        <v>95119.142399999997</v>
      </c>
      <c r="X9" s="23">
        <f t="shared" si="10"/>
        <v>7307.4096000000009</v>
      </c>
      <c r="Y9" s="23">
        <f t="shared" si="11"/>
        <v>26455044.802615996</v>
      </c>
      <c r="Z9" s="19">
        <f t="shared" si="3"/>
        <v>50410381.701200001</v>
      </c>
      <c r="AA9" s="24">
        <f t="shared" si="3"/>
        <v>4654127.2587825004</v>
      </c>
      <c r="AB9" s="35">
        <v>28822346.601512499</v>
      </c>
      <c r="AC9" s="36"/>
      <c r="AD9" s="37"/>
      <c r="AE9" s="38"/>
      <c r="AH9"/>
    </row>
    <row r="10" spans="1:34" ht="15.75">
      <c r="A10" s="2" t="s">
        <v>21</v>
      </c>
      <c r="B10" s="6" t="s">
        <v>14</v>
      </c>
      <c r="C10" s="3">
        <v>4.7329999999999997</v>
      </c>
      <c r="D10" s="4">
        <v>2.35</v>
      </c>
      <c r="E10" s="5">
        <v>1.1980000000000004</v>
      </c>
      <c r="F10" s="1">
        <v>0.1411</v>
      </c>
      <c r="G10" s="1">
        <v>0.31419999999999998</v>
      </c>
      <c r="H10" s="1">
        <v>5.8459999999999998E-2</v>
      </c>
      <c r="J10" s="1">
        <f t="shared" si="4"/>
        <v>518346.60208748927</v>
      </c>
      <c r="K10" s="1">
        <f t="shared" si="5"/>
        <v>523358.4481859635</v>
      </c>
      <c r="L10" s="1">
        <f t="shared" si="6"/>
        <v>516045.40664445446</v>
      </c>
      <c r="M10" s="1">
        <f t="shared" si="7"/>
        <v>5.9993819686052001</v>
      </c>
      <c r="N10" s="1">
        <f t="shared" si="1"/>
        <v>6.0573894465968001</v>
      </c>
      <c r="O10" s="1">
        <f t="shared" si="1"/>
        <v>5.9727477620885923</v>
      </c>
      <c r="P10" s="1">
        <v>8</v>
      </c>
      <c r="Q10" s="1">
        <v>2</v>
      </c>
      <c r="R10" s="5">
        <v>15</v>
      </c>
      <c r="S10" s="12">
        <v>7889788.9638056001</v>
      </c>
      <c r="T10" s="13">
        <v>27182488.847975001</v>
      </c>
      <c r="U10" s="13">
        <v>766488.60348179995</v>
      </c>
      <c r="V10" s="23">
        <f t="shared" si="8"/>
        <v>57700.192320000002</v>
      </c>
      <c r="W10" s="23">
        <f t="shared" si="9"/>
        <v>63795.168000000005</v>
      </c>
      <c r="X10" s="23">
        <f t="shared" si="10"/>
        <v>6051.030912000002</v>
      </c>
      <c r="Y10" s="23">
        <f>P10*S10</f>
        <v>63118311.710444801</v>
      </c>
      <c r="Z10" s="19">
        <f t="shared" si="3"/>
        <v>54364977.695950001</v>
      </c>
      <c r="AA10" s="24">
        <f t="shared" si="3"/>
        <v>11497329.052227</v>
      </c>
      <c r="AB10" s="35">
        <v>35838766.415262401</v>
      </c>
      <c r="AC10" s="37"/>
      <c r="AD10" s="37"/>
      <c r="AE10" s="38"/>
      <c r="AH10"/>
    </row>
    <row r="11" spans="1:34" ht="15.75">
      <c r="A11" s="2" t="s">
        <v>22</v>
      </c>
      <c r="B11" s="6" t="s">
        <v>24</v>
      </c>
      <c r="C11" s="3">
        <v>11.05</v>
      </c>
      <c r="D11" s="4">
        <v>9.8940000000000001</v>
      </c>
      <c r="E11" s="5">
        <v>10.859</v>
      </c>
      <c r="F11" s="1">
        <v>9.8559999999999995E-2</v>
      </c>
      <c r="G11" s="1">
        <v>0.20880000000000001</v>
      </c>
      <c r="H11" s="1">
        <v>3.5220000000000001E-2</v>
      </c>
      <c r="J11" s="1">
        <f t="shared" si="4"/>
        <v>517154.64524082706</v>
      </c>
      <c r="K11" s="1">
        <f t="shared" si="5"/>
        <v>520275.85249185795</v>
      </c>
      <c r="L11" s="1">
        <f t="shared" si="6"/>
        <v>515408.92056637706</v>
      </c>
      <c r="M11" s="1">
        <f t="shared" si="7"/>
        <v>5.9855861717688317</v>
      </c>
      <c r="N11" s="1">
        <f t="shared" si="1"/>
        <v>6.0217112556928001</v>
      </c>
      <c r="O11" s="1">
        <f t="shared" si="1"/>
        <v>5.9653810250738086</v>
      </c>
      <c r="P11" s="1">
        <v>8</v>
      </c>
      <c r="Q11" s="1">
        <v>2</v>
      </c>
      <c r="R11" s="5">
        <v>15</v>
      </c>
      <c r="S11" s="12">
        <v>12263969.060936701</v>
      </c>
      <c r="T11" s="12">
        <v>58530774.656900004</v>
      </c>
      <c r="U11" s="13">
        <v>594748.44304490008</v>
      </c>
      <c r="V11" s="23">
        <f t="shared" si="8"/>
        <v>94097.203200000004</v>
      </c>
      <c r="W11" s="23">
        <f t="shared" si="9"/>
        <v>178490.92608</v>
      </c>
      <c r="X11" s="23">
        <f t="shared" si="10"/>
        <v>33044.023872000005</v>
      </c>
      <c r="Y11" s="23">
        <f t="shared" si="11"/>
        <v>98111752.487493604</v>
      </c>
      <c r="Z11" s="19">
        <f t="shared" si="3"/>
        <v>117061549.31380001</v>
      </c>
      <c r="AA11" s="24">
        <f t="shared" si="3"/>
        <v>8921226.6456735004</v>
      </c>
      <c r="AB11" s="35">
        <v>71389492.160881609</v>
      </c>
      <c r="AC11" s="36"/>
    </row>
    <row r="12" spans="1:34" ht="15.75">
      <c r="A12" s="2" t="s">
        <v>25</v>
      </c>
      <c r="B12" s="6" t="s">
        <v>24</v>
      </c>
      <c r="C12" s="3">
        <v>7.2990000000000004</v>
      </c>
      <c r="D12" s="4">
        <v>7.798</v>
      </c>
      <c r="E12" s="5">
        <v>6.484</v>
      </c>
      <c r="F12" s="1">
        <v>0.22259999999999999</v>
      </c>
      <c r="G12" s="1">
        <v>4.5279999999999996</v>
      </c>
      <c r="H12" s="1">
        <v>9.1149999999999995E-2</v>
      </c>
      <c r="J12" s="1">
        <f t="shared" si="4"/>
        <v>520673.98217107961</v>
      </c>
      <c r="K12" s="1">
        <f t="shared" si="5"/>
        <v>725411.69171251194</v>
      </c>
      <c r="L12" s="1">
        <f t="shared" si="6"/>
        <v>516948.62226828776</v>
      </c>
      <c r="M12" s="1">
        <f t="shared" si="7"/>
        <v>6.0263192380912001</v>
      </c>
      <c r="N12" s="1">
        <f t="shared" si="1"/>
        <v>8.3959686540799989</v>
      </c>
      <c r="O12" s="1">
        <f t="shared" si="1"/>
        <v>5.9832016466237006</v>
      </c>
      <c r="P12" s="1">
        <v>8</v>
      </c>
      <c r="Q12" s="1">
        <v>2</v>
      </c>
      <c r="R12" s="5">
        <v>15</v>
      </c>
      <c r="S12" s="12">
        <v>10252310.629644999</v>
      </c>
      <c r="T12" s="13">
        <v>39081371.232914999</v>
      </c>
      <c r="U12" s="13">
        <v>933971.94534000009</v>
      </c>
      <c r="V12" s="23">
        <f t="shared" si="8"/>
        <v>140379.03936</v>
      </c>
      <c r="W12" s="23">
        <f t="shared" si="9"/>
        <v>3050727.3215999994</v>
      </c>
      <c r="X12" s="23">
        <f t="shared" si="10"/>
        <v>51063.834239999996</v>
      </c>
      <c r="Y12" s="23">
        <f>P12*S12</f>
        <v>82018485.037159994</v>
      </c>
      <c r="Z12" s="19">
        <f t="shared" si="3"/>
        <v>78162742.465829998</v>
      </c>
      <c r="AA12" s="24">
        <f t="shared" si="3"/>
        <v>14009579.180100001</v>
      </c>
      <c r="AB12" s="35">
        <v>50267653.807899997</v>
      </c>
      <c r="AC12" s="37"/>
    </row>
    <row r="13" spans="1:34" ht="15.75">
      <c r="A13" s="2" t="s">
        <v>19</v>
      </c>
      <c r="B13" s="6" t="s">
        <v>24</v>
      </c>
      <c r="C13" s="3">
        <v>7.7169999999999996</v>
      </c>
      <c r="D13" s="4">
        <v>8.3770000000000007</v>
      </c>
      <c r="E13" s="5">
        <v>8.8059999999999992</v>
      </c>
      <c r="F13" s="1">
        <v>0.65259999999999996</v>
      </c>
      <c r="G13" s="1">
        <v>14.71</v>
      </c>
      <c r="H13" s="1">
        <v>0.47449999999999998</v>
      </c>
      <c r="J13" s="1">
        <f t="shared" si="4"/>
        <v>533905.85362272756</v>
      </c>
      <c r="K13" s="1">
        <f t="shared" si="5"/>
        <v>1848379.1321088001</v>
      </c>
      <c r="L13" s="1">
        <f t="shared" si="6"/>
        <v>528231.12210979196</v>
      </c>
      <c r="M13" s="1">
        <f t="shared" si="7"/>
        <v>6.1794658984111992</v>
      </c>
      <c r="N13" s="1">
        <f t="shared" si="1"/>
        <v>21.393276992000001</v>
      </c>
      <c r="O13" s="1">
        <f t="shared" si="1"/>
        <v>6.1137861355300007</v>
      </c>
      <c r="P13" s="1">
        <v>8</v>
      </c>
      <c r="Q13" s="1">
        <v>2</v>
      </c>
      <c r="R13" s="5">
        <v>15</v>
      </c>
      <c r="S13" s="12">
        <v>45168630.604256012</v>
      </c>
      <c r="T13" s="13">
        <v>90289366.5991797</v>
      </c>
      <c r="U13" s="13">
        <v>3781493.8800533004</v>
      </c>
      <c r="V13" s="23">
        <f t="shared" si="8"/>
        <v>435120.26687999989</v>
      </c>
      <c r="W13" s="23">
        <f t="shared" si="9"/>
        <v>10646697.888000002</v>
      </c>
      <c r="X13" s="23">
        <f t="shared" si="10"/>
        <v>361017.82079999999</v>
      </c>
      <c r="Y13" s="23">
        <f t="shared" si="11"/>
        <v>361349044.83404809</v>
      </c>
      <c r="Z13" s="19">
        <f>Q13*T13</f>
        <v>180578733.1983594</v>
      </c>
      <c r="AA13" s="24">
        <f t="shared" si="3"/>
        <v>56722408.20079951</v>
      </c>
      <c r="AB13" s="35">
        <v>139239491.08348897</v>
      </c>
      <c r="AC13" s="37"/>
    </row>
    <row r="14" spans="1:34" ht="15.75">
      <c r="A14" s="2" t="s">
        <v>26</v>
      </c>
      <c r="B14" s="6" t="s">
        <v>24</v>
      </c>
      <c r="C14" s="15">
        <v>7.6369999999999996</v>
      </c>
      <c r="D14" s="16">
        <v>15.35</v>
      </c>
      <c r="E14" s="17">
        <v>8.3350000000000009</v>
      </c>
      <c r="F14" s="1">
        <v>3.4479999999999997E-2</v>
      </c>
      <c r="G14" s="1">
        <v>1.3580000000000001</v>
      </c>
      <c r="H14" s="1">
        <v>6.6949999999999996E-2</v>
      </c>
      <c r="J14" s="1">
        <f t="shared" si="4"/>
        <v>515388.73064121633</v>
      </c>
      <c r="K14" s="1">
        <f t="shared" si="5"/>
        <v>559080.51722035196</v>
      </c>
      <c r="L14" s="1">
        <f t="shared" si="6"/>
        <v>516279.09327851236</v>
      </c>
      <c r="M14" s="1">
        <f t="shared" si="7"/>
        <v>5.9651473453844481</v>
      </c>
      <c r="N14" s="1">
        <f t="shared" si="1"/>
        <v>6.4708393196799996</v>
      </c>
      <c r="O14" s="1">
        <f t="shared" si="1"/>
        <v>5.9754524685013006</v>
      </c>
      <c r="P14" s="1">
        <v>8</v>
      </c>
      <c r="Q14" s="1">
        <v>2</v>
      </c>
      <c r="R14" s="5">
        <v>15</v>
      </c>
      <c r="S14" s="12">
        <v>8729102.4352729991</v>
      </c>
      <c r="T14" s="12">
        <v>13854088.6151</v>
      </c>
      <c r="U14" s="13">
        <v>906777.30089900014</v>
      </c>
      <c r="V14" s="23">
        <f t="shared" si="8"/>
        <v>22751.172863999996</v>
      </c>
      <c r="W14" s="23">
        <f t="shared" si="9"/>
        <v>1801033.92</v>
      </c>
      <c r="X14" s="23">
        <f t="shared" si="10"/>
        <v>48213.640800000001</v>
      </c>
      <c r="Y14" s="23">
        <f t="shared" si="11"/>
        <v>69832819.482183993</v>
      </c>
      <c r="Z14" s="19">
        <f t="shared" si="3"/>
        <v>27708177.2302</v>
      </c>
      <c r="AA14" s="24">
        <f>R14*U14</f>
        <v>13601659.513485001</v>
      </c>
      <c r="AB14" s="35">
        <v>23489968.351272002</v>
      </c>
      <c r="AC14" s="36"/>
    </row>
    <row r="15" spans="1:34" ht="15.75">
      <c r="A15" s="2" t="s">
        <v>28</v>
      </c>
      <c r="B15" s="6" t="s">
        <v>24</v>
      </c>
      <c r="C15" s="3">
        <v>5.77</v>
      </c>
      <c r="D15" s="4">
        <v>7.2759999999999998</v>
      </c>
      <c r="E15" s="5">
        <v>5.3380000000000001</v>
      </c>
      <c r="F15" s="1">
        <v>0.88339999999999996</v>
      </c>
      <c r="G15" s="1">
        <v>20.350000000000001</v>
      </c>
      <c r="H15" s="1">
        <v>0.81889999999999996</v>
      </c>
      <c r="J15" s="1">
        <f t="shared" si="4"/>
        <v>541668.419550766</v>
      </c>
      <c r="K15" s="1">
        <f t="shared" si="5"/>
        <v>2856836.8396800002</v>
      </c>
      <c r="L15" s="1">
        <f t="shared" si="6"/>
        <v>539452.62257747329</v>
      </c>
      <c r="M15" s="1">
        <f t="shared" si="7"/>
        <v>6.2693104114671998</v>
      </c>
      <c r="N15" s="1">
        <f t="shared" si="1"/>
        <v>33.065241200000003</v>
      </c>
      <c r="O15" s="1">
        <f t="shared" si="1"/>
        <v>6.2436646131651994</v>
      </c>
      <c r="P15" s="1">
        <v>8</v>
      </c>
      <c r="Q15" s="1">
        <v>2</v>
      </c>
      <c r="R15" s="5">
        <v>15</v>
      </c>
      <c r="S15" s="12">
        <v>200441072.49801049</v>
      </c>
      <c r="T15" s="13">
        <v>214861398.35496145</v>
      </c>
      <c r="U15" s="13">
        <v>13648990.588982487</v>
      </c>
      <c r="V15" s="23">
        <f t="shared" si="8"/>
        <v>440399.63519999996</v>
      </c>
      <c r="W15" s="23">
        <f t="shared" si="9"/>
        <v>12792954.24</v>
      </c>
      <c r="X15" s="23">
        <f t="shared" si="10"/>
        <v>377679.30047999998</v>
      </c>
      <c r="Y15" s="23">
        <f t="shared" si="11"/>
        <v>1603528579.9840839</v>
      </c>
      <c r="Z15" s="19">
        <f t="shared" si="3"/>
        <v>429722796.70992291</v>
      </c>
      <c r="AA15" s="24">
        <f t="shared" si="3"/>
        <v>204734858.8347373</v>
      </c>
      <c r="AB15" s="35">
        <v>428951461.44195443</v>
      </c>
      <c r="AC15" s="37"/>
    </row>
    <row r="16" spans="1:34" ht="15.75">
      <c r="A16" s="2" t="s">
        <v>29</v>
      </c>
      <c r="B16" s="6" t="s">
        <v>24</v>
      </c>
      <c r="C16" s="3">
        <v>5.492</v>
      </c>
      <c r="D16" s="4">
        <v>5.734</v>
      </c>
      <c r="E16" s="5">
        <v>4.4690000000000003</v>
      </c>
      <c r="F16" s="1">
        <v>0.3926</v>
      </c>
      <c r="G16" s="1">
        <v>1.1779999999999999</v>
      </c>
      <c r="H16" s="1">
        <v>0.26950000000000002</v>
      </c>
      <c r="J16" s="1">
        <f t="shared" si="4"/>
        <v>525713.78489799169</v>
      </c>
      <c r="K16" s="1">
        <f t="shared" si="5"/>
        <v>552247.05675571191</v>
      </c>
      <c r="L16" s="1">
        <f t="shared" si="6"/>
        <v>522039.37390243204</v>
      </c>
      <c r="M16" s="1">
        <f t="shared" si="7"/>
        <v>6.0846502881712006</v>
      </c>
      <c r="N16" s="1">
        <f t="shared" si="1"/>
        <v>6.3917483420799996</v>
      </c>
      <c r="O16" s="1">
        <f t="shared" si="1"/>
        <v>6.0421223831299997</v>
      </c>
      <c r="P16" s="1">
        <v>8</v>
      </c>
      <c r="Q16" s="1">
        <v>2</v>
      </c>
      <c r="R16" s="5">
        <v>15</v>
      </c>
      <c r="S16" s="12">
        <v>46848531.053332001</v>
      </c>
      <c r="T16" s="13">
        <v>15760705.0315727</v>
      </c>
      <c r="U16" s="13">
        <v>4135068.5457387641</v>
      </c>
      <c r="V16" s="23">
        <f t="shared" si="8"/>
        <v>186292.15487999999</v>
      </c>
      <c r="W16" s="23">
        <f t="shared" si="9"/>
        <v>583601.93279999995</v>
      </c>
      <c r="X16" s="23">
        <f t="shared" si="10"/>
        <v>104059.7712</v>
      </c>
      <c r="Y16" s="23">
        <f t="shared" si="11"/>
        <v>374788248.42665601</v>
      </c>
      <c r="Z16" s="19">
        <f t="shared" si="3"/>
        <v>31521410.063145399</v>
      </c>
      <c r="AA16" s="24">
        <f t="shared" si="3"/>
        <v>62026028.186081462</v>
      </c>
      <c r="AB16" s="35">
        <v>66744304.630643472</v>
      </c>
      <c r="AC16" s="37"/>
    </row>
    <row r="17" spans="1:29" ht="15.75">
      <c r="A17" s="2" t="s">
        <v>30</v>
      </c>
      <c r="B17" s="6" t="s">
        <v>24</v>
      </c>
      <c r="C17" s="3">
        <v>6.3239999999999998</v>
      </c>
      <c r="D17" s="4">
        <v>7.6210000000000004</v>
      </c>
      <c r="E17" s="5">
        <v>8.3640000000000008</v>
      </c>
      <c r="F17" s="1">
        <v>0.14380000000000001</v>
      </c>
      <c r="G17" s="1">
        <v>0.95520000000000005</v>
      </c>
      <c r="H17" s="1">
        <v>0.3669</v>
      </c>
      <c r="J17" s="1">
        <f t="shared" si="4"/>
        <v>518422.78414766595</v>
      </c>
      <c r="K17" s="1">
        <f t="shared" si="5"/>
        <v>544177.37510019063</v>
      </c>
      <c r="L17" s="1">
        <f t="shared" si="6"/>
        <v>524935.82609624439</v>
      </c>
      <c r="M17" s="1">
        <f t="shared" si="7"/>
        <v>6.0002637054128005</v>
      </c>
      <c r="N17" s="1">
        <f t="shared" si="1"/>
        <v>6.2983492488447999</v>
      </c>
      <c r="O17" s="1">
        <f t="shared" si="1"/>
        <v>6.0756461353731996</v>
      </c>
      <c r="P17" s="1">
        <v>8</v>
      </c>
      <c r="Q17" s="1">
        <v>2</v>
      </c>
      <c r="R17" s="5">
        <v>15</v>
      </c>
      <c r="S17" s="12">
        <v>30509983.606440999</v>
      </c>
      <c r="T17" s="13">
        <v>2366593.365977</v>
      </c>
      <c r="U17" s="13">
        <v>1912902.6398772702</v>
      </c>
      <c r="V17" s="23">
        <f t="shared" si="8"/>
        <v>78571.399680000002</v>
      </c>
      <c r="W17" s="23">
        <f t="shared" si="9"/>
        <v>628955.64288000006</v>
      </c>
      <c r="X17" s="23">
        <f t="shared" si="10"/>
        <v>265140.13824</v>
      </c>
      <c r="Y17" s="23">
        <f t="shared" si="11"/>
        <v>244079868.85152799</v>
      </c>
      <c r="Z17" s="19">
        <f t="shared" si="3"/>
        <v>4733186.731954</v>
      </c>
      <c r="AA17" s="24">
        <f t="shared" si="3"/>
        <v>28693539.598159052</v>
      </c>
      <c r="AB17" s="35">
        <v>34789479.61229527</v>
      </c>
      <c r="AC17" s="37"/>
    </row>
    <row r="18" spans="1:29" ht="15.75">
      <c r="A18" s="2" t="s">
        <v>31</v>
      </c>
      <c r="B18" s="6" t="s">
        <v>24</v>
      </c>
      <c r="C18" s="3">
        <v>4.55</v>
      </c>
      <c r="D18" s="4">
        <v>7.0869999999999997</v>
      </c>
      <c r="E18" s="5">
        <v>5.9349999999999996</v>
      </c>
      <c r="F18" s="1">
        <v>2.0329999999999999</v>
      </c>
      <c r="G18" s="1">
        <v>27.04</v>
      </c>
      <c r="H18" s="1">
        <v>3.157</v>
      </c>
      <c r="J18" s="1">
        <f t="shared" si="4"/>
        <v>587205.15759475203</v>
      </c>
      <c r="K18" s="1">
        <f t="shared" si="5"/>
        <v>4410241.4297087993</v>
      </c>
      <c r="L18" s="1">
        <f t="shared" si="6"/>
        <v>642794.22528883186</v>
      </c>
      <c r="M18" s="1">
        <f t="shared" si="7"/>
        <v>6.7963559906799995</v>
      </c>
      <c r="N18" s="1">
        <f t="shared" si="1"/>
        <v>51.044460991999998</v>
      </c>
      <c r="O18" s="1">
        <f t="shared" si="1"/>
        <v>7.4397479778799998</v>
      </c>
      <c r="P18" s="1">
        <v>8</v>
      </c>
      <c r="Q18" s="1">
        <v>2</v>
      </c>
      <c r="R18" s="5">
        <v>15</v>
      </c>
      <c r="S18" s="12">
        <v>333619930.31860536</v>
      </c>
      <c r="T18" s="13">
        <v>32602275.340567794</v>
      </c>
      <c r="U18" s="13">
        <v>27079706.443840563</v>
      </c>
      <c r="V18" s="23">
        <f t="shared" si="8"/>
        <v>799212.96</v>
      </c>
      <c r="W18" s="23">
        <f t="shared" si="9"/>
        <v>16557046.271999996</v>
      </c>
      <c r="X18" s="23">
        <f t="shared" si="10"/>
        <v>1618859.088</v>
      </c>
      <c r="Y18" s="23">
        <f t="shared" si="11"/>
        <v>2668959442.5488429</v>
      </c>
      <c r="Z18" s="19">
        <f t="shared" si="3"/>
        <v>65204550.681135587</v>
      </c>
      <c r="AA18" s="24">
        <f t="shared" si="3"/>
        <v>406195596.65760845</v>
      </c>
      <c r="AB18" s="35">
        <v>393301912.10301375</v>
      </c>
      <c r="AC18" s="37"/>
    </row>
    <row r="19" spans="1:29" ht="15.75">
      <c r="A19" s="2" t="s">
        <v>36</v>
      </c>
      <c r="B19" s="6" t="s">
        <v>24</v>
      </c>
      <c r="C19" s="3">
        <v>5.319</v>
      </c>
      <c r="D19" s="4">
        <v>6.798</v>
      </c>
      <c r="E19" s="5">
        <v>9.4280000000000008</v>
      </c>
      <c r="F19" s="1">
        <v>1.361</v>
      </c>
      <c r="G19" s="1">
        <v>23.15</v>
      </c>
      <c r="H19" s="1">
        <v>1.8049999999999999</v>
      </c>
      <c r="J19" s="1">
        <f t="shared" ref="J19:L20" si="12">M19*60*60*24</f>
        <v>559196.78560012812</v>
      </c>
      <c r="K19" s="1">
        <f t="shared" si="12"/>
        <v>3459824.8588799997</v>
      </c>
      <c r="L19" s="1">
        <f t="shared" si="12"/>
        <v>577263.94528320001</v>
      </c>
      <c r="M19" s="1">
        <f t="shared" ref="M19:O20" si="13">5.95432+0.31229*F19+0.05012*F19*F19</f>
        <v>6.4721850185200003</v>
      </c>
      <c r="N19" s="1">
        <f t="shared" si="13"/>
        <v>40.044269199999995</v>
      </c>
      <c r="O19" s="1">
        <f t="shared" si="13"/>
        <v>6.6812956630000002</v>
      </c>
      <c r="P19" s="1">
        <v>8</v>
      </c>
      <c r="Q19" s="1">
        <v>2</v>
      </c>
      <c r="R19" s="5">
        <v>15</v>
      </c>
      <c r="S19" s="12">
        <v>259464391.19936445</v>
      </c>
      <c r="T19" s="13">
        <v>158120390.34276199</v>
      </c>
      <c r="U19" s="13">
        <v>27631969.255956318</v>
      </c>
      <c r="V19" s="23">
        <f t="shared" si="8"/>
        <v>625463.33759999997</v>
      </c>
      <c r="W19" s="23">
        <f t="shared" si="9"/>
        <v>13597087.68</v>
      </c>
      <c r="X19" s="23">
        <f t="shared" si="10"/>
        <v>1470315.456</v>
      </c>
      <c r="Y19" s="1">
        <f t="shared" ref="Y19:AA20" si="14">P19*S19</f>
        <v>2075715129.5949156</v>
      </c>
      <c r="Z19" s="1">
        <f t="shared" si="14"/>
        <v>316240780.68552399</v>
      </c>
      <c r="AA19" s="1">
        <f t="shared" si="14"/>
        <v>414479538.8393448</v>
      </c>
      <c r="AB19" s="35">
        <v>445216750.79808277</v>
      </c>
      <c r="AC19" s="37"/>
    </row>
    <row r="20" spans="1:29" ht="15.75">
      <c r="A20" s="2" t="s">
        <v>27</v>
      </c>
      <c r="B20" s="6" t="s">
        <v>33</v>
      </c>
      <c r="C20" s="3">
        <v>12.092000000000001</v>
      </c>
      <c r="D20" s="4">
        <v>15.137</v>
      </c>
      <c r="E20" s="5">
        <v>10.853</v>
      </c>
      <c r="F20" s="1">
        <v>6.9779999999999995E-2</v>
      </c>
      <c r="G20" s="1">
        <v>1.3759999999999999</v>
      </c>
      <c r="H20" s="1">
        <v>6.4610000000000001E-2</v>
      </c>
      <c r="J20" s="1">
        <f t="shared" si="12"/>
        <v>516357.12754913548</v>
      </c>
      <c r="K20" s="1">
        <f t="shared" si="12"/>
        <v>559779.29669836804</v>
      </c>
      <c r="L20" s="1">
        <f t="shared" si="12"/>
        <v>516214.62262995134</v>
      </c>
      <c r="M20" s="1">
        <f t="shared" si="13"/>
        <v>5.9763556429298079</v>
      </c>
      <c r="N20" s="1">
        <f t="shared" si="13"/>
        <v>6.4789270451199998</v>
      </c>
      <c r="O20" s="1">
        <f t="shared" si="13"/>
        <v>5.9747062804392517</v>
      </c>
      <c r="P20" s="1">
        <v>8</v>
      </c>
      <c r="Q20" s="1">
        <v>2</v>
      </c>
      <c r="R20" s="5">
        <v>15</v>
      </c>
      <c r="S20" s="12">
        <v>7776367.0245389994</v>
      </c>
      <c r="T20" s="13">
        <v>41836094.589782096</v>
      </c>
      <c r="U20" s="13">
        <v>3327155.9821077003</v>
      </c>
      <c r="V20" s="23">
        <f t="shared" si="8"/>
        <v>72902.571263999998</v>
      </c>
      <c r="W20" s="23">
        <f t="shared" si="9"/>
        <v>1799583.4368000003</v>
      </c>
      <c r="X20" s="23">
        <f t="shared" si="10"/>
        <v>60584.745311999985</v>
      </c>
      <c r="Y20" s="23">
        <f t="shared" si="14"/>
        <v>62210936.196311995</v>
      </c>
      <c r="Z20" s="19">
        <f t="shared" si="14"/>
        <v>83672189.179564193</v>
      </c>
      <c r="AA20" s="24">
        <f t="shared" si="14"/>
        <v>49907339.731615506</v>
      </c>
      <c r="AB20" s="35">
        <v>52939617.596428797</v>
      </c>
      <c r="AC20" s="37"/>
    </row>
    <row r="21" spans="1:29" ht="15.75">
      <c r="A21" s="2" t="s">
        <v>32</v>
      </c>
      <c r="B21" s="6" t="s">
        <v>33</v>
      </c>
      <c r="C21" s="3">
        <v>8.4540000000000006</v>
      </c>
      <c r="D21" s="4">
        <v>9.5950000000000006</v>
      </c>
      <c r="E21" s="5">
        <v>11.738</v>
      </c>
      <c r="F21" s="1">
        <v>0.17330000000000001</v>
      </c>
      <c r="G21" s="1">
        <v>3.2559999999999998</v>
      </c>
      <c r="H21" s="1">
        <v>8.6830000000000004E-2</v>
      </c>
      <c r="J21" s="1">
        <f t="shared" si="4"/>
        <v>519259.2571106035</v>
      </c>
      <c r="K21" s="1">
        <f t="shared" si="5"/>
        <v>648214.72338124807</v>
      </c>
      <c r="L21" s="1">
        <f t="shared" si="6"/>
        <v>516828.73114473419</v>
      </c>
      <c r="M21" s="1">
        <f t="shared" si="7"/>
        <v>6.0099451054467998</v>
      </c>
      <c r="N21" s="1">
        <f t="shared" si="7"/>
        <v>7.50248522432</v>
      </c>
      <c r="O21" s="1">
        <f t="shared" si="7"/>
        <v>5.9818140178788672</v>
      </c>
      <c r="P21" s="1">
        <v>8</v>
      </c>
      <c r="Q21" s="1">
        <v>2</v>
      </c>
      <c r="R21" s="5">
        <v>15</v>
      </c>
      <c r="S21" s="12">
        <v>17737082.702503998</v>
      </c>
      <c r="T21" s="12">
        <v>78854657.172100008</v>
      </c>
      <c r="U21" s="13">
        <v>2074894.5967076002</v>
      </c>
      <c r="V21" s="23">
        <f t="shared" si="8"/>
        <v>126582.75648000001</v>
      </c>
      <c r="W21" s="23">
        <f t="shared" si="9"/>
        <v>2699250.0480000004</v>
      </c>
      <c r="X21" s="23">
        <f t="shared" si="10"/>
        <v>88059.790655999997</v>
      </c>
      <c r="Y21" s="23">
        <f t="shared" si="11"/>
        <v>141896661.62003198</v>
      </c>
      <c r="Z21" s="19">
        <f t="shared" ref="Z21:Z25" si="15">Q21*T21</f>
        <v>157709314.34420002</v>
      </c>
      <c r="AA21" s="24">
        <f t="shared" ref="AA21:AA25" si="16">R21*U21</f>
        <v>31123418.950614002</v>
      </c>
      <c r="AB21" s="35">
        <v>98666634.471311599</v>
      </c>
      <c r="AC21" s="36"/>
    </row>
    <row r="22" spans="1:29" ht="16.5" thickBot="1">
      <c r="A22" s="2" t="s">
        <v>34</v>
      </c>
      <c r="B22" s="6" t="s">
        <v>35</v>
      </c>
      <c r="C22" s="3">
        <v>9.4879999999999995</v>
      </c>
      <c r="D22" s="4">
        <v>9.2360000000000007</v>
      </c>
      <c r="E22" s="5">
        <v>11.773999999999999</v>
      </c>
      <c r="F22" s="1">
        <v>0.38200000000000001</v>
      </c>
      <c r="G22" s="1">
        <v>8.5169999999999995</v>
      </c>
      <c r="H22" s="1">
        <v>0.25319999999999998</v>
      </c>
      <c r="J22" s="1">
        <f t="shared" si="4"/>
        <v>525392.22161203204</v>
      </c>
      <c r="K22" s="1">
        <f t="shared" si="5"/>
        <v>1058379.5313803521</v>
      </c>
      <c r="L22" s="1">
        <f t="shared" si="6"/>
        <v>521562.67487096833</v>
      </c>
      <c r="M22" s="1">
        <f t="shared" si="7"/>
        <v>6.0809284908799999</v>
      </c>
      <c r="N22" s="1">
        <f t="shared" si="7"/>
        <v>12.249763094679999</v>
      </c>
      <c r="O22" s="1">
        <f t="shared" si="7"/>
        <v>6.0366050332287999</v>
      </c>
      <c r="P22" s="1">
        <v>8</v>
      </c>
      <c r="Q22" s="1">
        <v>2</v>
      </c>
      <c r="R22" s="5">
        <v>15</v>
      </c>
      <c r="S22" s="12">
        <v>35362849.781944796</v>
      </c>
      <c r="T22" s="13">
        <v>118297243.597372</v>
      </c>
      <c r="U22" s="13">
        <v>4970095.5887348</v>
      </c>
      <c r="V22" s="23">
        <f t="shared" si="8"/>
        <v>313149.54240000003</v>
      </c>
      <c r="W22" s="23">
        <f t="shared" si="9"/>
        <v>6796484.2368000001</v>
      </c>
      <c r="X22" s="23">
        <f t="shared" si="10"/>
        <v>257573.67551999993</v>
      </c>
      <c r="Y22" s="27">
        <f t="shared" si="11"/>
        <v>282902798.25555837</v>
      </c>
      <c r="Z22" s="28">
        <f t="shared" si="15"/>
        <v>236594487.19474399</v>
      </c>
      <c r="AA22" s="29">
        <f t="shared" si="16"/>
        <v>74551433.831021994</v>
      </c>
      <c r="AB22" s="35">
        <v>158630188.96805161</v>
      </c>
      <c r="AC22" s="37"/>
    </row>
    <row r="23" spans="1:29" ht="15.75">
      <c r="A23" s="2" t="s">
        <v>37</v>
      </c>
      <c r="B23" s="6" t="s">
        <v>35</v>
      </c>
      <c r="C23" s="3">
        <v>11.151</v>
      </c>
      <c r="D23" s="4">
        <v>10.407</v>
      </c>
      <c r="E23" s="5">
        <v>10.185</v>
      </c>
      <c r="F23" s="1">
        <v>1.3160000000000001</v>
      </c>
      <c r="G23" s="1">
        <v>23.09</v>
      </c>
      <c r="H23" s="1">
        <v>1.7809999999999999</v>
      </c>
      <c r="J23" s="1">
        <f t="shared" si="4"/>
        <v>557460.944299008</v>
      </c>
      <c r="K23" s="1">
        <f t="shared" si="5"/>
        <v>3446191.7745407997</v>
      </c>
      <c r="L23" s="1">
        <f t="shared" si="6"/>
        <v>576243.69194764807</v>
      </c>
      <c r="M23" s="1">
        <f t="shared" si="7"/>
        <v>6.4520942627200002</v>
      </c>
      <c r="N23" s="1">
        <f t="shared" si="7"/>
        <v>39.886478871999998</v>
      </c>
      <c r="O23" s="1">
        <f t="shared" si="7"/>
        <v>6.6694871753200005</v>
      </c>
      <c r="P23" s="1">
        <v>8</v>
      </c>
      <c r="Q23" s="1">
        <v>2</v>
      </c>
      <c r="R23" s="5">
        <v>15</v>
      </c>
      <c r="S23" s="12">
        <v>185289948.36302263</v>
      </c>
      <c r="T23" s="13">
        <v>6559282.0244303998</v>
      </c>
      <c r="U23" s="13">
        <v>37245364.722229607</v>
      </c>
      <c r="V23" s="23">
        <f t="shared" si="8"/>
        <v>1267895.4624000001</v>
      </c>
      <c r="W23" s="23">
        <f t="shared" si="9"/>
        <v>20761715.232000001</v>
      </c>
      <c r="X23" s="23">
        <f t="shared" si="10"/>
        <v>1567251.5040000002</v>
      </c>
      <c r="Y23" s="1">
        <f t="shared" si="11"/>
        <v>1482319586.904181</v>
      </c>
      <c r="Z23" s="1">
        <f t="shared" si="15"/>
        <v>13118564.0488608</v>
      </c>
      <c r="AA23" s="1">
        <f t="shared" si="16"/>
        <v>558680470.83344412</v>
      </c>
      <c r="AB23" s="35">
        <v>229094595.10968265</v>
      </c>
      <c r="AC23" s="37"/>
    </row>
    <row r="24" spans="1:29" ht="15.75">
      <c r="A24" s="2" t="s">
        <v>38</v>
      </c>
      <c r="B24" s="6" t="s">
        <v>35</v>
      </c>
      <c r="C24" s="3">
        <v>10.491</v>
      </c>
      <c r="D24" s="4">
        <v>9.4209999999999994</v>
      </c>
      <c r="E24" s="5">
        <v>12.606999999999999</v>
      </c>
      <c r="F24" s="1">
        <v>0.21640000000000001</v>
      </c>
      <c r="G24" s="1">
        <v>0.51329999999999998</v>
      </c>
      <c r="H24" s="1">
        <v>0.10059999999999999</v>
      </c>
      <c r="J24" s="1">
        <f t="shared" si="4"/>
        <v>520494.90826825739</v>
      </c>
      <c r="K24" s="1">
        <f t="shared" si="5"/>
        <v>529443.98657799547</v>
      </c>
      <c r="L24" s="1">
        <f t="shared" si="6"/>
        <v>517211.44759669248</v>
      </c>
      <c r="M24" s="1">
        <f t="shared" si="7"/>
        <v>6.0242466234752001</v>
      </c>
      <c r="N24" s="1">
        <f t="shared" si="7"/>
        <v>6.1278239187267998</v>
      </c>
      <c r="O24" s="1">
        <f t="shared" si="7"/>
        <v>5.9862436064431996</v>
      </c>
      <c r="P24" s="1">
        <v>8</v>
      </c>
      <c r="Q24" s="1">
        <v>2</v>
      </c>
      <c r="R24" s="5">
        <v>15</v>
      </c>
      <c r="S24" s="12">
        <v>42426411.481039159</v>
      </c>
      <c r="T24" s="13">
        <v>100676047.02989639</v>
      </c>
      <c r="U24" s="13">
        <v>3085566.6467918996</v>
      </c>
      <c r="V24" s="23">
        <f t="shared" si="8"/>
        <v>196149.80736000001</v>
      </c>
      <c r="W24" s="23">
        <f t="shared" si="9"/>
        <v>417813.05952000001</v>
      </c>
      <c r="X24" s="23">
        <f t="shared" si="10"/>
        <v>109578.02687999999</v>
      </c>
      <c r="Y24" s="1">
        <f t="shared" si="11"/>
        <v>339411291.84831327</v>
      </c>
      <c r="Z24" s="1">
        <f t="shared" si="15"/>
        <v>201352094.05979279</v>
      </c>
      <c r="AA24" s="1">
        <f t="shared" si="16"/>
        <v>46283499.701878496</v>
      </c>
      <c r="AB24" s="35">
        <v>146188025.15772745</v>
      </c>
      <c r="AC24" s="37"/>
    </row>
    <row r="25" spans="1:29" ht="15.75">
      <c r="A25" s="2" t="s">
        <v>39</v>
      </c>
      <c r="B25" s="6" t="s">
        <v>35</v>
      </c>
      <c r="C25" s="3">
        <v>10.246</v>
      </c>
      <c r="D25" s="4">
        <v>9.1140000000000008</v>
      </c>
      <c r="E25" s="5">
        <v>10.224</v>
      </c>
      <c r="F25" s="1">
        <v>1.9510000000000001</v>
      </c>
      <c r="G25" s="1">
        <v>27.64</v>
      </c>
      <c r="H25" s="1">
        <v>3.4620000000000002</v>
      </c>
      <c r="J25" s="1">
        <f t="shared" si="4"/>
        <v>583577.96614156803</v>
      </c>
      <c r="K25" s="1">
        <f t="shared" si="5"/>
        <v>4568501.2566528004</v>
      </c>
      <c r="L25" s="1">
        <f t="shared" si="6"/>
        <v>659765.81663539191</v>
      </c>
      <c r="M25" s="1">
        <f t="shared" si="7"/>
        <v>6.75437460812</v>
      </c>
      <c r="N25" s="1">
        <f t="shared" si="7"/>
        <v>52.876171952000007</v>
      </c>
      <c r="O25" s="1">
        <f t="shared" si="7"/>
        <v>7.6361784332799996</v>
      </c>
      <c r="P25" s="1">
        <v>8</v>
      </c>
      <c r="Q25" s="1">
        <v>2</v>
      </c>
      <c r="R25" s="5">
        <v>15</v>
      </c>
      <c r="S25" s="12">
        <v>278444554.25756603</v>
      </c>
      <c r="T25" s="13">
        <v>7967719.0329623185</v>
      </c>
      <c r="U25" s="13">
        <v>92025859.92581673</v>
      </c>
      <c r="V25" s="23">
        <f t="shared" si="8"/>
        <v>1727131.3344000001</v>
      </c>
      <c r="W25" s="23">
        <f t="shared" si="9"/>
        <v>21765106.943999998</v>
      </c>
      <c r="X25" s="23">
        <f t="shared" si="10"/>
        <v>3058170.1632000003</v>
      </c>
      <c r="Y25" s="1">
        <f t="shared" si="11"/>
        <v>2227556434.0605283</v>
      </c>
      <c r="Z25" s="1">
        <f t="shared" si="15"/>
        <v>15935438.065924637</v>
      </c>
      <c r="AA25" s="1">
        <f t="shared" si="16"/>
        <v>1380387898.8872509</v>
      </c>
      <c r="AB25" s="35">
        <v>378438133.21634507</v>
      </c>
      <c r="AC25" s="37"/>
    </row>
    <row r="27" spans="1:29">
      <c r="X27" s="1" t="s">
        <v>62</v>
      </c>
      <c r="AA27" s="40"/>
    </row>
    <row r="28" spans="1:29">
      <c r="W28" s="1" t="s">
        <v>47</v>
      </c>
      <c r="X28" s="1" t="s">
        <v>48</v>
      </c>
      <c r="Y28" s="1" t="s">
        <v>49</v>
      </c>
      <c r="Z28" s="1" t="s">
        <v>61</v>
      </c>
      <c r="AA28" s="40" t="s">
        <v>64</v>
      </c>
      <c r="AB28" s="40" t="s">
        <v>63</v>
      </c>
      <c r="AC28" s="40" t="s">
        <v>65</v>
      </c>
    </row>
    <row r="29" spans="1:29">
      <c r="C29" s="1" t="e">
        <f>(C5*M5+C6*M6)*60*60*24+C6*T12*#REF!*x+10*S12+C23*U12/M12</f>
        <v>#REF!</v>
      </c>
      <c r="V29" s="1" t="s">
        <v>52</v>
      </c>
      <c r="W29" s="1">
        <f>Y12</f>
        <v>82018485.037159994</v>
      </c>
      <c r="X29" s="1">
        <f>Z12</f>
        <v>78162742.465829998</v>
      </c>
      <c r="Y29" s="1">
        <f>AA12</f>
        <v>14009579.180100001</v>
      </c>
      <c r="Z29" s="1">
        <f>AB12</f>
        <v>50267653.807899997</v>
      </c>
      <c r="AA29" s="40">
        <f>V12-V5-V6</f>
        <v>80628.734879999989</v>
      </c>
      <c r="AB29" s="40">
        <f t="shared" ref="AB29:AC29" si="17">W12-W5-W6</f>
        <v>2029257.2735999995</v>
      </c>
      <c r="AC29" s="40">
        <f t="shared" si="17"/>
        <v>37255.375872000004</v>
      </c>
    </row>
    <row r="30" spans="1:29">
      <c r="P30" s="1">
        <f>P25/(P25+Q25+R25)</f>
        <v>0.32</v>
      </c>
      <c r="Q30" s="1">
        <f>Q25/(Q25+R25+P25)</f>
        <v>0.08</v>
      </c>
      <c r="R30" s="1">
        <f>R25/(R25+P25+Q25)</f>
        <v>0.6</v>
      </c>
      <c r="V30" s="1" t="s">
        <v>53</v>
      </c>
      <c r="W30" s="1">
        <f>Y22</f>
        <v>282902798.25555837</v>
      </c>
      <c r="X30" s="1">
        <f>Z22</f>
        <v>236594487.19474399</v>
      </c>
      <c r="Y30" s="1">
        <f>AA22</f>
        <v>74551433.831021994</v>
      </c>
      <c r="Z30" s="1">
        <f>AB22</f>
        <v>158630188.96805161</v>
      </c>
      <c r="AA30" s="40">
        <f>V22-V7-V12</f>
        <v>138402.08985600004</v>
      </c>
      <c r="AB30" s="40">
        <f t="shared" ref="AB30:AC30" si="18">W22-W7-W12</f>
        <v>3097185.2928000009</v>
      </c>
      <c r="AC30" s="40">
        <f t="shared" si="18"/>
        <v>200509.71119999993</v>
      </c>
    </row>
    <row r="31" spans="1:29">
      <c r="V31" s="1" t="s">
        <v>54</v>
      </c>
      <c r="W31" s="1">
        <f>Y24</f>
        <v>339411291.84831327</v>
      </c>
      <c r="X31" s="1">
        <f>Z24</f>
        <v>201352094.05979279</v>
      </c>
      <c r="Y31" s="1">
        <f>AA24</f>
        <v>46283499.701878496</v>
      </c>
      <c r="Z31" s="1">
        <f>AB24</f>
        <v>146188025.15772745</v>
      </c>
      <c r="AA31" s="40">
        <f>V24-V9</f>
        <v>153649.30176</v>
      </c>
      <c r="AB31" s="40">
        <f t="shared" ref="AB31:AC31" si="19">W24-W9</f>
        <v>322693.91712</v>
      </c>
      <c r="AC31" s="40">
        <f t="shared" si="19"/>
        <v>102270.61727999999</v>
      </c>
    </row>
    <row r="32" spans="1:29">
      <c r="V32" s="1" t="s">
        <v>55</v>
      </c>
      <c r="W32" s="1">
        <f>Y16</f>
        <v>374788248.42665601</v>
      </c>
      <c r="X32" s="1">
        <f>Z16</f>
        <v>31521410.063145399</v>
      </c>
      <c r="Y32" s="1">
        <f>AA16</f>
        <v>62026028.186081462</v>
      </c>
      <c r="Z32" s="1">
        <f>AB16</f>
        <v>66744304.630643472</v>
      </c>
      <c r="AA32" s="40">
        <f>V16-V10-V24</f>
        <v>-67557.844800000021</v>
      </c>
      <c r="AB32" s="40">
        <f t="shared" ref="AB32:AC32" si="20">W16-W10-W24</f>
        <v>101993.70527999994</v>
      </c>
      <c r="AC32" s="40">
        <f t="shared" si="20"/>
        <v>-11569.286591999989</v>
      </c>
    </row>
    <row r="33" spans="4:29">
      <c r="V33" s="1" t="s">
        <v>56</v>
      </c>
      <c r="W33" s="1">
        <f>Y21</f>
        <v>141896661.62003198</v>
      </c>
      <c r="X33" s="1">
        <f>Z21</f>
        <v>157709314.34420002</v>
      </c>
      <c r="Y33" s="1">
        <f>AA21</f>
        <v>31123418.950614002</v>
      </c>
      <c r="Z33" s="1">
        <f>AB21</f>
        <v>98666634.471311599</v>
      </c>
      <c r="AA33" s="40">
        <f>V21-V4</f>
        <v>103457.90188800002</v>
      </c>
      <c r="AB33" s="40">
        <f t="shared" ref="AB33:AC33" si="21">W21-W4</f>
        <v>2296509.7536000004</v>
      </c>
      <c r="AC33" s="40">
        <f t="shared" si="21"/>
        <v>82605.657599999991</v>
      </c>
    </row>
    <row r="34" spans="4:29">
      <c r="V34" s="1" t="s">
        <v>57</v>
      </c>
      <c r="W34" s="1">
        <f>Y13</f>
        <v>361349044.83404809</v>
      </c>
      <c r="X34" s="1">
        <f>Z13</f>
        <v>180578733.1983594</v>
      </c>
      <c r="Y34" s="1">
        <f>AA13</f>
        <v>56722408.20079951</v>
      </c>
      <c r="Z34" s="1">
        <f>AB13</f>
        <v>139239491.08348897</v>
      </c>
      <c r="AA34" s="40">
        <f>V13-V22-V21</f>
        <v>-4612.032000000152</v>
      </c>
      <c r="AB34" s="40">
        <f t="shared" ref="AB34:AC34" si="22">W13-W22-W21</f>
        <v>1150963.6032000016</v>
      </c>
      <c r="AC34" s="40">
        <f t="shared" si="22"/>
        <v>15384.354624000058</v>
      </c>
    </row>
    <row r="35" spans="4:29">
      <c r="V35" s="1" t="s">
        <v>58</v>
      </c>
      <c r="W35" s="1">
        <f>Y15</f>
        <v>1603528579.9840839</v>
      </c>
      <c r="X35" s="1">
        <f>Z15</f>
        <v>429722796.70992291</v>
      </c>
      <c r="Y35" s="1">
        <f>AA15</f>
        <v>204734858.8347373</v>
      </c>
      <c r="Z35" s="1">
        <f>AB15</f>
        <v>428951461.44195443</v>
      </c>
      <c r="AA35" s="40">
        <f>V15-V8-V20</f>
        <v>117643.19385599997</v>
      </c>
      <c r="AB35" s="40">
        <f t="shared" ref="AB35:AC35" si="23">W15-W8-W20</f>
        <v>6167792.5631999997</v>
      </c>
      <c r="AC35" s="40">
        <f t="shared" si="23"/>
        <v>263974.40092799999</v>
      </c>
    </row>
    <row r="36" spans="4:29">
      <c r="V36" s="1" t="s">
        <v>59</v>
      </c>
      <c r="W36" s="1">
        <f>Y19</f>
        <v>2075715129.5949156</v>
      </c>
      <c r="X36" s="1">
        <f>Z19</f>
        <v>316240780.68552399</v>
      </c>
      <c r="Y36" s="1">
        <f>AA19</f>
        <v>414479538.8393448</v>
      </c>
      <c r="Z36" s="1">
        <f>AB19</f>
        <v>445216750.79808277</v>
      </c>
      <c r="AA36" s="40">
        <f>V19-V15</f>
        <v>185063.70240000001</v>
      </c>
      <c r="AB36" s="40">
        <f t="shared" ref="AB36:AC36" si="24">W19-W15</f>
        <v>804133.43999999948</v>
      </c>
      <c r="AC36" s="40">
        <f t="shared" si="24"/>
        <v>1092636.15552</v>
      </c>
    </row>
    <row r="37" spans="4:29">
      <c r="V37" s="37" t="s">
        <v>60</v>
      </c>
      <c r="W37" s="39">
        <f>Y23</f>
        <v>1482319586.904181</v>
      </c>
      <c r="X37" s="39">
        <f>Z23</f>
        <v>13118564.0488608</v>
      </c>
      <c r="Y37" s="39">
        <f>AA23</f>
        <v>558680470.83344412</v>
      </c>
      <c r="Z37" s="39">
        <f>AB23</f>
        <v>229094595.10968265</v>
      </c>
      <c r="AA37" s="40">
        <f>V23-V19</f>
        <v>642432.12480000011</v>
      </c>
      <c r="AB37" s="40">
        <f t="shared" ref="AB37:AC37" si="25">W23-W19</f>
        <v>7164627.5520000011</v>
      </c>
      <c r="AC37" s="40">
        <f t="shared" si="25"/>
        <v>96936.048000000184</v>
      </c>
    </row>
    <row r="38" spans="4:29">
      <c r="V38" s="1" t="s">
        <v>66</v>
      </c>
      <c r="W38" s="1">
        <f>Y25</f>
        <v>2227556434.0605283</v>
      </c>
      <c r="X38" s="1">
        <f t="shared" ref="X38:Z38" si="26">Z25</f>
        <v>15935438.065924637</v>
      </c>
      <c r="Y38" s="1">
        <f t="shared" si="26"/>
        <v>1380387898.8872509</v>
      </c>
      <c r="Z38" s="1">
        <f t="shared" si="26"/>
        <v>378438133.21634507</v>
      </c>
      <c r="AA38" s="1">
        <f>V25-V18</f>
        <v>927918.37440000009</v>
      </c>
      <c r="AB38" s="1">
        <f t="shared" ref="AB38:AC38" si="27">W25-W18</f>
        <v>5208060.6720000021</v>
      </c>
      <c r="AC38" s="1">
        <f t="shared" si="27"/>
        <v>1439311.0752000003</v>
      </c>
    </row>
    <row r="41" spans="4:29">
      <c r="V41" s="1" t="s">
        <v>52</v>
      </c>
      <c r="W41" s="38">
        <f>W29/1000000</f>
        <v>82.018485037159991</v>
      </c>
      <c r="X41" s="38">
        <f t="shared" ref="X41:Z41" si="28">X29/1000000</f>
        <v>78.162742465829993</v>
      </c>
      <c r="Y41" s="38">
        <f t="shared" si="28"/>
        <v>14.009579180100001</v>
      </c>
      <c r="Z41" s="38">
        <f t="shared" si="28"/>
        <v>50.267653807899997</v>
      </c>
      <c r="AA41" s="40">
        <f>AA29/60/60/24</f>
        <v>0.93320294999999975</v>
      </c>
      <c r="AB41" s="40">
        <f t="shared" ref="AB41:AC41" si="29">AB29/60/60/24</f>
        <v>23.486773999999993</v>
      </c>
      <c r="AC41" s="40">
        <f t="shared" si="29"/>
        <v>0.4311964800000001</v>
      </c>
    </row>
    <row r="42" spans="4:29">
      <c r="D42" s="1">
        <v>0.02</v>
      </c>
      <c r="V42" s="1" t="s">
        <v>53</v>
      </c>
      <c r="W42" s="38">
        <f t="shared" ref="W42:Z50" si="30">W30/1000000</f>
        <v>282.90279825555837</v>
      </c>
      <c r="X42" s="38">
        <f t="shared" si="30"/>
        <v>236.594487194744</v>
      </c>
      <c r="Y42" s="38">
        <f t="shared" si="30"/>
        <v>74.551433831021996</v>
      </c>
      <c r="Z42" s="38">
        <f t="shared" si="30"/>
        <v>158.63018896805161</v>
      </c>
      <c r="AA42" s="40">
        <f t="shared" ref="AA42:AC50" si="31">AA30/60/60/24</f>
        <v>1.6018760400000003</v>
      </c>
      <c r="AB42" s="40">
        <f t="shared" si="31"/>
        <v>35.847052000000012</v>
      </c>
      <c r="AC42" s="40">
        <f t="shared" si="31"/>
        <v>2.3207142499999991</v>
      </c>
    </row>
    <row r="43" spans="4:29">
      <c r="D43" s="1">
        <v>0.03</v>
      </c>
      <c r="V43" s="1" t="s">
        <v>54</v>
      </c>
      <c r="W43" s="38">
        <f t="shared" si="30"/>
        <v>339.41129184831328</v>
      </c>
      <c r="X43" s="38">
        <f t="shared" si="30"/>
        <v>201.35209405979279</v>
      </c>
      <c r="Y43" s="38">
        <f t="shared" si="30"/>
        <v>46.283499701878497</v>
      </c>
      <c r="Z43" s="38">
        <f t="shared" si="30"/>
        <v>146.18802515772745</v>
      </c>
      <c r="AA43" s="40">
        <f t="shared" si="31"/>
        <v>1.7783483999999998</v>
      </c>
      <c r="AB43" s="40">
        <f t="shared" si="31"/>
        <v>3.7348832999999999</v>
      </c>
      <c r="AC43" s="40">
        <f t="shared" si="31"/>
        <v>1.1836876999999999</v>
      </c>
    </row>
    <row r="44" spans="4:29">
      <c r="D44" s="1">
        <v>0.02</v>
      </c>
      <c r="V44" s="1" t="s">
        <v>55</v>
      </c>
      <c r="W44" s="38">
        <f t="shared" si="30"/>
        <v>374.78824842665603</v>
      </c>
      <c r="X44" s="38">
        <f t="shared" si="30"/>
        <v>31.5214100631454</v>
      </c>
      <c r="Y44" s="38">
        <f t="shared" si="30"/>
        <v>62.026028186081462</v>
      </c>
      <c r="Z44" s="38">
        <f t="shared" si="30"/>
        <v>66.74430463064347</v>
      </c>
      <c r="AA44" s="40">
        <f t="shared" si="31"/>
        <v>-0.78191950000000032</v>
      </c>
      <c r="AB44" s="40">
        <f t="shared" si="31"/>
        <v>1.1804826999999991</v>
      </c>
      <c r="AC44" s="40">
        <f t="shared" si="31"/>
        <v>-0.13390377999999989</v>
      </c>
    </row>
    <row r="45" spans="4:29">
      <c r="D45" s="1">
        <v>0.01</v>
      </c>
      <c r="V45" s="1" t="s">
        <v>56</v>
      </c>
      <c r="W45" s="38">
        <f t="shared" si="30"/>
        <v>141.89666162003198</v>
      </c>
      <c r="X45" s="38">
        <f t="shared" si="30"/>
        <v>157.70931434420001</v>
      </c>
      <c r="Y45" s="38">
        <f t="shared" si="30"/>
        <v>31.123418950614003</v>
      </c>
      <c r="Z45" s="38">
        <f t="shared" si="30"/>
        <v>98.666634471311596</v>
      </c>
      <c r="AA45" s="40">
        <f t="shared" si="31"/>
        <v>1.1974294200000004</v>
      </c>
      <c r="AB45" s="40">
        <f t="shared" si="31"/>
        <v>26.579974000000004</v>
      </c>
      <c r="AC45" s="40">
        <f t="shared" si="31"/>
        <v>0.95608399999999982</v>
      </c>
    </row>
    <row r="46" spans="4:29">
      <c r="D46" s="1">
        <v>0.02</v>
      </c>
      <c r="V46" s="1" t="s">
        <v>57</v>
      </c>
      <c r="W46" s="38">
        <f t="shared" si="30"/>
        <v>361.34904483404807</v>
      </c>
      <c r="X46" s="38">
        <f t="shared" si="30"/>
        <v>180.5787331983594</v>
      </c>
      <c r="Y46" s="38">
        <f t="shared" si="30"/>
        <v>56.722408200799507</v>
      </c>
      <c r="Z46" s="38">
        <f t="shared" si="30"/>
        <v>139.23949108348896</v>
      </c>
      <c r="AA46" s="40">
        <f t="shared" si="31"/>
        <v>-5.3380000000001766E-2</v>
      </c>
      <c r="AB46" s="40">
        <f t="shared" si="31"/>
        <v>13.321338000000019</v>
      </c>
      <c r="AC46" s="40">
        <f t="shared" si="31"/>
        <v>0.17805966000000065</v>
      </c>
    </row>
    <row r="47" spans="4:29">
      <c r="D47" s="1">
        <v>0.02</v>
      </c>
      <c r="V47" s="1" t="s">
        <v>58</v>
      </c>
      <c r="W47" s="38">
        <f t="shared" si="30"/>
        <v>1603.528579984084</v>
      </c>
      <c r="X47" s="38">
        <f t="shared" si="30"/>
        <v>429.72279670992293</v>
      </c>
      <c r="Y47" s="38">
        <f t="shared" si="30"/>
        <v>204.73485883473731</v>
      </c>
      <c r="Z47" s="38">
        <f t="shared" si="30"/>
        <v>428.95146144195445</v>
      </c>
      <c r="AA47" s="40">
        <f t="shared" si="31"/>
        <v>1.3616110399999997</v>
      </c>
      <c r="AB47" s="40">
        <f t="shared" si="31"/>
        <v>71.386488</v>
      </c>
      <c r="AC47" s="40">
        <f t="shared" si="31"/>
        <v>3.0552592700000001</v>
      </c>
    </row>
    <row r="48" spans="4:29">
      <c r="D48" s="1">
        <v>0.03</v>
      </c>
      <c r="V48" s="1" t="s">
        <v>59</v>
      </c>
      <c r="W48" s="38">
        <f t="shared" si="30"/>
        <v>2075.7151295949157</v>
      </c>
      <c r="X48" s="38">
        <f t="shared" si="30"/>
        <v>316.24078068552399</v>
      </c>
      <c r="Y48" s="38">
        <f t="shared" si="30"/>
        <v>414.4795388393448</v>
      </c>
      <c r="Z48" s="38">
        <f t="shared" si="30"/>
        <v>445.21675079808278</v>
      </c>
      <c r="AA48" s="40">
        <f t="shared" si="31"/>
        <v>2.1419410000000001</v>
      </c>
      <c r="AB48" s="40">
        <f t="shared" si="31"/>
        <v>9.307099999999993</v>
      </c>
      <c r="AC48" s="40">
        <f t="shared" si="31"/>
        <v>12.6462518</v>
      </c>
    </row>
    <row r="49" spans="4:29">
      <c r="D49" s="1">
        <v>0.03</v>
      </c>
      <c r="V49" s="37" t="s">
        <v>60</v>
      </c>
      <c r="W49" s="38">
        <f t="shared" si="30"/>
        <v>1482.3195869041811</v>
      </c>
      <c r="X49" s="38">
        <f t="shared" si="30"/>
        <v>13.118564048860799</v>
      </c>
      <c r="Y49" s="38">
        <f t="shared" si="30"/>
        <v>558.68047083344413</v>
      </c>
      <c r="Z49" s="38">
        <f t="shared" si="30"/>
        <v>229.09459510968264</v>
      </c>
      <c r="AA49" s="40">
        <f t="shared" si="31"/>
        <v>7.4355570000000002</v>
      </c>
      <c r="AB49" s="40">
        <f t="shared" si="31"/>
        <v>82.923930000000013</v>
      </c>
      <c r="AC49" s="40">
        <f t="shared" si="31"/>
        <v>1.1219450000000022</v>
      </c>
    </row>
    <row r="50" spans="4:29">
      <c r="D50" s="1">
        <v>0.02</v>
      </c>
      <c r="V50" s="1" t="s">
        <v>66</v>
      </c>
      <c r="W50" s="38">
        <f t="shared" si="30"/>
        <v>2227.5564340605283</v>
      </c>
      <c r="X50" s="38">
        <f t="shared" si="30"/>
        <v>15.935438065924638</v>
      </c>
      <c r="Y50" s="38">
        <f t="shared" si="30"/>
        <v>1380.3878988872509</v>
      </c>
      <c r="Z50" s="38">
        <f t="shared" si="30"/>
        <v>378.43813321634508</v>
      </c>
      <c r="AA50" s="40">
        <f t="shared" si="31"/>
        <v>10.739796</v>
      </c>
      <c r="AB50" s="40">
        <f t="shared" si="31"/>
        <v>60.27848000000003</v>
      </c>
      <c r="AC50" s="40">
        <f t="shared" si="31"/>
        <v>16.658693000000003</v>
      </c>
    </row>
    <row r="51" spans="4:29">
      <c r="D51" s="1">
        <v>0.02</v>
      </c>
      <c r="W51" s="38"/>
    </row>
    <row r="52" spans="4:29">
      <c r="D52" s="1">
        <v>0.02</v>
      </c>
      <c r="W52" s="38"/>
    </row>
    <row r="53" spans="4:29">
      <c r="D53" s="1">
        <v>0.05</v>
      </c>
      <c r="W53" s="38"/>
    </row>
    <row r="54" spans="4:29">
      <c r="D54" s="1">
        <v>0.02</v>
      </c>
      <c r="W54" s="38"/>
    </row>
    <row r="55" spans="4:29">
      <c r="D55" s="1">
        <v>0.02</v>
      </c>
    </row>
    <row r="56" spans="4:29">
      <c r="D56" s="1">
        <v>0.05</v>
      </c>
    </row>
    <row r="57" spans="4:29">
      <c r="D57" s="1">
        <v>0.05</v>
      </c>
    </row>
    <row r="58" spans="4:29">
      <c r="D58" s="1">
        <v>0.05</v>
      </c>
    </row>
    <row r="59" spans="4:29">
      <c r="D59" s="1">
        <v>0.02</v>
      </c>
    </row>
    <row r="60" spans="4:29">
      <c r="D60" s="1">
        <v>0.05</v>
      </c>
    </row>
    <row r="61" spans="4:29">
      <c r="D61" s="1">
        <v>0.04</v>
      </c>
    </row>
    <row r="62" spans="4:29">
      <c r="D62" s="1">
        <v>0.03</v>
      </c>
    </row>
    <row r="63" spans="4:29">
      <c r="D63" s="1">
        <v>7.0000000000000007E-2</v>
      </c>
    </row>
  </sheetData>
  <autoFilter ref="A3:AH25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B44" sqref="B44"/>
    </sheetView>
  </sheetViews>
  <sheetFormatPr defaultRowHeight="13.5"/>
  <cols>
    <col min="1" max="1" width="7.25" bestFit="1" customWidth="1"/>
    <col min="2" max="5" width="12.75" bestFit="1" customWidth="1"/>
    <col min="6" max="8" width="13.875" bestFit="1" customWidth="1"/>
    <col min="9" max="11" width="15" bestFit="1" customWidth="1"/>
    <col min="12" max="13" width="13.875" bestFit="1" customWidth="1"/>
  </cols>
  <sheetData>
    <row r="1" spans="1:23">
      <c r="A1">
        <f>按地类!V27</f>
        <v>0</v>
      </c>
      <c r="B1">
        <f>按地类!W27</f>
        <v>0</v>
      </c>
      <c r="C1" t="str">
        <f>按地类!X27</f>
        <v>5月</v>
      </c>
      <c r="D1">
        <f>按地类!Y27</f>
        <v>0</v>
      </c>
      <c r="E1">
        <f>按地类!Z27</f>
        <v>0</v>
      </c>
      <c r="F1">
        <f>按地类!AA27</f>
        <v>0</v>
      </c>
      <c r="G1">
        <f>按地类!AB27</f>
        <v>0</v>
      </c>
      <c r="H1">
        <f>按地类!AC27</f>
        <v>0</v>
      </c>
      <c r="J1">
        <v>0</v>
      </c>
      <c r="K1">
        <v>0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</row>
    <row r="2" spans="1:23">
      <c r="A2">
        <f>按地类!V28</f>
        <v>0</v>
      </c>
      <c r="B2" t="str">
        <f>按地类!W28</f>
        <v>x系数</v>
      </c>
      <c r="C2" t="str">
        <f>按地类!X28</f>
        <v>y系数</v>
      </c>
      <c r="D2" t="str">
        <f>按地类!Y28</f>
        <v>z系数</v>
      </c>
      <c r="E2" t="str">
        <f>按地类!Z28</f>
        <v>e系数</v>
      </c>
      <c r="F2" t="str">
        <f>按地类!AA28</f>
        <v>5月结果</v>
      </c>
      <c r="G2" t="str">
        <f>按地类!AB28</f>
        <v>7月结果</v>
      </c>
      <c r="H2" t="str">
        <f>按地类!AC28</f>
        <v>11月结果</v>
      </c>
      <c r="J2">
        <v>0</v>
      </c>
      <c r="K2" t="s">
        <v>68</v>
      </c>
      <c r="L2">
        <v>82018485.037159994</v>
      </c>
      <c r="M2">
        <v>282902798.25555837</v>
      </c>
      <c r="N2">
        <v>339411291.84831327</v>
      </c>
      <c r="O2">
        <v>374788248.42665601</v>
      </c>
      <c r="P2">
        <v>141896661.62003198</v>
      </c>
      <c r="Q2">
        <v>361349044.83404809</v>
      </c>
      <c r="R2">
        <v>1603528579.9840839</v>
      </c>
      <c r="S2">
        <v>2075715129.5949156</v>
      </c>
      <c r="T2">
        <v>1482319586.904181</v>
      </c>
      <c r="U2">
        <v>2227556434.0605283</v>
      </c>
      <c r="V2">
        <v>1.7065661028519107E-3</v>
      </c>
      <c r="W2">
        <f>L2*V2</f>
        <v>139969.96637168387</v>
      </c>
    </row>
    <row r="3" spans="1:23">
      <c r="A3" t="str">
        <f>按地类!V29</f>
        <v>9出口</v>
      </c>
      <c r="B3">
        <f>按地类!W29</f>
        <v>82018485.037159994</v>
      </c>
      <c r="C3">
        <f>按地类!X29</f>
        <v>78162742.465829998</v>
      </c>
      <c r="D3">
        <f>按地类!Y29</f>
        <v>14009579.180100001</v>
      </c>
      <c r="E3">
        <f>按地类!Z29</f>
        <v>50267653.807899997</v>
      </c>
      <c r="F3">
        <f>按地类!AA29</f>
        <v>80628.734879999989</v>
      </c>
      <c r="G3">
        <f>按地类!AB29</f>
        <v>2029257.2735999995</v>
      </c>
      <c r="H3">
        <f>按地类!AC29</f>
        <v>37255.375872000004</v>
      </c>
      <c r="J3" t="s">
        <v>67</v>
      </c>
      <c r="K3" t="s">
        <v>69</v>
      </c>
      <c r="L3">
        <v>78162742.465829998</v>
      </c>
      <c r="M3">
        <v>236594487.19474399</v>
      </c>
      <c r="N3">
        <v>201352094.05979279</v>
      </c>
      <c r="O3">
        <v>31521410.063145399</v>
      </c>
      <c r="P3">
        <v>157709314.34420002</v>
      </c>
      <c r="Q3">
        <v>180578733.1983594</v>
      </c>
      <c r="R3">
        <v>429722796.70992291</v>
      </c>
      <c r="S3">
        <v>316240780.68552399</v>
      </c>
      <c r="T3">
        <v>13118564.0488608</v>
      </c>
      <c r="U3">
        <v>15935438.065924637</v>
      </c>
      <c r="V3">
        <v>1.6263392884820257E-3</v>
      </c>
      <c r="W3">
        <f t="shared" ref="W3:W5" si="0">L3*V3</f>
        <v>127119.13896768178</v>
      </c>
    </row>
    <row r="4" spans="1:23">
      <c r="A4" t="str">
        <f>按地类!V30</f>
        <v>18出口</v>
      </c>
      <c r="B4">
        <f>按地类!W30</f>
        <v>282902798.25555837</v>
      </c>
      <c r="C4">
        <f>按地类!X30</f>
        <v>236594487.19474399</v>
      </c>
      <c r="D4">
        <f>按地类!Y30</f>
        <v>74551433.831021994</v>
      </c>
      <c r="E4">
        <f>按地类!Z30</f>
        <v>158630188.96805161</v>
      </c>
      <c r="F4">
        <f>按地类!AA30</f>
        <v>138402.08985600004</v>
      </c>
      <c r="G4">
        <f>按地类!AB30</f>
        <v>3097185.2928000009</v>
      </c>
      <c r="H4">
        <f>按地类!AC30</f>
        <v>200509.71119999993</v>
      </c>
      <c r="J4">
        <v>0</v>
      </c>
      <c r="K4" t="s">
        <v>70</v>
      </c>
      <c r="L4">
        <v>14009579.180100001</v>
      </c>
      <c r="M4">
        <v>74551433.831021994</v>
      </c>
      <c r="N4">
        <v>46283499.701878496</v>
      </c>
      <c r="O4">
        <v>62026028.186081462</v>
      </c>
      <c r="P4">
        <v>31123418.950614002</v>
      </c>
      <c r="Q4">
        <v>56722408.20079951</v>
      </c>
      <c r="R4">
        <v>204734858.8347373</v>
      </c>
      <c r="S4">
        <v>414479538.8393448</v>
      </c>
      <c r="T4">
        <v>558680470.83344412</v>
      </c>
      <c r="U4">
        <v>1380387898.8872509</v>
      </c>
      <c r="V4">
        <v>0</v>
      </c>
      <c r="W4">
        <f t="shared" si="0"/>
        <v>0</v>
      </c>
    </row>
    <row r="5" spans="1:23">
      <c r="A5" t="str">
        <f>按地类!V31</f>
        <v>21出口</v>
      </c>
      <c r="B5">
        <f>按地类!W31</f>
        <v>339411291.84831327</v>
      </c>
      <c r="C5">
        <f>按地类!X31</f>
        <v>201352094.05979279</v>
      </c>
      <c r="D5">
        <f>按地类!Y31</f>
        <v>46283499.701878496</v>
      </c>
      <c r="E5">
        <f>按地类!Z31</f>
        <v>146188025.15772745</v>
      </c>
      <c r="F5">
        <f>按地类!AA31</f>
        <v>153649.30176</v>
      </c>
      <c r="G5">
        <f>按地类!AB31</f>
        <v>322693.91712</v>
      </c>
      <c r="H5">
        <f>按地类!AC31</f>
        <v>102270.61727999999</v>
      </c>
      <c r="J5">
        <v>0</v>
      </c>
      <c r="K5" t="s">
        <v>71</v>
      </c>
      <c r="L5">
        <v>50267653.807899997</v>
      </c>
      <c r="M5">
        <v>158630188.96805161</v>
      </c>
      <c r="N5">
        <v>146188025.15772745</v>
      </c>
      <c r="O5">
        <v>66744304.630643472</v>
      </c>
      <c r="P5">
        <v>98666634.471311599</v>
      </c>
      <c r="Q5">
        <v>139239491.08348897</v>
      </c>
      <c r="R5">
        <v>428951461.44195443</v>
      </c>
      <c r="S5">
        <v>445216750.79808277</v>
      </c>
      <c r="T5">
        <v>229094595.10968265</v>
      </c>
      <c r="U5">
        <v>378438133.21634507</v>
      </c>
      <c r="V5">
        <v>1.0459235846088269E-3</v>
      </c>
      <c r="W5">
        <f t="shared" si="0"/>
        <v>52576.124660634312</v>
      </c>
    </row>
    <row r="6" spans="1:23">
      <c r="A6" t="str">
        <f>按地类!V32</f>
        <v>14出口</v>
      </c>
      <c r="B6">
        <f>按地类!W32</f>
        <v>374788248.42665601</v>
      </c>
      <c r="C6">
        <f>按地类!X32</f>
        <v>31521410.063145399</v>
      </c>
      <c r="D6">
        <f>按地类!Y32</f>
        <v>62026028.186081462</v>
      </c>
      <c r="E6">
        <f>按地类!Z32</f>
        <v>66744304.630643472</v>
      </c>
      <c r="F6">
        <f>按地类!AA32</f>
        <v>-67557.844800000021</v>
      </c>
      <c r="G6">
        <f>按地类!AB32</f>
        <v>101993.70527999994</v>
      </c>
      <c r="H6">
        <f>按地类!AC32</f>
        <v>-11569.286591999989</v>
      </c>
      <c r="J6">
        <v>0</v>
      </c>
      <c r="K6" t="s">
        <v>72</v>
      </c>
      <c r="L6">
        <v>319665.23086922592</v>
      </c>
      <c r="M6">
        <v>-1210335.1234485181</v>
      </c>
      <c r="N6">
        <v>3250278.8403492188</v>
      </c>
      <c r="O6">
        <v>-5026626.4436626043</v>
      </c>
      <c r="P6">
        <v>2794892.853838332</v>
      </c>
      <c r="Q6">
        <v>-5254587.6858614143</v>
      </c>
      <c r="R6">
        <v>-5410811.2907006051</v>
      </c>
      <c r="S6">
        <v>-151059.07820083853</v>
      </c>
      <c r="T6">
        <v>3241879.2872711569</v>
      </c>
      <c r="U6">
        <v>3307556.3740303842</v>
      </c>
      <c r="W6">
        <f>SUM(W2:W5)</f>
        <v>319665.23</v>
      </c>
    </row>
    <row r="7" spans="1:23" ht="14.25">
      <c r="A7" t="str">
        <f>按地类!V33</f>
        <v>17出口</v>
      </c>
      <c r="B7">
        <f>按地类!W33</f>
        <v>141896661.62003198</v>
      </c>
      <c r="C7">
        <f>按地类!X33</f>
        <v>157709314.34420002</v>
      </c>
      <c r="D7">
        <f>按地类!Y33</f>
        <v>31123418.950614002</v>
      </c>
      <c r="E7">
        <f>按地类!Z33</f>
        <v>98666634.471311599</v>
      </c>
      <c r="F7">
        <f>按地类!AA33</f>
        <v>103457.90188800002</v>
      </c>
      <c r="G7">
        <f>按地类!AB33</f>
        <v>2296509.7536000004</v>
      </c>
      <c r="H7">
        <f>按地类!AC33</f>
        <v>82605.657599999991</v>
      </c>
      <c r="J7">
        <v>0</v>
      </c>
      <c r="K7" t="s">
        <v>73</v>
      </c>
      <c r="L7">
        <v>1851009.4294866987</v>
      </c>
      <c r="M7">
        <v>1482275.5195942447</v>
      </c>
      <c r="N7">
        <v>2582333.8297202233</v>
      </c>
      <c r="O7">
        <v>-3051199.5273510572</v>
      </c>
      <c r="P7">
        <v>4701053.3340186356</v>
      </c>
      <c r="Q7">
        <v>-510941.63299658895</v>
      </c>
      <c r="R7">
        <v>4992789.3597381823</v>
      </c>
      <c r="S7">
        <v>2733544.5451545566</v>
      </c>
      <c r="T7" s="1">
        <v>12344628.406979866</v>
      </c>
      <c r="U7" s="1">
        <v>10381939.440787368</v>
      </c>
    </row>
    <row r="8" spans="1:23" ht="14.25">
      <c r="A8" t="str">
        <f>按地类!V34</f>
        <v>10出口</v>
      </c>
      <c r="B8">
        <f>按地类!W34</f>
        <v>361349044.83404809</v>
      </c>
      <c r="C8">
        <f>按地类!X34</f>
        <v>180578733.1983594</v>
      </c>
      <c r="D8">
        <f>按地类!Y34</f>
        <v>56722408.20079951</v>
      </c>
      <c r="E8">
        <f>按地类!Z34</f>
        <v>139239491.08348897</v>
      </c>
      <c r="F8">
        <f>按地类!AA34</f>
        <v>-4612.032000000152</v>
      </c>
      <c r="G8">
        <f>按地类!AB34</f>
        <v>1150963.6032000016</v>
      </c>
      <c r="H8">
        <f>按地类!AC34</f>
        <v>15384.354624000058</v>
      </c>
      <c r="J8">
        <v>0</v>
      </c>
      <c r="K8" t="s">
        <v>74</v>
      </c>
      <c r="L8">
        <v>1304144.1551631466</v>
      </c>
      <c r="M8">
        <v>1724754.2159676654</v>
      </c>
      <c r="N8">
        <v>5309224.3748647012</v>
      </c>
      <c r="O8">
        <v>-4805713.1550415885</v>
      </c>
      <c r="P8">
        <v>5418150.9140319405</v>
      </c>
      <c r="Q8">
        <v>-7555811.3188088425</v>
      </c>
      <c r="R8">
        <v>-3314038.3800217472</v>
      </c>
      <c r="S8">
        <v>2562846.3768114583</v>
      </c>
      <c r="T8" s="1">
        <v>426597.52635678556</v>
      </c>
      <c r="U8" s="1">
        <v>2930461.9821910299</v>
      </c>
    </row>
    <row r="9" spans="1:23">
      <c r="A9" t="str">
        <f>按地类!V35</f>
        <v>13出口</v>
      </c>
      <c r="B9">
        <f>按地类!W35</f>
        <v>1603528579.9840839</v>
      </c>
      <c r="C9">
        <f>按地类!X35</f>
        <v>429722796.70992291</v>
      </c>
      <c r="D9">
        <f>按地类!Y35</f>
        <v>204734858.8347373</v>
      </c>
      <c r="E9">
        <f>按地类!Z35</f>
        <v>428951461.44195443</v>
      </c>
      <c r="F9">
        <f>按地类!AA35</f>
        <v>117643.19385599997</v>
      </c>
      <c r="G9">
        <f>按地类!AB35</f>
        <v>6167792.5631999997</v>
      </c>
      <c r="H9">
        <f>按地类!AC35</f>
        <v>263974.40092799999</v>
      </c>
    </row>
    <row r="10" spans="1:23">
      <c r="A10" t="str">
        <f>按地类!V36</f>
        <v>19出口</v>
      </c>
      <c r="B10">
        <f>按地类!W36</f>
        <v>2075715129.5949156</v>
      </c>
      <c r="C10">
        <f>按地类!X36</f>
        <v>316240780.68552399</v>
      </c>
      <c r="D10">
        <f>按地类!Y36</f>
        <v>414479538.8393448</v>
      </c>
      <c r="E10">
        <f>按地类!Z36</f>
        <v>445216750.79808277</v>
      </c>
      <c r="F10">
        <f>按地类!AA36</f>
        <v>185063.70240000001</v>
      </c>
      <c r="G10">
        <f>按地类!AB36</f>
        <v>804133.43999999948</v>
      </c>
      <c r="H10">
        <f>按地类!AC36</f>
        <v>1092636.15552</v>
      </c>
    </row>
    <row r="11" spans="1:23">
      <c r="A11" t="str">
        <f>按地类!V37</f>
        <v>20出口</v>
      </c>
      <c r="B11">
        <f>按地类!W37</f>
        <v>1482319586.904181</v>
      </c>
      <c r="C11">
        <f>按地类!X37</f>
        <v>13118564.0488608</v>
      </c>
      <c r="D11">
        <f>按地类!Y37</f>
        <v>558680470.83344412</v>
      </c>
      <c r="E11">
        <f>按地类!Z37</f>
        <v>229094595.10968265</v>
      </c>
      <c r="F11">
        <f>按地类!AA37</f>
        <v>642432.12480000011</v>
      </c>
      <c r="G11">
        <f>按地类!AB37</f>
        <v>7164627.5520000011</v>
      </c>
      <c r="H11">
        <f>按地类!AC37</f>
        <v>96936.048000000184</v>
      </c>
    </row>
    <row r="12" spans="1:23">
      <c r="A12" t="str">
        <f>按地类!V38</f>
        <v>22出口</v>
      </c>
      <c r="B12">
        <f>按地类!W38</f>
        <v>2227556434.0605283</v>
      </c>
      <c r="C12">
        <f>按地类!X38</f>
        <v>15935438.065924637</v>
      </c>
      <c r="D12">
        <f>按地类!Y38</f>
        <v>1380387898.8872509</v>
      </c>
      <c r="E12">
        <f>按地类!Z38</f>
        <v>378438133.21634507</v>
      </c>
      <c r="F12">
        <f>按地类!AA38</f>
        <v>927918.37440000009</v>
      </c>
      <c r="G12">
        <f>按地类!AB38</f>
        <v>5208060.6720000021</v>
      </c>
      <c r="H12">
        <f>按地类!AC38</f>
        <v>1439311.0752000003</v>
      </c>
    </row>
    <row r="27" spans="7:12" ht="14.25">
      <c r="G27" s="1"/>
      <c r="H27" s="1"/>
      <c r="I27" s="1"/>
      <c r="J27" s="1"/>
      <c r="K27" s="1"/>
      <c r="L27" s="40"/>
    </row>
    <row r="28" spans="7:12" ht="14.25">
      <c r="G28" s="1"/>
      <c r="H28" s="1"/>
      <c r="I28" s="1"/>
      <c r="J28" s="1"/>
      <c r="K28" s="1"/>
      <c r="L28" s="40"/>
    </row>
    <row r="29" spans="7:12" ht="14.25">
      <c r="G29" s="1"/>
      <c r="H29" s="1"/>
      <c r="I29" s="1"/>
      <c r="J29" s="1"/>
      <c r="K29" s="1"/>
      <c r="L29" s="40"/>
    </row>
    <row r="30" spans="7:12" ht="14.25">
      <c r="G30" s="1"/>
      <c r="H30" s="1"/>
      <c r="I30" s="1"/>
      <c r="J30" s="1"/>
      <c r="K30" s="1"/>
      <c r="L30" s="40"/>
    </row>
    <row r="31" spans="7:12" ht="14.25">
      <c r="G31" s="1"/>
      <c r="H31" s="1"/>
      <c r="I31" s="1"/>
      <c r="J31" s="1"/>
      <c r="K31" s="1"/>
      <c r="L31" s="40"/>
    </row>
    <row r="32" spans="7:12" ht="14.25">
      <c r="G32" s="1"/>
      <c r="H32" s="1"/>
      <c r="I32" s="1"/>
      <c r="J32" s="1"/>
      <c r="K32" s="1"/>
      <c r="L32" s="40"/>
    </row>
    <row r="33" spans="7:12" ht="14.25">
      <c r="G33" s="1"/>
      <c r="H33" s="1"/>
      <c r="I33" s="1"/>
      <c r="J33" s="1"/>
      <c r="K33" s="1"/>
      <c r="L33" s="40"/>
    </row>
    <row r="34" spans="7:12" ht="14.25">
      <c r="G34" s="1"/>
      <c r="H34" s="1"/>
      <c r="I34" s="1"/>
      <c r="J34" s="1"/>
      <c r="K34" s="1"/>
      <c r="L34" s="40"/>
    </row>
    <row r="35" spans="7:12" ht="14.25">
      <c r="G35" s="1"/>
      <c r="H35" s="1"/>
      <c r="I35" s="1"/>
      <c r="J35" s="1"/>
      <c r="K35" s="1"/>
      <c r="L35" s="40"/>
    </row>
    <row r="36" spans="7:12" ht="14.25">
      <c r="G36" s="1"/>
      <c r="H36" s="1"/>
      <c r="I36" s="1"/>
      <c r="J36" s="1"/>
      <c r="K36" s="1"/>
      <c r="L36" s="40"/>
    </row>
    <row r="37" spans="7:12" ht="14.25">
      <c r="G37" s="37"/>
      <c r="H37" s="39"/>
      <c r="I37" s="39"/>
      <c r="J37" s="39"/>
      <c r="K37" s="39"/>
      <c r="L37" s="4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M1" sqref="M1:N1048576"/>
    </sheetView>
  </sheetViews>
  <sheetFormatPr defaultRowHeight="13.5"/>
  <cols>
    <col min="7" max="7" width="12.75" bestFit="1" customWidth="1"/>
    <col min="8" max="8" width="16.125" bestFit="1" customWidth="1"/>
    <col min="9" max="11" width="15" bestFit="1" customWidth="1"/>
    <col min="12" max="14" width="13.875" bestFit="1" customWidth="1"/>
  </cols>
  <sheetData>
    <row r="1" spans="1:13">
      <c r="A1">
        <f>按地类!P1</f>
        <v>0</v>
      </c>
      <c r="B1" t="str">
        <f>按地类!Q1</f>
        <v>系数</v>
      </c>
      <c r="C1">
        <f>按地类!R1</f>
        <v>0</v>
      </c>
      <c r="D1" t="str">
        <f>按地类!S1</f>
        <v>耕地面积</v>
      </c>
      <c r="E1" t="str">
        <f>按地类!T1</f>
        <v>林地面积</v>
      </c>
      <c r="F1" t="str">
        <f>按地类!U1</f>
        <v>建设用地</v>
      </c>
      <c r="G1" t="str">
        <f>按地类!V1</f>
        <v>15N的量</v>
      </c>
      <c r="H1">
        <f>按地类!W1</f>
        <v>0</v>
      </c>
      <c r="I1">
        <f>按地类!X1</f>
        <v>0</v>
      </c>
      <c r="J1">
        <f>按地类!Y1</f>
        <v>0</v>
      </c>
      <c r="K1" t="str">
        <f>按地类!Z1</f>
        <v>系数*面积</v>
      </c>
      <c r="L1">
        <f>按地类!AA1</f>
        <v>0</v>
      </c>
      <c r="M1">
        <f>按地类!AB1</f>
        <v>0</v>
      </c>
    </row>
    <row r="2" spans="1:13">
      <c r="A2" t="str">
        <f>按地类!P2</f>
        <v>耕地</v>
      </c>
      <c r="B2" t="str">
        <f>按地类!Q2</f>
        <v>林地</v>
      </c>
      <c r="C2" t="str">
        <f>按地类!R2</f>
        <v>建筑</v>
      </c>
      <c r="D2" t="str">
        <f>按地类!S2</f>
        <v>m2</v>
      </c>
      <c r="E2">
        <f>按地类!T2</f>
        <v>0</v>
      </c>
      <c r="F2">
        <f>按地类!U2</f>
        <v>0</v>
      </c>
      <c r="G2" t="str">
        <f>按地类!V2</f>
        <v>5月</v>
      </c>
      <c r="H2" t="str">
        <f>按地类!W2</f>
        <v>7月</v>
      </c>
      <c r="I2" t="str">
        <f>按地类!X2</f>
        <v>11月</v>
      </c>
      <c r="J2" t="str">
        <f>按地类!Y2</f>
        <v>耕地</v>
      </c>
      <c r="K2" t="str">
        <f>按地类!Z2</f>
        <v>林地</v>
      </c>
      <c r="L2" t="str">
        <f>按地类!AA2</f>
        <v>建筑</v>
      </c>
      <c r="M2">
        <f>按地类!AB2</f>
        <v>0</v>
      </c>
    </row>
    <row r="3" spans="1:13">
      <c r="A3">
        <f>按地类!P3</f>
        <v>0</v>
      </c>
      <c r="B3" t="str">
        <f>按地类!Q3</f>
        <v>系数</v>
      </c>
      <c r="C3">
        <f>按地类!R3</f>
        <v>0</v>
      </c>
      <c r="D3" t="str">
        <f>按地类!S3</f>
        <v>耕地面积</v>
      </c>
      <c r="E3" t="str">
        <f>按地类!T3</f>
        <v>林地面积</v>
      </c>
      <c r="F3" t="str">
        <f>按地类!U3</f>
        <v>建设用地</v>
      </c>
      <c r="G3" t="str">
        <f>按地类!V3</f>
        <v>15N的量</v>
      </c>
      <c r="H3">
        <f>按地类!W3</f>
        <v>0</v>
      </c>
      <c r="I3">
        <f>按地类!X3</f>
        <v>0</v>
      </c>
      <c r="J3">
        <f>按地类!Y3</f>
        <v>0</v>
      </c>
      <c r="K3" t="str">
        <f>按地类!Z3</f>
        <v>系数*面积</v>
      </c>
      <c r="L3">
        <f>按地类!AA3</f>
        <v>0</v>
      </c>
      <c r="M3" t="str">
        <f>按地类!AB3</f>
        <v>面积</v>
      </c>
    </row>
    <row r="4" spans="1:13">
      <c r="A4">
        <f>按地类!P4</f>
        <v>8</v>
      </c>
      <c r="B4">
        <f>按地类!Q4</f>
        <v>2</v>
      </c>
      <c r="C4">
        <f>按地类!R4</f>
        <v>15</v>
      </c>
      <c r="D4">
        <f>按地类!S4</f>
        <v>347908.99148700002</v>
      </c>
      <c r="E4">
        <f>按地类!T4</f>
        <v>83144911.495800003</v>
      </c>
      <c r="F4">
        <f>按地类!U4</f>
        <v>78484.000577900006</v>
      </c>
      <c r="G4">
        <f>按地类!V4</f>
        <v>23124.854591999996</v>
      </c>
      <c r="H4">
        <f>按地类!W4</f>
        <v>402740.29440000001</v>
      </c>
      <c r="I4">
        <f>按地类!X4</f>
        <v>5454.1330559999997</v>
      </c>
      <c r="J4">
        <f>按地类!Y4</f>
        <v>2783271.9318960002</v>
      </c>
      <c r="K4">
        <f>按地类!Z4</f>
        <v>166289822.99160001</v>
      </c>
      <c r="L4">
        <f>按地类!AA4</f>
        <v>1177260.0086685</v>
      </c>
      <c r="M4">
        <f>按地类!AB4</f>
        <v>83571304.487864912</v>
      </c>
    </row>
    <row r="5" spans="1:13">
      <c r="A5">
        <f>按地类!P5</f>
        <v>8</v>
      </c>
      <c r="B5">
        <f>按地类!Q5</f>
        <v>2</v>
      </c>
      <c r="C5">
        <f>按地类!R5</f>
        <v>15</v>
      </c>
      <c r="D5">
        <f>按地类!S5</f>
        <v>2998355.3920840002</v>
      </c>
      <c r="E5">
        <f>按地类!T5</f>
        <v>95860004.710499987</v>
      </c>
      <c r="F5">
        <f>按地类!U5</f>
        <v>177462.44032389999</v>
      </c>
      <c r="G5">
        <f>按地类!V5</f>
        <v>21416.266080000001</v>
      </c>
      <c r="H5">
        <f>按地类!W5</f>
        <v>611200.5120000001</v>
      </c>
      <c r="I5">
        <f>按地类!X5</f>
        <v>5531.0532480000002</v>
      </c>
      <c r="J5">
        <f>按地类!Y5</f>
        <v>23986843.136672001</v>
      </c>
      <c r="K5">
        <f>按地类!Z5</f>
        <v>191720009.42099997</v>
      </c>
      <c r="L5">
        <f>按地类!AA5</f>
        <v>2661936.6048585</v>
      </c>
      <c r="M5">
        <f>按地类!AB5</f>
        <v>99035822.542907879</v>
      </c>
    </row>
    <row r="6" spans="1:13">
      <c r="A6">
        <f>按地类!P6</f>
        <v>8</v>
      </c>
      <c r="B6">
        <f>按地类!Q6</f>
        <v>2</v>
      </c>
      <c r="C6">
        <f>按地类!R6</f>
        <v>15</v>
      </c>
      <c r="D6">
        <f>按地类!S6</f>
        <v>6050420.9631610001</v>
      </c>
      <c r="E6">
        <f>按地类!T6</f>
        <v>110435699.71146409</v>
      </c>
      <c r="F6">
        <f>按地类!U6</f>
        <v>759750.91921550001</v>
      </c>
      <c r="G6">
        <f>按地类!V6</f>
        <v>38334.038400000005</v>
      </c>
      <c r="H6">
        <f>按地类!W6</f>
        <v>410269.53599999996</v>
      </c>
      <c r="I6">
        <f>按地类!X6</f>
        <v>8277.4051199999994</v>
      </c>
      <c r="J6">
        <f>按地类!Y6</f>
        <v>48403367.705288</v>
      </c>
      <c r="K6">
        <f>按地类!Z6</f>
        <v>220871399.42292818</v>
      </c>
      <c r="L6">
        <f>按地类!AA6</f>
        <v>11396263.7882325</v>
      </c>
      <c r="M6">
        <f>按地类!AB6</f>
        <v>117245871.5938406</v>
      </c>
    </row>
    <row r="7" spans="1:13">
      <c r="A7">
        <f>按地类!P7</f>
        <v>8</v>
      </c>
      <c r="B7">
        <f>按地类!Q7</f>
        <v>2</v>
      </c>
      <c r="C7">
        <f>按地类!R7</f>
        <v>15</v>
      </c>
      <c r="D7">
        <f>按地类!S7</f>
        <v>1268519.9924340001</v>
      </c>
      <c r="E7">
        <f>按地类!T7</f>
        <v>31263036.808199998</v>
      </c>
      <c r="F7">
        <f>按地类!U7</f>
        <v>74920.589506100005</v>
      </c>
      <c r="G7">
        <f>按地类!V7</f>
        <v>34368.413184000005</v>
      </c>
      <c r="H7">
        <f>按地类!W7</f>
        <v>648571.62239999999</v>
      </c>
      <c r="I7">
        <f>按地类!X7</f>
        <v>6000.1300799999999</v>
      </c>
      <c r="J7">
        <f>按地类!Y7</f>
        <v>10148159.939472001</v>
      </c>
      <c r="K7">
        <f>按地类!Z7</f>
        <v>62526073.616399996</v>
      </c>
      <c r="L7">
        <f>按地类!AA7</f>
        <v>1123808.8425915001</v>
      </c>
      <c r="M7">
        <f>按地类!AB7</f>
        <v>32606477.390140101</v>
      </c>
    </row>
    <row r="8" spans="1:13">
      <c r="A8">
        <f>按地类!P8</f>
        <v>8</v>
      </c>
      <c r="B8">
        <f>按地类!Q8</f>
        <v>2</v>
      </c>
      <c r="C8">
        <f>按地类!R8</f>
        <v>15</v>
      </c>
      <c r="D8">
        <f>按地类!S8</f>
        <v>87274652.766036794</v>
      </c>
      <c r="E8">
        <f>按地类!T8</f>
        <v>213453691.82913101</v>
      </c>
      <c r="F8">
        <f>按地类!U8</f>
        <v>3159768.2663113298</v>
      </c>
      <c r="G8">
        <f>按地类!V8</f>
        <v>249853.87007999999</v>
      </c>
      <c r="H8">
        <f>按地类!W8</f>
        <v>4825578.24</v>
      </c>
      <c r="I8">
        <f>按地类!X8</f>
        <v>53120.154240000003</v>
      </c>
      <c r="J8">
        <f>按地类!Y8</f>
        <v>698197222.12829435</v>
      </c>
      <c r="K8">
        <f>按地类!Z8</f>
        <v>426907383.65826201</v>
      </c>
      <c r="L8">
        <f>按地类!AA8</f>
        <v>47396523.994669944</v>
      </c>
      <c r="M8">
        <f>按地类!AB8</f>
        <v>303888112.86147916</v>
      </c>
    </row>
    <row r="9" spans="1:13">
      <c r="A9">
        <f>按地类!P9</f>
        <v>8</v>
      </c>
      <c r="B9">
        <f>按地类!Q9</f>
        <v>2</v>
      </c>
      <c r="C9">
        <f>按地类!R9</f>
        <v>15</v>
      </c>
      <c r="D9">
        <f>按地类!S9</f>
        <v>3306880.6003269996</v>
      </c>
      <c r="E9">
        <f>按地类!T9</f>
        <v>25205190.8506</v>
      </c>
      <c r="F9">
        <f>按地类!U9</f>
        <v>310275.1505855</v>
      </c>
      <c r="G9">
        <f>按地类!V9</f>
        <v>42500.505599999997</v>
      </c>
      <c r="H9">
        <f>按地类!W9</f>
        <v>95119.142399999997</v>
      </c>
      <c r="I9">
        <f>按地类!X9</f>
        <v>7307.4096000000009</v>
      </c>
      <c r="J9">
        <f>按地类!Y9</f>
        <v>26455044.802615996</v>
      </c>
      <c r="K9">
        <f>按地类!Z9</f>
        <v>50410381.701200001</v>
      </c>
      <c r="L9">
        <f>按地类!AA9</f>
        <v>4654127.2587825004</v>
      </c>
      <c r="M9">
        <f>按地类!AB9</f>
        <v>28822346.601512499</v>
      </c>
    </row>
    <row r="10" spans="1:13">
      <c r="A10">
        <f>按地类!P10</f>
        <v>8</v>
      </c>
      <c r="B10">
        <f>按地类!Q10</f>
        <v>2</v>
      </c>
      <c r="C10">
        <f>按地类!R10</f>
        <v>15</v>
      </c>
      <c r="D10">
        <f>按地类!S10</f>
        <v>7889788.9638056001</v>
      </c>
      <c r="E10">
        <f>按地类!T10</f>
        <v>27182488.847975001</v>
      </c>
      <c r="F10">
        <f>按地类!U10</f>
        <v>766488.60348179995</v>
      </c>
      <c r="G10">
        <f>按地类!V10</f>
        <v>57700.192320000002</v>
      </c>
      <c r="H10">
        <f>按地类!W10</f>
        <v>63795.168000000005</v>
      </c>
      <c r="I10">
        <f>按地类!X10</f>
        <v>6051.030912000002</v>
      </c>
      <c r="J10">
        <f>按地类!Y10</f>
        <v>63118311.710444801</v>
      </c>
      <c r="K10">
        <f>按地类!Z10</f>
        <v>54364977.695950001</v>
      </c>
      <c r="L10">
        <f>按地类!AA10</f>
        <v>11497329.052227</v>
      </c>
      <c r="M10">
        <f>按地类!AB10</f>
        <v>35838766.415262401</v>
      </c>
    </row>
    <row r="11" spans="1:13">
      <c r="A11">
        <f>按地类!P11</f>
        <v>8</v>
      </c>
      <c r="B11">
        <f>按地类!Q11</f>
        <v>2</v>
      </c>
      <c r="C11">
        <f>按地类!R11</f>
        <v>15</v>
      </c>
      <c r="D11">
        <f>按地类!S11</f>
        <v>12263969.060936701</v>
      </c>
      <c r="E11">
        <f>按地类!T11</f>
        <v>58530774.656900004</v>
      </c>
      <c r="F11">
        <f>按地类!U11</f>
        <v>594748.44304490008</v>
      </c>
      <c r="G11">
        <f>按地类!V11</f>
        <v>94097.203200000004</v>
      </c>
      <c r="H11">
        <f>按地类!W11</f>
        <v>178490.92608</v>
      </c>
      <c r="I11">
        <f>按地类!X11</f>
        <v>33044.023872000005</v>
      </c>
      <c r="J11">
        <f>按地类!Y11</f>
        <v>98111752.487493604</v>
      </c>
      <c r="K11">
        <f>按地类!Z11</f>
        <v>117061549.31380001</v>
      </c>
      <c r="L11">
        <f>按地类!AA11</f>
        <v>8921226.6456735004</v>
      </c>
      <c r="M11">
        <f>按地类!AB11</f>
        <v>71389492.160881609</v>
      </c>
    </row>
    <row r="12" spans="1:13">
      <c r="A12">
        <f>按地类!P12</f>
        <v>8</v>
      </c>
      <c r="B12">
        <f>按地类!Q12</f>
        <v>2</v>
      </c>
      <c r="C12">
        <f>按地类!R12</f>
        <v>15</v>
      </c>
      <c r="D12">
        <f>按地类!S12</f>
        <v>10252310.629644999</v>
      </c>
      <c r="E12">
        <f>按地类!T12</f>
        <v>39081371.232914999</v>
      </c>
      <c r="F12">
        <f>按地类!U12</f>
        <v>933971.94534000009</v>
      </c>
      <c r="G12">
        <f>按地类!V12</f>
        <v>140379.03936</v>
      </c>
      <c r="H12">
        <f>按地类!W12</f>
        <v>3050727.3215999994</v>
      </c>
      <c r="I12">
        <f>按地类!X12</f>
        <v>51063.834239999996</v>
      </c>
      <c r="J12">
        <f>按地类!Y12</f>
        <v>82018485.037159994</v>
      </c>
      <c r="K12">
        <f>按地类!Z12</f>
        <v>78162742.465829998</v>
      </c>
      <c r="L12">
        <f>按地类!AA12</f>
        <v>14009579.180100001</v>
      </c>
      <c r="M12">
        <f>按地类!AB12</f>
        <v>50267653.807899997</v>
      </c>
    </row>
    <row r="13" spans="1:13">
      <c r="A13">
        <f>按地类!P13</f>
        <v>8</v>
      </c>
      <c r="B13">
        <f>按地类!Q13</f>
        <v>2</v>
      </c>
      <c r="C13">
        <f>按地类!R13</f>
        <v>15</v>
      </c>
      <c r="D13">
        <f>按地类!S13</f>
        <v>45168630.604256012</v>
      </c>
      <c r="E13">
        <f>按地类!T13</f>
        <v>90289366.5991797</v>
      </c>
      <c r="F13">
        <f>按地类!U13</f>
        <v>3781493.8800533004</v>
      </c>
      <c r="G13">
        <f>按地类!V13</f>
        <v>435120.26687999989</v>
      </c>
      <c r="H13">
        <f>按地类!W13</f>
        <v>10646697.888000002</v>
      </c>
      <c r="I13">
        <f>按地类!X13</f>
        <v>361017.82079999999</v>
      </c>
      <c r="J13">
        <f>按地类!Y13</f>
        <v>361349044.83404809</v>
      </c>
      <c r="K13">
        <f>按地类!Z13</f>
        <v>180578733.1983594</v>
      </c>
      <c r="L13">
        <f>按地类!AA13</f>
        <v>56722408.20079951</v>
      </c>
      <c r="M13">
        <f>按地类!AB13</f>
        <v>139239491.08348897</v>
      </c>
    </row>
    <row r="14" spans="1:13">
      <c r="A14">
        <f>按地类!P14</f>
        <v>8</v>
      </c>
      <c r="B14">
        <f>按地类!Q14</f>
        <v>2</v>
      </c>
      <c r="C14">
        <f>按地类!R14</f>
        <v>15</v>
      </c>
      <c r="D14">
        <f>按地类!S14</f>
        <v>8729102.4352729991</v>
      </c>
      <c r="E14">
        <f>按地类!T14</f>
        <v>13854088.6151</v>
      </c>
      <c r="F14">
        <f>按地类!U14</f>
        <v>906777.30089900014</v>
      </c>
      <c r="G14">
        <f>按地类!V14</f>
        <v>22751.172863999996</v>
      </c>
      <c r="H14">
        <f>按地类!W14</f>
        <v>1801033.92</v>
      </c>
      <c r="I14">
        <f>按地类!X14</f>
        <v>48213.640800000001</v>
      </c>
      <c r="J14">
        <f>按地类!Y14</f>
        <v>69832819.482183993</v>
      </c>
      <c r="K14">
        <f>按地类!Z14</f>
        <v>27708177.2302</v>
      </c>
      <c r="L14">
        <f>按地类!AA14</f>
        <v>13601659.513485001</v>
      </c>
      <c r="M14">
        <f>按地类!AB14</f>
        <v>23489968.351272002</v>
      </c>
    </row>
    <row r="15" spans="1:13">
      <c r="A15">
        <f>按地类!P15</f>
        <v>8</v>
      </c>
      <c r="B15">
        <f>按地类!Q15</f>
        <v>2</v>
      </c>
      <c r="C15">
        <f>按地类!R15</f>
        <v>15</v>
      </c>
      <c r="D15">
        <f>按地类!S15</f>
        <v>200441072.49801049</v>
      </c>
      <c r="E15">
        <f>按地类!T15</f>
        <v>214861398.35496145</v>
      </c>
      <c r="F15">
        <f>按地类!U15</f>
        <v>13648990.588982487</v>
      </c>
      <c r="G15">
        <f>按地类!V15</f>
        <v>440399.63519999996</v>
      </c>
      <c r="H15">
        <f>按地类!W15</f>
        <v>12792954.24</v>
      </c>
      <c r="I15">
        <f>按地类!X15</f>
        <v>377679.30047999998</v>
      </c>
      <c r="J15">
        <f>按地类!Y15</f>
        <v>1603528579.9840839</v>
      </c>
      <c r="K15">
        <f>按地类!Z15</f>
        <v>429722796.70992291</v>
      </c>
      <c r="L15">
        <f>按地类!AA15</f>
        <v>204734858.8347373</v>
      </c>
      <c r="M15">
        <f>按地类!AB15</f>
        <v>428951461.44195443</v>
      </c>
    </row>
    <row r="16" spans="1:13">
      <c r="A16">
        <f>按地类!P16</f>
        <v>8</v>
      </c>
      <c r="B16">
        <f>按地类!Q16</f>
        <v>2</v>
      </c>
      <c r="C16">
        <f>按地类!R16</f>
        <v>15</v>
      </c>
      <c r="D16">
        <f>按地类!S16</f>
        <v>46848531.053332001</v>
      </c>
      <c r="E16">
        <f>按地类!T16</f>
        <v>15760705.0315727</v>
      </c>
      <c r="F16">
        <f>按地类!U16</f>
        <v>4135068.5457387641</v>
      </c>
      <c r="G16">
        <f>按地类!V16</f>
        <v>186292.15487999999</v>
      </c>
      <c r="H16">
        <f>按地类!W16</f>
        <v>583601.93279999995</v>
      </c>
      <c r="I16">
        <f>按地类!X16</f>
        <v>104059.7712</v>
      </c>
      <c r="J16">
        <f>按地类!Y16</f>
        <v>374788248.42665601</v>
      </c>
      <c r="K16">
        <f>按地类!Z16</f>
        <v>31521410.063145399</v>
      </c>
      <c r="L16">
        <f>按地类!AA16</f>
        <v>62026028.186081462</v>
      </c>
      <c r="M16">
        <f>按地类!AB16</f>
        <v>66744304.630643472</v>
      </c>
    </row>
    <row r="17" spans="1:14">
      <c r="A17">
        <f>按地类!P17</f>
        <v>8</v>
      </c>
      <c r="B17">
        <f>按地类!Q17</f>
        <v>2</v>
      </c>
      <c r="C17">
        <f>按地类!R17</f>
        <v>15</v>
      </c>
      <c r="D17">
        <f>按地类!S17</f>
        <v>30509983.606440999</v>
      </c>
      <c r="E17">
        <f>按地类!T17</f>
        <v>2366593.365977</v>
      </c>
      <c r="F17">
        <f>按地类!U17</f>
        <v>1912902.6398772702</v>
      </c>
      <c r="G17">
        <f>按地类!V17</f>
        <v>78571.399680000002</v>
      </c>
      <c r="H17">
        <f>按地类!W17</f>
        <v>628955.64288000006</v>
      </c>
      <c r="I17">
        <f>按地类!X17</f>
        <v>265140.13824</v>
      </c>
      <c r="J17">
        <f>按地类!Y17</f>
        <v>244079868.85152799</v>
      </c>
      <c r="K17">
        <f>按地类!Z17</f>
        <v>4733186.731954</v>
      </c>
      <c r="L17">
        <f>按地类!AA17</f>
        <v>28693539.598159052</v>
      </c>
      <c r="M17">
        <f>按地类!AB17</f>
        <v>34789479.61229527</v>
      </c>
    </row>
    <row r="18" spans="1:14">
      <c r="A18">
        <f>按地类!P18</f>
        <v>8</v>
      </c>
      <c r="B18">
        <f>按地类!Q18</f>
        <v>2</v>
      </c>
      <c r="C18">
        <f>按地类!R18</f>
        <v>15</v>
      </c>
      <c r="D18">
        <f>按地类!S18</f>
        <v>333619930.31860536</v>
      </c>
      <c r="E18">
        <f>按地类!T18</f>
        <v>32602275.340567794</v>
      </c>
      <c r="F18">
        <f>按地类!U18</f>
        <v>27079706.443840563</v>
      </c>
      <c r="G18">
        <f>按地类!V18</f>
        <v>799212.96</v>
      </c>
      <c r="H18">
        <f>按地类!W18</f>
        <v>16557046.271999996</v>
      </c>
      <c r="I18">
        <f>按地类!X18</f>
        <v>1618859.088</v>
      </c>
      <c r="J18">
        <f>按地类!Y18</f>
        <v>2668959442.5488429</v>
      </c>
      <c r="K18">
        <f>按地类!Z18</f>
        <v>65204550.681135587</v>
      </c>
      <c r="L18">
        <f>按地类!AA18</f>
        <v>406195596.65760845</v>
      </c>
      <c r="M18">
        <f>按地类!AB18</f>
        <v>393301912.10301375</v>
      </c>
    </row>
    <row r="19" spans="1:14">
      <c r="A19">
        <f>按地类!P19</f>
        <v>8</v>
      </c>
      <c r="B19">
        <f>按地类!Q19</f>
        <v>2</v>
      </c>
      <c r="C19">
        <f>按地类!R19</f>
        <v>15</v>
      </c>
      <c r="D19">
        <f>按地类!S19</f>
        <v>259464391.19936445</v>
      </c>
      <c r="E19">
        <f>按地类!T19</f>
        <v>158120390.34276199</v>
      </c>
      <c r="F19">
        <f>按地类!U19</f>
        <v>27631969.255956318</v>
      </c>
      <c r="G19">
        <f>按地类!V19</f>
        <v>625463.33759999997</v>
      </c>
      <c r="H19">
        <f>按地类!W19</f>
        <v>13597087.68</v>
      </c>
      <c r="I19">
        <f>按地类!X19</f>
        <v>1470315.456</v>
      </c>
      <c r="J19">
        <f>按地类!Y19</f>
        <v>2075715129.5949156</v>
      </c>
      <c r="K19">
        <f>按地类!Z19</f>
        <v>316240780.68552399</v>
      </c>
      <c r="L19">
        <f>按地类!AA19</f>
        <v>414479538.8393448</v>
      </c>
      <c r="M19">
        <f>按地类!AB19</f>
        <v>445216750.79808277</v>
      </c>
    </row>
    <row r="20" spans="1:14">
      <c r="A20">
        <f>按地类!P20</f>
        <v>8</v>
      </c>
      <c r="B20">
        <f>按地类!Q20</f>
        <v>2</v>
      </c>
      <c r="C20">
        <f>按地类!R20</f>
        <v>15</v>
      </c>
      <c r="D20">
        <f>按地类!S20</f>
        <v>7776367.0245389994</v>
      </c>
      <c r="E20">
        <f>按地类!T20</f>
        <v>41836094.589782096</v>
      </c>
      <c r="F20">
        <f>按地类!U20</f>
        <v>3327155.9821077003</v>
      </c>
      <c r="G20">
        <f>按地类!V20</f>
        <v>72902.571263999998</v>
      </c>
      <c r="H20">
        <f>按地类!W20</f>
        <v>1799583.4368000003</v>
      </c>
      <c r="I20">
        <f>按地类!X20</f>
        <v>60584.745311999985</v>
      </c>
      <c r="J20">
        <f>按地类!Y20</f>
        <v>62210936.196311995</v>
      </c>
      <c r="K20">
        <f>按地类!Z20</f>
        <v>83672189.179564193</v>
      </c>
      <c r="L20">
        <f>按地类!AA20</f>
        <v>49907339.731615506</v>
      </c>
      <c r="M20">
        <f>按地类!AB20</f>
        <v>52939617.596428797</v>
      </c>
    </row>
    <row r="21" spans="1:14">
      <c r="A21">
        <f>按地类!P21</f>
        <v>8</v>
      </c>
      <c r="B21">
        <f>按地类!Q21</f>
        <v>2</v>
      </c>
      <c r="C21">
        <f>按地类!R21</f>
        <v>15</v>
      </c>
      <c r="D21">
        <f>按地类!S21</f>
        <v>17737082.702503998</v>
      </c>
      <c r="E21">
        <f>按地类!T21</f>
        <v>78854657.172100008</v>
      </c>
      <c r="F21">
        <f>按地类!U21</f>
        <v>2074894.5967076002</v>
      </c>
      <c r="G21">
        <f>按地类!V21</f>
        <v>126582.75648000001</v>
      </c>
      <c r="H21">
        <f>按地类!W21</f>
        <v>2699250.0480000004</v>
      </c>
      <c r="I21">
        <f>按地类!X21</f>
        <v>88059.790655999997</v>
      </c>
      <c r="J21">
        <f>按地类!Y21</f>
        <v>141896661.62003198</v>
      </c>
      <c r="K21">
        <f>按地类!Z21</f>
        <v>157709314.34420002</v>
      </c>
      <c r="L21">
        <f>按地类!AA21</f>
        <v>31123418.950614002</v>
      </c>
      <c r="M21">
        <f>按地类!AB21</f>
        <v>98666634.471311599</v>
      </c>
    </row>
    <row r="22" spans="1:14">
      <c r="A22">
        <f>按地类!P22</f>
        <v>8</v>
      </c>
      <c r="B22">
        <f>按地类!Q22</f>
        <v>2</v>
      </c>
      <c r="C22">
        <f>按地类!R22</f>
        <v>15</v>
      </c>
      <c r="D22">
        <f>按地类!S22</f>
        <v>35362849.781944796</v>
      </c>
      <c r="E22">
        <f>按地类!T22</f>
        <v>118297243.597372</v>
      </c>
      <c r="F22">
        <f>按地类!U22</f>
        <v>4970095.5887348</v>
      </c>
      <c r="G22">
        <f>按地类!V22</f>
        <v>313149.54240000003</v>
      </c>
      <c r="H22">
        <f>按地类!W22</f>
        <v>6796484.2368000001</v>
      </c>
      <c r="I22">
        <f>按地类!X22</f>
        <v>257573.67551999993</v>
      </c>
      <c r="J22">
        <f>按地类!Y22</f>
        <v>282902798.25555837</v>
      </c>
      <c r="K22">
        <f>按地类!Z22</f>
        <v>236594487.19474399</v>
      </c>
      <c r="L22">
        <f>按地类!AA22</f>
        <v>74551433.831021994</v>
      </c>
      <c r="M22">
        <f>按地类!AB22</f>
        <v>158630188.96805161</v>
      </c>
    </row>
    <row r="23" spans="1:14">
      <c r="A23">
        <f>按地类!P23</f>
        <v>8</v>
      </c>
      <c r="B23">
        <f>按地类!Q23</f>
        <v>2</v>
      </c>
      <c r="C23">
        <f>按地类!R23</f>
        <v>15</v>
      </c>
      <c r="D23">
        <f>按地类!S23</f>
        <v>185289948.36302263</v>
      </c>
      <c r="E23">
        <f>按地类!T23</f>
        <v>6559282.0244303998</v>
      </c>
      <c r="F23">
        <f>按地类!U23</f>
        <v>37245364.722229607</v>
      </c>
      <c r="G23">
        <f>按地类!V23</f>
        <v>1267895.4624000001</v>
      </c>
      <c r="H23">
        <f>按地类!W23</f>
        <v>20761715.232000001</v>
      </c>
      <c r="I23">
        <f>按地类!X23</f>
        <v>1567251.5040000002</v>
      </c>
      <c r="J23">
        <f>按地类!Y23</f>
        <v>1482319586.904181</v>
      </c>
      <c r="K23">
        <f>按地类!Z23</f>
        <v>13118564.0488608</v>
      </c>
      <c r="L23">
        <f>按地类!AA23</f>
        <v>558680470.83344412</v>
      </c>
      <c r="M23">
        <f>按地类!AB23</f>
        <v>229094595.10968265</v>
      </c>
    </row>
    <row r="24" spans="1:14">
      <c r="A24">
        <f>按地类!P24</f>
        <v>8</v>
      </c>
      <c r="B24">
        <f>按地类!Q24</f>
        <v>2</v>
      </c>
      <c r="C24">
        <f>按地类!R24</f>
        <v>15</v>
      </c>
      <c r="D24">
        <f>按地类!S24</f>
        <v>42426411.481039159</v>
      </c>
      <c r="E24">
        <f>按地类!T24</f>
        <v>100676047.02989639</v>
      </c>
      <c r="F24">
        <f>按地类!U24</f>
        <v>3085566.6467918996</v>
      </c>
      <c r="G24">
        <f>按地类!V24</f>
        <v>196149.80736000001</v>
      </c>
      <c r="H24">
        <f>按地类!W24</f>
        <v>417813.05952000001</v>
      </c>
      <c r="I24">
        <f>按地类!X24</f>
        <v>109578.02687999999</v>
      </c>
      <c r="J24">
        <f>按地类!Y24</f>
        <v>339411291.84831327</v>
      </c>
      <c r="K24">
        <f>按地类!Z24</f>
        <v>201352094.05979279</v>
      </c>
      <c r="L24">
        <f>按地类!AA24</f>
        <v>46283499.701878496</v>
      </c>
      <c r="M24">
        <f>按地类!AB24</f>
        <v>146188025.15772745</v>
      </c>
    </row>
    <row r="25" spans="1:14">
      <c r="A25">
        <f>按地类!P25</f>
        <v>8</v>
      </c>
      <c r="B25">
        <f>按地类!Q25</f>
        <v>2</v>
      </c>
      <c r="C25">
        <f>按地类!R25</f>
        <v>15</v>
      </c>
      <c r="D25">
        <f>按地类!S25</f>
        <v>278444554.25756603</v>
      </c>
      <c r="E25">
        <f>按地类!T25</f>
        <v>7967719.0329623185</v>
      </c>
      <c r="F25">
        <f>按地类!U25</f>
        <v>92025859.92581673</v>
      </c>
      <c r="G25">
        <f>按地类!V25</f>
        <v>1727131.3344000001</v>
      </c>
      <c r="H25">
        <f>按地类!W25</f>
        <v>21765106.943999998</v>
      </c>
      <c r="I25">
        <f>按地类!X25</f>
        <v>3058170.1632000003</v>
      </c>
      <c r="J25">
        <f>按地类!Y25</f>
        <v>2227556434.0605283</v>
      </c>
      <c r="K25">
        <f>按地类!Z25</f>
        <v>15935438.065924637</v>
      </c>
      <c r="L25">
        <f>按地类!AA25</f>
        <v>1380387898.8872509</v>
      </c>
      <c r="M25">
        <f>按地类!AB25</f>
        <v>378438133.21634507</v>
      </c>
    </row>
    <row r="26" spans="1:14">
      <c r="A26">
        <f>按地类!P26</f>
        <v>0</v>
      </c>
      <c r="B26">
        <f>按地类!Q26</f>
        <v>0</v>
      </c>
      <c r="C26">
        <f>按地类!R26</f>
        <v>0</v>
      </c>
      <c r="D26">
        <f>按地类!S26</f>
        <v>0</v>
      </c>
      <c r="E26">
        <f>按地类!T26</f>
        <v>0</v>
      </c>
      <c r="F26">
        <f>按地类!U26</f>
        <v>0</v>
      </c>
      <c r="G26">
        <f>按地类!V26</f>
        <v>0</v>
      </c>
      <c r="H26">
        <f>按地类!W26</f>
        <v>0</v>
      </c>
      <c r="I26">
        <f>按地类!X26</f>
        <v>0</v>
      </c>
      <c r="J26">
        <f>按地类!Y26</f>
        <v>0</v>
      </c>
      <c r="K26">
        <f>按地类!Z26</f>
        <v>0</v>
      </c>
      <c r="L26">
        <f>按地类!AA26</f>
        <v>0</v>
      </c>
      <c r="M26">
        <f>按地类!AB26</f>
        <v>0</v>
      </c>
    </row>
    <row r="27" spans="1:14" ht="14.25">
      <c r="G27" s="1"/>
      <c r="H27" s="1"/>
      <c r="I27" s="1" t="s">
        <v>62</v>
      </c>
      <c r="J27" s="1"/>
      <c r="K27" s="1"/>
      <c r="L27" s="40"/>
    </row>
    <row r="28" spans="1:14" ht="14.25">
      <c r="G28" s="1"/>
      <c r="H28" s="1" t="s">
        <v>47</v>
      </c>
      <c r="I28" s="1" t="s">
        <v>48</v>
      </c>
      <c r="J28" s="1" t="s">
        <v>49</v>
      </c>
      <c r="K28" s="1" t="s">
        <v>61</v>
      </c>
      <c r="L28" s="40" t="s">
        <v>50</v>
      </c>
    </row>
    <row r="29" spans="1:14" ht="14.25">
      <c r="G29" s="1" t="s">
        <v>52</v>
      </c>
      <c r="H29" s="1">
        <f>J12</f>
        <v>82018485.037159994</v>
      </c>
      <c r="I29" s="1">
        <f>K12</f>
        <v>78162742.465829998</v>
      </c>
      <c r="J29" s="1">
        <f>L12</f>
        <v>14009579.180100001</v>
      </c>
      <c r="K29" s="1">
        <f>M12</f>
        <v>50267653.807899997</v>
      </c>
      <c r="L29" s="40">
        <f>G12-G5-G6</f>
        <v>80628.734879999989</v>
      </c>
      <c r="M29" s="40">
        <f t="shared" ref="M29:N29" si="0">H12-H5-H6</f>
        <v>2029257.2735999995</v>
      </c>
      <c r="N29" s="40">
        <f t="shared" si="0"/>
        <v>37255.375872000004</v>
      </c>
    </row>
    <row r="30" spans="1:14" ht="14.25">
      <c r="G30" s="1" t="s">
        <v>53</v>
      </c>
      <c r="H30" s="1">
        <f>J22</f>
        <v>282902798.25555837</v>
      </c>
      <c r="I30" s="1">
        <f>K22</f>
        <v>236594487.19474399</v>
      </c>
      <c r="J30" s="1">
        <f>L22</f>
        <v>74551433.831021994</v>
      </c>
      <c r="K30" s="1">
        <f>M22</f>
        <v>158630188.96805161</v>
      </c>
      <c r="L30" s="40">
        <f>G22-G7-G12</f>
        <v>138402.08985600004</v>
      </c>
      <c r="M30" s="40">
        <f t="shared" ref="M30:N30" si="1">H22-H7-H12</f>
        <v>3097185.2928000009</v>
      </c>
      <c r="N30" s="40">
        <f t="shared" si="1"/>
        <v>200509.71119999993</v>
      </c>
    </row>
    <row r="31" spans="1:14" ht="14.25">
      <c r="G31" s="1" t="s">
        <v>54</v>
      </c>
      <c r="H31" s="1">
        <f>J24</f>
        <v>339411291.84831327</v>
      </c>
      <c r="I31" s="1">
        <f>K24</f>
        <v>201352094.05979279</v>
      </c>
      <c r="J31" s="1">
        <f>L24</f>
        <v>46283499.701878496</v>
      </c>
      <c r="K31" s="1">
        <f>M24</f>
        <v>146188025.15772745</v>
      </c>
      <c r="L31" s="40">
        <f>G24-G9</f>
        <v>153649.30176</v>
      </c>
      <c r="M31" s="40">
        <f t="shared" ref="M31:N31" si="2">H24-H9</f>
        <v>322693.91712</v>
      </c>
      <c r="N31" s="40">
        <f t="shared" si="2"/>
        <v>102270.61727999999</v>
      </c>
    </row>
    <row r="32" spans="1:14" ht="14.25">
      <c r="G32" s="1" t="s">
        <v>55</v>
      </c>
      <c r="H32" s="1">
        <f>J16</f>
        <v>374788248.42665601</v>
      </c>
      <c r="I32" s="1">
        <f>K16</f>
        <v>31521410.063145399</v>
      </c>
      <c r="J32" s="1">
        <f>L16</f>
        <v>62026028.186081462</v>
      </c>
      <c r="K32" s="1">
        <f>M16</f>
        <v>66744304.630643472</v>
      </c>
      <c r="L32" s="40">
        <f>G16-G10-G24</f>
        <v>-67557.844800000021</v>
      </c>
      <c r="M32" s="40">
        <f t="shared" ref="M32:N32" si="3">H16-H10-H24</f>
        <v>101993.70527999994</v>
      </c>
      <c r="N32" s="40">
        <f t="shared" si="3"/>
        <v>-11569.286591999989</v>
      </c>
    </row>
    <row r="33" spans="7:14" ht="14.25">
      <c r="G33" s="1" t="s">
        <v>56</v>
      </c>
      <c r="H33" s="1">
        <f>J21</f>
        <v>141896661.62003198</v>
      </c>
      <c r="I33" s="1">
        <f>K21</f>
        <v>157709314.34420002</v>
      </c>
      <c r="J33" s="1">
        <f>L21</f>
        <v>31123418.950614002</v>
      </c>
      <c r="K33" s="1">
        <f>M21</f>
        <v>98666634.471311599</v>
      </c>
      <c r="L33" s="40">
        <f>G21-G4</f>
        <v>103457.90188800002</v>
      </c>
      <c r="M33" s="40">
        <f t="shared" ref="M33:N33" si="4">H21-H4</f>
        <v>2296509.7536000004</v>
      </c>
      <c r="N33" s="40">
        <f t="shared" si="4"/>
        <v>82605.657599999991</v>
      </c>
    </row>
    <row r="34" spans="7:14" ht="14.25">
      <c r="G34" s="1" t="s">
        <v>57</v>
      </c>
      <c r="H34" s="1">
        <f>J13</f>
        <v>361349044.83404809</v>
      </c>
      <c r="I34" s="1">
        <f>K13</f>
        <v>180578733.1983594</v>
      </c>
      <c r="J34" s="1">
        <f>L13</f>
        <v>56722408.20079951</v>
      </c>
      <c r="K34" s="1">
        <f>M13</f>
        <v>139239491.08348897</v>
      </c>
      <c r="L34" s="40">
        <f>G13-G22-G21</f>
        <v>-4612.032000000152</v>
      </c>
      <c r="M34" s="40">
        <f t="shared" ref="M34:N34" si="5">H13-H22-H21</f>
        <v>1150963.6032000016</v>
      </c>
      <c r="N34" s="40">
        <f t="shared" si="5"/>
        <v>15384.354624000058</v>
      </c>
    </row>
    <row r="35" spans="7:14" ht="14.25">
      <c r="G35" s="1" t="s">
        <v>58</v>
      </c>
      <c r="H35" s="1">
        <f>J15</f>
        <v>1603528579.9840839</v>
      </c>
      <c r="I35" s="1">
        <f>K15</f>
        <v>429722796.70992291</v>
      </c>
      <c r="J35" s="1">
        <f>L15</f>
        <v>204734858.8347373</v>
      </c>
      <c r="K35" s="1">
        <f>M15</f>
        <v>428951461.44195443</v>
      </c>
      <c r="L35" s="40">
        <f>G15-G8-G20</f>
        <v>117643.19385599997</v>
      </c>
      <c r="M35" s="40">
        <f t="shared" ref="M35:N35" si="6">H15-H8-H20</f>
        <v>6167792.5631999997</v>
      </c>
      <c r="N35" s="40">
        <f t="shared" si="6"/>
        <v>263974.40092799999</v>
      </c>
    </row>
    <row r="36" spans="7:14" ht="14.25">
      <c r="G36" s="1" t="s">
        <v>59</v>
      </c>
      <c r="H36" s="1">
        <f>J19</f>
        <v>2075715129.5949156</v>
      </c>
      <c r="I36" s="1">
        <f>K19</f>
        <v>316240780.68552399</v>
      </c>
      <c r="J36" s="1">
        <f>L19</f>
        <v>414479538.8393448</v>
      </c>
      <c r="K36" s="1">
        <f>M19</f>
        <v>445216750.79808277</v>
      </c>
      <c r="L36" s="40">
        <f>G19-G15</f>
        <v>185063.70240000001</v>
      </c>
      <c r="M36" s="40">
        <f t="shared" ref="M36:N36" si="7">H19-H15</f>
        <v>804133.43999999948</v>
      </c>
      <c r="N36" s="40">
        <f t="shared" si="7"/>
        <v>1092636.15552</v>
      </c>
    </row>
    <row r="37" spans="7:14" ht="14.25">
      <c r="G37" s="37" t="s">
        <v>60</v>
      </c>
      <c r="H37" s="39">
        <f>J23</f>
        <v>1482319586.904181</v>
      </c>
      <c r="I37" s="39">
        <f>K23</f>
        <v>13118564.0488608</v>
      </c>
      <c r="J37" s="39">
        <f>L23</f>
        <v>558680470.83344412</v>
      </c>
      <c r="K37" s="39">
        <f>M23</f>
        <v>229094595.10968265</v>
      </c>
      <c r="L37" s="40">
        <f>G23-G19</f>
        <v>642432.12480000011</v>
      </c>
      <c r="M37" s="40">
        <f t="shared" ref="M37:N37" si="8">H23-H19</f>
        <v>7164627.5520000011</v>
      </c>
      <c r="N37" s="40">
        <f t="shared" si="8"/>
        <v>96936.048000000184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按地类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2016-03-21T09:16:50Z</dcterms:modified>
</cp:coreProperties>
</file>