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<sst xmlns="http://schemas.openxmlformats.org/spreadsheetml/2006/main" count="28" uniqueCount="28">
  <si>
    <t>H0: Предположим, что размер годового товарооборота зависит от торговой площади магазина.</t>
  </si>
  <si>
    <t>H1: Предположим, что размер годового товарооборота не зависит от торговой площади магазина.</t>
  </si>
  <si>
    <t>№</t>
  </si>
  <si>
    <t>Торговая площадь, X</t>
  </si>
  <si>
    <t>Годовой товарооборот, Y</t>
  </si>
  <si>
    <t>x^2</t>
  </si>
  <si>
    <t>y^2</t>
  </si>
  <si>
    <t>xy</t>
  </si>
  <si>
    <t>y'</t>
  </si>
  <si>
    <t>y-y'</t>
  </si>
  <si>
    <t>(y-y')^2</t>
  </si>
  <si>
    <t>A</t>
  </si>
  <si>
    <t>n =</t>
  </si>
  <si>
    <t>Итог</t>
  </si>
  <si>
    <t>Среднее значение</t>
  </si>
  <si>
    <t>b1</t>
  </si>
  <si>
    <t>b0</t>
  </si>
  <si>
    <t>~A</t>
  </si>
  <si>
    <t>Коэффициент эластичности показывает, что при увеличении торговой площади на 1% товарооборот возрастет в среднем на 0.885%</t>
  </si>
  <si>
    <t>Э</t>
  </si>
  <si>
    <t>ox</t>
  </si>
  <si>
    <t>Т.к tрасч&gt;tкрит, то нулевая гипотеза опровергается, коэффициент корреляции сещественно отличается от нуля  в генеральной совокупности. Значит, статистическки площадь магазина влияет на товарооборот.</t>
  </si>
  <si>
    <t>oy</t>
  </si>
  <si>
    <t>r</t>
  </si>
  <si>
    <t>r^2</t>
  </si>
  <si>
    <t>tрасч</t>
  </si>
  <si>
    <t>Т.к tрасч&gt;tкрит, то коэффициент регрессии статистически значим при уровне значимости α = 0.05. Подтвержадется вывод о значимости влияния площади магазина на товарооборот.</t>
  </si>
  <si>
    <t>tкрит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</si>
</sst>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"/>
    <numFmt numFmtId="165" formatCode="0.000"/>
    <numFmt numFmtId="166" formatCode="0.00000"/>
    <numFmt numFmtId="167" formatCode="0.000%"/>
  </numFmts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shrinkToFit="0" wrapText="1"/>
    </xf>
    <xf borderId="5" fillId="0" fontId="1" numFmtId="2" xfId="0" applyAlignment="1" applyBorder="1" applyFont="1" applyNumberForma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0" fontId="1" numFmtId="164" xfId="0" applyAlignment="1" applyBorder="1" applyFont="1" applyNumberFormat="1">
      <alignment horizontal="center" shrinkToFit="0" vertical="center" wrapText="1"/>
    </xf>
    <xf borderId="5" fillId="0" fontId="1" numFmtId="165" xfId="0" applyAlignment="1" applyBorder="1" applyFont="1" applyNumberFormat="1">
      <alignment horizontal="center" shrinkToFit="0" vertical="center" wrapText="1"/>
    </xf>
    <xf borderId="5" fillId="0" fontId="1" numFmtId="166" xfId="0" applyAlignment="1" applyBorder="1" applyFont="1" applyNumberFormat="1">
      <alignment horizontal="center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shrinkToFit="0" wrapText="1"/>
    </xf>
    <xf borderId="6" fillId="0" fontId="1" numFmtId="2" xfId="0" applyAlignment="1" applyBorder="1" applyFont="1" applyNumberForma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6" fillId="0" fontId="1" numFmtId="164" xfId="0" applyAlignment="1" applyBorder="1" applyFont="1" applyNumberFormat="1">
      <alignment horizontal="center" shrinkToFit="0" vertical="center" wrapText="1"/>
    </xf>
    <xf borderId="6" fillId="0" fontId="1" numFmtId="165" xfId="0" applyAlignment="1" applyBorder="1" applyFont="1" applyNumberFormat="1">
      <alignment horizontal="center" shrinkToFit="0" vertical="center" wrapText="1"/>
    </xf>
    <xf borderId="6" fillId="0" fontId="1" numFmtId="166" xfId="0" applyAlignment="1" applyBorder="1" applyFont="1" applyNumberFormat="1">
      <alignment horizontal="center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8" fillId="0" fontId="1" numFmtId="165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4" fillId="0" fontId="1" numFmtId="166" xfId="0" applyAlignment="1" applyBorder="1" applyFont="1" applyNumberFormat="1">
      <alignment horizontal="center" shrinkToFit="0" vertical="center" wrapText="1"/>
    </xf>
    <xf borderId="4" fillId="0" fontId="1" numFmtId="164" xfId="0" applyAlignment="1" applyBorder="1" applyFont="1" applyNumberFormat="1">
      <alignment horizontal="center" shrinkToFit="0" vertical="center" wrapText="1"/>
    </xf>
    <xf borderId="4" fillId="0" fontId="1" numFmtId="167" xfId="0" applyAlignment="1" applyBorder="1" applyFont="1" applyNumberFormat="1">
      <alignment horizontal="center" shrinkToFit="0" vertical="center" wrapText="1"/>
    </xf>
    <xf borderId="10" fillId="2" fontId="1" numFmtId="0" xfId="0" applyAlignment="1" applyBorder="1" applyFont="1">
      <alignment horizontal="left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4" fillId="0" fontId="1" numFmtId="165" xfId="0" applyAlignment="1" applyBorder="1" applyFont="1" applyNumberFormat="1">
      <alignment horizontal="center" shrinkToFit="0" vertical="center" wrapText="1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0" fillId="0" fontId="1" numFmtId="0" xfId="0" applyAlignment="1" applyFont="1">
      <alignment horizontal="left" shrinkToFit="0" vertical="center" wrapText="1"/>
    </xf>
    <xf borderId="10" fillId="3" fontId="1" numFmtId="0" xfId="0" applyAlignment="1" applyBorder="1" applyFill="1" applyFont="1">
      <alignment horizontal="left" readingOrder="0" shrinkToFit="0" vertical="center" wrapText="1"/>
    </xf>
    <xf borderId="16" fillId="0" fontId="2" numFmtId="0" xfId="0" applyBorder="1" applyFont="1"/>
    <xf borderId="17" fillId="0" fontId="2" numFmtId="0" xfId="0" applyBorder="1" applyFont="1"/>
    <xf borderId="4" fillId="0" fontId="1" numFmtId="2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График зависимости между переменными x и 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'Лист1'!$C$5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C27BA0"/>
              </a:solidFill>
              <a:ln cmpd="sng">
                <a:solidFill>
                  <a:srgbClr val="C27BA0"/>
                </a:solidFill>
              </a:ln>
            </c:spPr>
          </c:marker>
          <c:xVal>
            <c:numRef>
              <c:f>'Лист1'!$D$6:$D$17</c:f>
            </c:numRef>
          </c:xVal>
          <c:yVal>
            <c:numRef>
              <c:f>'Лист1'!$C$6:$C$17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40876"/>
        <c:axId val="962840277"/>
      </c:scatterChart>
      <c:valAx>
        <c:axId val="9556408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значения параметра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2840277"/>
      </c:valAx>
      <c:valAx>
        <c:axId val="962840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значение параметра 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564087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9525</xdr:colOff>
      <xdr:row>4</xdr:row>
      <xdr:rowOff>200025</xdr:rowOff>
    </xdr:from>
    <xdr:ext cx="5715000" cy="37623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9.75"/>
    <col customWidth="1" min="3" max="3" width="14.88"/>
    <col customWidth="1" min="4" max="4" width="15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/>
      <c r="D2" s="3"/>
      <c r="E2" s="3"/>
      <c r="F2" s="3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1</v>
      </c>
      <c r="C3" s="3"/>
      <c r="D3" s="3"/>
      <c r="E3" s="3"/>
      <c r="F3" s="3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6">
        <v>1.0</v>
      </c>
      <c r="C6" s="6">
        <v>0.24</v>
      </c>
      <c r="D6" s="7">
        <v>19.76</v>
      </c>
      <c r="E6" s="8">
        <f t="shared" ref="E6:F6" si="1">(C6)^2</f>
        <v>0.0576</v>
      </c>
      <c r="F6" s="9">
        <f t="shared" si="1"/>
        <v>390.4576</v>
      </c>
      <c r="G6" s="9">
        <f t="shared" ref="G6:G17" si="3">C6*D6</f>
        <v>4.7424</v>
      </c>
      <c r="H6" s="10">
        <f t="shared" ref="H6:H17" si="4">$C$23+$C$22*C6</f>
        <v>24.16669175</v>
      </c>
      <c r="I6" s="10">
        <f t="shared" ref="I6:I17" si="5">D6-H6</f>
        <v>-4.406691746</v>
      </c>
      <c r="J6" s="11">
        <f t="shared" ref="J6:J17" si="6">(I6)^2</f>
        <v>19.41893215</v>
      </c>
      <c r="K6" s="12">
        <f t="shared" ref="K6:K17" si="7">ABS(I6/D6)</f>
        <v>0.2230107159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3">
        <v>2.0</v>
      </c>
      <c r="C7" s="13">
        <v>0.31</v>
      </c>
      <c r="D7" s="14">
        <v>38.09</v>
      </c>
      <c r="E7" s="15">
        <f t="shared" ref="E7:F7" si="2">(C7)^2</f>
        <v>0.0961</v>
      </c>
      <c r="F7" s="16">
        <f t="shared" si="2"/>
        <v>1450.8481</v>
      </c>
      <c r="G7" s="16">
        <f t="shared" si="3"/>
        <v>11.8079</v>
      </c>
      <c r="H7" s="17">
        <f t="shared" si="4"/>
        <v>28.91879161</v>
      </c>
      <c r="I7" s="17">
        <f t="shared" si="5"/>
        <v>9.17120839</v>
      </c>
      <c r="J7" s="18">
        <f t="shared" si="6"/>
        <v>84.11106334</v>
      </c>
      <c r="K7" s="19">
        <f t="shared" si="7"/>
        <v>0.2407773271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3">
        <v>3.0</v>
      </c>
      <c r="C8" s="13">
        <v>0.55</v>
      </c>
      <c r="D8" s="14">
        <v>40.95</v>
      </c>
      <c r="E8" s="15">
        <f t="shared" ref="E8:F8" si="8">(C8)^2</f>
        <v>0.3025</v>
      </c>
      <c r="F8" s="16">
        <f t="shared" si="8"/>
        <v>1676.9025</v>
      </c>
      <c r="G8" s="16">
        <f t="shared" si="3"/>
        <v>22.5225</v>
      </c>
      <c r="H8" s="17">
        <f t="shared" si="4"/>
        <v>45.21170543</v>
      </c>
      <c r="I8" s="17">
        <f t="shared" si="5"/>
        <v>-4.261705426</v>
      </c>
      <c r="J8" s="18">
        <f t="shared" si="6"/>
        <v>18.16213314</v>
      </c>
      <c r="K8" s="19">
        <f t="shared" si="7"/>
        <v>0.1040709506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3">
        <v>4.0</v>
      </c>
      <c r="C9" s="13">
        <v>0.48</v>
      </c>
      <c r="D9" s="14">
        <v>41.08</v>
      </c>
      <c r="E9" s="15">
        <f t="shared" ref="E9:F9" si="9">(C9)^2</f>
        <v>0.2304</v>
      </c>
      <c r="F9" s="16">
        <f t="shared" si="9"/>
        <v>1687.5664</v>
      </c>
      <c r="G9" s="16">
        <f t="shared" si="3"/>
        <v>19.7184</v>
      </c>
      <c r="H9" s="17">
        <f t="shared" si="4"/>
        <v>40.45960556</v>
      </c>
      <c r="I9" s="17">
        <f t="shared" si="5"/>
        <v>0.6203944368</v>
      </c>
      <c r="J9" s="18">
        <f t="shared" si="6"/>
        <v>0.3848892573</v>
      </c>
      <c r="K9" s="19">
        <f t="shared" si="7"/>
        <v>0.01510210411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3">
        <v>5.0</v>
      </c>
      <c r="C10" s="13">
        <v>0.78</v>
      </c>
      <c r="D10" s="14">
        <v>56.29</v>
      </c>
      <c r="E10" s="15">
        <f t="shared" ref="E10:F10" si="10">(C10)^2</f>
        <v>0.6084</v>
      </c>
      <c r="F10" s="16">
        <f t="shared" si="10"/>
        <v>3168.5641</v>
      </c>
      <c r="G10" s="16">
        <f t="shared" si="3"/>
        <v>43.9062</v>
      </c>
      <c r="H10" s="17">
        <f t="shared" si="4"/>
        <v>60.82574783</v>
      </c>
      <c r="I10" s="17">
        <f t="shared" si="5"/>
        <v>-4.535747834</v>
      </c>
      <c r="J10" s="18">
        <f t="shared" si="6"/>
        <v>20.57300841</v>
      </c>
      <c r="K10" s="19">
        <f t="shared" si="7"/>
        <v>0.08057821698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3">
        <v>6.0</v>
      </c>
      <c r="C11" s="13">
        <v>0.98</v>
      </c>
      <c r="D11" s="14">
        <v>68.51</v>
      </c>
      <c r="E11" s="15">
        <f t="shared" ref="E11:F11" si="11">(C11)^2</f>
        <v>0.9604</v>
      </c>
      <c r="F11" s="16">
        <f t="shared" si="11"/>
        <v>4693.6201</v>
      </c>
      <c r="G11" s="16">
        <f t="shared" si="3"/>
        <v>67.1398</v>
      </c>
      <c r="H11" s="17">
        <f t="shared" si="4"/>
        <v>74.40317601</v>
      </c>
      <c r="I11" s="17">
        <f t="shared" si="5"/>
        <v>-5.893176015</v>
      </c>
      <c r="J11" s="18">
        <f t="shared" si="6"/>
        <v>34.72952354</v>
      </c>
      <c r="K11" s="19">
        <f t="shared" si="7"/>
        <v>0.08601920909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3">
        <v>7.0</v>
      </c>
      <c r="C12" s="13">
        <v>0.94</v>
      </c>
      <c r="D12" s="14">
        <v>75.01</v>
      </c>
      <c r="E12" s="15">
        <f t="shared" ref="E12:F12" si="12">(C12)^2</f>
        <v>0.8836</v>
      </c>
      <c r="F12" s="16">
        <f t="shared" si="12"/>
        <v>5626.5001</v>
      </c>
      <c r="G12" s="16">
        <f t="shared" si="3"/>
        <v>70.5094</v>
      </c>
      <c r="H12" s="17">
        <f t="shared" si="4"/>
        <v>71.68769038</v>
      </c>
      <c r="I12" s="17">
        <f t="shared" si="5"/>
        <v>3.322309622</v>
      </c>
      <c r="J12" s="18">
        <f t="shared" si="6"/>
        <v>11.03774122</v>
      </c>
      <c r="K12" s="19">
        <f t="shared" si="7"/>
        <v>0.04429155608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3">
        <v>8.0</v>
      </c>
      <c r="C13" s="13">
        <v>1.21</v>
      </c>
      <c r="D13" s="14">
        <v>89.05</v>
      </c>
      <c r="E13" s="15">
        <f t="shared" ref="E13:F13" si="13">(C13)^2</f>
        <v>1.4641</v>
      </c>
      <c r="F13" s="16">
        <f t="shared" si="13"/>
        <v>7929.9025</v>
      </c>
      <c r="G13" s="16">
        <f t="shared" si="3"/>
        <v>107.7505</v>
      </c>
      <c r="H13" s="17">
        <f t="shared" si="4"/>
        <v>90.01721842</v>
      </c>
      <c r="I13" s="17">
        <f t="shared" si="5"/>
        <v>-0.9672184223</v>
      </c>
      <c r="J13" s="18">
        <f t="shared" si="6"/>
        <v>0.9355114763</v>
      </c>
      <c r="K13" s="19">
        <f t="shared" si="7"/>
        <v>0.01086152074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3">
        <v>9.0</v>
      </c>
      <c r="C14" s="13">
        <v>1.29</v>
      </c>
      <c r="D14" s="14">
        <v>91.13</v>
      </c>
      <c r="E14" s="15">
        <f t="shared" ref="E14:F14" si="14">(C14)^2</f>
        <v>1.6641</v>
      </c>
      <c r="F14" s="16">
        <f t="shared" si="14"/>
        <v>8304.6769</v>
      </c>
      <c r="G14" s="16">
        <f t="shared" si="3"/>
        <v>117.5577</v>
      </c>
      <c r="H14" s="17">
        <f t="shared" si="4"/>
        <v>95.44818969</v>
      </c>
      <c r="I14" s="17">
        <f t="shared" si="5"/>
        <v>-4.318189694</v>
      </c>
      <c r="J14" s="18">
        <f t="shared" si="6"/>
        <v>18.64676224</v>
      </c>
      <c r="K14" s="19">
        <f t="shared" si="7"/>
        <v>0.04738494123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3">
        <v>10.0</v>
      </c>
      <c r="C15" s="13">
        <v>1.12</v>
      </c>
      <c r="D15" s="14">
        <v>91.26</v>
      </c>
      <c r="E15" s="15">
        <f t="shared" ref="E15:F15" si="15">(C15)^2</f>
        <v>1.2544</v>
      </c>
      <c r="F15" s="16">
        <f t="shared" si="15"/>
        <v>8328.3876</v>
      </c>
      <c r="G15" s="16">
        <f t="shared" si="3"/>
        <v>102.2112</v>
      </c>
      <c r="H15" s="17">
        <f t="shared" si="4"/>
        <v>83.90737574</v>
      </c>
      <c r="I15" s="17">
        <f t="shared" si="5"/>
        <v>7.352624259</v>
      </c>
      <c r="J15" s="18">
        <f t="shared" si="6"/>
        <v>54.06108349</v>
      </c>
      <c r="K15" s="19">
        <f t="shared" si="7"/>
        <v>0.08056787485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3">
        <v>11.0</v>
      </c>
      <c r="C16" s="13">
        <v>1.29</v>
      </c>
      <c r="D16" s="14">
        <v>99.84</v>
      </c>
      <c r="E16" s="15">
        <f t="shared" ref="E16:F16" si="16">(C16)^2</f>
        <v>1.6641</v>
      </c>
      <c r="F16" s="16">
        <f t="shared" si="16"/>
        <v>9968.0256</v>
      </c>
      <c r="G16" s="16">
        <f t="shared" si="3"/>
        <v>128.7936</v>
      </c>
      <c r="H16" s="17">
        <f t="shared" si="4"/>
        <v>95.44818969</v>
      </c>
      <c r="I16" s="17">
        <f t="shared" si="5"/>
        <v>4.391810306</v>
      </c>
      <c r="J16" s="18">
        <f t="shared" si="6"/>
        <v>19.28799776</v>
      </c>
      <c r="K16" s="19">
        <f t="shared" si="7"/>
        <v>0.04398848463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0">
        <v>12.0</v>
      </c>
      <c r="C17" s="20">
        <v>1.49</v>
      </c>
      <c r="D17" s="14">
        <v>108.55</v>
      </c>
      <c r="E17" s="15">
        <f t="shared" ref="E17:F17" si="17">(C17)^2</f>
        <v>2.2201</v>
      </c>
      <c r="F17" s="16">
        <f t="shared" si="17"/>
        <v>11783.1025</v>
      </c>
      <c r="G17" s="16">
        <f t="shared" si="3"/>
        <v>161.7395</v>
      </c>
      <c r="H17" s="17">
        <f t="shared" si="4"/>
        <v>109.0256179</v>
      </c>
      <c r="I17" s="17">
        <f t="shared" si="5"/>
        <v>-0.4756178751</v>
      </c>
      <c r="J17" s="18">
        <f t="shared" si="6"/>
        <v>0.2262123631</v>
      </c>
      <c r="K17" s="19">
        <f t="shared" si="7"/>
        <v>0.004381555735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5" t="s">
        <v>12</v>
      </c>
      <c r="C18" s="5">
        <v>12.0</v>
      </c>
      <c r="D18" s="21"/>
      <c r="E18" s="16"/>
      <c r="F18" s="16"/>
      <c r="G18" s="16"/>
      <c r="H18" s="16"/>
      <c r="I18" s="16"/>
      <c r="J18" s="16"/>
      <c r="K18" s="1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5" t="s">
        <v>13</v>
      </c>
      <c r="C19" s="22">
        <f t="shared" ref="C19:K19" si="18">SUM(C6:C17)</f>
        <v>10.68</v>
      </c>
      <c r="D19" s="16">
        <f t="shared" si="18"/>
        <v>819.52</v>
      </c>
      <c r="E19" s="15">
        <f t="shared" si="18"/>
        <v>11.4058</v>
      </c>
      <c r="F19" s="16">
        <f t="shared" si="18"/>
        <v>65008.554</v>
      </c>
      <c r="G19" s="16">
        <f t="shared" si="18"/>
        <v>858.3991</v>
      </c>
      <c r="H19" s="17">
        <f t="shared" si="18"/>
        <v>819.52</v>
      </c>
      <c r="I19" s="17">
        <f t="shared" si="18"/>
        <v>0</v>
      </c>
      <c r="J19" s="18">
        <f t="shared" si="18"/>
        <v>281.5748584</v>
      </c>
      <c r="K19" s="19">
        <f t="shared" si="18"/>
        <v>0.9810344571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5" t="s">
        <v>14</v>
      </c>
      <c r="C20" s="23">
        <f t="shared" ref="C20:K20" si="19">C19/$C$18</f>
        <v>0.89</v>
      </c>
      <c r="D20" s="18">
        <f t="shared" si="19"/>
        <v>68.29333333</v>
      </c>
      <c r="E20" s="18">
        <f t="shared" si="19"/>
        <v>0.9504833333</v>
      </c>
      <c r="F20" s="18">
        <f t="shared" si="19"/>
        <v>5417.3795</v>
      </c>
      <c r="G20" s="18">
        <f t="shared" si="19"/>
        <v>71.53325833</v>
      </c>
      <c r="H20" s="18">
        <f t="shared" si="19"/>
        <v>68.29333333</v>
      </c>
      <c r="I20" s="18">
        <f t="shared" si="19"/>
        <v>0</v>
      </c>
      <c r="J20" s="18">
        <f t="shared" si="19"/>
        <v>23.46457153</v>
      </c>
      <c r="K20" s="18">
        <f t="shared" si="19"/>
        <v>0.08175287142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5" t="s">
        <v>15</v>
      </c>
      <c r="C22" s="26">
        <f>(G20-C20*D20)/((E20)-(C20)^2)</f>
        <v>67.8871409</v>
      </c>
      <c r="D22" s="25"/>
      <c r="E22" s="25"/>
      <c r="F22" s="25"/>
      <c r="G22" s="25"/>
      <c r="H22" s="25"/>
      <c r="I22" s="25"/>
      <c r="J22" s="25"/>
      <c r="K22" s="2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5" t="s">
        <v>16</v>
      </c>
      <c r="C23" s="27">
        <f>D20-C22*C20</f>
        <v>7.87377793</v>
      </c>
      <c r="D23" s="25"/>
      <c r="E23" s="25"/>
      <c r="F23" s="25"/>
      <c r="G23" s="25"/>
      <c r="H23" s="25"/>
      <c r="I23" s="25"/>
      <c r="J23" s="25"/>
      <c r="K23" s="2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24"/>
      <c r="C24" s="25"/>
      <c r="D24" s="25"/>
      <c r="E24" s="25"/>
      <c r="F24" s="25"/>
      <c r="G24" s="25"/>
      <c r="H24" s="25"/>
      <c r="I24" s="25"/>
      <c r="J24" s="25"/>
      <c r="K24" s="2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5" t="s">
        <v>17</v>
      </c>
      <c r="C25" s="28">
        <f>1/C18*K19*100%</f>
        <v>0.08175287142</v>
      </c>
      <c r="D25" s="25"/>
      <c r="E25" s="29" t="s">
        <v>18</v>
      </c>
      <c r="F25" s="30"/>
      <c r="G25" s="30"/>
      <c r="H25" s="30"/>
      <c r="I25" s="30"/>
      <c r="J25" s="31"/>
      <c r="K25" s="2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5" t="s">
        <v>19</v>
      </c>
      <c r="C26" s="32">
        <f>C22*(C20/D20)</f>
        <v>0.8847064926</v>
      </c>
      <c r="D26" s="25"/>
      <c r="E26" s="33"/>
      <c r="F26" s="34"/>
      <c r="G26" s="34"/>
      <c r="H26" s="34"/>
      <c r="I26" s="34"/>
      <c r="J26" s="35"/>
      <c r="K26" s="2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24"/>
      <c r="C27" s="25"/>
      <c r="D27" s="25"/>
      <c r="E27" s="36"/>
      <c r="F27" s="36"/>
      <c r="G27" s="36"/>
      <c r="H27" s="36"/>
      <c r="I27" s="36"/>
      <c r="J27" s="36"/>
      <c r="K27" s="2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5" t="s">
        <v>20</v>
      </c>
      <c r="C28" s="27">
        <f>SQRT(E20-(C20)^2)</f>
        <v>0.397974036</v>
      </c>
      <c r="D28" s="25"/>
      <c r="E28" s="37" t="s">
        <v>21</v>
      </c>
      <c r="F28" s="30"/>
      <c r="G28" s="30"/>
      <c r="H28" s="30"/>
      <c r="I28" s="30"/>
      <c r="J28" s="31"/>
      <c r="K28" s="2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5" t="s">
        <v>22</v>
      </c>
      <c r="C29" s="27">
        <f>SQRT(F20-(D20)^2)</f>
        <v>27.44813513</v>
      </c>
      <c r="D29" s="1"/>
      <c r="E29" s="38"/>
      <c r="J29" s="3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5" t="s">
        <v>23</v>
      </c>
      <c r="C30" s="27">
        <f>(G20-C20*D20)/(C28*C29)</f>
        <v>0.9843043736</v>
      </c>
      <c r="D30" s="1"/>
      <c r="E30" s="33"/>
      <c r="F30" s="34"/>
      <c r="G30" s="34"/>
      <c r="H30" s="34"/>
      <c r="I30" s="34"/>
      <c r="J30" s="3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5" t="s">
        <v>24</v>
      </c>
      <c r="C31" s="27">
        <f>(C30)^2</f>
        <v>0.9688550999</v>
      </c>
      <c r="D31" s="1"/>
      <c r="E31" s="36"/>
      <c r="F31" s="36"/>
      <c r="G31" s="36"/>
      <c r="H31" s="36"/>
      <c r="I31" s="36"/>
      <c r="J31" s="3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5" t="s">
        <v>25</v>
      </c>
      <c r="C32" s="27">
        <f>ABS(C30)/SQRT((1-C31)/(C18-2))</f>
        <v>17.63745602</v>
      </c>
      <c r="D32" s="1"/>
      <c r="E32" s="37" t="s">
        <v>26</v>
      </c>
      <c r="F32" s="30"/>
      <c r="G32" s="30"/>
      <c r="H32" s="30"/>
      <c r="I32" s="30"/>
      <c r="J32" s="3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5" t="s">
        <v>27</v>
      </c>
      <c r="C33" s="40">
        <v>2.23</v>
      </c>
      <c r="D33" s="1"/>
      <c r="E33" s="33"/>
      <c r="F33" s="34"/>
      <c r="G33" s="34"/>
      <c r="H33" s="34"/>
      <c r="I33" s="34"/>
      <c r="J33" s="3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5">
    <mergeCell ref="B2:G2"/>
    <mergeCell ref="B3:G3"/>
    <mergeCell ref="E25:J26"/>
    <mergeCell ref="E28:J30"/>
    <mergeCell ref="E32:J33"/>
  </mergeCells>
  <drawing r:id="rId1"/>
</worksheet>
</file>