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.1" sheetId="1" r:id="rId4"/>
    <sheet state="visible" name="Задание 3.1" sheetId="2" r:id="rId5"/>
  </sheets>
  <definedNames/>
  <calcPr/>
</workbook>
</file>

<file path=xl/sharedStrings.xml><?xml version="1.0" encoding="utf-8"?>
<sst xmlns="http://schemas.openxmlformats.org/spreadsheetml/2006/main" count="46" uniqueCount="34">
  <si>
    <t>i</t>
  </si>
  <si>
    <t>xi</t>
  </si>
  <si>
    <t>yi</t>
  </si>
  <si>
    <t>zi</t>
  </si>
  <si>
    <t>xi^2</t>
  </si>
  <si>
    <t>yi^2</t>
  </si>
  <si>
    <t>zi^2</t>
  </si>
  <si>
    <t>xiyi</t>
  </si>
  <si>
    <t>xizi</t>
  </si>
  <si>
    <t>yizi</t>
  </si>
  <si>
    <t>n =</t>
  </si>
  <si>
    <t xml:space="preserve"> </t>
  </si>
  <si>
    <t>sum =</t>
  </si>
  <si>
    <t>r(xy) =</t>
  </si>
  <si>
    <t>A =</t>
  </si>
  <si>
    <t>r(xz) =</t>
  </si>
  <si>
    <t>r(yz) =</t>
  </si>
  <si>
    <t>Rz =</t>
  </si>
  <si>
    <t>t =</t>
  </si>
  <si>
    <r>
      <rPr>
        <rFont val="Times New Roman"/>
        <color theme="1"/>
        <sz val="12.0"/>
      </rPr>
      <t>При a = 0.05 критическое значение распределения Фишера F</t>
    </r>
    <r>
      <rPr>
        <rFont val="Times New Roman"/>
        <color theme="1"/>
        <sz val="9.0"/>
      </rPr>
      <t xml:space="preserve">кр </t>
    </r>
    <r>
      <rPr>
        <rFont val="Times New Roman"/>
        <color theme="1"/>
        <sz val="12.0"/>
      </rPr>
      <t>= 9.55, т.к t &gt; F</t>
    </r>
    <r>
      <rPr>
        <rFont val="Times New Roman"/>
        <color theme="1"/>
        <sz val="9.0"/>
      </rPr>
      <t>кр</t>
    </r>
    <r>
      <rPr>
        <rFont val="Times New Roman"/>
        <color theme="1"/>
        <sz val="12.0"/>
      </rPr>
      <t>, то выборочный коэффициент корреляции заведомо значим. Таким образом, связь между урожайность. и условиями выращивания культуры является весьма тесной.</t>
    </r>
  </si>
  <si>
    <t>xi-~x</t>
  </si>
  <si>
    <t>(xi-~x)^2</t>
  </si>
  <si>
    <t>yi-~y</t>
  </si>
  <si>
    <t>(yi-~y)^2</t>
  </si>
  <si>
    <t>zi-~z</t>
  </si>
  <si>
    <t>(zi-~z)^2</t>
  </si>
  <si>
    <t>(xi-~x)*(yi-~y)</t>
  </si>
  <si>
    <t>(xi-~x)*(zi-~z)</t>
  </si>
  <si>
    <t>(yi-~y)*(zi-~z)</t>
  </si>
  <si>
    <t>~x =</t>
  </si>
  <si>
    <t>~y =</t>
  </si>
  <si>
    <t>~z =</t>
  </si>
  <si>
    <r>
      <rPr>
        <rFont val="Times New Roman"/>
        <color theme="1"/>
        <sz val="12.0"/>
      </rPr>
      <t>При a = 0.05 критическое значение распределения Фишера F</t>
    </r>
    <r>
      <rPr>
        <rFont val="Times New Roman"/>
        <color theme="1"/>
        <sz val="9.0"/>
      </rPr>
      <t xml:space="preserve">кр </t>
    </r>
    <r>
      <rPr>
        <rFont val="Times New Roman"/>
        <color theme="1"/>
        <sz val="12.0"/>
      </rPr>
      <t>= 6.94, т.к t &gt; F</t>
    </r>
    <r>
      <rPr>
        <rFont val="Times New Roman"/>
        <color theme="1"/>
        <sz val="9.0"/>
      </rPr>
      <t>кр</t>
    </r>
    <r>
      <rPr>
        <rFont val="Times New Roman"/>
        <color theme="1"/>
        <sz val="12.0"/>
      </rPr>
      <t xml:space="preserve">, то выборочный коэффициент корреляции заведомо значим. </t>
    </r>
  </si>
  <si>
    <r>
      <rPr>
        <rFont val="Times New Roman"/>
        <color theme="1"/>
        <sz val="12.0"/>
      </rPr>
      <t>F</t>
    </r>
    <r>
      <rPr>
        <rFont val="Times New Roman"/>
        <color theme="1"/>
        <sz val="9.0"/>
      </rPr>
      <t xml:space="preserve">кр </t>
    </r>
    <r>
      <rPr>
        <rFont val="Times New Roman"/>
        <color theme="1"/>
        <sz val="12.0"/>
      </rPr>
      <t>=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</si>
</sst>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"/>
  </numFmts>
  <fonts count="6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Arial"/>
      <scheme val="minor"/>
    </font>
    <font/>
    <font>
      <sz val="12.0"/>
      <color rgb="FF000000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readingOrder="0"/>
    </xf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/>
    </xf>
    <xf borderId="4" fillId="2" fontId="1" numFmtId="0" xfId="0" applyAlignment="1" applyBorder="1" applyFont="1">
      <alignment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4" numFmtId="0" xfId="0" applyAlignment="1" applyFont="1">
      <alignment horizontal="center" readingOrder="0" shrinkToFit="0" wrapText="1"/>
    </xf>
    <xf borderId="0" fillId="0" fontId="1" numFmtId="2" xfId="0" applyAlignment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 readingOrder="0"/>
    </xf>
    <xf borderId="0" fillId="0" fontId="5" numFmtId="0" xfId="0" applyFont="1"/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.63"/>
    <col customWidth="1" min="3" max="11" width="9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>
        <v>1.0</v>
      </c>
      <c r="C3" s="3">
        <v>26.0</v>
      </c>
      <c r="D3" s="3">
        <v>2.1</v>
      </c>
      <c r="E3" s="3">
        <v>18.0</v>
      </c>
      <c r="F3" s="4">
        <f t="shared" ref="F3:H3" si="1">C3^2</f>
        <v>676</v>
      </c>
      <c r="G3" s="4">
        <f t="shared" si="1"/>
        <v>4.41</v>
      </c>
      <c r="H3" s="4">
        <f t="shared" si="1"/>
        <v>324</v>
      </c>
      <c r="I3" s="4">
        <f t="shared" ref="I3:I8" si="3">C3*D3</f>
        <v>54.6</v>
      </c>
      <c r="J3" s="4">
        <f t="shared" ref="J3:J8" si="4">C3*E3</f>
        <v>468</v>
      </c>
      <c r="K3" s="4">
        <f t="shared" ref="K3:K8" si="5">D3*E3</f>
        <v>37.8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>
        <v>2.0</v>
      </c>
      <c r="C4" s="3">
        <v>35.0</v>
      </c>
      <c r="D4" s="3">
        <v>2.3</v>
      </c>
      <c r="E4" s="3">
        <v>21.0</v>
      </c>
      <c r="F4" s="4">
        <f t="shared" ref="F4:H4" si="2">C4^2</f>
        <v>1225</v>
      </c>
      <c r="G4" s="4">
        <f t="shared" si="2"/>
        <v>5.29</v>
      </c>
      <c r="H4" s="4">
        <f t="shared" si="2"/>
        <v>441</v>
      </c>
      <c r="I4" s="4">
        <f t="shared" si="3"/>
        <v>80.5</v>
      </c>
      <c r="J4" s="4">
        <f t="shared" si="4"/>
        <v>735</v>
      </c>
      <c r="K4" s="4">
        <f t="shared" si="5"/>
        <v>48.3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3">
        <v>3.0</v>
      </c>
      <c r="C5" s="3">
        <v>36.0</v>
      </c>
      <c r="D5" s="3">
        <v>2.4</v>
      </c>
      <c r="E5" s="3">
        <v>22.1</v>
      </c>
      <c r="F5" s="4">
        <f t="shared" ref="F5:H5" si="6">C5^2</f>
        <v>1296</v>
      </c>
      <c r="G5" s="4">
        <f t="shared" si="6"/>
        <v>5.76</v>
      </c>
      <c r="H5" s="4">
        <f t="shared" si="6"/>
        <v>488.41</v>
      </c>
      <c r="I5" s="4">
        <f t="shared" si="3"/>
        <v>86.4</v>
      </c>
      <c r="J5" s="4">
        <f t="shared" si="4"/>
        <v>795.6</v>
      </c>
      <c r="K5" s="4">
        <f t="shared" si="5"/>
        <v>53.04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>
        <v>4.0</v>
      </c>
      <c r="C6" s="3">
        <v>40.0</v>
      </c>
      <c r="D6" s="3">
        <v>2.6</v>
      </c>
      <c r="E6" s="3">
        <v>25.3</v>
      </c>
      <c r="F6" s="4">
        <f t="shared" ref="F6:H6" si="7">C6^2</f>
        <v>1600</v>
      </c>
      <c r="G6" s="4">
        <f t="shared" si="7"/>
        <v>6.76</v>
      </c>
      <c r="H6" s="4">
        <f t="shared" si="7"/>
        <v>640.09</v>
      </c>
      <c r="I6" s="4">
        <f t="shared" si="3"/>
        <v>104</v>
      </c>
      <c r="J6" s="4">
        <f t="shared" si="4"/>
        <v>1012</v>
      </c>
      <c r="K6" s="4">
        <f t="shared" si="5"/>
        <v>65.78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>
        <v>5.0</v>
      </c>
      <c r="C7" s="3">
        <v>41.0</v>
      </c>
      <c r="D7" s="3">
        <v>2.9</v>
      </c>
      <c r="E7" s="3">
        <v>28.0</v>
      </c>
      <c r="F7" s="4">
        <f t="shared" ref="F7:H7" si="8">C7^2</f>
        <v>1681</v>
      </c>
      <c r="G7" s="4">
        <f t="shared" si="8"/>
        <v>8.41</v>
      </c>
      <c r="H7" s="4">
        <f t="shared" si="8"/>
        <v>784</v>
      </c>
      <c r="I7" s="4">
        <f t="shared" si="3"/>
        <v>118.9</v>
      </c>
      <c r="J7" s="4">
        <f t="shared" si="4"/>
        <v>1148</v>
      </c>
      <c r="K7" s="4">
        <f t="shared" si="5"/>
        <v>81.2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3">
        <v>6.0</v>
      </c>
      <c r="C8" s="3">
        <v>45.0</v>
      </c>
      <c r="D8" s="3">
        <v>3.0</v>
      </c>
      <c r="E8" s="3">
        <v>28.5</v>
      </c>
      <c r="F8" s="4">
        <f t="shared" ref="F8:H8" si="9">C8^2</f>
        <v>2025</v>
      </c>
      <c r="G8" s="4">
        <f t="shared" si="9"/>
        <v>9</v>
      </c>
      <c r="H8" s="4">
        <f t="shared" si="9"/>
        <v>812.25</v>
      </c>
      <c r="I8" s="4">
        <f t="shared" si="3"/>
        <v>135</v>
      </c>
      <c r="J8" s="4">
        <f t="shared" si="4"/>
        <v>1282.5</v>
      </c>
      <c r="K8" s="4">
        <f t="shared" si="5"/>
        <v>85.5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5"/>
      <c r="B9" s="6" t="s">
        <v>10</v>
      </c>
      <c r="C9" s="2">
        <f>B8</f>
        <v>6</v>
      </c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7" t="s">
        <v>11</v>
      </c>
      <c r="B10" s="8" t="s">
        <v>12</v>
      </c>
      <c r="C10" s="9">
        <f t="shared" ref="C10:K10" si="10">SUM(C3:C8)</f>
        <v>223</v>
      </c>
      <c r="D10" s="9">
        <f t="shared" si="10"/>
        <v>15.3</v>
      </c>
      <c r="E10" s="9">
        <f t="shared" si="10"/>
        <v>142.9</v>
      </c>
      <c r="F10" s="9">
        <f t="shared" si="10"/>
        <v>8503</v>
      </c>
      <c r="G10" s="9">
        <f t="shared" si="10"/>
        <v>39.63</v>
      </c>
      <c r="H10" s="9">
        <f t="shared" si="10"/>
        <v>3489.75</v>
      </c>
      <c r="I10" s="9">
        <f t="shared" si="10"/>
        <v>579.4</v>
      </c>
      <c r="J10" s="9">
        <f t="shared" si="10"/>
        <v>5441.1</v>
      </c>
      <c r="K10" s="9">
        <f t="shared" si="10"/>
        <v>371.62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0"/>
      <c r="C11" s="1"/>
      <c r="D11" s="1"/>
      <c r="E11" s="1"/>
      <c r="F11" s="7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8" t="s">
        <v>13</v>
      </c>
      <c r="C12" s="11">
        <f>(C9*I10-C10*D10)/(SQRT(C9*F10-(C10)^2)*SQRT(C9*G10-(D10)^2))</f>
        <v>0.9352335389</v>
      </c>
      <c r="D12" s="10" t="s">
        <v>14</v>
      </c>
      <c r="E12" s="12">
        <v>1.0</v>
      </c>
      <c r="F12" s="13">
        <f>C12</f>
        <v>0.9352335389</v>
      </c>
      <c r="G12" s="14">
        <f>C13</f>
        <v>0.9543547882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8" t="s">
        <v>15</v>
      </c>
      <c r="C13" s="11">
        <f>(C9*J10-C10*E10)/(SQRT(C9*F10-(C10)^2)*SQRT(C9*H10-(E10)^2))</f>
        <v>0.9543547882</v>
      </c>
      <c r="D13" s="1"/>
      <c r="E13" s="15">
        <f t="shared" ref="E13:E14" si="11">C12</f>
        <v>0.9352335389</v>
      </c>
      <c r="F13" s="3">
        <v>1.0</v>
      </c>
      <c r="G13" s="14">
        <f>C13</f>
        <v>0.9543547882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8" t="s">
        <v>16</v>
      </c>
      <c r="C14" s="11">
        <f>(C9*K10-D10*E10)/(SQRT(C9*G10-(D10)^2)*SQRT(C9*H10-(E10)^2))</f>
        <v>0.9914556998</v>
      </c>
      <c r="D14" s="1"/>
      <c r="E14" s="15">
        <f t="shared" si="11"/>
        <v>0.9543547882</v>
      </c>
      <c r="F14" s="13">
        <f>C14</f>
        <v>0.9914556998</v>
      </c>
      <c r="G14" s="16">
        <v>1.0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8" t="s">
        <v>17</v>
      </c>
      <c r="C15" s="11">
        <f>SQRT(((C12)^2+(C13)^2-2*C12*C13*C14)/(1-(C14)^2))</f>
        <v>0.9580508991</v>
      </c>
      <c r="D15" s="5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8" t="s">
        <v>18</v>
      </c>
      <c r="C16" s="17">
        <f>((C15)^2*(C9-3)/((1-(C15)^2)*2))</f>
        <v>16.76184384</v>
      </c>
      <c r="D16" s="5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8" t="s">
        <v>19</v>
      </c>
      <c r="C18" s="19"/>
      <c r="D18" s="19"/>
      <c r="E18" s="19"/>
      <c r="F18" s="19"/>
      <c r="G18" s="19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1"/>
      <c r="I19" s="2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23"/>
      <c r="C20" s="24"/>
      <c r="D20" s="24"/>
      <c r="E20" s="24"/>
      <c r="F20" s="24"/>
      <c r="G20" s="24"/>
      <c r="H20" s="24"/>
      <c r="I20" s="2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B18:I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12" max="12" width="15.88"/>
    <col customWidth="1" min="13" max="13" width="13.88"/>
    <col customWidth="1" min="14" max="14" width="15.13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/>
      <c r="B2" s="2" t="s">
        <v>0</v>
      </c>
      <c r="C2" s="2" t="s">
        <v>1</v>
      </c>
      <c r="D2" s="2" t="s">
        <v>2</v>
      </c>
      <c r="E2" s="2" t="s">
        <v>3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4"/>
      <c r="B3" s="3">
        <v>1.0</v>
      </c>
      <c r="C3" s="26">
        <v>0.2</v>
      </c>
      <c r="D3" s="26">
        <v>0.8</v>
      </c>
      <c r="E3" s="26">
        <v>10.0</v>
      </c>
      <c r="F3" s="27">
        <f t="shared" ref="F3:F9" si="1">C3-$C$13</f>
        <v>-0.2857142857</v>
      </c>
      <c r="G3" s="27">
        <f t="shared" ref="G3:G9" si="2">(F3)^2</f>
        <v>0.08163265306</v>
      </c>
      <c r="H3" s="27">
        <f t="shared" ref="H3:H9" si="3">D3-$C$14</f>
        <v>-0.08571428571</v>
      </c>
      <c r="I3" s="27">
        <f t="shared" ref="I3:I9" si="4">(H3)^2</f>
        <v>0.007346938776</v>
      </c>
      <c r="J3" s="27">
        <f t="shared" ref="J3:J9" si="5">E3-$C$15</f>
        <v>-4.142857143</v>
      </c>
      <c r="K3" s="27">
        <f t="shared" ref="K3:K9" si="6">(J3)^2</f>
        <v>17.16326531</v>
      </c>
      <c r="L3" s="27">
        <f t="shared" ref="L3:L9" si="7">F3*H3</f>
        <v>0.02448979592</v>
      </c>
      <c r="M3" s="27">
        <f t="shared" ref="M3:M9" si="8">F3*J3</f>
        <v>1.183673469</v>
      </c>
      <c r="N3" s="27">
        <f t="shared" ref="N3:N9" si="9">H3*J3</f>
        <v>0.3551020408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3">
        <v>2.0</v>
      </c>
      <c r="C4" s="26">
        <v>0.5</v>
      </c>
      <c r="D4" s="26">
        <v>0.2</v>
      </c>
      <c r="E4" s="26">
        <v>12.0</v>
      </c>
      <c r="F4" s="27">
        <f t="shared" si="1"/>
        <v>0.01428571429</v>
      </c>
      <c r="G4" s="27">
        <f t="shared" si="2"/>
        <v>0.0002040816327</v>
      </c>
      <c r="H4" s="27">
        <f t="shared" si="3"/>
        <v>-0.6857142857</v>
      </c>
      <c r="I4" s="27">
        <f t="shared" si="4"/>
        <v>0.4702040816</v>
      </c>
      <c r="J4" s="27">
        <f t="shared" si="5"/>
        <v>-2.142857143</v>
      </c>
      <c r="K4" s="27">
        <f t="shared" si="6"/>
        <v>4.591836735</v>
      </c>
      <c r="L4" s="27">
        <f t="shared" si="7"/>
        <v>-0.009795918367</v>
      </c>
      <c r="M4" s="27">
        <f t="shared" si="8"/>
        <v>-0.0306122449</v>
      </c>
      <c r="N4" s="27">
        <f t="shared" si="9"/>
        <v>1.469387755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4"/>
      <c r="B5" s="3">
        <v>3.0</v>
      </c>
      <c r="C5" s="26">
        <v>0.3</v>
      </c>
      <c r="D5" s="26">
        <v>1.0</v>
      </c>
      <c r="E5" s="26">
        <v>12.0</v>
      </c>
      <c r="F5" s="27">
        <f t="shared" si="1"/>
        <v>-0.1857142857</v>
      </c>
      <c r="G5" s="27">
        <f t="shared" si="2"/>
        <v>0.03448979592</v>
      </c>
      <c r="H5" s="27">
        <f t="shared" si="3"/>
        <v>0.1142857143</v>
      </c>
      <c r="I5" s="27">
        <f t="shared" si="4"/>
        <v>0.01306122449</v>
      </c>
      <c r="J5" s="27">
        <f t="shared" si="5"/>
        <v>-2.142857143</v>
      </c>
      <c r="K5" s="27">
        <f t="shared" si="6"/>
        <v>4.591836735</v>
      </c>
      <c r="L5" s="27">
        <f t="shared" si="7"/>
        <v>-0.0212244898</v>
      </c>
      <c r="M5" s="27">
        <f t="shared" si="8"/>
        <v>0.3979591837</v>
      </c>
      <c r="N5" s="27">
        <f t="shared" si="9"/>
        <v>-0.2448979592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3">
        <v>4.0</v>
      </c>
      <c r="C6" s="26">
        <v>0.5</v>
      </c>
      <c r="D6" s="26">
        <v>1.2</v>
      </c>
      <c r="E6" s="26">
        <v>14.0</v>
      </c>
      <c r="F6" s="27">
        <f t="shared" si="1"/>
        <v>0.01428571429</v>
      </c>
      <c r="G6" s="27">
        <f t="shared" si="2"/>
        <v>0.0002040816327</v>
      </c>
      <c r="H6" s="27">
        <f t="shared" si="3"/>
        <v>0.3142857143</v>
      </c>
      <c r="I6" s="27">
        <f t="shared" si="4"/>
        <v>0.0987755102</v>
      </c>
      <c r="J6" s="27">
        <f t="shared" si="5"/>
        <v>-0.1428571429</v>
      </c>
      <c r="K6" s="27">
        <f t="shared" si="6"/>
        <v>0.02040816327</v>
      </c>
      <c r="L6" s="27">
        <f t="shared" si="7"/>
        <v>0.004489795918</v>
      </c>
      <c r="M6" s="27">
        <f t="shared" si="8"/>
        <v>-0.002040816327</v>
      </c>
      <c r="N6" s="27">
        <f t="shared" si="9"/>
        <v>-0.04489795918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3">
        <v>5.0</v>
      </c>
      <c r="C7" s="26">
        <v>0.5</v>
      </c>
      <c r="D7" s="26">
        <v>0.9</v>
      </c>
      <c r="E7" s="26">
        <v>16.0</v>
      </c>
      <c r="F7" s="27">
        <f t="shared" si="1"/>
        <v>0.01428571429</v>
      </c>
      <c r="G7" s="27">
        <f t="shared" si="2"/>
        <v>0.0002040816327</v>
      </c>
      <c r="H7" s="27">
        <f t="shared" si="3"/>
        <v>0.01428571429</v>
      </c>
      <c r="I7" s="27">
        <f t="shared" si="4"/>
        <v>0.0002040816327</v>
      </c>
      <c r="J7" s="27">
        <f t="shared" si="5"/>
        <v>1.857142857</v>
      </c>
      <c r="K7" s="27">
        <f t="shared" si="6"/>
        <v>3.448979592</v>
      </c>
      <c r="L7" s="27">
        <f t="shared" si="7"/>
        <v>0.0002040816327</v>
      </c>
      <c r="M7" s="27">
        <f t="shared" si="8"/>
        <v>0.02653061224</v>
      </c>
      <c r="N7" s="27">
        <f t="shared" si="9"/>
        <v>0.02653061224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4"/>
      <c r="B8" s="3">
        <v>6.0</v>
      </c>
      <c r="C8" s="26">
        <v>0.6</v>
      </c>
      <c r="D8" s="26">
        <v>1.0</v>
      </c>
      <c r="E8" s="26">
        <v>17.0</v>
      </c>
      <c r="F8" s="27">
        <f t="shared" si="1"/>
        <v>0.1142857143</v>
      </c>
      <c r="G8" s="27">
        <f t="shared" si="2"/>
        <v>0.01306122449</v>
      </c>
      <c r="H8" s="27">
        <f t="shared" si="3"/>
        <v>0.1142857143</v>
      </c>
      <c r="I8" s="27">
        <f t="shared" si="4"/>
        <v>0.01306122449</v>
      </c>
      <c r="J8" s="27">
        <f t="shared" si="5"/>
        <v>2.857142857</v>
      </c>
      <c r="K8" s="27">
        <f t="shared" si="6"/>
        <v>8.163265306</v>
      </c>
      <c r="L8" s="27">
        <f t="shared" si="7"/>
        <v>0.01306122449</v>
      </c>
      <c r="M8" s="27">
        <f t="shared" si="8"/>
        <v>0.3265306122</v>
      </c>
      <c r="N8" s="27">
        <f t="shared" si="9"/>
        <v>0.3265306122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4"/>
      <c r="B9" s="3">
        <v>7.0</v>
      </c>
      <c r="C9" s="26">
        <v>0.8</v>
      </c>
      <c r="D9" s="26">
        <v>1.1</v>
      </c>
      <c r="E9" s="26">
        <v>18.0</v>
      </c>
      <c r="F9" s="27">
        <f t="shared" si="1"/>
        <v>0.3142857143</v>
      </c>
      <c r="G9" s="27">
        <f t="shared" si="2"/>
        <v>0.0987755102</v>
      </c>
      <c r="H9" s="27">
        <f t="shared" si="3"/>
        <v>0.2142857143</v>
      </c>
      <c r="I9" s="27">
        <f t="shared" si="4"/>
        <v>0.04591836735</v>
      </c>
      <c r="J9" s="27">
        <f t="shared" si="5"/>
        <v>3.857142857</v>
      </c>
      <c r="K9" s="27">
        <f t="shared" si="6"/>
        <v>14.87755102</v>
      </c>
      <c r="L9" s="27">
        <f t="shared" si="7"/>
        <v>0.06734693878</v>
      </c>
      <c r="M9" s="27">
        <f t="shared" si="8"/>
        <v>1.212244898</v>
      </c>
      <c r="N9" s="27">
        <f t="shared" si="9"/>
        <v>0.8265306122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4"/>
      <c r="B10" s="6" t="s">
        <v>10</v>
      </c>
      <c r="C10" s="2">
        <f>B9</f>
        <v>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4"/>
      <c r="B11" s="8" t="s">
        <v>12</v>
      </c>
      <c r="C11" s="9">
        <f t="shared" ref="C11:N11" si="10">SUM(C3:C9)</f>
        <v>3.4</v>
      </c>
      <c r="D11" s="9">
        <f t="shared" si="10"/>
        <v>6.2</v>
      </c>
      <c r="E11" s="9">
        <f t="shared" si="10"/>
        <v>99</v>
      </c>
      <c r="F11" s="28">
        <f t="shared" si="10"/>
        <v>0</v>
      </c>
      <c r="G11" s="28">
        <f t="shared" si="10"/>
        <v>0.2285714286</v>
      </c>
      <c r="H11" s="28">
        <f t="shared" si="10"/>
        <v>0</v>
      </c>
      <c r="I11" s="28">
        <f t="shared" si="10"/>
        <v>0.6485714286</v>
      </c>
      <c r="J11" s="28">
        <f t="shared" si="10"/>
        <v>0</v>
      </c>
      <c r="K11" s="28">
        <f t="shared" si="10"/>
        <v>52.85714286</v>
      </c>
      <c r="L11" s="28">
        <f t="shared" si="10"/>
        <v>0.07857142857</v>
      </c>
      <c r="M11" s="28">
        <f t="shared" si="10"/>
        <v>3.114285714</v>
      </c>
      <c r="N11" s="28">
        <f t="shared" si="10"/>
        <v>2.714285714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4"/>
      <c r="B13" s="8" t="s">
        <v>29</v>
      </c>
      <c r="C13" s="29">
        <f>C11/C10</f>
        <v>0.4857142857</v>
      </c>
      <c r="D13" s="4"/>
      <c r="E13" s="10" t="s">
        <v>14</v>
      </c>
      <c r="F13" s="12">
        <v>1.0</v>
      </c>
      <c r="G13" s="13">
        <f>C17</f>
        <v>0.2040679359</v>
      </c>
      <c r="H13" s="14">
        <f>C18</f>
        <v>0.8959744808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/>
      <c r="B14" s="8" t="s">
        <v>30</v>
      </c>
      <c r="C14" s="29">
        <f>D11/C10</f>
        <v>0.8857142857</v>
      </c>
      <c r="D14" s="4"/>
      <c r="E14" s="1"/>
      <c r="F14" s="15">
        <f t="shared" ref="F14:F15" si="11">C17</f>
        <v>0.2040679359</v>
      </c>
      <c r="G14" s="3">
        <v>1.0</v>
      </c>
      <c r="H14" s="14">
        <f>C18</f>
        <v>0.8959744808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8" t="s">
        <v>31</v>
      </c>
      <c r="C15" s="29">
        <f>E11/C10</f>
        <v>14.14285714</v>
      </c>
      <c r="D15" s="4"/>
      <c r="E15" s="1"/>
      <c r="F15" s="15">
        <f t="shared" si="11"/>
        <v>0.8959744808</v>
      </c>
      <c r="G15" s="13">
        <f>C19</f>
        <v>0.4635801295</v>
      </c>
      <c r="H15" s="16">
        <v>1.0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8" t="s">
        <v>13</v>
      </c>
      <c r="C17" s="11">
        <f>L11/(SQRT(G11)*SQRT(I11))</f>
        <v>0.2040679359</v>
      </c>
      <c r="E17" s="18" t="s">
        <v>32</v>
      </c>
      <c r="F17" s="19"/>
      <c r="G17" s="19"/>
      <c r="H17" s="19"/>
      <c r="I17" s="19"/>
      <c r="J17" s="20"/>
      <c r="K17" s="30"/>
      <c r="L17" s="3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8" t="s">
        <v>15</v>
      </c>
      <c r="C18" s="11">
        <f>M11/(SQRT(G11)*SQRT(K11))</f>
        <v>0.8959744808</v>
      </c>
      <c r="E18" s="21"/>
      <c r="J18" s="22"/>
      <c r="K18" s="30"/>
      <c r="L18" s="3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8" t="s">
        <v>16</v>
      </c>
      <c r="C19" s="11">
        <f>N11/(SQRT(I11)*SQRT(K11))</f>
        <v>0.4635801295</v>
      </c>
      <c r="E19" s="21"/>
      <c r="J19" s="22"/>
      <c r="K19" s="30"/>
      <c r="L19" s="3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8" t="s">
        <v>17</v>
      </c>
      <c r="C20" s="11">
        <f>SQRT(((C17)^2+(C18)^2-2*C17*C18*C19)/(1-(C19)^2))</f>
        <v>0.9271640062</v>
      </c>
      <c r="D20" s="5"/>
      <c r="E20" s="21"/>
      <c r="J20" s="22"/>
      <c r="K20" s="30"/>
      <c r="L20" s="3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8" t="s">
        <v>18</v>
      </c>
      <c r="C21" s="17">
        <f>((C20)^2*(C10-3)/((1-(C20)^2)*2))</f>
        <v>12.24837281</v>
      </c>
      <c r="D21" s="5"/>
      <c r="E21" s="21"/>
      <c r="J21" s="22"/>
      <c r="K21" s="30"/>
      <c r="L21" s="3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8" t="s">
        <v>33</v>
      </c>
      <c r="C22" s="31">
        <v>6.94</v>
      </c>
      <c r="D22" s="4"/>
      <c r="E22" s="23"/>
      <c r="F22" s="24"/>
      <c r="G22" s="24"/>
      <c r="H22" s="24"/>
      <c r="I22" s="24"/>
      <c r="J22" s="2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</sheetData>
  <mergeCells count="1">
    <mergeCell ref="E17:J22"/>
  </mergeCells>
  <drawing r:id="rId1"/>
</worksheet>
</file>