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<sst xmlns="http://schemas.openxmlformats.org/spreadsheetml/2006/main" count="35" uniqueCount="34">
  <si>
    <t>№</t>
  </si>
  <si>
    <t>x</t>
  </si>
  <si>
    <t>y</t>
  </si>
  <si>
    <t>x^2</t>
  </si>
  <si>
    <t>y^2</t>
  </si>
  <si>
    <t>xy</t>
  </si>
  <si>
    <t>y'</t>
  </si>
  <si>
    <t>y-y'</t>
  </si>
  <si>
    <t>(y-y')^2</t>
  </si>
  <si>
    <t>A</t>
  </si>
  <si>
    <t>n =</t>
  </si>
  <si>
    <t>Итог</t>
  </si>
  <si>
    <t>Среднее значение</t>
  </si>
  <si>
    <t>b1</t>
  </si>
  <si>
    <t>b0</t>
  </si>
  <si>
    <t>~A</t>
  </si>
  <si>
    <t>Коэффициент эластичности показывает, что при увеличении общей площади квартиры на 1% ее стоимости в среднем возрастей на 0.806%</t>
  </si>
  <si>
    <t>Э</t>
  </si>
  <si>
    <t>ox</t>
  </si>
  <si>
    <t>Т.к tрасч&gt;tкрит, то нулевая гипотеза опровергается, коэффициент корреляции сещественно отличет от нуля  в генеральной совокупности. Значит, общая площадь квартир оказывает статистически существенное влияние на стоимость</t>
  </si>
  <si>
    <t>oy</t>
  </si>
  <si>
    <t>r</t>
  </si>
  <si>
    <t>r^2</t>
  </si>
  <si>
    <t>tрасч</t>
  </si>
  <si>
    <t>Т.к tрасч&gt;tкрит, то коэффициент регрессии статистически значим. Подтвержадется вывод о значимости влиятия общей площади квартир на их стоимость.</t>
  </si>
  <si>
    <t>tкрит</t>
  </si>
  <si>
    <t>mb1</t>
  </si>
  <si>
    <t>Fрасч</t>
  </si>
  <si>
    <t xml:space="preserve">Т.к Fрасч&gt;Fкрит, то уравнение регрессии статистически значимое (надежное).  </t>
  </si>
  <si>
    <t>Fкрит</t>
  </si>
  <si>
    <t>xn</t>
  </si>
  <si>
    <t>При общей площади квартиры в 78,8 м^2 возможная стоимость квартиры составляет 28,56 тыс у.е.</t>
  </si>
  <si>
    <t>xp</t>
  </si>
  <si>
    <t>y'p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</si>
</sst>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000"/>
    <numFmt numFmtId="165" formatCode="0.000"/>
    <numFmt numFmtId="166" formatCode="0.00000"/>
    <numFmt numFmtId="167" formatCode="0.000%"/>
    <numFmt numFmtId="168" formatCode="0.0"/>
  </numFmts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3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1" fillId="2" fontId="1" numFmtId="0" xfId="0" applyAlignment="1" applyBorder="1" applyFill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1" numFmtId="165" xfId="0" applyAlignment="1" applyFont="1" applyNumberFormat="1">
      <alignment horizontal="center" shrinkToFit="0" vertical="center" wrapText="1"/>
    </xf>
    <xf borderId="0" fillId="0" fontId="1" numFmtId="166" xfId="0" applyAlignment="1" applyFont="1" applyNumberFormat="1">
      <alignment horizontal="center" shrinkToFit="0" vertical="center" wrapText="1"/>
    </xf>
    <xf borderId="1" fillId="0" fontId="1" numFmtId="166" xfId="0" applyAlignment="1" applyBorder="1" applyFont="1" applyNumberFormat="1">
      <alignment horizontal="center" shrinkToFit="0" vertical="center" wrapText="1"/>
    </xf>
    <xf borderId="1" fillId="0" fontId="1" numFmtId="164" xfId="0" applyAlignment="1" applyBorder="1" applyFont="1" applyNumberFormat="1">
      <alignment horizontal="center" shrinkToFit="0" vertical="center" wrapText="1"/>
    </xf>
    <xf borderId="1" fillId="0" fontId="1" numFmtId="167" xfId="0" applyAlignment="1" applyBorder="1" applyFont="1" applyNumberFormat="1">
      <alignment horizontal="center" shrinkToFit="0" vertical="center" wrapText="1"/>
    </xf>
    <xf borderId="2" fillId="2" fontId="1" numFmtId="0" xfId="0" applyAlignment="1" applyBorder="1" applyFont="1">
      <alignment horizontal="left" readingOrder="0" shrinkToFit="0" vertical="center" wrapText="1"/>
    </xf>
    <xf borderId="3" fillId="0" fontId="2" numFmtId="0" xfId="0" applyBorder="1" applyFont="1"/>
    <xf borderId="4" fillId="0" fontId="2" numFmtId="0" xfId="0" applyBorder="1" applyFont="1"/>
    <xf borderId="1" fillId="0" fontId="1" numFmtId="165" xfId="0" applyAlignment="1" applyBorder="1" applyFont="1" applyNumberFormat="1">
      <alignment horizontal="center" shrinkToFit="0" vertical="center" wrapText="1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" fillId="0" fontId="1" numFmtId="2" xfId="0" applyAlignment="1" applyBorder="1" applyFont="1" applyNumberFormat="1">
      <alignment horizontal="center" shrinkToFit="0" vertical="center" wrapText="1"/>
    </xf>
    <xf borderId="1" fillId="0" fontId="1" numFmtId="168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График зависимости между переменными x и 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'Лист1'!$E$2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C27BA0"/>
              </a:solidFill>
              <a:ln cmpd="sng">
                <a:solidFill>
                  <a:srgbClr val="C27BA0"/>
                </a:solidFill>
              </a:ln>
            </c:spPr>
          </c:marker>
          <c:xVal>
            <c:numRef>
              <c:f>'Лист1'!$D$3:$D$17</c:f>
            </c:numRef>
          </c:xVal>
          <c:yVal>
            <c:numRef>
              <c:f>'Лист1'!$E$3:$E$17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050306"/>
        <c:axId val="2019273759"/>
      </c:scatterChart>
      <c:valAx>
        <c:axId val="51305030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значения параметра 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9273759"/>
      </c:valAx>
      <c:valAx>
        <c:axId val="20192737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значение параметра 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3050306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19050</xdr:colOff>
      <xdr:row>2</xdr:row>
      <xdr:rowOff>95250</xdr:rowOff>
    </xdr:from>
    <xdr:ext cx="5715000" cy="37623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6.63"/>
    <col customWidth="1" min="3" max="3" width="9.7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1"/>
      <c r="B2" s="1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1"/>
      <c r="B3" s="1"/>
      <c r="C3" s="3">
        <v>1.0</v>
      </c>
      <c r="D3" s="3">
        <v>33.0</v>
      </c>
      <c r="E3" s="3">
        <v>13.8</v>
      </c>
      <c r="F3" s="4">
        <f t="shared" ref="F3:G3" si="1">(D3)^2</f>
        <v>1089</v>
      </c>
      <c r="G3" s="4">
        <f t="shared" si="1"/>
        <v>190.44</v>
      </c>
      <c r="H3" s="4">
        <f t="shared" ref="H3:H17" si="3">D3*E3</f>
        <v>455.4</v>
      </c>
      <c r="I3" s="5">
        <f t="shared" ref="I3:I17" si="4">$D$23+$D$22*D3</f>
        <v>14.7341206</v>
      </c>
      <c r="J3" s="5">
        <f t="shared" ref="J3:J17" si="5">E3-I3</f>
        <v>-0.934120603</v>
      </c>
      <c r="K3" s="6">
        <f t="shared" ref="K3:K17" si="6">(J3)^2</f>
        <v>0.872581301</v>
      </c>
      <c r="L3" s="7">
        <f t="shared" ref="L3:L17" si="7">ABS(J3/E3)</f>
        <v>0.06768989877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1"/>
      <c r="B4" s="1"/>
      <c r="C4" s="3">
        <v>2.0</v>
      </c>
      <c r="D4" s="3">
        <v>40.0</v>
      </c>
      <c r="E4" s="3">
        <v>13.8</v>
      </c>
      <c r="F4" s="4">
        <f t="shared" ref="F4:G4" si="2">(D4)^2</f>
        <v>1600</v>
      </c>
      <c r="G4" s="4">
        <f t="shared" si="2"/>
        <v>190.44</v>
      </c>
      <c r="H4" s="4">
        <f t="shared" si="3"/>
        <v>552</v>
      </c>
      <c r="I4" s="5">
        <f t="shared" si="4"/>
        <v>16.84680905</v>
      </c>
      <c r="J4" s="5">
        <f t="shared" si="5"/>
        <v>-3.046809045</v>
      </c>
      <c r="K4" s="6">
        <f t="shared" si="6"/>
        <v>9.283045358</v>
      </c>
      <c r="L4" s="7">
        <f t="shared" si="7"/>
        <v>0.2207832641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1"/>
      <c r="B5" s="1"/>
      <c r="C5" s="3">
        <v>3.0</v>
      </c>
      <c r="D5" s="3">
        <v>36.0</v>
      </c>
      <c r="E5" s="3">
        <v>14.0</v>
      </c>
      <c r="F5" s="4">
        <f t="shared" ref="F5:G5" si="8">(D5)^2</f>
        <v>1296</v>
      </c>
      <c r="G5" s="4">
        <f t="shared" si="8"/>
        <v>196</v>
      </c>
      <c r="H5" s="4">
        <f t="shared" si="3"/>
        <v>504</v>
      </c>
      <c r="I5" s="5">
        <f t="shared" si="4"/>
        <v>15.63955851</v>
      </c>
      <c r="J5" s="5">
        <f t="shared" si="5"/>
        <v>-1.639558507</v>
      </c>
      <c r="K5" s="6">
        <f t="shared" si="6"/>
        <v>2.688152097</v>
      </c>
      <c r="L5" s="7">
        <f t="shared" si="7"/>
        <v>0.1171113219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1"/>
      <c r="B6" s="1"/>
      <c r="C6" s="3">
        <v>4.0</v>
      </c>
      <c r="D6" s="3">
        <v>60.0</v>
      </c>
      <c r="E6" s="3">
        <v>22.5</v>
      </c>
      <c r="F6" s="4">
        <f t="shared" ref="F6:G6" si="9">(D6)^2</f>
        <v>3600</v>
      </c>
      <c r="G6" s="4">
        <f t="shared" si="9"/>
        <v>506.25</v>
      </c>
      <c r="H6" s="4">
        <f t="shared" si="3"/>
        <v>1350</v>
      </c>
      <c r="I6" s="5">
        <f t="shared" si="4"/>
        <v>22.88306174</v>
      </c>
      <c r="J6" s="5">
        <f t="shared" si="5"/>
        <v>-0.3830617373</v>
      </c>
      <c r="K6" s="6">
        <f t="shared" si="6"/>
        <v>0.1467362946</v>
      </c>
      <c r="L6" s="7">
        <f t="shared" si="7"/>
        <v>0.0170249661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1"/>
      <c r="B7" s="1"/>
      <c r="C7" s="3">
        <v>5.0</v>
      </c>
      <c r="D7" s="3">
        <v>55.0</v>
      </c>
      <c r="E7" s="3">
        <v>24.0</v>
      </c>
      <c r="F7" s="4">
        <f t="shared" ref="F7:G7" si="10">(D7)^2</f>
        <v>3025</v>
      </c>
      <c r="G7" s="4">
        <f t="shared" si="10"/>
        <v>576</v>
      </c>
      <c r="H7" s="4">
        <f t="shared" si="3"/>
        <v>1320</v>
      </c>
      <c r="I7" s="5">
        <f t="shared" si="4"/>
        <v>21.37399856</v>
      </c>
      <c r="J7" s="5">
        <f t="shared" si="5"/>
        <v>2.626001436</v>
      </c>
      <c r="K7" s="6">
        <f t="shared" si="6"/>
        <v>6.895883541</v>
      </c>
      <c r="L7" s="7">
        <f t="shared" si="7"/>
        <v>0.1094167265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1"/>
      <c r="B8" s="1"/>
      <c r="C8" s="3">
        <v>6.0</v>
      </c>
      <c r="D8" s="3">
        <v>80.0</v>
      </c>
      <c r="E8" s="3">
        <v>28.0</v>
      </c>
      <c r="F8" s="4">
        <f t="shared" ref="F8:G8" si="11">(D8)^2</f>
        <v>6400</v>
      </c>
      <c r="G8" s="4">
        <f t="shared" si="11"/>
        <v>784</v>
      </c>
      <c r="H8" s="4">
        <f t="shared" si="3"/>
        <v>2240</v>
      </c>
      <c r="I8" s="5">
        <f t="shared" si="4"/>
        <v>28.91931443</v>
      </c>
      <c r="J8" s="5">
        <f t="shared" si="5"/>
        <v>-0.9193144293</v>
      </c>
      <c r="K8" s="6">
        <f t="shared" si="6"/>
        <v>0.8451390199</v>
      </c>
      <c r="L8" s="7">
        <f t="shared" si="7"/>
        <v>0.03283265819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1"/>
      <c r="B9" s="1"/>
      <c r="C9" s="3">
        <v>7.0</v>
      </c>
      <c r="D9" s="3">
        <v>95.0</v>
      </c>
      <c r="E9" s="3">
        <v>32.0</v>
      </c>
      <c r="F9" s="4">
        <f t="shared" ref="F9:G9" si="12">(D9)^2</f>
        <v>9025</v>
      </c>
      <c r="G9" s="4">
        <f t="shared" si="12"/>
        <v>1024</v>
      </c>
      <c r="H9" s="4">
        <f t="shared" si="3"/>
        <v>3040</v>
      </c>
      <c r="I9" s="5">
        <f t="shared" si="4"/>
        <v>33.44650395</v>
      </c>
      <c r="J9" s="5">
        <f t="shared" si="5"/>
        <v>-1.446503948</v>
      </c>
      <c r="K9" s="6">
        <f t="shared" si="6"/>
        <v>2.092373672</v>
      </c>
      <c r="L9" s="7">
        <f t="shared" si="7"/>
        <v>0.04520324838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1"/>
      <c r="B10" s="1"/>
      <c r="C10" s="3">
        <v>8.0</v>
      </c>
      <c r="D10" s="3">
        <v>70.0</v>
      </c>
      <c r="E10" s="3">
        <v>20.9</v>
      </c>
      <c r="F10" s="4">
        <f t="shared" ref="F10:G10" si="13">(D10)^2</f>
        <v>4900</v>
      </c>
      <c r="G10" s="4">
        <f t="shared" si="13"/>
        <v>436.81</v>
      </c>
      <c r="H10" s="4">
        <f t="shared" si="3"/>
        <v>1463</v>
      </c>
      <c r="I10" s="5">
        <f t="shared" si="4"/>
        <v>25.90118808</v>
      </c>
      <c r="J10" s="5">
        <f t="shared" si="5"/>
        <v>-5.001188083</v>
      </c>
      <c r="K10" s="6">
        <f t="shared" si="6"/>
        <v>25.01188224</v>
      </c>
      <c r="L10" s="7">
        <f t="shared" si="7"/>
        <v>0.2392912959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1"/>
      <c r="B11" s="1"/>
      <c r="C11" s="3">
        <v>9.0</v>
      </c>
      <c r="D11" s="3">
        <v>48.0</v>
      </c>
      <c r="E11" s="3">
        <v>22.0</v>
      </c>
      <c r="F11" s="4">
        <f t="shared" ref="F11:G11" si="14">(D11)^2</f>
        <v>2304</v>
      </c>
      <c r="G11" s="4">
        <f t="shared" si="14"/>
        <v>484</v>
      </c>
      <c r="H11" s="4">
        <f t="shared" si="3"/>
        <v>1056</v>
      </c>
      <c r="I11" s="5">
        <f t="shared" si="4"/>
        <v>19.26131012</v>
      </c>
      <c r="J11" s="5">
        <f t="shared" si="5"/>
        <v>2.738689878</v>
      </c>
      <c r="K11" s="6">
        <f t="shared" si="6"/>
        <v>7.500422248</v>
      </c>
      <c r="L11" s="7">
        <f t="shared" si="7"/>
        <v>0.1244859035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1"/>
      <c r="B12" s="1"/>
      <c r="C12" s="3">
        <v>10.0</v>
      </c>
      <c r="D12" s="3">
        <v>53.0</v>
      </c>
      <c r="E12" s="3">
        <v>21.5</v>
      </c>
      <c r="F12" s="4">
        <f t="shared" ref="F12:G12" si="15">(D12)^2</f>
        <v>2809</v>
      </c>
      <c r="G12" s="4">
        <f t="shared" si="15"/>
        <v>462.25</v>
      </c>
      <c r="H12" s="4">
        <f t="shared" si="3"/>
        <v>1139.5</v>
      </c>
      <c r="I12" s="5">
        <f t="shared" si="4"/>
        <v>20.7703733</v>
      </c>
      <c r="J12" s="5">
        <f t="shared" si="5"/>
        <v>0.729626705</v>
      </c>
      <c r="K12" s="6">
        <f t="shared" si="6"/>
        <v>0.5323551286</v>
      </c>
      <c r="L12" s="7">
        <f t="shared" si="7"/>
        <v>0.03393612581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1"/>
      <c r="B13" s="1"/>
      <c r="C13" s="3">
        <v>11.0</v>
      </c>
      <c r="D13" s="3">
        <v>95.0</v>
      </c>
      <c r="E13" s="3">
        <v>32.0</v>
      </c>
      <c r="F13" s="4">
        <f t="shared" ref="F13:G13" si="16">(D13)^2</f>
        <v>9025</v>
      </c>
      <c r="G13" s="4">
        <f t="shared" si="16"/>
        <v>1024</v>
      </c>
      <c r="H13" s="4">
        <f t="shared" si="3"/>
        <v>3040</v>
      </c>
      <c r="I13" s="5">
        <f t="shared" si="4"/>
        <v>33.44650395</v>
      </c>
      <c r="J13" s="5">
        <f t="shared" si="5"/>
        <v>-1.446503948</v>
      </c>
      <c r="K13" s="6">
        <f t="shared" si="6"/>
        <v>2.092373672</v>
      </c>
      <c r="L13" s="7">
        <f t="shared" si="7"/>
        <v>0.04520324838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1"/>
      <c r="B14" s="1"/>
      <c r="C14" s="3">
        <v>12.0</v>
      </c>
      <c r="D14" s="3">
        <v>75.0</v>
      </c>
      <c r="E14" s="3">
        <v>35.0</v>
      </c>
      <c r="F14" s="4">
        <f t="shared" ref="F14:G14" si="17">(D14)^2</f>
        <v>5625</v>
      </c>
      <c r="G14" s="4">
        <f t="shared" si="17"/>
        <v>1225</v>
      </c>
      <c r="H14" s="4">
        <f t="shared" si="3"/>
        <v>2625</v>
      </c>
      <c r="I14" s="5">
        <f t="shared" si="4"/>
        <v>27.41025126</v>
      </c>
      <c r="J14" s="5">
        <f t="shared" si="5"/>
        <v>7.589748744</v>
      </c>
      <c r="K14" s="6">
        <f t="shared" si="6"/>
        <v>57.60428599</v>
      </c>
      <c r="L14" s="7">
        <f t="shared" si="7"/>
        <v>0.2168499641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1"/>
      <c r="B15" s="1"/>
      <c r="C15" s="3">
        <v>13.0</v>
      </c>
      <c r="D15" s="3">
        <v>63.0</v>
      </c>
      <c r="E15" s="3">
        <v>24.0</v>
      </c>
      <c r="F15" s="4">
        <f t="shared" ref="F15:G15" si="18">(D15)^2</f>
        <v>3969</v>
      </c>
      <c r="G15" s="4">
        <f t="shared" si="18"/>
        <v>576</v>
      </c>
      <c r="H15" s="4">
        <f t="shared" si="3"/>
        <v>1512</v>
      </c>
      <c r="I15" s="5">
        <f t="shared" si="4"/>
        <v>23.78849964</v>
      </c>
      <c r="J15" s="5">
        <f t="shared" si="5"/>
        <v>0.2115003589</v>
      </c>
      <c r="K15" s="6">
        <f t="shared" si="6"/>
        <v>0.04473240183</v>
      </c>
      <c r="L15" s="7">
        <f t="shared" si="7"/>
        <v>0.008812514956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1"/>
      <c r="B16" s="1"/>
      <c r="C16" s="3">
        <v>14.0</v>
      </c>
      <c r="D16" s="3">
        <v>112.0</v>
      </c>
      <c r="E16" s="3">
        <v>37.9</v>
      </c>
      <c r="F16" s="4">
        <f t="shared" ref="F16:G16" si="19">(D16)^2</f>
        <v>12544</v>
      </c>
      <c r="G16" s="4">
        <f t="shared" si="19"/>
        <v>1436.41</v>
      </c>
      <c r="H16" s="4">
        <f t="shared" si="3"/>
        <v>4244.8</v>
      </c>
      <c r="I16" s="5">
        <f t="shared" si="4"/>
        <v>38.57731874</v>
      </c>
      <c r="J16" s="5">
        <f t="shared" si="5"/>
        <v>-0.6773187365</v>
      </c>
      <c r="K16" s="6">
        <f t="shared" si="6"/>
        <v>0.4587606709</v>
      </c>
      <c r="L16" s="7">
        <f t="shared" si="7"/>
        <v>0.01787120677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1"/>
      <c r="B17" s="1"/>
      <c r="C17" s="3">
        <v>15.0</v>
      </c>
      <c r="D17" s="3">
        <v>70.0</v>
      </c>
      <c r="E17" s="3">
        <v>27.5</v>
      </c>
      <c r="F17" s="4">
        <f t="shared" ref="F17:G17" si="20">(D17)^2</f>
        <v>4900</v>
      </c>
      <c r="G17" s="4">
        <f t="shared" si="20"/>
        <v>756.25</v>
      </c>
      <c r="H17" s="4">
        <f t="shared" si="3"/>
        <v>1925</v>
      </c>
      <c r="I17" s="5">
        <f t="shared" si="4"/>
        <v>25.90118808</v>
      </c>
      <c r="J17" s="5">
        <f t="shared" si="5"/>
        <v>1.598811917</v>
      </c>
      <c r="K17" s="6">
        <f t="shared" si="6"/>
        <v>2.556199545</v>
      </c>
      <c r="L17" s="7">
        <f t="shared" si="7"/>
        <v>0.05813861515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1"/>
      <c r="B18" s="1"/>
      <c r="C18" s="2" t="s">
        <v>10</v>
      </c>
      <c r="D18" s="2">
        <v>15.0</v>
      </c>
      <c r="E18" s="4"/>
      <c r="F18" s="4"/>
      <c r="G18" s="4"/>
      <c r="H18" s="4"/>
      <c r="I18" s="4"/>
      <c r="J18" s="4"/>
      <c r="K18" s="4"/>
      <c r="L18" s="4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1"/>
      <c r="B19" s="1"/>
      <c r="C19" s="2" t="s">
        <v>11</v>
      </c>
      <c r="D19" s="4">
        <f t="shared" ref="D19:L19" si="21">SUM(D3:D17)</f>
        <v>985</v>
      </c>
      <c r="E19" s="4">
        <f t="shared" si="21"/>
        <v>368.9</v>
      </c>
      <c r="F19" s="4">
        <f t="shared" si="21"/>
        <v>72111</v>
      </c>
      <c r="G19" s="4">
        <f t="shared" si="21"/>
        <v>9867.85</v>
      </c>
      <c r="H19" s="4">
        <f t="shared" si="21"/>
        <v>26466.7</v>
      </c>
      <c r="I19" s="5">
        <f t="shared" si="21"/>
        <v>368.9</v>
      </c>
      <c r="J19" s="5">
        <f t="shared" si="21"/>
        <v>0</v>
      </c>
      <c r="K19" s="6">
        <f t="shared" si="21"/>
        <v>118.6249232</v>
      </c>
      <c r="L19" s="7">
        <f t="shared" si="21"/>
        <v>1.354650959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1"/>
      <c r="B20" s="1"/>
      <c r="C20" s="2" t="s">
        <v>12</v>
      </c>
      <c r="D20" s="6">
        <f t="shared" ref="D20:L20" si="22">D19/$D$18</f>
        <v>65.66666667</v>
      </c>
      <c r="E20" s="6">
        <f t="shared" si="22"/>
        <v>24.59333333</v>
      </c>
      <c r="F20" s="6">
        <f t="shared" si="22"/>
        <v>4807.4</v>
      </c>
      <c r="G20" s="6">
        <f t="shared" si="22"/>
        <v>657.8566667</v>
      </c>
      <c r="H20" s="6">
        <f t="shared" si="22"/>
        <v>1764.446667</v>
      </c>
      <c r="I20" s="6">
        <f t="shared" si="22"/>
        <v>24.59333333</v>
      </c>
      <c r="J20" s="6">
        <f t="shared" si="22"/>
        <v>0</v>
      </c>
      <c r="K20" s="6">
        <f t="shared" si="22"/>
        <v>7.908328212</v>
      </c>
      <c r="L20" s="6">
        <f t="shared" si="22"/>
        <v>0.0903100639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A21" s="1"/>
      <c r="B21" s="1"/>
      <c r="C21" s="3"/>
      <c r="D21" s="4"/>
      <c r="E21" s="4"/>
      <c r="F21" s="4"/>
      <c r="G21" s="4"/>
      <c r="H21" s="4"/>
      <c r="I21" s="4"/>
      <c r="J21" s="4"/>
      <c r="K21" s="4"/>
      <c r="L21" s="4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1"/>
      <c r="B22" s="1"/>
      <c r="C22" s="2" t="s">
        <v>13</v>
      </c>
      <c r="D22" s="8">
        <f>(H20-D20*E20)/((F20)-(D20)^2)</f>
        <v>0.3018126346</v>
      </c>
      <c r="E22" s="4"/>
      <c r="F22" s="4"/>
      <c r="G22" s="4"/>
      <c r="H22" s="4"/>
      <c r="I22" s="4"/>
      <c r="J22" s="4"/>
      <c r="K22" s="4"/>
      <c r="L22" s="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1"/>
      <c r="B23" s="1"/>
      <c r="C23" s="2" t="s">
        <v>14</v>
      </c>
      <c r="D23" s="9">
        <f>E20-D22*D20</f>
        <v>4.774303661</v>
      </c>
      <c r="E23" s="4"/>
      <c r="F23" s="4"/>
      <c r="G23" s="4"/>
      <c r="H23" s="4"/>
      <c r="I23" s="4"/>
      <c r="J23" s="4"/>
      <c r="K23" s="4"/>
      <c r="L23" s="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1"/>
      <c r="B24" s="1"/>
      <c r="C24" s="3"/>
      <c r="D24" s="4"/>
      <c r="E24" s="4"/>
      <c r="F24" s="4"/>
      <c r="G24" s="4"/>
      <c r="H24" s="4"/>
      <c r="I24" s="4"/>
      <c r="J24" s="4"/>
      <c r="K24" s="4"/>
      <c r="L24" s="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1"/>
      <c r="B25" s="1"/>
      <c r="C25" s="2" t="s">
        <v>15</v>
      </c>
      <c r="D25" s="10">
        <f>1/D18*L19*100%</f>
        <v>0.0903100639</v>
      </c>
      <c r="E25" s="4"/>
      <c r="F25" s="11" t="s">
        <v>16</v>
      </c>
      <c r="G25" s="12"/>
      <c r="H25" s="12"/>
      <c r="I25" s="12"/>
      <c r="J25" s="13"/>
      <c r="K25" s="4"/>
      <c r="L25" s="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1"/>
      <c r="B26" s="1"/>
      <c r="C26" s="2" t="s">
        <v>17</v>
      </c>
      <c r="D26" s="14">
        <f>D22*(D20/E20)</f>
        <v>0.8058700056</v>
      </c>
      <c r="E26" s="4"/>
      <c r="F26" s="15"/>
      <c r="G26" s="16"/>
      <c r="H26" s="16"/>
      <c r="I26" s="16"/>
      <c r="J26" s="17"/>
      <c r="K26" s="4"/>
      <c r="L26" s="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1"/>
      <c r="B27" s="1"/>
      <c r="C27" s="3"/>
      <c r="D27" s="4"/>
      <c r="E27" s="4"/>
      <c r="F27" s="4"/>
      <c r="G27" s="4"/>
      <c r="H27" s="4"/>
      <c r="I27" s="4"/>
      <c r="J27" s="4"/>
      <c r="K27" s="4"/>
      <c r="L27" s="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1"/>
      <c r="B28" s="1"/>
      <c r="C28" s="2" t="s">
        <v>18</v>
      </c>
      <c r="D28" s="9">
        <f>SQRT(F20-(D20)^2)</f>
        <v>22.25508681</v>
      </c>
      <c r="E28" s="4"/>
      <c r="F28" s="11" t="s">
        <v>19</v>
      </c>
      <c r="G28" s="12"/>
      <c r="H28" s="12"/>
      <c r="I28" s="12"/>
      <c r="J28" s="13"/>
      <c r="K28" s="4"/>
      <c r="L28" s="4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1"/>
      <c r="B29" s="1"/>
      <c r="C29" s="2" t="s">
        <v>20</v>
      </c>
      <c r="D29" s="9">
        <f>SQRT(G20-(E20)^2)</f>
        <v>7.281800754</v>
      </c>
      <c r="E29" s="1"/>
      <c r="F29" s="18"/>
      <c r="J29" s="19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1"/>
      <c r="B30" s="1"/>
      <c r="C30" s="2" t="s">
        <v>21</v>
      </c>
      <c r="D30" s="9">
        <f>(H20-D20*E20)/(D28*D29)</f>
        <v>0.9224183152</v>
      </c>
      <c r="E30" s="1"/>
      <c r="F30" s="15"/>
      <c r="G30" s="16"/>
      <c r="H30" s="16"/>
      <c r="I30" s="16"/>
      <c r="J30" s="17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1"/>
      <c r="B31" s="1"/>
      <c r="C31" s="2" t="s">
        <v>22</v>
      </c>
      <c r="D31" s="9">
        <f>(D30)^2</f>
        <v>0.8508555482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1"/>
      <c r="B32" s="1"/>
      <c r="C32" s="2" t="s">
        <v>23</v>
      </c>
      <c r="D32" s="9">
        <f>ABS(D30)/SQRT((1-D31)/(D18-2))</f>
        <v>8.611841789</v>
      </c>
      <c r="E32" s="1"/>
      <c r="F32" s="11" t="s">
        <v>24</v>
      </c>
      <c r="G32" s="12"/>
      <c r="H32" s="12"/>
      <c r="I32" s="12"/>
      <c r="J32" s="13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1"/>
      <c r="B33" s="1"/>
      <c r="C33" s="2" t="s">
        <v>25</v>
      </c>
      <c r="D33" s="20">
        <v>2.16</v>
      </c>
      <c r="E33" s="1"/>
      <c r="F33" s="18"/>
      <c r="J33" s="19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1"/>
      <c r="B34" s="1"/>
      <c r="C34" s="2" t="s">
        <v>26</v>
      </c>
      <c r="D34" s="20">
        <f>SQRT(K19/(((D18-2)*((D28)^2*D18))))</f>
        <v>0.0350462354</v>
      </c>
      <c r="E34" s="1"/>
      <c r="F34" s="15"/>
      <c r="G34" s="16"/>
      <c r="H34" s="16"/>
      <c r="I34" s="16"/>
      <c r="J34" s="17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1"/>
      <c r="B35" s="1"/>
      <c r="C35" s="2" t="s">
        <v>23</v>
      </c>
      <c r="D35" s="20">
        <f>D22/D34</f>
        <v>8.611841789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1"/>
      <c r="B37" s="1"/>
      <c r="C37" s="2" t="s">
        <v>27</v>
      </c>
      <c r="D37" s="20">
        <f>(D18-2)*(D31/(1-D31))</f>
        <v>74.163819</v>
      </c>
      <c r="E37" s="1"/>
      <c r="F37" s="11" t="s">
        <v>28</v>
      </c>
      <c r="G37" s="12"/>
      <c r="H37" s="12"/>
      <c r="I37" s="12"/>
      <c r="J37" s="13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1"/>
      <c r="B38" s="1"/>
      <c r="C38" s="2" t="s">
        <v>29</v>
      </c>
      <c r="D38" s="20">
        <v>4.67</v>
      </c>
      <c r="E38" s="1"/>
      <c r="F38" s="15"/>
      <c r="G38" s="16"/>
      <c r="H38" s="16"/>
      <c r="I38" s="16"/>
      <c r="J38" s="17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1"/>
      <c r="B40" s="1"/>
      <c r="C40" s="2" t="s">
        <v>30</v>
      </c>
      <c r="D40" s="21">
        <v>1.2</v>
      </c>
      <c r="E40" s="1"/>
      <c r="F40" s="11" t="s">
        <v>31</v>
      </c>
      <c r="G40" s="12"/>
      <c r="H40" s="12"/>
      <c r="I40" s="12"/>
      <c r="J40" s="13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1"/>
      <c r="B41" s="1"/>
      <c r="C41" s="2" t="s">
        <v>32</v>
      </c>
      <c r="D41" s="21">
        <f>D20*D40</f>
        <v>78.8</v>
      </c>
      <c r="E41" s="1"/>
      <c r="F41" s="15"/>
      <c r="G41" s="16"/>
      <c r="H41" s="16"/>
      <c r="I41" s="16"/>
      <c r="J41" s="17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1"/>
      <c r="B42" s="1"/>
      <c r="C42" s="2" t="s">
        <v>33</v>
      </c>
      <c r="D42" s="20">
        <f>D23+D22*D41</f>
        <v>28.55713927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5">
    <mergeCell ref="F25:J26"/>
    <mergeCell ref="F28:J30"/>
    <mergeCell ref="F32:J34"/>
    <mergeCell ref="F37:J38"/>
    <mergeCell ref="F40:J41"/>
  </mergeCells>
  <drawing r:id="rId1"/>
</worksheet>
</file>