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mc:AlternateContent xmlns:mc="http://schemas.openxmlformats.org/markup-compatibility/2006">
    <mc:Choice Requires="x15">
      <x15ac:absPath xmlns:x15ac="http://schemas.microsoft.com/office/spreadsheetml/2010/11/ac" url="/Users/dw28396/Dropbox/hidden/data/academic_polls/anes_2012/"/>
    </mc:Choice>
  </mc:AlternateContent>
  <xr:revisionPtr revIDLastSave="0" documentId="10_ncr:8100000_{937578A7-82A7-B940-98F3-855B1A10A3E3}" xr6:coauthVersionLast="33" xr6:coauthVersionMax="33" xr10:uidLastSave="{00000000-0000-0000-0000-000000000000}"/>
  <bookViews>
    <workbookView xWindow="9120" yWindow="460" windowWidth="27700" windowHeight="17540" tabRatio="500" xr2:uid="{00000000-000D-0000-FFFF-FFFF00000000}"/>
  </bookViews>
  <sheets>
    <sheet name="Sheet1" sheetId="1" r:id="rId1"/>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Z115" i="1" l="1"/>
  <c r="Z114" i="1"/>
  <c r="Z113" i="1"/>
  <c r="Y113" i="1"/>
  <c r="Z112" i="1"/>
  <c r="Y112" i="1"/>
  <c r="Z111" i="1"/>
  <c r="Y111" i="1"/>
  <c r="Z110" i="1"/>
  <c r="Y110" i="1"/>
  <c r="Z97" i="1"/>
  <c r="Y97" i="1"/>
  <c r="Z96" i="1"/>
  <c r="Y96" i="1"/>
  <c r="Z95" i="1"/>
  <c r="Y95" i="1"/>
  <c r="Z94" i="1"/>
  <c r="Y94" i="1"/>
  <c r="Z93" i="1"/>
  <c r="Y93" i="1"/>
  <c r="Z92" i="1"/>
  <c r="Y92" i="1"/>
  <c r="Z91" i="1"/>
  <c r="Y91" i="1"/>
  <c r="Z90" i="1"/>
  <c r="Y90" i="1"/>
  <c r="Z55" i="1"/>
  <c r="Y55" i="1"/>
  <c r="Z54" i="1"/>
  <c r="Y54" i="1"/>
  <c r="Z53" i="1"/>
  <c r="Y53" i="1"/>
  <c r="Z52" i="1"/>
  <c r="Y52" i="1"/>
  <c r="Z51" i="1"/>
  <c r="Y51" i="1"/>
  <c r="Z50" i="1"/>
  <c r="Y50" i="1"/>
  <c r="Z49" i="1"/>
  <c r="Y49" i="1"/>
  <c r="Z48" i="1"/>
  <c r="Y48" i="1"/>
  <c r="Z47" i="1"/>
  <c r="Y47" i="1"/>
  <c r="Z46" i="1"/>
  <c r="Y46" i="1"/>
  <c r="Z45" i="1"/>
  <c r="Y45" i="1"/>
  <c r="Z44" i="1"/>
  <c r="Y44" i="1"/>
  <c r="Z43" i="1"/>
  <c r="Y43" i="1"/>
  <c r="Z42" i="1"/>
  <c r="Y42" i="1"/>
  <c r="Z41" i="1"/>
  <c r="Y41" i="1"/>
  <c r="Z40" i="1"/>
  <c r="Y40" i="1"/>
  <c r="Z39" i="1"/>
  <c r="Y39" i="1"/>
  <c r="Z38" i="1"/>
  <c r="Y38" i="1"/>
  <c r="Z37" i="1"/>
  <c r="Y37" i="1"/>
  <c r="Z36" i="1"/>
  <c r="Y36" i="1"/>
  <c r="Z35" i="1"/>
  <c r="Y35" i="1"/>
  <c r="Z34" i="1"/>
  <c r="Y34" i="1"/>
  <c r="Z33" i="1"/>
  <c r="Y33" i="1"/>
  <c r="Z32" i="1"/>
  <c r="Y32" i="1"/>
  <c r="Z31" i="1"/>
  <c r="Y31" i="1"/>
  <c r="Z30" i="1"/>
  <c r="Y30" i="1"/>
  <c r="Z29" i="1"/>
  <c r="Y29" i="1"/>
  <c r="Z28" i="1"/>
  <c r="Y28" i="1"/>
  <c r="Z27" i="1"/>
  <c r="Y27" i="1"/>
  <c r="Z26" i="1"/>
  <c r="Y26" i="1"/>
  <c r="Z25" i="1"/>
  <c r="Y25" i="1"/>
  <c r="Z24" i="1"/>
  <c r="Y24" i="1"/>
  <c r="Z23" i="1"/>
  <c r="Y23" i="1"/>
  <c r="Z22" i="1"/>
  <c r="Y22" i="1"/>
  <c r="Z21" i="1"/>
  <c r="Y21" i="1"/>
  <c r="Z20" i="1"/>
  <c r="Y20" i="1"/>
  <c r="Z19" i="1"/>
  <c r="Y19" i="1"/>
  <c r="Z18" i="1"/>
  <c r="Y18" i="1"/>
  <c r="Z17" i="1"/>
  <c r="Y17" i="1"/>
  <c r="Z16" i="1"/>
  <c r="Y16" i="1"/>
  <c r="Z15" i="1"/>
  <c r="Z14" i="1"/>
  <c r="Z13" i="1"/>
  <c r="Z12" i="1"/>
  <c r="Z9" i="1"/>
  <c r="Y9" i="1"/>
  <c r="AA8" i="1"/>
  <c r="Z8" i="1"/>
  <c r="Y8" i="1"/>
  <c r="Z7" i="1"/>
  <c r="Y7" i="1"/>
  <c r="Z6" i="1"/>
  <c r="Y6" i="1"/>
  <c r="Z5" i="1"/>
  <c r="Y5" i="1"/>
  <c r="AA4" i="1"/>
  <c r="Z4" i="1"/>
  <c r="Y4" i="1"/>
  <c r="Z3" i="1"/>
  <c r="Y3" i="1"/>
  <c r="AA2" i="1"/>
  <c r="Z2" i="1"/>
  <c r="Y2" i="1"/>
</calcChain>
</file>

<file path=xl/sharedStrings.xml><?xml version="1.0" encoding="utf-8"?>
<sst xmlns="http://schemas.openxmlformats.org/spreadsheetml/2006/main" count="1873" uniqueCount="249">
  <si>
    <t>Substance</t>
  </si>
  <si>
    <t>Open/MC/Placement/Other Closed</t>
  </si>
  <si>
    <t>Number of options (if closed)</t>
  </si>
  <si>
    <t>Text of question stem</t>
  </si>
  <si>
    <t>Text of all the options</t>
  </si>
  <si>
    <t>Explicit DK option?</t>
  </si>
  <si>
    <t>Text of DK option</t>
  </si>
  <si>
    <t>DKE preamble or not</t>
  </si>
  <si>
    <t>DKD preamble or not</t>
  </si>
  <si>
    <t>Text of DK preamble</t>
  </si>
  <si>
    <t>Information provided or not</t>
  </si>
  <si>
    <t>Text of information provided</t>
  </si>
  <si>
    <t>Disguised as matter of opinion or not</t>
  </si>
  <si>
    <t>Text of disguise (As far as you know, would you say, etc.)</t>
  </si>
  <si>
    <t>Overall, how DKE vs. DKD (0 to 10, with 5 = DKN)</t>
  </si>
  <si>
    <t>Mode (Telephone/Internet/Face to Face/Mixed --- what is the proportion)</t>
  </si>
  <si>
    <t>Date</t>
  </si>
  <si>
    <t>Survey House (ANES/NAES)</t>
  </si>
  <si>
    <t>Number of respondents</t>
  </si>
  <si>
    <t>Placement</t>
  </si>
  <si>
    <t>Where would you place [DEM PCNAME] on this scale</t>
  </si>
  <si>
    <t xml:space="preserve">Where would you place YOURSELF on this scale, or haven't you thought much about this? </t>
  </si>
  <si>
    <t>Note</t>
  </si>
  <si>
    <t>Core</t>
  </si>
  <si>
    <t>2008, 2004, 2000, 1996, 1992, 1990, 1988, 1984, 1980, 1976, 1972</t>
  </si>
  <si>
    <t>FTF</t>
  </si>
  <si>
    <t>Web</t>
  </si>
  <si>
    <t>ANES</t>
  </si>
  <si>
    <t>Extremely Liberal 359, Liberal 502, Slightly liberal 277, Moderate middle of the road 352, Slightly conservative 107, Conservative 146, Extremely Conservative 122, DK 178, Refused 11</t>
  </si>
  <si>
    <t>Extremely Liberal, Liberal, Slightly liberal, Moderate middle of the road, Slightly conservative, Conservative, Extremely Conservative, DK</t>
  </si>
  <si>
    <t>NA</t>
  </si>
  <si>
    <t>Mode proportion</t>
  </si>
  <si>
    <t>LR Placement</t>
  </si>
  <si>
    <t>LC Placement</t>
  </si>
  <si>
    <t>09.08.12 – 11.05.12</t>
  </si>
  <si>
    <t>10.11.12 – 11.06.12</t>
  </si>
  <si>
    <t>Extremely Liberal 1130, Liberal 1029, Slightly liberal 666, Moderate middle of the road 656, Slightly conservative 147, Conservative 125, Extremely Conservative 62, DK 0, Refused 45</t>
  </si>
  <si>
    <t>Where would you place [REP PCNAME] on this scale</t>
  </si>
  <si>
    <t>Extremely Liberal 106, Liberal 125, Slightly liberal 140, Moderate middle of the road 229, Slightly conservative 229, Conservative 590, Extremely Conservative376, DK 243, Refused 16</t>
  </si>
  <si>
    <t>Extremely Liberal 176, Liberal 174, Slightly liberal 177, Moderate middle of the road 513, Slightly conservative 611, Conservative 1418, Extremely Conservative 736, DK 0, Refused 55</t>
  </si>
  <si>
    <t>Where would you place the [DEMOCRATIC PARTY] on this scale</t>
  </si>
  <si>
    <t>Where would you place the [REPUBLICAN PARTY] on this scale</t>
  </si>
  <si>
    <t>Extremely Liberal 277, Liberal 616, Slightly liberal 293, Moderate middle of the road 306, Slightly conservative 145, Conservative 144, Extremely Conservative 79, DK 184, Refused 10</t>
  </si>
  <si>
    <t>Asked sind 1972</t>
  </si>
  <si>
    <t>Extremely Liberal 946, Liberal 1305, Slightly liberal 633, Moderate middle of the road 597, Slightly conservative 153, Conservative 125, Extremely Conservative 55, DK 0, Refused 46</t>
  </si>
  <si>
    <t>MC</t>
  </si>
  <si>
    <t>Larger, Smaller, About the Same</t>
  </si>
  <si>
    <t>History</t>
  </si>
  <si>
    <t>2008, 2004 June 13</t>
  </si>
  <si>
    <t>Do you think</t>
  </si>
  <si>
    <t>Response DK</t>
  </si>
  <si>
    <t>Response Correct</t>
  </si>
  <si>
    <t>Response Incorrect</t>
  </si>
  <si>
    <t>Response Placement</t>
  </si>
  <si>
    <t>Now thinking about the economy in the country as a whole, would you say that over the past year the nation's economy has GOTTEN BETTER, STAYED ABOUT THE SAME, or GOTTEN WORSE?</t>
  </si>
  <si>
    <t>Gotten better, Stayed about the same, Gotten worse</t>
  </si>
  <si>
    <t xml:space="preserve">would you say that </t>
  </si>
  <si>
    <t>Gotten better 671, Stayed about the same 756, Gotten worse 607</t>
  </si>
  <si>
    <t>Gotten better 1241, Stayed about the same 1280, Gotten worse 1321</t>
  </si>
  <si>
    <t>Would you say that OVER THE PAST YEAR, the level of unemployment in the country has gotten BETTER, stayed ABOUT THE SAME, or gotten WORSE</t>
  </si>
  <si>
    <t>Gotten better 618, About the same 677, Worse 723</t>
  </si>
  <si>
    <t>Gotten better 1170, About the same 1373, Worse 1304</t>
  </si>
  <si>
    <t>2008, 2004, 1992, 1988, 1986</t>
  </si>
  <si>
    <t>2008, 2004, 2000, 1998, 1996, 1994, 1992, 1990, 1988, 1986, 1984, 1982</t>
  </si>
  <si>
    <t>1 Government should provide many fewer services: Reduce spending a lot, 2, 3, 4, 5, 6, 7 Government should provide many more services: Increase spending a lot</t>
  </si>
  <si>
    <t>1. 54, 2. 56, 3. 119, 4. 289, 5. 448, 6. 491, 7. 507</t>
  </si>
  <si>
    <t>1. 78, 2. 98, 3. 156, 4. 656, 5. 919, 6. 842, 7. 1096</t>
  </si>
  <si>
    <t>1. 515, 2. 418, 3. 358, 4. 300, 5. 146, 6. 54, 7. 78</t>
  </si>
  <si>
    <t>1. 970, 2. 1076, 3. 823, 4. 592, 5. 200, 6. 107, 7. 80</t>
  </si>
  <si>
    <t>Where would you place [DEM PARTY] on this scale</t>
  </si>
  <si>
    <t>Where would you place [REP PARTY] on this scale</t>
  </si>
  <si>
    <t>1. 41, 2. 48, 3. 123, 4. 372, 5. 472, 6. 478, 7. 379</t>
  </si>
  <si>
    <t>1. 68, 2. 76, 3. 149, 4. 642, 5. 897, 6. 1063, 7. 953</t>
  </si>
  <si>
    <t>1. 509, 2. 430, 3. 348, 4. 338, 5. 130, 6. 73, 7. 57</t>
  </si>
  <si>
    <t>1. 1045, 2. 953, 3. 799, 4. 632, 5. 220, 6. 110, 7. 87</t>
  </si>
  <si>
    <t>2008, 2004, 2000, 1996, 1992, 1990, 1988, 1984, 1980</t>
  </si>
  <si>
    <t xml:space="preserve">1 Greatly decrease defense spending, 2, 3, 4, 5, 6, 7 Greatly increase defense spending </t>
  </si>
  <si>
    <t>1. 164, 2. 207, 3. 362, 4. 476, 5. 331, 6. 171, 7. 171</t>
  </si>
  <si>
    <t>1. 498, 2. 671, 3. 806, 4. 1014, 5. 523, 6. 224, 7. 112</t>
  </si>
  <si>
    <t>1. 113, 2. 128, 3. 157, 4. 341, 5. 387, 6. 322, 7. 307</t>
  </si>
  <si>
    <t>1. 136, 2. 216, 3. 291, 4. 733, 5. 857, 6. 935, 7. 678</t>
  </si>
  <si>
    <t xml:space="preserve">DKE happened in self-placement version of the question </t>
  </si>
  <si>
    <t>1. 133, 2. 251, 3. 372, 4. 526, 5. 282, 6. 161, 7. 109</t>
  </si>
  <si>
    <t>1. 423, 2. 730, 3. 856, 4. 1023, 5. 481, 6. 228, 7. 105</t>
  </si>
  <si>
    <t>1. 111, 2. 143, 3. 154, 4. 322, 5. 400, 6. 373, 7. 313</t>
  </si>
  <si>
    <t>1. 120, 2. 207, 3. 303, 4. 724, 5. 847, 6. 966, 7. 678</t>
  </si>
  <si>
    <t>NONCORE: 2008, 2004, 2000, 1996, 1992, 1990, 1988, 2008, 1996, 1988, 1976, 1972 1980 CORE: 2004, 2000, 1998, 1996, 1994, 1990, 1986, 1984, 1982</t>
  </si>
  <si>
    <t>NONCORE: 2008, 2004, 2000, 1996, 1992, 1990, 1988, 2008, 1996, 1988, 1976, 1972 1980 CORE: 2004, 2000, 1998, 1996, 1994, 1990, 1986, 1984, 1983</t>
  </si>
  <si>
    <t>NONCORE: 2008, 2004, 2000, 1996, 1992, 1990, 1988, 2008, 1996, 1988, 1976, 1972 1980 CORE: 2004, 2000, 1998, 1996, 1994, 1990, 1986, 1984, 1984</t>
  </si>
  <si>
    <t>NONCORE: 2008, 2004, 2000, 1996, 1992, 1990, 1988, 2008, 1996, 1988, 1976, 1972 1980 CORE: 2004, 2000, 1998, 1996, 1994, 1990, 1986, 1984, 1985</t>
  </si>
  <si>
    <t>NONCORE: 2008, 2004, 2000, 1996, 1992, 1990, 1988, 2008, 1996, 1988, 1976, 1972 1980 CORE: 2004, 2000, 1998, 1996, 1994, 1990, 1986, 1984, 1986</t>
  </si>
  <si>
    <t>NONCORE: 2008, 2004, 2000, 1996, 1992, 1990, 1988, 2008, 1996, 1988, 1976, 1972 1980 CORE: 2004, 2000, 1998, 1996, 1994, 1990, 1986, 1984, 1987</t>
  </si>
  <si>
    <t>NONCORE: 2008, 2004, 2000, 1996, 1992, 1990, 1988, 2008, 1996, 1988, 1976, 1972 1980 CORE: 2004, 2000, 1998, 1996, 1994, 1990, 1986, 1984, 1988</t>
  </si>
  <si>
    <t>NONCORE: 2008, 2004, 2000, 1996, 1992, 1990, 1988, 2008, 1996, 1988, 1976, 1972 1980 CORE: 2004, 2000, 1998, 1996, 1994, 1990, 1986, 1984, 1989</t>
  </si>
  <si>
    <t>1 Government insurance plan, 2, 3, 4, 5, 6, 7 Private insurance plan</t>
  </si>
  <si>
    <t>There is much concern about the rapid rise in medical and hospital costs. Some people feel there should be a government insurance plan which would cover all medical and hospital expenses for everyone. Suppose these people are at one end of a scale, at point 1. Others feel that all medical expenses should be paid by individuals through private insurance plans like Blue Cross or  other company paid plans. Suppose these people are at the other end, at point 7. And, of course, some other people have opinions somewhere in between, at points 2, 3, 4, 5, or 6.</t>
  </si>
  <si>
    <t>Some people believe that we should spend much less money for defense. Suppose these people are at one end of a scale, at point 1. Others feel that defense spending should be greatly increased. Suppose these people are at the other end, at point 7. And, of course, some other people have opinions somewhere in between, at points 2, 3, 4, 5 or 6.</t>
  </si>
  <si>
    <t>Some people think the government should provide fewer services even in areas such as health and education in order to reduce  spending. Suppose these people are at one end of a scale,  at point 1. Other people feel it is important for the government to provide many more services even if it means an increase in spending. Suppose these people are at the other end, at point 7. And, of course, some other people have opinions somewhere in between, at points 2, 3, 4, 5 or 6.</t>
  </si>
  <si>
    <t>Question preamble</t>
  </si>
  <si>
    <t>We hear a lot of talk these days about liberals and conservatives. Here is a seven-point scale on which the political views that people might hold are arranged from extremely liberal to extremely conservative.</t>
  </si>
  <si>
    <t>DK possibility</t>
  </si>
  <si>
    <t>1. 769, 2. 375, 3. 256, 4. 255. 5. 100, 6. 92, 7. 109</t>
  </si>
  <si>
    <t>1. 1666, 2. 805, 3. 487, 4. 437, 5. 190, 6. 149, 7. 116</t>
  </si>
  <si>
    <t>1. 63, 2. 57, 3. 103, 4. 234, 5. 301, 6. 383, 7. 711</t>
  </si>
  <si>
    <t>1. 452, 2. 433, 3. 365, 4. 348, 5. 123, 6. 80, 7. 73</t>
  </si>
  <si>
    <t>1. 1075, 2. 1063, 3. 683, 4. 635, 5. 195, 6. 134, 7. 60</t>
  </si>
  <si>
    <t>1. 54, 2. 54, 3. 101, 4. 245, 5. 328, 6. 441, 7. 613</t>
  </si>
  <si>
    <t>1. 100, 2. 114, 3. 147, 4. 557, 5. 649, 6. 1002, 7. 1277</t>
  </si>
  <si>
    <t>Some people feel the government in Washington should see to it that every person has a job and a good standard of living. Suppose these people are at one end of a scale, at point 1. Others think the government should just let each person get ahead on their own. Suppose these people are at the other end, at point 7. And, of course, some other people have opinions somewhere in between, at points 2, 3, 4, 5, or 6.</t>
  </si>
  <si>
    <t>1 Govt should see to jobs and standard of living, 2, 3, 4, 5, 6, 7 Govt should let each person get ahead on own</t>
  </si>
  <si>
    <t>2008, 2004, 2000, 1996, 1992, 1990, 1988, 1984, 1980, 1976, 1973</t>
  </si>
  <si>
    <t>2008, 2004, 2000, 1996, 1992, 1990, 1988, 1984, 1980, 1976, 1974</t>
  </si>
  <si>
    <t>2008, 2004, 2000, 1996, 1992, 1990, 1988, 1984, 1980, 1976, 1975</t>
  </si>
  <si>
    <t>2008, 2004, 2000, 1996, 1992, 1990, 1988, 1984, 1980, 1976, 1976</t>
  </si>
  <si>
    <t>2008, 2004, 2000, 1996, 1992, 1990, 1988, 1984, 1980, 1976, 1977</t>
  </si>
  <si>
    <t>2008, 2004, 2000, 1996, 1992, 1990, 1988, 1984, 1980, 1976, 1978</t>
  </si>
  <si>
    <t>2008, 2004, 2000, 1996, 1992, 1990, 1988, 1984, 1980, 1976, 1979</t>
  </si>
  <si>
    <t>both</t>
  </si>
  <si>
    <t>1. 490, 2. 396, 3. 379, 4. 361, 5. 131, 6. 72, 7. 81</t>
  </si>
  <si>
    <t>1. 954, 2. 867, 3. 786, 4. 744, 5. 279, 6. 121, 7. 97</t>
  </si>
  <si>
    <t>1. 63, 2. 37, 3. 91, 4. 206, 5. 301, 6. 460, 7. 695</t>
  </si>
  <si>
    <t>1. 100, 2. 144, 3. 193, 4. 557, 5. 591, 6. 1012, 7. 1251</t>
  </si>
  <si>
    <t>1. 361, 2. 424, 3. 405, 4. 402, 5. 134, 6. 70, 7. 58</t>
  </si>
  <si>
    <t>1. 809, 2. 979, 3. 801, 4. 801, 5. 254, 6. 126, 7. 75</t>
  </si>
  <si>
    <t>1. 53, 2. 60, 3. 74, 4. 252, 5. 326, 6. 474, 7. 607</t>
  </si>
  <si>
    <t>1. 78, 2. 145, 3. 166, 4. 622, 5. 641, 6. 998, 7. 1196</t>
  </si>
  <si>
    <t>Some people feel that the government in Washington should make every effort to improve the social and economic position of blacks. (Suppose these people are at one end of a scale, at point 1.) Others feel that the government should not make any special effort to help blacks because they should help themselves. (Suppose these people are at the other end, at point 7.) And, of course, some other people have opinions somewhere in between, at points 2, 3, 4, 5, or 6.</t>
  </si>
  <si>
    <t>Some people think the federal government needs to regulate business to protect the environment. They think that efforts to protect the environment will also create jobs. Let us say this is point 1 on a 1-7 scale. Others think that the federal government should not regulate business to protect the environment. They think this regulation will not do much to help the environment and will cost us jobs. Let us say this is point 7 on a 1-7 scale. And of course, some other people have opinions somewhere in between, at points 2,3,4,5, or 6.</t>
  </si>
  <si>
    <t>2008, 2004, 2000, 1996, 1988, 1984, 1980, 1976, 1972</t>
  </si>
  <si>
    <t>2008, 2004, 2000, 1996</t>
  </si>
  <si>
    <t>1 Regulate business to protect the environment and create jobs, 2, 3, 4, 5, 6, 7 No regulation because it will not work and will cost jobs</t>
  </si>
  <si>
    <t>1 Govt should help blacks, 2, 3, 4, 5, 6, 7 Govt should help blacks</t>
  </si>
  <si>
    <t>1. 463, 2. 303, 3. 326, 4. 430, 5. 145, 6. 68, 7. 96</t>
  </si>
  <si>
    <t>1. 1031, 2. 645, 3. 653, 4. 990, 5. 254, 6. 137, 7. 130</t>
  </si>
  <si>
    <t>1. 46, 2. 27, 3. 72, 4. 306, 5. 253, 6. 325, 7. 670</t>
  </si>
  <si>
    <t>1. 61, 2. 58, 3. 130, 4. 903, 5. 622, 6. 875, 7. 1185</t>
  </si>
  <si>
    <t>1. 551, 2. 473, 3. 337, 4. 271, 5. 77, 6. 50, 7. 40</t>
  </si>
  <si>
    <t>1. 1022, 2. 966, 3. 786, 4. 743, 5. 162, 6. 102, 7. 61</t>
  </si>
  <si>
    <t>1. 81, 2. 86, 3. 153, 4. 306, 5. 303, 6. 350, 7. 414</t>
  </si>
  <si>
    <t>1. 120, 2. 150, 3. 256, 4. 891, 5. 692, 6. 840, 7. 893</t>
  </si>
  <si>
    <t xml:space="preserve">Protestant, Catholic, Jewish, Muslim, Mormon, some other religion, or is he not religious </t>
  </si>
  <si>
    <t>Would you say that [preload: dem_pcname] is Protestant, Catholic, Jewish, Muslim, Mormon, some other religion, or is he not religious?</t>
  </si>
  <si>
    <t xml:space="preserve">Now we would like to ask you some questions about the religion of the presidential candidates. </t>
  </si>
  <si>
    <t>Would you say that [preload: rep_pcname] is Protestant, Catholic, Jewish, Muslim, Mormon, some other religion, or is he not religious?</t>
  </si>
  <si>
    <t xml:space="preserve">Would you say that </t>
  </si>
  <si>
    <t>2000, 1998, 94, 90, 88, 86</t>
  </si>
  <si>
    <t>Wave</t>
  </si>
  <si>
    <t>Pre</t>
  </si>
  <si>
    <t>You may have heard about the idea that the world's temperature may have been going up slowly over the past 100 years.</t>
  </si>
  <si>
    <t>What is your personal opinion on this? Do you think this has probably been happening, or do you think it probably hasn't been happening?</t>
  </si>
  <si>
    <t>1. Has probably been happening 2. Probably hasn't been happening</t>
  </si>
  <si>
    <t>What is your personal opinion on this?</t>
  </si>
  <si>
    <t>[If / Assuming it's happening, if] temperatures continue to go up in the future, would this be good, bad, or neither good nor bad?</t>
  </si>
  <si>
    <t>1. Good 2. Bad 3. Neither good nor bad</t>
  </si>
  <si>
    <t>2008, variation</t>
  </si>
  <si>
    <t>[Do / Assuming it's happening, do] you think a rise in the world's temperatures would be caused mostly by human activity, mostly by natural causes, or about equally by human activity and by natural causes?</t>
  </si>
  <si>
    <t>1. Mostly by human activity 2. Mostly by natural causes 3. About equally by human activity and natural causes</t>
  </si>
  <si>
    <t>Do you happen to know how many times an individual can be elected President of the United States under current laws?</t>
  </si>
  <si>
    <t>Is the U.S. federal budget deficit – the amount by which the government’s spending exceeds the amount of money it collects – now bigger, about the same, or smaller than it was during most of the 1990s?</t>
  </si>
  <si>
    <t>For how many years is a United States Senator elected – that is, how many years are there in one full term of office for a U.S. Senator?</t>
  </si>
  <si>
    <t>What is Medicare?</t>
  </si>
  <si>
    <t>Open</t>
  </si>
  <si>
    <t>1. A program run by the U.S. federal government to pay for old people’s health care, 2. A program run by state governments to provide health care to poor people, 3. A private health insurance plan sold to individuals in all 50 states, 4. A private, non-profit organization that runs free health clinics</t>
  </si>
  <si>
    <t>bigger, about the same, smaller</t>
  </si>
  <si>
    <t>On which of the following does the U.S. federal government currently spend the least?</t>
  </si>
  <si>
    <t>1. Foreign aid, 2. Medicare, 3. National defense, 4. Social Security</t>
  </si>
  <si>
    <t>Post</t>
  </si>
  <si>
    <t>11.07.12 - 01.24.13</t>
  </si>
  <si>
    <t>11.29.12 - 01.24.13</t>
  </si>
  <si>
    <t>Now we have a set of questions concerning various public figures. We want to see how much information about them gets out to the public from television, newspapers and the like.</t>
  </si>
  <si>
    <t>DK Probe</t>
  </si>
  <si>
    <t>2008, 2004, 1996, 1992</t>
  </si>
  <si>
    <t>Probe</t>
  </si>
  <si>
    <t>The first name is: John Boehner. What job or political office does he now hold?</t>
  </si>
  <si>
    <t>Joe Biden. What job or political office does he now hold?</t>
  </si>
  <si>
    <t>Probe count</t>
  </si>
  <si>
    <t>David Cameron. What job or political office does he now hold?</t>
  </si>
  <si>
    <t>John Roberts. What job or political office does he now hold?</t>
  </si>
  <si>
    <t>IMPORTANT: 491 coded as 0.5</t>
  </si>
  <si>
    <t>IMPORTANT: 190 coded as 0.5</t>
  </si>
  <si>
    <t xml:space="preserve">Do you happen to know which party had the most members in the House of Representatives in Washington before the election [this/last] month? </t>
  </si>
  <si>
    <t xml:space="preserve">Do you happen to know which party had the most membersin the U.S. Senate before the election [this/last] month? </t>
  </si>
  <si>
    <t>1. Democrats, 2. Republicans</t>
  </si>
  <si>
    <t>asked since 1953</t>
  </si>
  <si>
    <t>[After/If] the health care law is fully implemented, will it have increased,  decreased, or had no effect on the number of Americans with health insurance?</t>
  </si>
  <si>
    <t>1. Increased, 2. Decreased, 3. Had no effect</t>
  </si>
  <si>
    <t>Where would you place [preload: dem_pcname]? (on abortion)?</t>
  </si>
  <si>
    <t>Where would you place [preload: rep_pcname]? (on abortion)?</t>
  </si>
  <si>
    <t>Where would you place [preload: dem_party]? (on abortion)?</t>
  </si>
  <si>
    <t>Where would you place [preload: rep_party]? (on abortion)?</t>
  </si>
  <si>
    <t>1. By law, abortion should never be permitted., 2. The law should permit abortion only in case of rape, incest, or when the woman's life is in danger., 3. The law should permit abortion for reasons other than rape, incest, or danger to the woman's life, but only after the need for the abortion has been clearly established., 4. By law, a woman should always be able to obtain an abortion as a matter of personal choice., 5. Other {SPECIFY} {VOL}</t>
  </si>
  <si>
    <t>2008, 2004, 2000, 1996, 1992</t>
  </si>
  <si>
    <t>1. 110, 2. 283, 3. 316, 4. 1097, 5. 2</t>
  </si>
  <si>
    <t>1. 162, 2. 463, 3. 530, 4. 2363, 5. 0</t>
  </si>
  <si>
    <t>1. 732, 2. 685, 3. 205, 4. 134, 5. 3</t>
  </si>
  <si>
    <t>1. 1249, 2. 1586, 3. 396, 4. 275, 5. 0</t>
  </si>
  <si>
    <t>1. 91, 2. 292, 3. 400, 4. 979, 5. 1</t>
  </si>
  <si>
    <t>1. 138, 2. 434, 3. 605, 4. 2315, 5. 0</t>
  </si>
  <si>
    <t>1. 623, 2. 731, 3. 260, 4. 130, 5. 2</t>
  </si>
  <si>
    <t>1. 1384, 2. 1430, 3. 434, 4. 242, 5. 0</t>
  </si>
  <si>
    <t>Would you say that one of the parties is more conservative than the other at the national level?</t>
  </si>
  <si>
    <t>1. Yes, one party more conservative, 2. No, one party not more conservative</t>
  </si>
  <si>
    <t>Which party is more conservative?</t>
  </si>
  <si>
    <t>2008, 2004, 1992, 1990, 1988, 1984, 1976, 1972, 1970, 1968</t>
  </si>
  <si>
    <t>Was Barack Obama definitely born in the United States, probably born in the United States, probably born in another country, or definitely born in another country?</t>
  </si>
  <si>
    <t>1. Definitely born in the U.S., 2. Probably born in the U.S., 3. Probably born in another country, 4. Definitely born in another country</t>
  </si>
  <si>
    <t>Does the health care law passed in 2010 definitely authorize government panels to make end-of-life decisions for people on Medicare, probably authorize government panels to make end-of-life decisions for people on Medicare, probably not authorize government panels to make end-of-life decisions for people on Medicare, or definitely not authorize government panels to make end-of-life decisions for people on Medicare?</t>
  </si>
  <si>
    <t>1. Definitely authorizes, 2. Probably authorizes, 3. Probably does not authorize, 4. Definitely does not authorize</t>
  </si>
  <si>
    <t>Did senior federal government officials definitely know about the terrorist attacks on September 11, 2001 before they happened, probably knew about the terrorist attacks on September 11, 2001 before they happened, probably did not know about the terrorist attacks on September 11, 2001 before they happened, or definitely did not know about the terrorist attacks on September 11, 2001 before they happened?</t>
  </si>
  <si>
    <t>1. Definitely knew, 2. Probably knew, 3. Probably did not know, 4. Definitely did not know</t>
  </si>
  <si>
    <t>Some people say that when Hurricane Katrina hit the Gulf Coast in the summer of 2005, the federal government intentionally breached flood levees in New Orleans so that poor neighborhoods would be flooded and middle-class neighborhoods would be spared. Do you think the federal government definitely did this, probably did this, probably did not do this, or definitely did not do this?</t>
  </si>
  <si>
    <t>1. Definitely did this, 2. Prob ably did this, 3. Probably did not do this, 4. Definitely did not do this</t>
  </si>
  <si>
    <t>In politics people sometimes talk of left and right. Where would you place the Democratic party on a scale from 0 to 10 where 0 means the left and 10 means the right?</t>
  </si>
  <si>
    <t xml:space="preserve">Using the same scale, where would you place the Republican party? </t>
  </si>
  <si>
    <t>2008, 2004</t>
  </si>
  <si>
    <t>0. 197, 1. 82, 2. 193, 3. 181, 4. 130, 5. 174, 6. 67, 7. 116, 8. 138, 9. 98, 10. 285</t>
  </si>
  <si>
    <t>0. 630, 1. 292, 2. 471, 3. 458, 4. 300, 5. 644, 6. 142, 7. 149, 8. 147, 9. 72, 10. 218</t>
  </si>
  <si>
    <t>0 Left, 1, 2, 3, 4, 5, 6, 7, 8, 9, 10 Right</t>
  </si>
  <si>
    <t>0. 177, 1. 64, 2. 74, 3. 110, 4. 137, 5. 219, 6. 116, 7. 130, 8. 259, 9. 158, 10. 213</t>
  </si>
  <si>
    <t>0. 219, 1. 92, 2. 128, 3. 173, 4. 197, 5. 510, 6. 276, 7. 373, 8. 489, 9. 476, 10. 589</t>
  </si>
  <si>
    <t>Would you say that over the past twelve months, the state of the economy in the United States has gotten better, stayed about the same, or gotten worse?</t>
  </si>
  <si>
    <t xml:space="preserve">1. Gotten better, 2. Stayed the same, 3. Gotten worse </t>
  </si>
  <si>
    <t>Gotten better 609, Stayed about the same 768, Gotten worse 532</t>
  </si>
  <si>
    <t>Gotten better 1140, Stayed about the same 1191, Gotten worse 1245</t>
  </si>
  <si>
    <t>CSES</t>
  </si>
  <si>
    <t>Which of these persons was the Secretary of the Treasury before the recent election?</t>
  </si>
  <si>
    <t>[Hillary Clinton, Eric Holder, Leon Panetta, or Timothy Geithner]?</t>
  </si>
  <si>
    <t xml:space="preserve">What was the current unemployment rate in the United States as of [preload: dateunemprt] </t>
  </si>
  <si>
    <t>[preload: unemprt - 2.0], [preload: unemprt], [preload: unemprt + 2.0], or [ preload: unemprt + 4.0]?</t>
  </si>
  <si>
    <t xml:space="preserve">Which party came in second in seats in the United States House of Representatives? </t>
  </si>
  <si>
    <t>[The Democratic party, the Republican party, the Green party, or the Libertarian party]?</t>
  </si>
  <si>
    <t xml:space="preserve">Who is the current Secretary-General of the United Nations </t>
  </si>
  <si>
    <t>Kofi Annan, Kurt Waldheim, Ban Ki-moon, or Boutros Boutros-Ghali</t>
  </si>
  <si>
    <t>Econ</t>
  </si>
  <si>
    <t>Policy</t>
  </si>
  <si>
    <t>Candidates</t>
  </si>
  <si>
    <t>Policy relevant fact</t>
  </si>
  <si>
    <t>Civics</t>
  </si>
  <si>
    <t>Recognition</t>
  </si>
  <si>
    <t xml:space="preserve">Do you think the difference in incomes between rich people and poor people in the United States today is LARGER, SMALLER, or ABOUT THE SAME as it was 20 years ago? </t>
  </si>
  <si>
    <t>There is a "Other (specify)" answer choice, so should this Q be a combination of MC and open? Also, should those who gave the answer "christianity" also be correct?</t>
  </si>
  <si>
    <t>Kim's notes</t>
  </si>
  <si>
    <t xml:space="preserve">1. By law, abortion should never be permitted., 2. The law should permit abortion only in case of rape, incest, or when the woman's life is in danger., 3. The law should permit abortion for reasons other than rape, incest, or danger to the woman's life, but only after the need for the abortion has been clearly established., 4. By law, a woman should always be able to obtain an abortion as a matter of personal choice., </t>
  </si>
  <si>
    <t>1. By law, abortion should never be permitted., 2. The law should permit abortion only in case of rape, incest, or when the woman's life is in danger., 3. The law should permit abortion for reasons other than rape, incest, or danger to the woman's life, but only after the need for the abortion has been clearly established., 4. By law, a woman should always be able to obtain an abortion as a matter of personal choice.</t>
  </si>
  <si>
    <t>Where would you place</t>
  </si>
  <si>
    <t>Some people think … would you say that</t>
  </si>
  <si>
    <t>Extremely Liberal 91, Liberal 118, Slightly liberal 129, Moderate middle of the road 235, Slightly conservative 222, Conservative 583, Extremely Conservative 467, DK 196, Refused 13</t>
  </si>
  <si>
    <t>Extremely Liberal 149, Liberal 169, Slightly liberal 173, Moderate middle of the road 495, Slightly conservative 511, Conservative 1201, Extremely Conservative 1110, DK 0, Refused 52</t>
  </si>
  <si>
    <t>1. 114, 2. 120, 3. 194, 4. 570, 5. 606,  6. 962, 7. 1281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</si>
</sst>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ArialMT"/>
    </font>
    <font>
      <sz val="12"/>
      <color theme="9"/>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4" fillId="0" borderId="0" xfId="0" applyFont="1"/>
    <xf numFmtId="0" fontId="5" fillId="0" borderId="0" xfId="0" applyFont="1"/>
    <xf numFmtId="3" fontId="0" fillId="0" borderId="0" xfId="0" applyNumberFormat="1"/>
    <xf numFmtId="0" fontId="1" fillId="0" borderId="0" xfId="0" applyFont="1"/>
    <xf numFmtId="0" fontId="0" fillId="0" borderId="0" xfId="0" applyNumberFormat="1"/>
    <xf numFmtId="0" fontId="0" fillId="2" borderId="0" xfId="0" applyFill="1"/>
    <xf numFmtId="0" fontId="6" fillId="0" borderId="0" xfId="0" applyFont="1"/>
    <xf numFmtId="0" fontId="0" fillId="0" borderId="0" xfId="0" applyFill="1"/>
    <xf numFmtId="0" fontId="0" fillId="3" borderId="0" xfId="0" applyFont="1" applyFill="1"/>
    <xf numFmtId="0" fontId="6" fillId="0" borderId="0" xfId="0" applyFont="1" applyFill="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30"/>
  <sheetViews>
    <sheetView tabSelected="1" showRuler="0" topLeftCell="S1" zoomScale="80" zoomScaleNormal="80" workbookViewId="0">
      <pane ySplit="1" topLeftCell="A2" activePane="bottomLeft" state="frozen"/>
      <selection pane="bottomLeft" activeCell="AE114" sqref="AE114"/>
    </sheetView>
  </sheetViews>
  <sheetFormatPr baseColWidth="10" defaultRowHeight="16"/>
  <cols>
    <col min="7" max="7" width="19.5" customWidth="1"/>
    <col min="25" max="28" width="13.6640625" customWidth="1"/>
  </cols>
  <sheetData>
    <row r="1" spans="1:33" s="4" customFormat="1">
      <c r="A1" s="4" t="s">
        <v>241</v>
      </c>
      <c r="B1" s="4" t="s">
        <v>0</v>
      </c>
      <c r="C1" s="4" t="s">
        <v>1</v>
      </c>
      <c r="D1" s="4" t="s">
        <v>2</v>
      </c>
      <c r="E1" s="4" t="s">
        <v>98</v>
      </c>
      <c r="F1" s="4" t="s">
        <v>3</v>
      </c>
      <c r="G1" s="4" t="s">
        <v>4</v>
      </c>
      <c r="H1" s="4" t="s">
        <v>5</v>
      </c>
      <c r="I1" s="4" t="s">
        <v>6</v>
      </c>
      <c r="J1" s="4" t="s">
        <v>7</v>
      </c>
      <c r="K1" s="4" t="s">
        <v>8</v>
      </c>
      <c r="L1" s="4" t="s">
        <v>9</v>
      </c>
      <c r="M1" s="4" t="s">
        <v>170</v>
      </c>
      <c r="N1" s="4" t="s">
        <v>10</v>
      </c>
      <c r="O1" s="4" t="s">
        <v>11</v>
      </c>
      <c r="P1" s="4" t="s">
        <v>12</v>
      </c>
      <c r="Q1" s="4" t="s">
        <v>13</v>
      </c>
      <c r="R1" s="4" t="s">
        <v>14</v>
      </c>
      <c r="S1" s="4" t="s">
        <v>15</v>
      </c>
      <c r="T1" s="4" t="s">
        <v>31</v>
      </c>
      <c r="U1" s="4" t="s">
        <v>16</v>
      </c>
      <c r="V1" s="4" t="s">
        <v>17</v>
      </c>
      <c r="W1" s="4" t="s">
        <v>146</v>
      </c>
      <c r="X1" s="4" t="s">
        <v>18</v>
      </c>
      <c r="Y1" s="4" t="s">
        <v>51</v>
      </c>
      <c r="Z1" s="4" t="s">
        <v>52</v>
      </c>
      <c r="AA1" s="4" t="s">
        <v>50</v>
      </c>
      <c r="AB1" s="4" t="s">
        <v>53</v>
      </c>
      <c r="AC1" s="4" t="s">
        <v>23</v>
      </c>
      <c r="AD1" s="4" t="s">
        <v>47</v>
      </c>
      <c r="AE1" s="4" t="s">
        <v>22</v>
      </c>
      <c r="AF1" s="4" t="s">
        <v>100</v>
      </c>
      <c r="AG1" s="4" t="s">
        <v>175</v>
      </c>
    </row>
    <row r="2" spans="1:33">
      <c r="A2" s="7"/>
      <c r="B2" t="s">
        <v>33</v>
      </c>
      <c r="C2" t="s">
        <v>19</v>
      </c>
      <c r="D2">
        <v>7</v>
      </c>
      <c r="E2" t="s">
        <v>99</v>
      </c>
      <c r="F2" t="s">
        <v>20</v>
      </c>
      <c r="G2" t="s">
        <v>29</v>
      </c>
      <c r="H2">
        <v>0</v>
      </c>
      <c r="I2" s="2" t="s">
        <v>21</v>
      </c>
      <c r="J2" s="2">
        <v>1</v>
      </c>
      <c r="K2">
        <v>0</v>
      </c>
      <c r="L2" t="s">
        <v>30</v>
      </c>
      <c r="N2">
        <v>0</v>
      </c>
      <c r="O2" t="s">
        <v>30</v>
      </c>
      <c r="P2">
        <v>0</v>
      </c>
      <c r="Q2" t="s">
        <v>30</v>
      </c>
      <c r="S2" t="s">
        <v>25</v>
      </c>
      <c r="T2" s="3">
        <v>2054</v>
      </c>
      <c r="U2" t="s">
        <v>34</v>
      </c>
      <c r="V2" t="s">
        <v>27</v>
      </c>
      <c r="W2" t="s">
        <v>147</v>
      </c>
      <c r="X2" s="3">
        <v>2054</v>
      </c>
      <c r="Y2">
        <f>359+502+277</f>
        <v>1138</v>
      </c>
      <c r="Z2">
        <f>352+107+146+122</f>
        <v>727</v>
      </c>
      <c r="AA2">
        <f>178+11</f>
        <v>189</v>
      </c>
      <c r="AB2" t="s">
        <v>28</v>
      </c>
      <c r="AC2">
        <v>1</v>
      </c>
      <c r="AD2" t="s">
        <v>24</v>
      </c>
      <c r="AE2" t="s">
        <v>81</v>
      </c>
      <c r="AF2">
        <v>1</v>
      </c>
    </row>
    <row r="3" spans="1:33">
      <c r="A3" s="7"/>
      <c r="B3" t="s">
        <v>33</v>
      </c>
      <c r="C3" t="s">
        <v>19</v>
      </c>
      <c r="D3">
        <v>7</v>
      </c>
      <c r="E3" t="s">
        <v>99</v>
      </c>
      <c r="F3" t="s">
        <v>20</v>
      </c>
      <c r="G3" t="s">
        <v>29</v>
      </c>
      <c r="H3">
        <v>0</v>
      </c>
      <c r="I3" s="2" t="s">
        <v>21</v>
      </c>
      <c r="J3" s="2">
        <v>1</v>
      </c>
      <c r="K3">
        <v>0</v>
      </c>
      <c r="L3" t="s">
        <v>30</v>
      </c>
      <c r="N3">
        <v>0</v>
      </c>
      <c r="O3" t="s">
        <v>30</v>
      </c>
      <c r="P3">
        <v>0</v>
      </c>
      <c r="Q3" t="s">
        <v>30</v>
      </c>
      <c r="S3" t="s">
        <v>26</v>
      </c>
      <c r="T3" s="3">
        <v>3860</v>
      </c>
      <c r="U3" t="s">
        <v>35</v>
      </c>
      <c r="V3" t="s">
        <v>27</v>
      </c>
      <c r="W3" t="s">
        <v>147</v>
      </c>
      <c r="X3" s="3">
        <v>3860</v>
      </c>
      <c r="Y3">
        <f>1130+1029+666</f>
        <v>2825</v>
      </c>
      <c r="Z3">
        <f>656+147+125+62</f>
        <v>990</v>
      </c>
      <c r="AA3">
        <v>45</v>
      </c>
      <c r="AB3" t="s">
        <v>36</v>
      </c>
      <c r="AC3">
        <v>1</v>
      </c>
      <c r="AD3" t="s">
        <v>24</v>
      </c>
      <c r="AE3" s="8" t="s">
        <v>81</v>
      </c>
      <c r="AF3">
        <v>0</v>
      </c>
    </row>
    <row r="4" spans="1:33">
      <c r="A4" s="7"/>
      <c r="B4" t="s">
        <v>33</v>
      </c>
      <c r="C4" t="s">
        <v>19</v>
      </c>
      <c r="D4">
        <v>7</v>
      </c>
      <c r="E4" t="s">
        <v>99</v>
      </c>
      <c r="F4" t="s">
        <v>37</v>
      </c>
      <c r="G4" t="s">
        <v>29</v>
      </c>
      <c r="H4">
        <v>0</v>
      </c>
      <c r="I4" s="2" t="s">
        <v>21</v>
      </c>
      <c r="J4" s="2">
        <v>1</v>
      </c>
      <c r="K4">
        <v>0</v>
      </c>
      <c r="L4" t="s">
        <v>30</v>
      </c>
      <c r="N4">
        <v>0</v>
      </c>
      <c r="O4" t="s">
        <v>30</v>
      </c>
      <c r="P4">
        <v>0</v>
      </c>
      <c r="Q4" t="s">
        <v>30</v>
      </c>
      <c r="S4" t="s">
        <v>25</v>
      </c>
      <c r="T4" s="3">
        <v>2054</v>
      </c>
      <c r="U4" t="s">
        <v>34</v>
      </c>
      <c r="V4" t="s">
        <v>27</v>
      </c>
      <c r="W4" t="s">
        <v>147</v>
      </c>
      <c r="X4" s="3">
        <v>2054</v>
      </c>
      <c r="Y4">
        <f>376+590+229</f>
        <v>1195</v>
      </c>
      <c r="Z4">
        <f>106+125+140+229</f>
        <v>600</v>
      </c>
      <c r="AA4">
        <f>243+16</f>
        <v>259</v>
      </c>
      <c r="AB4" t="s">
        <v>38</v>
      </c>
      <c r="AC4">
        <v>1</v>
      </c>
      <c r="AD4" t="s">
        <v>24</v>
      </c>
      <c r="AE4" t="s">
        <v>81</v>
      </c>
      <c r="AF4">
        <v>1</v>
      </c>
    </row>
    <row r="5" spans="1:33">
      <c r="A5" s="7"/>
      <c r="B5" t="s">
        <v>33</v>
      </c>
      <c r="C5" t="s">
        <v>19</v>
      </c>
      <c r="D5">
        <v>7</v>
      </c>
      <c r="E5" t="s">
        <v>99</v>
      </c>
      <c r="F5" t="s">
        <v>37</v>
      </c>
      <c r="G5" t="s">
        <v>29</v>
      </c>
      <c r="H5">
        <v>0</v>
      </c>
      <c r="I5" s="2" t="s">
        <v>21</v>
      </c>
      <c r="J5" s="2">
        <v>1</v>
      </c>
      <c r="K5">
        <v>0</v>
      </c>
      <c r="L5" t="s">
        <v>30</v>
      </c>
      <c r="N5">
        <v>0</v>
      </c>
      <c r="O5" t="s">
        <v>30</v>
      </c>
      <c r="P5">
        <v>0</v>
      </c>
      <c r="Q5" t="s">
        <v>30</v>
      </c>
      <c r="S5" t="s">
        <v>26</v>
      </c>
      <c r="T5" s="3">
        <v>3860</v>
      </c>
      <c r="U5" t="s">
        <v>35</v>
      </c>
      <c r="V5" t="s">
        <v>27</v>
      </c>
      <c r="W5" t="s">
        <v>147</v>
      </c>
      <c r="X5" s="3">
        <v>3860</v>
      </c>
      <c r="Y5">
        <f>611+1418+736</f>
        <v>2765</v>
      </c>
      <c r="Z5">
        <f>176+174+177+513</f>
        <v>1040</v>
      </c>
      <c r="AA5">
        <v>55</v>
      </c>
      <c r="AB5" t="s">
        <v>39</v>
      </c>
      <c r="AC5">
        <v>1</v>
      </c>
      <c r="AD5" t="s">
        <v>24</v>
      </c>
      <c r="AE5" t="s">
        <v>81</v>
      </c>
      <c r="AF5">
        <v>0</v>
      </c>
    </row>
    <row r="6" spans="1:33">
      <c r="B6" t="s">
        <v>33</v>
      </c>
      <c r="C6" t="s">
        <v>19</v>
      </c>
      <c r="D6">
        <v>7</v>
      </c>
      <c r="E6" t="s">
        <v>99</v>
      </c>
      <c r="F6" t="s">
        <v>40</v>
      </c>
      <c r="G6" t="s">
        <v>29</v>
      </c>
      <c r="H6">
        <v>0</v>
      </c>
      <c r="I6" s="2" t="s">
        <v>21</v>
      </c>
      <c r="J6" s="2">
        <v>1</v>
      </c>
      <c r="K6">
        <v>0</v>
      </c>
      <c r="L6" t="s">
        <v>30</v>
      </c>
      <c r="N6">
        <v>0</v>
      </c>
      <c r="O6" t="s">
        <v>30</v>
      </c>
      <c r="P6">
        <v>0</v>
      </c>
      <c r="Q6" t="s">
        <v>30</v>
      </c>
      <c r="S6" t="s">
        <v>25</v>
      </c>
      <c r="T6" s="3">
        <v>2054</v>
      </c>
      <c r="U6" t="s">
        <v>34</v>
      </c>
      <c r="V6" t="s">
        <v>27</v>
      </c>
      <c r="W6" t="s">
        <v>147</v>
      </c>
      <c r="X6" s="3">
        <v>2054</v>
      </c>
      <c r="Y6">
        <f>277+616+293</f>
        <v>1186</v>
      </c>
      <c r="Z6">
        <f>306+145+144+79</f>
        <v>674</v>
      </c>
      <c r="AA6">
        <v>194</v>
      </c>
      <c r="AB6" t="s">
        <v>42</v>
      </c>
      <c r="AC6">
        <v>1</v>
      </c>
      <c r="AD6" t="s">
        <v>43</v>
      </c>
      <c r="AE6" t="s">
        <v>81</v>
      </c>
      <c r="AF6">
        <v>1</v>
      </c>
    </row>
    <row r="7" spans="1:33">
      <c r="B7" t="s">
        <v>33</v>
      </c>
      <c r="C7" t="s">
        <v>19</v>
      </c>
      <c r="D7">
        <v>7</v>
      </c>
      <c r="E7" t="s">
        <v>99</v>
      </c>
      <c r="F7" t="s">
        <v>40</v>
      </c>
      <c r="G7" t="s">
        <v>29</v>
      </c>
      <c r="H7">
        <v>0</v>
      </c>
      <c r="I7" s="2" t="s">
        <v>21</v>
      </c>
      <c r="J7" s="2">
        <v>1</v>
      </c>
      <c r="K7">
        <v>0</v>
      </c>
      <c r="L7" t="s">
        <v>30</v>
      </c>
      <c r="N7">
        <v>0</v>
      </c>
      <c r="O7" t="s">
        <v>30</v>
      </c>
      <c r="P7">
        <v>0</v>
      </c>
      <c r="Q7" t="s">
        <v>30</v>
      </c>
      <c r="S7" t="s">
        <v>26</v>
      </c>
      <c r="T7" s="3">
        <v>3860</v>
      </c>
      <c r="U7" t="s">
        <v>35</v>
      </c>
      <c r="V7" t="s">
        <v>27</v>
      </c>
      <c r="W7" t="s">
        <v>147</v>
      </c>
      <c r="X7" s="3">
        <v>3860</v>
      </c>
      <c r="Y7">
        <f>946+1305+633</f>
        <v>2884</v>
      </c>
      <c r="Z7">
        <f>597+153+125+55</f>
        <v>930</v>
      </c>
      <c r="AA7">
        <v>46</v>
      </c>
      <c r="AB7" t="s">
        <v>44</v>
      </c>
      <c r="AC7">
        <v>1</v>
      </c>
      <c r="AD7" t="s">
        <v>43</v>
      </c>
      <c r="AE7" t="s">
        <v>81</v>
      </c>
      <c r="AF7">
        <v>0</v>
      </c>
    </row>
    <row r="8" spans="1:33">
      <c r="B8" t="s">
        <v>33</v>
      </c>
      <c r="C8" t="s">
        <v>19</v>
      </c>
      <c r="D8">
        <v>7</v>
      </c>
      <c r="E8" t="s">
        <v>99</v>
      </c>
      <c r="F8" t="s">
        <v>41</v>
      </c>
      <c r="G8" t="s">
        <v>29</v>
      </c>
      <c r="H8">
        <v>0</v>
      </c>
      <c r="I8" s="2" t="s">
        <v>21</v>
      </c>
      <c r="J8" s="2">
        <v>1</v>
      </c>
      <c r="K8">
        <v>0</v>
      </c>
      <c r="L8" t="s">
        <v>30</v>
      </c>
      <c r="N8">
        <v>0</v>
      </c>
      <c r="O8" t="s">
        <v>30</v>
      </c>
      <c r="P8">
        <v>0</v>
      </c>
      <c r="Q8" t="s">
        <v>30</v>
      </c>
      <c r="S8" t="s">
        <v>25</v>
      </c>
      <c r="T8" s="3">
        <v>2054</v>
      </c>
      <c r="U8" t="s">
        <v>34</v>
      </c>
      <c r="V8" t="s">
        <v>27</v>
      </c>
      <c r="W8" t="s">
        <v>147</v>
      </c>
      <c r="X8" s="3">
        <v>2054</v>
      </c>
      <c r="Y8">
        <f>222+583+467</f>
        <v>1272</v>
      </c>
      <c r="Z8">
        <f>91+118+129+235</f>
        <v>573</v>
      </c>
      <c r="AA8">
        <f>196+13</f>
        <v>209</v>
      </c>
      <c r="AB8" t="s">
        <v>246</v>
      </c>
      <c r="AC8">
        <v>1</v>
      </c>
      <c r="AD8" t="s">
        <v>43</v>
      </c>
      <c r="AE8" t="s">
        <v>81</v>
      </c>
      <c r="AF8">
        <v>1</v>
      </c>
    </row>
    <row r="9" spans="1:33">
      <c r="B9" t="s">
        <v>33</v>
      </c>
      <c r="C9" t="s">
        <v>19</v>
      </c>
      <c r="D9">
        <v>7</v>
      </c>
      <c r="E9" t="s">
        <v>99</v>
      </c>
      <c r="F9" t="s">
        <v>41</v>
      </c>
      <c r="G9" t="s">
        <v>29</v>
      </c>
      <c r="H9">
        <v>0</v>
      </c>
      <c r="I9" s="2" t="s">
        <v>21</v>
      </c>
      <c r="J9" s="2">
        <v>1</v>
      </c>
      <c r="K9">
        <v>0</v>
      </c>
      <c r="L9" t="s">
        <v>30</v>
      </c>
      <c r="N9">
        <v>0</v>
      </c>
      <c r="O9" t="s">
        <v>30</v>
      </c>
      <c r="P9">
        <v>0</v>
      </c>
      <c r="Q9" t="s">
        <v>30</v>
      </c>
      <c r="S9" t="s">
        <v>26</v>
      </c>
      <c r="T9" s="3">
        <v>3860</v>
      </c>
      <c r="U9" t="s">
        <v>35</v>
      </c>
      <c r="V9" t="s">
        <v>27</v>
      </c>
      <c r="W9" t="s">
        <v>147</v>
      </c>
      <c r="X9" s="3">
        <v>3860</v>
      </c>
      <c r="Y9">
        <f>511+1201+1110</f>
        <v>2822</v>
      </c>
      <c r="Z9">
        <f>149+169+173+495</f>
        <v>986</v>
      </c>
      <c r="AA9">
        <v>52</v>
      </c>
      <c r="AB9" t="s">
        <v>247</v>
      </c>
      <c r="AC9">
        <v>1</v>
      </c>
      <c r="AD9" t="s">
        <v>43</v>
      </c>
      <c r="AE9" t="s">
        <v>81</v>
      </c>
      <c r="AF9">
        <v>0</v>
      </c>
    </row>
    <row r="10" spans="1:33">
      <c r="B10" t="s">
        <v>233</v>
      </c>
      <c r="C10" t="s">
        <v>45</v>
      </c>
      <c r="D10">
        <v>3</v>
      </c>
      <c r="E10" t="s">
        <v>30</v>
      </c>
      <c r="F10" t="s">
        <v>239</v>
      </c>
      <c r="G10" t="s">
        <v>46</v>
      </c>
      <c r="H10">
        <v>0</v>
      </c>
      <c r="I10" s="2" t="s">
        <v>30</v>
      </c>
      <c r="J10" s="2" t="s">
        <v>30</v>
      </c>
      <c r="K10">
        <v>0</v>
      </c>
      <c r="L10" t="s">
        <v>30</v>
      </c>
      <c r="N10">
        <v>0</v>
      </c>
      <c r="O10" t="s">
        <v>30</v>
      </c>
      <c r="P10">
        <v>1</v>
      </c>
      <c r="Q10" t="s">
        <v>49</v>
      </c>
      <c r="S10" t="s">
        <v>25</v>
      </c>
      <c r="T10" s="3">
        <v>2054</v>
      </c>
      <c r="U10" t="s">
        <v>34</v>
      </c>
      <c r="V10" t="s">
        <v>27</v>
      </c>
      <c r="W10" t="s">
        <v>147</v>
      </c>
      <c r="X10" s="3">
        <v>2054</v>
      </c>
      <c r="Y10">
        <v>1629</v>
      </c>
      <c r="Z10">
        <v>343</v>
      </c>
      <c r="AA10">
        <v>82</v>
      </c>
      <c r="AC10">
        <v>0</v>
      </c>
      <c r="AD10" t="s">
        <v>48</v>
      </c>
      <c r="AF10">
        <v>1</v>
      </c>
    </row>
    <row r="11" spans="1:33">
      <c r="B11" t="s">
        <v>233</v>
      </c>
      <c r="C11" t="s">
        <v>45</v>
      </c>
      <c r="D11">
        <v>3</v>
      </c>
      <c r="E11" t="s">
        <v>30</v>
      </c>
      <c r="F11" t="s">
        <v>239</v>
      </c>
      <c r="G11" t="s">
        <v>46</v>
      </c>
      <c r="H11">
        <v>0</v>
      </c>
      <c r="I11" s="2" t="s">
        <v>30</v>
      </c>
      <c r="J11" s="2" t="s">
        <v>30</v>
      </c>
      <c r="K11">
        <v>0</v>
      </c>
      <c r="L11" t="s">
        <v>30</v>
      </c>
      <c r="N11">
        <v>0</v>
      </c>
      <c r="O11" t="s">
        <v>30</v>
      </c>
      <c r="P11">
        <v>1</v>
      </c>
      <c r="Q11" t="s">
        <v>49</v>
      </c>
      <c r="S11" t="s">
        <v>26</v>
      </c>
      <c r="T11" s="3">
        <v>3860</v>
      </c>
      <c r="U11" t="s">
        <v>35</v>
      </c>
      <c r="V11" t="s">
        <v>27</v>
      </c>
      <c r="W11" t="s">
        <v>147</v>
      </c>
      <c r="X11" s="3">
        <v>3860</v>
      </c>
      <c r="Y11">
        <v>2973</v>
      </c>
      <c r="Z11">
        <v>871</v>
      </c>
      <c r="AA11">
        <v>16</v>
      </c>
      <c r="AC11">
        <v>0</v>
      </c>
      <c r="AD11" t="s">
        <v>48</v>
      </c>
      <c r="AF11">
        <v>0</v>
      </c>
    </row>
    <row r="12" spans="1:33">
      <c r="B12" t="s">
        <v>233</v>
      </c>
      <c r="C12" t="s">
        <v>45</v>
      </c>
      <c r="D12">
        <v>3</v>
      </c>
      <c r="E12" t="s">
        <v>30</v>
      </c>
      <c r="F12" t="s">
        <v>54</v>
      </c>
      <c r="G12" t="s">
        <v>55</v>
      </c>
      <c r="H12">
        <v>0</v>
      </c>
      <c r="I12" s="2" t="s">
        <v>30</v>
      </c>
      <c r="J12" s="2" t="s">
        <v>30</v>
      </c>
      <c r="K12">
        <v>0</v>
      </c>
      <c r="L12" t="s">
        <v>30</v>
      </c>
      <c r="N12">
        <v>0</v>
      </c>
      <c r="O12" t="s">
        <v>30</v>
      </c>
      <c r="P12">
        <v>1</v>
      </c>
      <c r="Q12" t="s">
        <v>56</v>
      </c>
      <c r="S12" t="s">
        <v>25</v>
      </c>
      <c r="T12" s="3">
        <v>2054</v>
      </c>
      <c r="U12" t="s">
        <v>34</v>
      </c>
      <c r="V12" t="s">
        <v>27</v>
      </c>
      <c r="W12" t="s">
        <v>147</v>
      </c>
      <c r="X12" s="3">
        <v>2054</v>
      </c>
      <c r="Y12">
        <v>671</v>
      </c>
      <c r="Z12">
        <f>756+607</f>
        <v>1363</v>
      </c>
      <c r="AA12">
        <v>20</v>
      </c>
      <c r="AB12" t="s">
        <v>57</v>
      </c>
      <c r="AC12">
        <v>0</v>
      </c>
      <c r="AD12">
        <v>1996</v>
      </c>
      <c r="AE12" s="8"/>
      <c r="AF12">
        <v>1</v>
      </c>
    </row>
    <row r="13" spans="1:33">
      <c r="B13" t="s">
        <v>233</v>
      </c>
      <c r="C13" t="s">
        <v>45</v>
      </c>
      <c r="D13">
        <v>3</v>
      </c>
      <c r="E13" t="s">
        <v>30</v>
      </c>
      <c r="F13" t="s">
        <v>54</v>
      </c>
      <c r="G13" t="s">
        <v>55</v>
      </c>
      <c r="H13">
        <v>0</v>
      </c>
      <c r="I13" s="2" t="s">
        <v>30</v>
      </c>
      <c r="J13" s="2" t="s">
        <v>30</v>
      </c>
      <c r="K13">
        <v>0</v>
      </c>
      <c r="L13" t="s">
        <v>30</v>
      </c>
      <c r="N13">
        <v>0</v>
      </c>
      <c r="O13" t="s">
        <v>30</v>
      </c>
      <c r="P13">
        <v>1</v>
      </c>
      <c r="Q13" t="s">
        <v>56</v>
      </c>
      <c r="S13" t="s">
        <v>26</v>
      </c>
      <c r="T13" s="3">
        <v>3860</v>
      </c>
      <c r="U13" t="s">
        <v>35</v>
      </c>
      <c r="V13" t="s">
        <v>27</v>
      </c>
      <c r="W13" t="s">
        <v>147</v>
      </c>
      <c r="X13" s="3">
        <v>3860</v>
      </c>
      <c r="Y13">
        <v>1241</v>
      </c>
      <c r="Z13">
        <f>1280+1321</f>
        <v>2601</v>
      </c>
      <c r="AA13">
        <v>18</v>
      </c>
      <c r="AB13" t="s">
        <v>58</v>
      </c>
      <c r="AC13">
        <v>0</v>
      </c>
      <c r="AD13">
        <v>1996</v>
      </c>
      <c r="AE13" s="8"/>
      <c r="AF13">
        <v>0</v>
      </c>
    </row>
    <row r="14" spans="1:33">
      <c r="B14" t="s">
        <v>233</v>
      </c>
      <c r="C14" t="s">
        <v>45</v>
      </c>
      <c r="D14">
        <v>3</v>
      </c>
      <c r="E14" t="s">
        <v>30</v>
      </c>
      <c r="F14" t="s">
        <v>59</v>
      </c>
      <c r="G14" t="s">
        <v>55</v>
      </c>
      <c r="H14">
        <v>0</v>
      </c>
      <c r="I14" s="2" t="s">
        <v>30</v>
      </c>
      <c r="J14" s="2" t="s">
        <v>30</v>
      </c>
      <c r="K14">
        <v>0</v>
      </c>
      <c r="L14" t="s">
        <v>30</v>
      </c>
      <c r="N14">
        <v>0</v>
      </c>
      <c r="O14" t="s">
        <v>30</v>
      </c>
      <c r="P14">
        <v>1</v>
      </c>
      <c r="Q14" t="s">
        <v>56</v>
      </c>
      <c r="S14" t="s">
        <v>25</v>
      </c>
      <c r="T14" s="3">
        <v>2054</v>
      </c>
      <c r="U14" t="s">
        <v>34</v>
      </c>
      <c r="V14" t="s">
        <v>27</v>
      </c>
      <c r="W14" t="s">
        <v>147</v>
      </c>
      <c r="X14" s="3">
        <v>2054</v>
      </c>
      <c r="Y14">
        <v>618</v>
      </c>
      <c r="Z14">
        <f>677+723</f>
        <v>1400</v>
      </c>
      <c r="AA14">
        <v>36</v>
      </c>
      <c r="AB14" t="s">
        <v>60</v>
      </c>
      <c r="AC14">
        <v>0</v>
      </c>
      <c r="AD14" t="s">
        <v>62</v>
      </c>
      <c r="AE14" s="8"/>
      <c r="AF14">
        <v>1</v>
      </c>
    </row>
    <row r="15" spans="1:33">
      <c r="B15" t="s">
        <v>233</v>
      </c>
      <c r="C15" t="s">
        <v>45</v>
      </c>
      <c r="D15">
        <v>3</v>
      </c>
      <c r="E15" t="s">
        <v>30</v>
      </c>
      <c r="F15" t="s">
        <v>59</v>
      </c>
      <c r="G15" t="s">
        <v>55</v>
      </c>
      <c r="H15">
        <v>0</v>
      </c>
      <c r="I15" s="2" t="s">
        <v>30</v>
      </c>
      <c r="J15" s="2" t="s">
        <v>30</v>
      </c>
      <c r="K15">
        <v>0</v>
      </c>
      <c r="L15" t="s">
        <v>30</v>
      </c>
      <c r="N15">
        <v>0</v>
      </c>
      <c r="O15" t="s">
        <v>30</v>
      </c>
      <c r="P15">
        <v>1</v>
      </c>
      <c r="Q15" t="s">
        <v>56</v>
      </c>
      <c r="S15" t="s">
        <v>26</v>
      </c>
      <c r="T15" s="3">
        <v>3860</v>
      </c>
      <c r="U15" t="s">
        <v>35</v>
      </c>
      <c r="V15" t="s">
        <v>27</v>
      </c>
      <c r="W15" t="s">
        <v>147</v>
      </c>
      <c r="X15" s="3">
        <v>3860</v>
      </c>
      <c r="Y15">
        <v>1170</v>
      </c>
      <c r="Z15">
        <f>1373+1304</f>
        <v>2677</v>
      </c>
      <c r="AA15">
        <v>13</v>
      </c>
      <c r="AB15" t="s">
        <v>61</v>
      </c>
      <c r="AC15">
        <v>0</v>
      </c>
      <c r="AD15" t="s">
        <v>62</v>
      </c>
      <c r="AE15" s="8"/>
      <c r="AF15">
        <v>0</v>
      </c>
    </row>
    <row r="16" spans="1:33">
      <c r="B16" t="s">
        <v>234</v>
      </c>
      <c r="C16" t="s">
        <v>19</v>
      </c>
      <c r="D16">
        <v>7</v>
      </c>
      <c r="E16" t="s">
        <v>97</v>
      </c>
      <c r="F16" t="s">
        <v>20</v>
      </c>
      <c r="G16" t="s">
        <v>64</v>
      </c>
      <c r="H16">
        <v>0</v>
      </c>
      <c r="I16" s="2" t="s">
        <v>21</v>
      </c>
      <c r="J16" s="2">
        <v>1</v>
      </c>
      <c r="K16">
        <v>0</v>
      </c>
      <c r="L16" t="s">
        <v>30</v>
      </c>
      <c r="N16">
        <v>0</v>
      </c>
      <c r="O16" t="s">
        <v>30</v>
      </c>
      <c r="P16">
        <v>0</v>
      </c>
      <c r="Q16" t="s">
        <v>30</v>
      </c>
      <c r="S16" t="s">
        <v>25</v>
      </c>
      <c r="T16" s="3">
        <v>2054</v>
      </c>
      <c r="U16" t="s">
        <v>34</v>
      </c>
      <c r="V16" t="s">
        <v>27</v>
      </c>
      <c r="W16" t="s">
        <v>147</v>
      </c>
      <c r="X16" s="3">
        <v>2054</v>
      </c>
      <c r="Y16">
        <f>448+491+507</f>
        <v>1446</v>
      </c>
      <c r="Z16">
        <f>54+56+119+289</f>
        <v>518</v>
      </c>
      <c r="AA16">
        <v>90</v>
      </c>
      <c r="AB16" t="s">
        <v>65</v>
      </c>
      <c r="AC16">
        <v>1</v>
      </c>
      <c r="AD16" t="s">
        <v>63</v>
      </c>
      <c r="AE16" t="s">
        <v>81</v>
      </c>
      <c r="AF16">
        <v>1</v>
      </c>
    </row>
    <row r="17" spans="2:32">
      <c r="B17" t="s">
        <v>234</v>
      </c>
      <c r="C17" t="s">
        <v>19</v>
      </c>
      <c r="D17">
        <v>7</v>
      </c>
      <c r="E17" t="s">
        <v>97</v>
      </c>
      <c r="F17" t="s">
        <v>20</v>
      </c>
      <c r="G17" t="s">
        <v>64</v>
      </c>
      <c r="H17">
        <v>0</v>
      </c>
      <c r="I17" s="2" t="s">
        <v>21</v>
      </c>
      <c r="J17" s="2">
        <v>1</v>
      </c>
      <c r="K17">
        <v>0</v>
      </c>
      <c r="L17" t="s">
        <v>30</v>
      </c>
      <c r="N17">
        <v>0</v>
      </c>
      <c r="O17" t="s">
        <v>30</v>
      </c>
      <c r="P17">
        <v>0</v>
      </c>
      <c r="Q17" t="s">
        <v>30</v>
      </c>
      <c r="S17" t="s">
        <v>26</v>
      </c>
      <c r="T17" s="3">
        <v>3860</v>
      </c>
      <c r="U17" t="s">
        <v>35</v>
      </c>
      <c r="V17" t="s">
        <v>27</v>
      </c>
      <c r="W17" t="s">
        <v>147</v>
      </c>
      <c r="X17" s="3">
        <v>3860</v>
      </c>
      <c r="Y17">
        <f>919+842+1096</f>
        <v>2857</v>
      </c>
      <c r="Z17">
        <f>78+98+156+656</f>
        <v>988</v>
      </c>
      <c r="AA17">
        <v>15</v>
      </c>
      <c r="AB17" t="s">
        <v>66</v>
      </c>
      <c r="AC17">
        <v>1</v>
      </c>
      <c r="AD17" t="s">
        <v>63</v>
      </c>
      <c r="AE17" t="s">
        <v>81</v>
      </c>
      <c r="AF17">
        <v>0</v>
      </c>
    </row>
    <row r="18" spans="2:32">
      <c r="B18" t="s">
        <v>234</v>
      </c>
      <c r="C18" t="s">
        <v>19</v>
      </c>
      <c r="D18">
        <v>7</v>
      </c>
      <c r="E18" t="s">
        <v>97</v>
      </c>
      <c r="F18" t="s">
        <v>37</v>
      </c>
      <c r="G18" t="s">
        <v>64</v>
      </c>
      <c r="H18">
        <v>0</v>
      </c>
      <c r="I18" s="2" t="s">
        <v>21</v>
      </c>
      <c r="J18" s="2">
        <v>1</v>
      </c>
      <c r="K18">
        <v>0</v>
      </c>
      <c r="L18" t="s">
        <v>30</v>
      </c>
      <c r="N18">
        <v>0</v>
      </c>
      <c r="O18" t="s">
        <v>30</v>
      </c>
      <c r="P18">
        <v>0</v>
      </c>
      <c r="Q18" t="s">
        <v>30</v>
      </c>
      <c r="S18" t="s">
        <v>25</v>
      </c>
      <c r="T18" s="3">
        <v>2054</v>
      </c>
      <c r="U18" t="s">
        <v>34</v>
      </c>
      <c r="V18" t="s">
        <v>27</v>
      </c>
      <c r="W18" t="s">
        <v>147</v>
      </c>
      <c r="X18" s="3">
        <v>2054</v>
      </c>
      <c r="Y18">
        <f>515+418+358</f>
        <v>1291</v>
      </c>
      <c r="Z18">
        <f>300+146+54+78</f>
        <v>578</v>
      </c>
      <c r="AA18">
        <v>185</v>
      </c>
      <c r="AB18" t="s">
        <v>67</v>
      </c>
      <c r="AC18">
        <v>1</v>
      </c>
      <c r="AD18" t="s">
        <v>63</v>
      </c>
      <c r="AE18" t="s">
        <v>81</v>
      </c>
      <c r="AF18">
        <v>1</v>
      </c>
    </row>
    <row r="19" spans="2:32">
      <c r="B19" t="s">
        <v>234</v>
      </c>
      <c r="C19" t="s">
        <v>19</v>
      </c>
      <c r="D19">
        <v>7</v>
      </c>
      <c r="E19" t="s">
        <v>97</v>
      </c>
      <c r="F19" t="s">
        <v>37</v>
      </c>
      <c r="G19" t="s">
        <v>64</v>
      </c>
      <c r="H19">
        <v>0</v>
      </c>
      <c r="I19" s="2" t="s">
        <v>21</v>
      </c>
      <c r="J19" s="2">
        <v>1</v>
      </c>
      <c r="K19">
        <v>0</v>
      </c>
      <c r="L19" t="s">
        <v>30</v>
      </c>
      <c r="N19">
        <v>0</v>
      </c>
      <c r="O19" t="s">
        <v>30</v>
      </c>
      <c r="P19">
        <v>0</v>
      </c>
      <c r="Q19" t="s">
        <v>30</v>
      </c>
      <c r="S19" t="s">
        <v>26</v>
      </c>
      <c r="T19" s="3">
        <v>3860</v>
      </c>
      <c r="U19" t="s">
        <v>35</v>
      </c>
      <c r="V19" t="s">
        <v>27</v>
      </c>
      <c r="W19" t="s">
        <v>147</v>
      </c>
      <c r="X19" s="3">
        <v>3860</v>
      </c>
      <c r="Y19">
        <f>970+1076+823</f>
        <v>2869</v>
      </c>
      <c r="Z19">
        <f>592+200+107+80</f>
        <v>979</v>
      </c>
      <c r="AA19">
        <v>12</v>
      </c>
      <c r="AB19" t="s">
        <v>68</v>
      </c>
      <c r="AC19">
        <v>1</v>
      </c>
      <c r="AD19" t="s">
        <v>63</v>
      </c>
      <c r="AE19" t="s">
        <v>81</v>
      </c>
      <c r="AF19">
        <v>0</v>
      </c>
    </row>
    <row r="20" spans="2:32">
      <c r="B20" t="s">
        <v>234</v>
      </c>
      <c r="C20" t="s">
        <v>19</v>
      </c>
      <c r="D20">
        <v>7</v>
      </c>
      <c r="E20" t="s">
        <v>97</v>
      </c>
      <c r="F20" t="s">
        <v>69</v>
      </c>
      <c r="G20" t="s">
        <v>64</v>
      </c>
      <c r="H20">
        <v>0</v>
      </c>
      <c r="I20" s="2" t="s">
        <v>21</v>
      </c>
      <c r="J20" s="2">
        <v>1</v>
      </c>
      <c r="K20">
        <v>0</v>
      </c>
      <c r="L20" t="s">
        <v>30</v>
      </c>
      <c r="N20">
        <v>0</v>
      </c>
      <c r="O20" t="s">
        <v>30</v>
      </c>
      <c r="P20">
        <v>0</v>
      </c>
      <c r="Q20" t="s">
        <v>30</v>
      </c>
      <c r="S20" t="s">
        <v>25</v>
      </c>
      <c r="T20" s="3">
        <v>2054</v>
      </c>
      <c r="U20" t="s">
        <v>34</v>
      </c>
      <c r="V20" t="s">
        <v>27</v>
      </c>
      <c r="W20" t="s">
        <v>147</v>
      </c>
      <c r="X20" s="3">
        <v>2054</v>
      </c>
      <c r="Y20">
        <f>472+478+379</f>
        <v>1329</v>
      </c>
      <c r="Z20">
        <f>41+48+123+372</f>
        <v>584</v>
      </c>
      <c r="AA20">
        <v>141</v>
      </c>
      <c r="AB20" t="s">
        <v>71</v>
      </c>
      <c r="AC20">
        <v>1</v>
      </c>
      <c r="AD20" t="s">
        <v>63</v>
      </c>
      <c r="AE20" t="s">
        <v>81</v>
      </c>
      <c r="AF20">
        <v>1</v>
      </c>
    </row>
    <row r="21" spans="2:32">
      <c r="B21" t="s">
        <v>234</v>
      </c>
      <c r="C21" t="s">
        <v>19</v>
      </c>
      <c r="D21">
        <v>7</v>
      </c>
      <c r="E21" t="s">
        <v>97</v>
      </c>
      <c r="F21" t="s">
        <v>69</v>
      </c>
      <c r="G21" t="s">
        <v>64</v>
      </c>
      <c r="H21">
        <v>0</v>
      </c>
      <c r="I21" s="2" t="s">
        <v>21</v>
      </c>
      <c r="J21" s="2">
        <v>1</v>
      </c>
      <c r="K21">
        <v>0</v>
      </c>
      <c r="L21" t="s">
        <v>30</v>
      </c>
      <c r="N21">
        <v>0</v>
      </c>
      <c r="O21" t="s">
        <v>30</v>
      </c>
      <c r="P21">
        <v>0</v>
      </c>
      <c r="Q21" t="s">
        <v>30</v>
      </c>
      <c r="S21" t="s">
        <v>26</v>
      </c>
      <c r="T21" s="3">
        <v>3860</v>
      </c>
      <c r="U21" t="s">
        <v>35</v>
      </c>
      <c r="V21" t="s">
        <v>27</v>
      </c>
      <c r="W21" t="s">
        <v>147</v>
      </c>
      <c r="X21" s="3">
        <v>3860</v>
      </c>
      <c r="Y21">
        <f>897+1063+953</f>
        <v>2913</v>
      </c>
      <c r="Z21">
        <f>68+76+149+642</f>
        <v>935</v>
      </c>
      <c r="AA21">
        <v>12</v>
      </c>
      <c r="AB21" t="s">
        <v>72</v>
      </c>
      <c r="AC21">
        <v>1</v>
      </c>
      <c r="AD21" t="s">
        <v>63</v>
      </c>
      <c r="AE21" t="s">
        <v>81</v>
      </c>
      <c r="AF21">
        <v>0</v>
      </c>
    </row>
    <row r="22" spans="2:32">
      <c r="B22" t="s">
        <v>234</v>
      </c>
      <c r="C22" t="s">
        <v>19</v>
      </c>
      <c r="D22">
        <v>7</v>
      </c>
      <c r="E22" t="s">
        <v>97</v>
      </c>
      <c r="F22" t="s">
        <v>70</v>
      </c>
      <c r="G22" t="s">
        <v>64</v>
      </c>
      <c r="H22">
        <v>0</v>
      </c>
      <c r="I22" s="2" t="s">
        <v>21</v>
      </c>
      <c r="J22" s="2">
        <v>1</v>
      </c>
      <c r="K22">
        <v>0</v>
      </c>
      <c r="L22" t="s">
        <v>30</v>
      </c>
      <c r="N22">
        <v>0</v>
      </c>
      <c r="O22" t="s">
        <v>30</v>
      </c>
      <c r="P22">
        <v>0</v>
      </c>
      <c r="Q22" t="s">
        <v>30</v>
      </c>
      <c r="S22" t="s">
        <v>25</v>
      </c>
      <c r="T22" s="3">
        <v>2054</v>
      </c>
      <c r="U22" t="s">
        <v>34</v>
      </c>
      <c r="V22" t="s">
        <v>27</v>
      </c>
      <c r="W22" t="s">
        <v>147</v>
      </c>
      <c r="X22" s="3">
        <v>2054</v>
      </c>
      <c r="Y22">
        <f>509+430+348</f>
        <v>1287</v>
      </c>
      <c r="Z22">
        <f>338+130+73+57</f>
        <v>598</v>
      </c>
      <c r="AA22">
        <v>169</v>
      </c>
      <c r="AB22" t="s">
        <v>73</v>
      </c>
      <c r="AC22">
        <v>1</v>
      </c>
      <c r="AD22" t="s">
        <v>63</v>
      </c>
      <c r="AE22" t="s">
        <v>81</v>
      </c>
      <c r="AF22">
        <v>1</v>
      </c>
    </row>
    <row r="23" spans="2:32">
      <c r="B23" t="s">
        <v>234</v>
      </c>
      <c r="C23" t="s">
        <v>19</v>
      </c>
      <c r="D23">
        <v>7</v>
      </c>
      <c r="E23" t="s">
        <v>97</v>
      </c>
      <c r="F23" t="s">
        <v>70</v>
      </c>
      <c r="G23" t="s">
        <v>64</v>
      </c>
      <c r="H23">
        <v>0</v>
      </c>
      <c r="I23" s="2" t="s">
        <v>21</v>
      </c>
      <c r="J23" s="2">
        <v>1</v>
      </c>
      <c r="K23">
        <v>0</v>
      </c>
      <c r="L23" t="s">
        <v>30</v>
      </c>
      <c r="N23">
        <v>0</v>
      </c>
      <c r="O23" t="s">
        <v>30</v>
      </c>
      <c r="P23">
        <v>0</v>
      </c>
      <c r="Q23" t="s">
        <v>30</v>
      </c>
      <c r="S23" t="s">
        <v>26</v>
      </c>
      <c r="T23" s="3">
        <v>3860</v>
      </c>
      <c r="U23" t="s">
        <v>35</v>
      </c>
      <c r="V23" t="s">
        <v>27</v>
      </c>
      <c r="W23" t="s">
        <v>147</v>
      </c>
      <c r="X23" s="3">
        <v>3860</v>
      </c>
      <c r="Y23">
        <f>1045+953+799</f>
        <v>2797</v>
      </c>
      <c r="Z23">
        <f>632+220+110+87</f>
        <v>1049</v>
      </c>
      <c r="AA23">
        <v>14</v>
      </c>
      <c r="AB23" t="s">
        <v>74</v>
      </c>
      <c r="AC23">
        <v>1</v>
      </c>
      <c r="AD23" t="s">
        <v>63</v>
      </c>
      <c r="AE23" t="s">
        <v>81</v>
      </c>
      <c r="AF23">
        <v>0</v>
      </c>
    </row>
    <row r="24" spans="2:32">
      <c r="B24" t="s">
        <v>234</v>
      </c>
      <c r="C24" t="s">
        <v>19</v>
      </c>
      <c r="D24">
        <v>7</v>
      </c>
      <c r="E24" t="s">
        <v>96</v>
      </c>
      <c r="F24" t="s">
        <v>20</v>
      </c>
      <c r="G24" t="s">
        <v>76</v>
      </c>
      <c r="H24">
        <v>0</v>
      </c>
      <c r="I24" s="2" t="s">
        <v>21</v>
      </c>
      <c r="J24" s="2">
        <v>1</v>
      </c>
      <c r="K24">
        <v>0</v>
      </c>
      <c r="L24" t="s">
        <v>30</v>
      </c>
      <c r="N24">
        <v>0</v>
      </c>
      <c r="O24" t="s">
        <v>30</v>
      </c>
      <c r="P24">
        <v>0</v>
      </c>
      <c r="Q24" t="s">
        <v>30</v>
      </c>
      <c r="S24" t="s">
        <v>25</v>
      </c>
      <c r="T24" s="3">
        <v>2054</v>
      </c>
      <c r="U24" t="s">
        <v>34</v>
      </c>
      <c r="V24" t="s">
        <v>27</v>
      </c>
      <c r="W24" t="s">
        <v>147</v>
      </c>
      <c r="X24" s="3">
        <v>2054</v>
      </c>
      <c r="Y24">
        <f>164+207+362</f>
        <v>733</v>
      </c>
      <c r="Z24">
        <f>476+331+171+171</f>
        <v>1149</v>
      </c>
      <c r="AA24">
        <v>172</v>
      </c>
      <c r="AB24" t="s">
        <v>77</v>
      </c>
      <c r="AC24">
        <v>1</v>
      </c>
      <c r="AD24" t="s">
        <v>75</v>
      </c>
      <c r="AE24" s="1" t="s">
        <v>81</v>
      </c>
      <c r="AF24">
        <v>1</v>
      </c>
    </row>
    <row r="25" spans="2:32">
      <c r="B25" t="s">
        <v>234</v>
      </c>
      <c r="C25" t="s">
        <v>19</v>
      </c>
      <c r="D25">
        <v>7</v>
      </c>
      <c r="E25" t="s">
        <v>96</v>
      </c>
      <c r="F25" t="s">
        <v>20</v>
      </c>
      <c r="G25" t="s">
        <v>76</v>
      </c>
      <c r="H25">
        <v>0</v>
      </c>
      <c r="I25" s="2" t="s">
        <v>21</v>
      </c>
      <c r="J25" s="2">
        <v>1</v>
      </c>
      <c r="K25">
        <v>0</v>
      </c>
      <c r="L25" t="s">
        <v>30</v>
      </c>
      <c r="N25">
        <v>0</v>
      </c>
      <c r="O25" t="s">
        <v>30</v>
      </c>
      <c r="P25">
        <v>0</v>
      </c>
      <c r="Q25" t="s">
        <v>30</v>
      </c>
      <c r="S25" t="s">
        <v>26</v>
      </c>
      <c r="T25" s="3">
        <v>3860</v>
      </c>
      <c r="U25" t="s">
        <v>35</v>
      </c>
      <c r="V25" t="s">
        <v>27</v>
      </c>
      <c r="W25" t="s">
        <v>147</v>
      </c>
      <c r="X25" s="3">
        <v>3860</v>
      </c>
      <c r="Y25">
        <f>498+671+806</f>
        <v>1975</v>
      </c>
      <c r="Z25">
        <f>1014+523+224+112</f>
        <v>1873</v>
      </c>
      <c r="AA25">
        <v>12</v>
      </c>
      <c r="AB25" t="s">
        <v>78</v>
      </c>
      <c r="AC25">
        <v>1</v>
      </c>
      <c r="AD25" t="s">
        <v>75</v>
      </c>
      <c r="AE25" s="1" t="s">
        <v>81</v>
      </c>
      <c r="AF25">
        <v>0</v>
      </c>
    </row>
    <row r="26" spans="2:32">
      <c r="B26" t="s">
        <v>234</v>
      </c>
      <c r="C26" t="s">
        <v>19</v>
      </c>
      <c r="D26">
        <v>7</v>
      </c>
      <c r="E26" t="s">
        <v>96</v>
      </c>
      <c r="F26" t="s">
        <v>37</v>
      </c>
      <c r="G26" t="s">
        <v>76</v>
      </c>
      <c r="H26">
        <v>0</v>
      </c>
      <c r="I26" s="2" t="s">
        <v>21</v>
      </c>
      <c r="J26" s="2">
        <v>1</v>
      </c>
      <c r="K26">
        <v>0</v>
      </c>
      <c r="L26" t="s">
        <v>30</v>
      </c>
      <c r="N26">
        <v>0</v>
      </c>
      <c r="O26" t="s">
        <v>30</v>
      </c>
      <c r="P26">
        <v>0</v>
      </c>
      <c r="Q26" t="s">
        <v>30</v>
      </c>
      <c r="S26" t="s">
        <v>25</v>
      </c>
      <c r="T26" s="3">
        <v>2054</v>
      </c>
      <c r="U26" t="s">
        <v>34</v>
      </c>
      <c r="V26" t="s">
        <v>27</v>
      </c>
      <c r="W26" t="s">
        <v>147</v>
      </c>
      <c r="X26" s="3">
        <v>2054</v>
      </c>
      <c r="Y26">
        <f>387+322+307</f>
        <v>1016</v>
      </c>
      <c r="Z26">
        <f>113+128+157+341</f>
        <v>739</v>
      </c>
      <c r="AA26">
        <v>299</v>
      </c>
      <c r="AB26" t="s">
        <v>79</v>
      </c>
      <c r="AC26">
        <v>1</v>
      </c>
      <c r="AD26" t="s">
        <v>75</v>
      </c>
      <c r="AE26" s="1" t="s">
        <v>81</v>
      </c>
      <c r="AF26">
        <v>1</v>
      </c>
    </row>
    <row r="27" spans="2:32">
      <c r="B27" t="s">
        <v>234</v>
      </c>
      <c r="C27" t="s">
        <v>19</v>
      </c>
      <c r="D27">
        <v>7</v>
      </c>
      <c r="E27" t="s">
        <v>96</v>
      </c>
      <c r="F27" t="s">
        <v>37</v>
      </c>
      <c r="G27" t="s">
        <v>76</v>
      </c>
      <c r="H27">
        <v>0</v>
      </c>
      <c r="I27" s="2" t="s">
        <v>21</v>
      </c>
      <c r="J27" s="2">
        <v>1</v>
      </c>
      <c r="K27">
        <v>0</v>
      </c>
      <c r="L27" t="s">
        <v>30</v>
      </c>
      <c r="N27">
        <v>0</v>
      </c>
      <c r="O27" t="s">
        <v>30</v>
      </c>
      <c r="P27">
        <v>0</v>
      </c>
      <c r="Q27" t="s">
        <v>30</v>
      </c>
      <c r="S27" t="s">
        <v>26</v>
      </c>
      <c r="T27" s="3">
        <v>3860</v>
      </c>
      <c r="U27" t="s">
        <v>35</v>
      </c>
      <c r="V27" t="s">
        <v>27</v>
      </c>
      <c r="W27" t="s">
        <v>147</v>
      </c>
      <c r="X27" s="3">
        <v>3860</v>
      </c>
      <c r="Y27">
        <f>857+935+678</f>
        <v>2470</v>
      </c>
      <c r="Z27">
        <f>136+216+291+733</f>
        <v>1376</v>
      </c>
      <c r="AA27">
        <v>14</v>
      </c>
      <c r="AB27" t="s">
        <v>80</v>
      </c>
      <c r="AC27">
        <v>1</v>
      </c>
      <c r="AD27" t="s">
        <v>75</v>
      </c>
      <c r="AE27" s="1" t="s">
        <v>81</v>
      </c>
      <c r="AF27">
        <v>0</v>
      </c>
    </row>
    <row r="28" spans="2:32">
      <c r="B28" t="s">
        <v>234</v>
      </c>
      <c r="C28" t="s">
        <v>19</v>
      </c>
      <c r="D28">
        <v>7</v>
      </c>
      <c r="E28" t="s">
        <v>96</v>
      </c>
      <c r="F28" t="s">
        <v>69</v>
      </c>
      <c r="G28" t="s">
        <v>76</v>
      </c>
      <c r="H28">
        <v>0</v>
      </c>
      <c r="I28" s="2" t="s">
        <v>21</v>
      </c>
      <c r="J28" s="2">
        <v>1</v>
      </c>
      <c r="K28">
        <v>0</v>
      </c>
      <c r="L28" t="s">
        <v>30</v>
      </c>
      <c r="N28">
        <v>0</v>
      </c>
      <c r="O28" t="s">
        <v>30</v>
      </c>
      <c r="P28">
        <v>0</v>
      </c>
      <c r="Q28" t="s">
        <v>30</v>
      </c>
      <c r="S28" t="s">
        <v>25</v>
      </c>
      <c r="T28" s="3">
        <v>2054</v>
      </c>
      <c r="U28" t="s">
        <v>34</v>
      </c>
      <c r="V28" t="s">
        <v>27</v>
      </c>
      <c r="W28" t="s">
        <v>147</v>
      </c>
      <c r="X28" s="3">
        <v>2054</v>
      </c>
      <c r="Y28">
        <f>133+251+372</f>
        <v>756</v>
      </c>
      <c r="Z28">
        <f>526+282+161+109</f>
        <v>1078</v>
      </c>
      <c r="AA28">
        <v>220</v>
      </c>
      <c r="AB28" t="s">
        <v>82</v>
      </c>
      <c r="AC28">
        <v>1</v>
      </c>
      <c r="AD28" t="s">
        <v>75</v>
      </c>
      <c r="AE28" s="1" t="s">
        <v>81</v>
      </c>
      <c r="AF28">
        <v>1</v>
      </c>
    </row>
    <row r="29" spans="2:32">
      <c r="B29" t="s">
        <v>234</v>
      </c>
      <c r="C29" t="s">
        <v>19</v>
      </c>
      <c r="D29">
        <v>7</v>
      </c>
      <c r="E29" t="s">
        <v>96</v>
      </c>
      <c r="F29" t="s">
        <v>69</v>
      </c>
      <c r="G29" t="s">
        <v>76</v>
      </c>
      <c r="H29">
        <v>0</v>
      </c>
      <c r="I29" s="2" t="s">
        <v>21</v>
      </c>
      <c r="J29" s="2">
        <v>1</v>
      </c>
      <c r="K29">
        <v>0</v>
      </c>
      <c r="L29" t="s">
        <v>30</v>
      </c>
      <c r="N29">
        <v>0</v>
      </c>
      <c r="O29" t="s">
        <v>30</v>
      </c>
      <c r="P29">
        <v>0</v>
      </c>
      <c r="Q29" t="s">
        <v>30</v>
      </c>
      <c r="S29" t="s">
        <v>26</v>
      </c>
      <c r="T29" s="3">
        <v>3860</v>
      </c>
      <c r="U29" t="s">
        <v>35</v>
      </c>
      <c r="V29" t="s">
        <v>27</v>
      </c>
      <c r="W29" t="s">
        <v>147</v>
      </c>
      <c r="X29" s="3">
        <v>3860</v>
      </c>
      <c r="Y29">
        <f>423+730+856</f>
        <v>2009</v>
      </c>
      <c r="Z29">
        <f>1023+481+228+105</f>
        <v>1837</v>
      </c>
      <c r="AA29">
        <v>14</v>
      </c>
      <c r="AB29" t="s">
        <v>83</v>
      </c>
      <c r="AC29">
        <v>1</v>
      </c>
      <c r="AD29" t="s">
        <v>75</v>
      </c>
      <c r="AE29" s="1" t="s">
        <v>81</v>
      </c>
      <c r="AF29">
        <v>0</v>
      </c>
    </row>
    <row r="30" spans="2:32">
      <c r="B30" t="s">
        <v>234</v>
      </c>
      <c r="C30" t="s">
        <v>19</v>
      </c>
      <c r="D30">
        <v>7</v>
      </c>
      <c r="E30" t="s">
        <v>96</v>
      </c>
      <c r="F30" t="s">
        <v>70</v>
      </c>
      <c r="G30" t="s">
        <v>76</v>
      </c>
      <c r="H30">
        <v>0</v>
      </c>
      <c r="I30" s="2" t="s">
        <v>21</v>
      </c>
      <c r="J30" s="2">
        <v>1</v>
      </c>
      <c r="K30">
        <v>0</v>
      </c>
      <c r="L30" t="s">
        <v>30</v>
      </c>
      <c r="N30">
        <v>0</v>
      </c>
      <c r="O30" t="s">
        <v>30</v>
      </c>
      <c r="P30">
        <v>0</v>
      </c>
      <c r="Q30" t="s">
        <v>30</v>
      </c>
      <c r="S30" t="s">
        <v>25</v>
      </c>
      <c r="T30" s="3">
        <v>2054</v>
      </c>
      <c r="U30" t="s">
        <v>34</v>
      </c>
      <c r="V30" t="s">
        <v>27</v>
      </c>
      <c r="W30" t="s">
        <v>147</v>
      </c>
      <c r="X30" s="3">
        <v>2054</v>
      </c>
      <c r="Y30">
        <f>400+373+313</f>
        <v>1086</v>
      </c>
      <c r="Z30">
        <f>111+143+154+322</f>
        <v>730</v>
      </c>
      <c r="AA30">
        <v>238</v>
      </c>
      <c r="AB30" t="s">
        <v>84</v>
      </c>
      <c r="AC30">
        <v>1</v>
      </c>
      <c r="AD30" t="s">
        <v>75</v>
      </c>
      <c r="AE30" s="1" t="s">
        <v>81</v>
      </c>
      <c r="AF30">
        <v>1</v>
      </c>
    </row>
    <row r="31" spans="2:32">
      <c r="B31" t="s">
        <v>234</v>
      </c>
      <c r="C31" t="s">
        <v>19</v>
      </c>
      <c r="D31">
        <v>7</v>
      </c>
      <c r="E31" t="s">
        <v>96</v>
      </c>
      <c r="F31" t="s">
        <v>70</v>
      </c>
      <c r="G31" t="s">
        <v>76</v>
      </c>
      <c r="H31">
        <v>0</v>
      </c>
      <c r="I31" s="2" t="s">
        <v>21</v>
      </c>
      <c r="J31" s="2">
        <v>1</v>
      </c>
      <c r="K31">
        <v>0</v>
      </c>
      <c r="L31" t="s">
        <v>30</v>
      </c>
      <c r="N31">
        <v>0</v>
      </c>
      <c r="O31" t="s">
        <v>30</v>
      </c>
      <c r="P31">
        <v>0</v>
      </c>
      <c r="Q31" t="s">
        <v>30</v>
      </c>
      <c r="S31" t="s">
        <v>26</v>
      </c>
      <c r="T31" s="3">
        <v>3860</v>
      </c>
      <c r="U31" t="s">
        <v>35</v>
      </c>
      <c r="V31" t="s">
        <v>27</v>
      </c>
      <c r="W31" t="s">
        <v>147</v>
      </c>
      <c r="X31" s="3">
        <v>3860</v>
      </c>
      <c r="Y31">
        <f>847+966+678</f>
        <v>2491</v>
      </c>
      <c r="Z31">
        <f>120+207+303+724</f>
        <v>1354</v>
      </c>
      <c r="AA31">
        <v>15</v>
      </c>
      <c r="AB31" t="s">
        <v>85</v>
      </c>
      <c r="AC31">
        <v>1</v>
      </c>
      <c r="AD31" t="s">
        <v>75</v>
      </c>
      <c r="AE31" s="1" t="s">
        <v>81</v>
      </c>
      <c r="AF31">
        <v>0</v>
      </c>
    </row>
    <row r="32" spans="2:32">
      <c r="B32" t="s">
        <v>234</v>
      </c>
      <c r="C32" t="s">
        <v>19</v>
      </c>
      <c r="D32">
        <v>7</v>
      </c>
      <c r="E32" t="s">
        <v>95</v>
      </c>
      <c r="F32" t="s">
        <v>20</v>
      </c>
      <c r="G32" t="s">
        <v>94</v>
      </c>
      <c r="H32">
        <v>0</v>
      </c>
      <c r="I32" s="2" t="s">
        <v>21</v>
      </c>
      <c r="J32" s="2">
        <v>1</v>
      </c>
      <c r="K32">
        <v>0</v>
      </c>
      <c r="L32" t="s">
        <v>30</v>
      </c>
      <c r="N32">
        <v>0</v>
      </c>
      <c r="O32" t="s">
        <v>30</v>
      </c>
      <c r="P32">
        <v>0</v>
      </c>
      <c r="Q32" t="s">
        <v>30</v>
      </c>
      <c r="S32" t="s">
        <v>25</v>
      </c>
      <c r="T32" s="3">
        <v>2054</v>
      </c>
      <c r="U32" t="s">
        <v>34</v>
      </c>
      <c r="V32" t="s">
        <v>27</v>
      </c>
      <c r="W32" t="s">
        <v>147</v>
      </c>
      <c r="X32" s="3">
        <v>2054</v>
      </c>
      <c r="Y32">
        <f>769+375+256</f>
        <v>1400</v>
      </c>
      <c r="Z32">
        <f>255+100+92+109</f>
        <v>556</v>
      </c>
      <c r="AA32">
        <v>98</v>
      </c>
      <c r="AB32" t="s">
        <v>101</v>
      </c>
      <c r="AC32" s="5" t="s">
        <v>117</v>
      </c>
      <c r="AD32" t="s">
        <v>86</v>
      </c>
      <c r="AE32" s="1" t="s">
        <v>81</v>
      </c>
      <c r="AF32">
        <v>1</v>
      </c>
    </row>
    <row r="33" spans="2:32">
      <c r="B33" t="s">
        <v>234</v>
      </c>
      <c r="C33" t="s">
        <v>19</v>
      </c>
      <c r="D33">
        <v>7</v>
      </c>
      <c r="E33" t="s">
        <v>95</v>
      </c>
      <c r="F33" t="s">
        <v>20</v>
      </c>
      <c r="G33" t="s">
        <v>76</v>
      </c>
      <c r="H33">
        <v>0</v>
      </c>
      <c r="I33" s="2" t="s">
        <v>21</v>
      </c>
      <c r="J33" s="2">
        <v>1</v>
      </c>
      <c r="K33">
        <v>0</v>
      </c>
      <c r="L33" t="s">
        <v>30</v>
      </c>
      <c r="N33">
        <v>0</v>
      </c>
      <c r="O33" t="s">
        <v>30</v>
      </c>
      <c r="P33">
        <v>0</v>
      </c>
      <c r="Q33" t="s">
        <v>30</v>
      </c>
      <c r="S33" t="s">
        <v>26</v>
      </c>
      <c r="T33" s="3">
        <v>3860</v>
      </c>
      <c r="U33" t="s">
        <v>35</v>
      </c>
      <c r="V33" t="s">
        <v>27</v>
      </c>
      <c r="W33" t="s">
        <v>147</v>
      </c>
      <c r="X33" s="3">
        <v>3860</v>
      </c>
      <c r="Y33">
        <f>1666+805+487</f>
        <v>2958</v>
      </c>
      <c r="Z33">
        <f>437+190+149+116</f>
        <v>892</v>
      </c>
      <c r="AA33">
        <v>10</v>
      </c>
      <c r="AB33" t="s">
        <v>102</v>
      </c>
      <c r="AC33" s="5" t="s">
        <v>117</v>
      </c>
      <c r="AD33" t="s">
        <v>87</v>
      </c>
      <c r="AE33" s="1" t="s">
        <v>81</v>
      </c>
      <c r="AF33">
        <v>0</v>
      </c>
    </row>
    <row r="34" spans="2:32">
      <c r="B34" t="s">
        <v>234</v>
      </c>
      <c r="C34" t="s">
        <v>19</v>
      </c>
      <c r="D34">
        <v>7</v>
      </c>
      <c r="E34" t="s">
        <v>95</v>
      </c>
      <c r="F34" t="s">
        <v>37</v>
      </c>
      <c r="G34" t="s">
        <v>76</v>
      </c>
      <c r="H34">
        <v>0</v>
      </c>
      <c r="I34" s="2" t="s">
        <v>21</v>
      </c>
      <c r="J34" s="2">
        <v>1</v>
      </c>
      <c r="K34">
        <v>0</v>
      </c>
      <c r="L34" t="s">
        <v>30</v>
      </c>
      <c r="N34">
        <v>0</v>
      </c>
      <c r="O34" t="s">
        <v>30</v>
      </c>
      <c r="P34">
        <v>0</v>
      </c>
      <c r="Q34" t="s">
        <v>30</v>
      </c>
      <c r="S34" t="s">
        <v>25</v>
      </c>
      <c r="T34" s="3">
        <v>2054</v>
      </c>
      <c r="U34" t="s">
        <v>34</v>
      </c>
      <c r="V34" t="s">
        <v>27</v>
      </c>
      <c r="W34" t="s">
        <v>147</v>
      </c>
      <c r="X34" s="3">
        <v>2054</v>
      </c>
      <c r="Y34">
        <f>301+383+711</f>
        <v>1395</v>
      </c>
      <c r="Z34">
        <f>63+57+103+234</f>
        <v>457</v>
      </c>
      <c r="AA34">
        <v>202</v>
      </c>
      <c r="AB34" t="s">
        <v>103</v>
      </c>
      <c r="AC34" s="5" t="s">
        <v>117</v>
      </c>
      <c r="AD34" t="s">
        <v>88</v>
      </c>
      <c r="AE34" s="1" t="s">
        <v>81</v>
      </c>
      <c r="AF34">
        <v>1</v>
      </c>
    </row>
    <row r="35" spans="2:32">
      <c r="B35" t="s">
        <v>234</v>
      </c>
      <c r="C35" t="s">
        <v>19</v>
      </c>
      <c r="D35">
        <v>7</v>
      </c>
      <c r="E35" t="s">
        <v>95</v>
      </c>
      <c r="F35" t="s">
        <v>37</v>
      </c>
      <c r="G35" t="s">
        <v>76</v>
      </c>
      <c r="H35">
        <v>0</v>
      </c>
      <c r="I35" s="2" t="s">
        <v>21</v>
      </c>
      <c r="J35" s="2">
        <v>1</v>
      </c>
      <c r="K35">
        <v>0</v>
      </c>
      <c r="L35" t="s">
        <v>30</v>
      </c>
      <c r="N35">
        <v>0</v>
      </c>
      <c r="O35" t="s">
        <v>30</v>
      </c>
      <c r="P35">
        <v>0</v>
      </c>
      <c r="Q35" t="s">
        <v>30</v>
      </c>
      <c r="S35" t="s">
        <v>26</v>
      </c>
      <c r="T35" s="3">
        <v>3860</v>
      </c>
      <c r="U35" t="s">
        <v>35</v>
      </c>
      <c r="V35" t="s">
        <v>27</v>
      </c>
      <c r="W35" t="s">
        <v>147</v>
      </c>
      <c r="X35" s="3">
        <v>3860</v>
      </c>
      <c r="Y35">
        <f>606+ 962+1281</f>
        <v>2849</v>
      </c>
      <c r="Z35">
        <f>114+120+194+570</f>
        <v>998</v>
      </c>
      <c r="AA35">
        <v>13</v>
      </c>
      <c r="AB35" t="s">
        <v>248</v>
      </c>
      <c r="AC35" s="5" t="s">
        <v>117</v>
      </c>
      <c r="AD35" t="s">
        <v>89</v>
      </c>
      <c r="AE35" s="1" t="s">
        <v>81</v>
      </c>
      <c r="AF35">
        <v>0</v>
      </c>
    </row>
    <row r="36" spans="2:32">
      <c r="B36" t="s">
        <v>234</v>
      </c>
      <c r="C36" t="s">
        <v>19</v>
      </c>
      <c r="D36">
        <v>7</v>
      </c>
      <c r="E36" t="s">
        <v>95</v>
      </c>
      <c r="F36" t="s">
        <v>69</v>
      </c>
      <c r="G36" t="s">
        <v>76</v>
      </c>
      <c r="H36">
        <v>0</v>
      </c>
      <c r="I36" s="2" t="s">
        <v>21</v>
      </c>
      <c r="J36" s="2">
        <v>1</v>
      </c>
      <c r="K36">
        <v>0</v>
      </c>
      <c r="L36" t="s">
        <v>30</v>
      </c>
      <c r="N36">
        <v>0</v>
      </c>
      <c r="O36" t="s">
        <v>30</v>
      </c>
      <c r="P36">
        <v>0</v>
      </c>
      <c r="Q36" t="s">
        <v>30</v>
      </c>
      <c r="S36" t="s">
        <v>25</v>
      </c>
      <c r="T36" s="3">
        <v>2054</v>
      </c>
      <c r="U36" t="s">
        <v>34</v>
      </c>
      <c r="V36" t="s">
        <v>27</v>
      </c>
      <c r="W36" t="s">
        <v>147</v>
      </c>
      <c r="X36" s="3">
        <v>2054</v>
      </c>
      <c r="Y36">
        <f>452+433+365</f>
        <v>1250</v>
      </c>
      <c r="Z36">
        <f>348+123+80+73</f>
        <v>624</v>
      </c>
      <c r="AA36">
        <v>180</v>
      </c>
      <c r="AB36" t="s">
        <v>104</v>
      </c>
      <c r="AC36" s="5" t="s">
        <v>117</v>
      </c>
      <c r="AD36" t="s">
        <v>90</v>
      </c>
      <c r="AE36" s="1" t="s">
        <v>81</v>
      </c>
      <c r="AF36">
        <v>1</v>
      </c>
    </row>
    <row r="37" spans="2:32">
      <c r="B37" t="s">
        <v>234</v>
      </c>
      <c r="C37" t="s">
        <v>19</v>
      </c>
      <c r="D37">
        <v>7</v>
      </c>
      <c r="E37" t="s">
        <v>95</v>
      </c>
      <c r="F37" t="s">
        <v>69</v>
      </c>
      <c r="G37" t="s">
        <v>76</v>
      </c>
      <c r="H37">
        <v>0</v>
      </c>
      <c r="I37" s="2" t="s">
        <v>21</v>
      </c>
      <c r="J37" s="2">
        <v>1</v>
      </c>
      <c r="K37">
        <v>0</v>
      </c>
      <c r="L37" t="s">
        <v>30</v>
      </c>
      <c r="N37">
        <v>0</v>
      </c>
      <c r="O37" t="s">
        <v>30</v>
      </c>
      <c r="P37">
        <v>0</v>
      </c>
      <c r="Q37" t="s">
        <v>30</v>
      </c>
      <c r="S37" t="s">
        <v>26</v>
      </c>
      <c r="T37" s="3">
        <v>3860</v>
      </c>
      <c r="U37" t="s">
        <v>35</v>
      </c>
      <c r="V37" t="s">
        <v>27</v>
      </c>
      <c r="W37" t="s">
        <v>147</v>
      </c>
      <c r="X37" s="3">
        <v>3860</v>
      </c>
      <c r="Y37">
        <f>1075+1063+683</f>
        <v>2821</v>
      </c>
      <c r="Z37">
        <f>635+195+134+60</f>
        <v>1024</v>
      </c>
      <c r="AA37">
        <v>15</v>
      </c>
      <c r="AB37" t="s">
        <v>105</v>
      </c>
      <c r="AC37" s="5" t="s">
        <v>117</v>
      </c>
      <c r="AD37" t="s">
        <v>91</v>
      </c>
      <c r="AE37" s="1" t="s">
        <v>81</v>
      </c>
      <c r="AF37">
        <v>0</v>
      </c>
    </row>
    <row r="38" spans="2:32">
      <c r="B38" t="s">
        <v>234</v>
      </c>
      <c r="C38" t="s">
        <v>19</v>
      </c>
      <c r="D38">
        <v>7</v>
      </c>
      <c r="E38" t="s">
        <v>95</v>
      </c>
      <c r="F38" t="s">
        <v>70</v>
      </c>
      <c r="G38" t="s">
        <v>76</v>
      </c>
      <c r="H38">
        <v>0</v>
      </c>
      <c r="I38" s="2" t="s">
        <v>21</v>
      </c>
      <c r="J38" s="2">
        <v>1</v>
      </c>
      <c r="K38">
        <v>0</v>
      </c>
      <c r="L38" t="s">
        <v>30</v>
      </c>
      <c r="N38">
        <v>0</v>
      </c>
      <c r="O38" t="s">
        <v>30</v>
      </c>
      <c r="P38">
        <v>0</v>
      </c>
      <c r="Q38" t="s">
        <v>30</v>
      </c>
      <c r="S38" t="s">
        <v>25</v>
      </c>
      <c r="T38" s="3">
        <v>2054</v>
      </c>
      <c r="U38" t="s">
        <v>34</v>
      </c>
      <c r="V38" t="s">
        <v>27</v>
      </c>
      <c r="W38" t="s">
        <v>147</v>
      </c>
      <c r="X38" s="3">
        <v>2054</v>
      </c>
      <c r="Y38">
        <f>328+441+613</f>
        <v>1382</v>
      </c>
      <c r="Z38">
        <f>54+54+101+245</f>
        <v>454</v>
      </c>
      <c r="AA38">
        <v>218</v>
      </c>
      <c r="AB38" t="s">
        <v>106</v>
      </c>
      <c r="AC38" s="5" t="s">
        <v>117</v>
      </c>
      <c r="AD38" t="s">
        <v>92</v>
      </c>
      <c r="AE38" s="1" t="s">
        <v>81</v>
      </c>
      <c r="AF38">
        <v>1</v>
      </c>
    </row>
    <row r="39" spans="2:32">
      <c r="B39" t="s">
        <v>234</v>
      </c>
      <c r="C39" t="s">
        <v>19</v>
      </c>
      <c r="D39">
        <v>7</v>
      </c>
      <c r="E39" t="s">
        <v>95</v>
      </c>
      <c r="F39" t="s">
        <v>70</v>
      </c>
      <c r="G39" t="s">
        <v>76</v>
      </c>
      <c r="H39">
        <v>0</v>
      </c>
      <c r="I39" s="2" t="s">
        <v>21</v>
      </c>
      <c r="J39" s="2">
        <v>1</v>
      </c>
      <c r="K39">
        <v>0</v>
      </c>
      <c r="L39" t="s">
        <v>30</v>
      </c>
      <c r="N39">
        <v>0</v>
      </c>
      <c r="O39" t="s">
        <v>30</v>
      </c>
      <c r="P39">
        <v>0</v>
      </c>
      <c r="Q39" t="s">
        <v>30</v>
      </c>
      <c r="S39" t="s">
        <v>26</v>
      </c>
      <c r="T39" s="3">
        <v>3860</v>
      </c>
      <c r="U39" t="s">
        <v>35</v>
      </c>
      <c r="V39" t="s">
        <v>27</v>
      </c>
      <c r="W39" t="s">
        <v>147</v>
      </c>
      <c r="X39" s="3">
        <v>3860</v>
      </c>
      <c r="Y39">
        <f>649+1002+1277</f>
        <v>2928</v>
      </c>
      <c r="Z39">
        <f>100+114+147+557</f>
        <v>918</v>
      </c>
      <c r="AA39">
        <v>14</v>
      </c>
      <c r="AB39" t="s">
        <v>107</v>
      </c>
      <c r="AC39" s="5" t="s">
        <v>117</v>
      </c>
      <c r="AD39" t="s">
        <v>93</v>
      </c>
      <c r="AE39" s="1" t="s">
        <v>81</v>
      </c>
      <c r="AF39">
        <v>0</v>
      </c>
    </row>
    <row r="40" spans="2:32">
      <c r="B40" t="s">
        <v>234</v>
      </c>
      <c r="C40" t="s">
        <v>19</v>
      </c>
      <c r="D40">
        <v>7</v>
      </c>
      <c r="E40" t="s">
        <v>108</v>
      </c>
      <c r="F40" t="s">
        <v>20</v>
      </c>
      <c r="G40" t="s">
        <v>109</v>
      </c>
      <c r="H40">
        <v>0</v>
      </c>
      <c r="I40" s="2" t="s">
        <v>21</v>
      </c>
      <c r="J40" s="2">
        <v>1</v>
      </c>
      <c r="K40">
        <v>0</v>
      </c>
      <c r="L40" t="s">
        <v>30</v>
      </c>
      <c r="N40">
        <v>0</v>
      </c>
      <c r="O40" t="s">
        <v>30</v>
      </c>
      <c r="P40">
        <v>0</v>
      </c>
      <c r="Q40" t="s">
        <v>30</v>
      </c>
      <c r="S40" t="s">
        <v>25</v>
      </c>
      <c r="T40" s="3">
        <v>2054</v>
      </c>
      <c r="U40" t="s">
        <v>34</v>
      </c>
      <c r="V40" t="s">
        <v>27</v>
      </c>
      <c r="W40" t="s">
        <v>147</v>
      </c>
      <c r="X40" s="3">
        <v>2054</v>
      </c>
      <c r="Y40">
        <f>490+396+379</f>
        <v>1265</v>
      </c>
      <c r="Z40">
        <f>361+131+72+81</f>
        <v>645</v>
      </c>
      <c r="AA40">
        <v>144</v>
      </c>
      <c r="AB40" t="s">
        <v>118</v>
      </c>
      <c r="AC40">
        <v>1</v>
      </c>
      <c r="AD40" t="s">
        <v>24</v>
      </c>
      <c r="AE40" s="1" t="s">
        <v>81</v>
      </c>
      <c r="AF40">
        <v>1</v>
      </c>
    </row>
    <row r="41" spans="2:32">
      <c r="B41" t="s">
        <v>234</v>
      </c>
      <c r="C41" t="s">
        <v>19</v>
      </c>
      <c r="D41">
        <v>7</v>
      </c>
      <c r="E41" t="s">
        <v>108</v>
      </c>
      <c r="F41" t="s">
        <v>20</v>
      </c>
      <c r="G41" t="s">
        <v>109</v>
      </c>
      <c r="H41">
        <v>0</v>
      </c>
      <c r="I41" s="2" t="s">
        <v>21</v>
      </c>
      <c r="J41" s="2">
        <v>1</v>
      </c>
      <c r="K41">
        <v>0</v>
      </c>
      <c r="L41" t="s">
        <v>30</v>
      </c>
      <c r="N41">
        <v>0</v>
      </c>
      <c r="O41" t="s">
        <v>30</v>
      </c>
      <c r="P41">
        <v>0</v>
      </c>
      <c r="Q41" t="s">
        <v>30</v>
      </c>
      <c r="S41" t="s">
        <v>26</v>
      </c>
      <c r="T41" s="3">
        <v>3860</v>
      </c>
      <c r="U41" t="s">
        <v>35</v>
      </c>
      <c r="V41" t="s">
        <v>27</v>
      </c>
      <c r="W41" t="s">
        <v>147</v>
      </c>
      <c r="X41" s="3">
        <v>3860</v>
      </c>
      <c r="Y41">
        <f>954+867+786</f>
        <v>2607</v>
      </c>
      <c r="Z41">
        <f>744+279+121+97</f>
        <v>1241</v>
      </c>
      <c r="AA41">
        <v>12</v>
      </c>
      <c r="AB41" t="s">
        <v>119</v>
      </c>
      <c r="AC41">
        <v>1</v>
      </c>
      <c r="AD41" t="s">
        <v>110</v>
      </c>
      <c r="AE41" s="1" t="s">
        <v>81</v>
      </c>
      <c r="AF41">
        <v>0</v>
      </c>
    </row>
    <row r="42" spans="2:32">
      <c r="B42" t="s">
        <v>234</v>
      </c>
      <c r="C42" t="s">
        <v>19</v>
      </c>
      <c r="D42">
        <v>7</v>
      </c>
      <c r="E42" t="s">
        <v>108</v>
      </c>
      <c r="F42" t="s">
        <v>37</v>
      </c>
      <c r="G42" t="s">
        <v>109</v>
      </c>
      <c r="H42">
        <v>0</v>
      </c>
      <c r="I42" s="2" t="s">
        <v>21</v>
      </c>
      <c r="J42" s="2">
        <v>1</v>
      </c>
      <c r="K42">
        <v>0</v>
      </c>
      <c r="L42" t="s">
        <v>30</v>
      </c>
      <c r="N42">
        <v>0</v>
      </c>
      <c r="O42" t="s">
        <v>30</v>
      </c>
      <c r="P42">
        <v>0</v>
      </c>
      <c r="Q42" t="s">
        <v>30</v>
      </c>
      <c r="S42" t="s">
        <v>25</v>
      </c>
      <c r="T42" s="3">
        <v>2054</v>
      </c>
      <c r="U42" t="s">
        <v>34</v>
      </c>
      <c r="V42" t="s">
        <v>27</v>
      </c>
      <c r="W42" t="s">
        <v>147</v>
      </c>
      <c r="X42" s="3">
        <v>2054</v>
      </c>
      <c r="Y42">
        <f>301+460+695</f>
        <v>1456</v>
      </c>
      <c r="Z42">
        <f>63+37+91+206</f>
        <v>397</v>
      </c>
      <c r="AA42">
        <v>201</v>
      </c>
      <c r="AB42" t="s">
        <v>120</v>
      </c>
      <c r="AC42">
        <v>1</v>
      </c>
      <c r="AD42" t="s">
        <v>111</v>
      </c>
      <c r="AE42" s="1" t="s">
        <v>81</v>
      </c>
      <c r="AF42">
        <v>1</v>
      </c>
    </row>
    <row r="43" spans="2:32">
      <c r="B43" t="s">
        <v>234</v>
      </c>
      <c r="C43" t="s">
        <v>19</v>
      </c>
      <c r="D43">
        <v>7</v>
      </c>
      <c r="E43" t="s">
        <v>108</v>
      </c>
      <c r="F43" t="s">
        <v>37</v>
      </c>
      <c r="G43" t="s">
        <v>109</v>
      </c>
      <c r="H43">
        <v>0</v>
      </c>
      <c r="I43" s="2" t="s">
        <v>21</v>
      </c>
      <c r="J43" s="2">
        <v>1</v>
      </c>
      <c r="K43">
        <v>0</v>
      </c>
      <c r="L43" t="s">
        <v>30</v>
      </c>
      <c r="N43">
        <v>0</v>
      </c>
      <c r="O43" t="s">
        <v>30</v>
      </c>
      <c r="P43">
        <v>0</v>
      </c>
      <c r="Q43" t="s">
        <v>30</v>
      </c>
      <c r="S43" t="s">
        <v>26</v>
      </c>
      <c r="T43" s="3">
        <v>3860</v>
      </c>
      <c r="U43" t="s">
        <v>35</v>
      </c>
      <c r="V43" t="s">
        <v>27</v>
      </c>
      <c r="W43" t="s">
        <v>147</v>
      </c>
      <c r="X43" s="3">
        <v>3860</v>
      </c>
      <c r="Y43">
        <f>591+1012+1251</f>
        <v>2854</v>
      </c>
      <c r="Z43">
        <f>100+144+193+557</f>
        <v>994</v>
      </c>
      <c r="AA43">
        <v>12</v>
      </c>
      <c r="AB43" t="s">
        <v>121</v>
      </c>
      <c r="AC43">
        <v>1</v>
      </c>
      <c r="AD43" t="s">
        <v>112</v>
      </c>
      <c r="AE43" s="1" t="s">
        <v>81</v>
      </c>
      <c r="AF43">
        <v>0</v>
      </c>
    </row>
    <row r="44" spans="2:32">
      <c r="B44" t="s">
        <v>234</v>
      </c>
      <c r="C44" t="s">
        <v>19</v>
      </c>
      <c r="D44">
        <v>7</v>
      </c>
      <c r="E44" t="s">
        <v>108</v>
      </c>
      <c r="F44" t="s">
        <v>69</v>
      </c>
      <c r="G44" t="s">
        <v>109</v>
      </c>
      <c r="H44">
        <v>0</v>
      </c>
      <c r="I44" s="2" t="s">
        <v>21</v>
      </c>
      <c r="J44" s="2">
        <v>1</v>
      </c>
      <c r="K44">
        <v>0</v>
      </c>
      <c r="L44" t="s">
        <v>30</v>
      </c>
      <c r="N44">
        <v>0</v>
      </c>
      <c r="O44" t="s">
        <v>30</v>
      </c>
      <c r="P44">
        <v>0</v>
      </c>
      <c r="Q44" t="s">
        <v>30</v>
      </c>
      <c r="S44" t="s">
        <v>25</v>
      </c>
      <c r="T44" s="3">
        <v>2054</v>
      </c>
      <c r="U44" t="s">
        <v>34</v>
      </c>
      <c r="V44" t="s">
        <v>27</v>
      </c>
      <c r="W44" t="s">
        <v>147</v>
      </c>
      <c r="X44" s="3">
        <v>2054</v>
      </c>
      <c r="Y44">
        <f>361+424+405</f>
        <v>1190</v>
      </c>
      <c r="Z44">
        <f>402+134+70+58</f>
        <v>664</v>
      </c>
      <c r="AA44">
        <v>200</v>
      </c>
      <c r="AB44" t="s">
        <v>122</v>
      </c>
      <c r="AC44">
        <v>1</v>
      </c>
      <c r="AD44" t="s">
        <v>113</v>
      </c>
      <c r="AE44" s="1" t="s">
        <v>81</v>
      </c>
      <c r="AF44">
        <v>1</v>
      </c>
    </row>
    <row r="45" spans="2:32">
      <c r="B45" t="s">
        <v>234</v>
      </c>
      <c r="C45" s="1" t="s">
        <v>19</v>
      </c>
      <c r="D45" s="1">
        <v>7</v>
      </c>
      <c r="E45" t="s">
        <v>108</v>
      </c>
      <c r="F45" t="s">
        <v>69</v>
      </c>
      <c r="G45" t="s">
        <v>109</v>
      </c>
      <c r="H45">
        <v>0</v>
      </c>
      <c r="I45" s="2" t="s">
        <v>21</v>
      </c>
      <c r="J45" s="2">
        <v>1</v>
      </c>
      <c r="K45">
        <v>0</v>
      </c>
      <c r="L45" t="s">
        <v>30</v>
      </c>
      <c r="N45">
        <v>0</v>
      </c>
      <c r="O45" t="s">
        <v>30</v>
      </c>
      <c r="P45">
        <v>0</v>
      </c>
      <c r="Q45" t="s">
        <v>30</v>
      </c>
      <c r="S45" t="s">
        <v>26</v>
      </c>
      <c r="T45" s="3">
        <v>3860</v>
      </c>
      <c r="U45" t="s">
        <v>35</v>
      </c>
      <c r="V45" t="s">
        <v>27</v>
      </c>
      <c r="W45" t="s">
        <v>147</v>
      </c>
      <c r="X45" s="3">
        <v>3860</v>
      </c>
      <c r="Y45">
        <f>809+979+801</f>
        <v>2589</v>
      </c>
      <c r="Z45">
        <f>801+254+126+75</f>
        <v>1256</v>
      </c>
      <c r="AA45">
        <v>15</v>
      </c>
      <c r="AB45" t="s">
        <v>123</v>
      </c>
      <c r="AC45">
        <v>1</v>
      </c>
      <c r="AD45" t="s">
        <v>114</v>
      </c>
      <c r="AE45" s="1" t="s">
        <v>81</v>
      </c>
      <c r="AF45">
        <v>0</v>
      </c>
    </row>
    <row r="46" spans="2:32">
      <c r="B46" t="s">
        <v>234</v>
      </c>
      <c r="C46" s="1" t="s">
        <v>19</v>
      </c>
      <c r="D46" s="1">
        <v>7</v>
      </c>
      <c r="E46" t="s">
        <v>108</v>
      </c>
      <c r="F46" t="s">
        <v>70</v>
      </c>
      <c r="G46" t="s">
        <v>109</v>
      </c>
      <c r="H46">
        <v>0</v>
      </c>
      <c r="I46" s="2" t="s">
        <v>21</v>
      </c>
      <c r="J46" s="2">
        <v>1</v>
      </c>
      <c r="K46">
        <v>0</v>
      </c>
      <c r="L46" t="s">
        <v>30</v>
      </c>
      <c r="N46">
        <v>0</v>
      </c>
      <c r="O46" t="s">
        <v>30</v>
      </c>
      <c r="P46">
        <v>0</v>
      </c>
      <c r="Q46" t="s">
        <v>30</v>
      </c>
      <c r="S46" t="s">
        <v>25</v>
      </c>
      <c r="T46" s="3">
        <v>2054</v>
      </c>
      <c r="U46" t="s">
        <v>34</v>
      </c>
      <c r="V46" t="s">
        <v>27</v>
      </c>
      <c r="W46" t="s">
        <v>147</v>
      </c>
      <c r="X46" s="3">
        <v>2054</v>
      </c>
      <c r="Y46">
        <f>326+474+607</f>
        <v>1407</v>
      </c>
      <c r="Z46">
        <f>53+60+74+252</f>
        <v>439</v>
      </c>
      <c r="AA46">
        <v>208</v>
      </c>
      <c r="AB46" t="s">
        <v>124</v>
      </c>
      <c r="AC46">
        <v>1</v>
      </c>
      <c r="AD46" t="s">
        <v>115</v>
      </c>
      <c r="AE46" s="1" t="s">
        <v>81</v>
      </c>
      <c r="AF46">
        <v>1</v>
      </c>
    </row>
    <row r="47" spans="2:32">
      <c r="B47" t="s">
        <v>234</v>
      </c>
      <c r="C47" s="1" t="s">
        <v>19</v>
      </c>
      <c r="D47" s="1">
        <v>7</v>
      </c>
      <c r="E47" t="s">
        <v>108</v>
      </c>
      <c r="F47" t="s">
        <v>70</v>
      </c>
      <c r="G47" t="s">
        <v>109</v>
      </c>
      <c r="H47">
        <v>0</v>
      </c>
      <c r="I47" s="2" t="s">
        <v>21</v>
      </c>
      <c r="J47" s="2">
        <v>1</v>
      </c>
      <c r="K47">
        <v>0</v>
      </c>
      <c r="L47" t="s">
        <v>30</v>
      </c>
      <c r="N47">
        <v>0</v>
      </c>
      <c r="O47" t="s">
        <v>30</v>
      </c>
      <c r="P47">
        <v>0</v>
      </c>
      <c r="Q47" t="s">
        <v>30</v>
      </c>
      <c r="S47" t="s">
        <v>26</v>
      </c>
      <c r="T47" s="3">
        <v>3860</v>
      </c>
      <c r="U47" t="s">
        <v>35</v>
      </c>
      <c r="V47" t="s">
        <v>27</v>
      </c>
      <c r="W47" t="s">
        <v>147</v>
      </c>
      <c r="X47" s="3">
        <v>3860</v>
      </c>
      <c r="Y47">
        <f>641+998+1196</f>
        <v>2835</v>
      </c>
      <c r="Z47">
        <f>78+145+166+622</f>
        <v>1011</v>
      </c>
      <c r="AA47">
        <v>14</v>
      </c>
      <c r="AB47" t="s">
        <v>125</v>
      </c>
      <c r="AC47">
        <v>1</v>
      </c>
      <c r="AD47" t="s">
        <v>116</v>
      </c>
      <c r="AE47" s="1" t="s">
        <v>81</v>
      </c>
      <c r="AF47">
        <v>0</v>
      </c>
    </row>
    <row r="48" spans="2:32">
      <c r="B48" t="s">
        <v>234</v>
      </c>
      <c r="C48" s="1" t="s">
        <v>19</v>
      </c>
      <c r="D48" s="1">
        <v>7</v>
      </c>
      <c r="E48" t="s">
        <v>126</v>
      </c>
      <c r="F48" t="s">
        <v>20</v>
      </c>
      <c r="G48" t="s">
        <v>131</v>
      </c>
      <c r="H48">
        <v>0</v>
      </c>
      <c r="I48" s="2" t="s">
        <v>21</v>
      </c>
      <c r="J48" s="2">
        <v>1</v>
      </c>
      <c r="K48">
        <v>0</v>
      </c>
      <c r="L48" t="s">
        <v>30</v>
      </c>
      <c r="N48">
        <v>0</v>
      </c>
      <c r="O48" t="s">
        <v>30</v>
      </c>
      <c r="P48">
        <v>0</v>
      </c>
      <c r="Q48" t="s">
        <v>30</v>
      </c>
      <c r="S48" t="s">
        <v>25</v>
      </c>
      <c r="T48" s="3">
        <v>2054</v>
      </c>
      <c r="U48" t="s">
        <v>34</v>
      </c>
      <c r="V48" t="s">
        <v>27</v>
      </c>
      <c r="W48" t="s">
        <v>147</v>
      </c>
      <c r="X48" s="3">
        <v>2054</v>
      </c>
      <c r="Y48">
        <f>463+303+326</f>
        <v>1092</v>
      </c>
      <c r="Z48">
        <f>430+145+68+96</f>
        <v>739</v>
      </c>
      <c r="AA48">
        <v>223</v>
      </c>
      <c r="AB48" t="s">
        <v>132</v>
      </c>
      <c r="AC48">
        <v>0</v>
      </c>
      <c r="AD48" t="s">
        <v>128</v>
      </c>
      <c r="AF48">
        <v>1</v>
      </c>
    </row>
    <row r="49" spans="1:32">
      <c r="B49" t="s">
        <v>234</v>
      </c>
      <c r="C49" s="1" t="s">
        <v>19</v>
      </c>
      <c r="D49" s="1">
        <v>7</v>
      </c>
      <c r="E49" t="s">
        <v>126</v>
      </c>
      <c r="F49" t="s">
        <v>20</v>
      </c>
      <c r="G49" t="s">
        <v>131</v>
      </c>
      <c r="H49">
        <v>0</v>
      </c>
      <c r="I49" s="2" t="s">
        <v>21</v>
      </c>
      <c r="J49" s="2">
        <v>1</v>
      </c>
      <c r="K49">
        <v>0</v>
      </c>
      <c r="L49" t="s">
        <v>30</v>
      </c>
      <c r="N49">
        <v>0</v>
      </c>
      <c r="O49" t="s">
        <v>30</v>
      </c>
      <c r="P49">
        <v>0</v>
      </c>
      <c r="Q49" t="s">
        <v>30</v>
      </c>
      <c r="S49" t="s">
        <v>26</v>
      </c>
      <c r="T49" s="3">
        <v>3860</v>
      </c>
      <c r="U49" t="s">
        <v>35</v>
      </c>
      <c r="V49" t="s">
        <v>27</v>
      </c>
      <c r="W49" t="s">
        <v>147</v>
      </c>
      <c r="X49" s="3">
        <v>3860</v>
      </c>
      <c r="Y49">
        <f>1031+645+653</f>
        <v>2329</v>
      </c>
      <c r="Z49">
        <f>990+254+137+130</f>
        <v>1511</v>
      </c>
      <c r="AA49">
        <v>20</v>
      </c>
      <c r="AB49" t="s">
        <v>133</v>
      </c>
      <c r="AC49">
        <v>0</v>
      </c>
      <c r="AD49" t="s">
        <v>128</v>
      </c>
      <c r="AF49">
        <v>0</v>
      </c>
    </row>
    <row r="50" spans="1:32">
      <c r="B50" t="s">
        <v>234</v>
      </c>
      <c r="C50" s="1" t="s">
        <v>19</v>
      </c>
      <c r="D50" s="1">
        <v>7</v>
      </c>
      <c r="E50" t="s">
        <v>126</v>
      </c>
      <c r="F50" t="s">
        <v>37</v>
      </c>
      <c r="G50" t="s">
        <v>131</v>
      </c>
      <c r="H50">
        <v>0</v>
      </c>
      <c r="I50" s="2" t="s">
        <v>21</v>
      </c>
      <c r="J50" s="2">
        <v>1</v>
      </c>
      <c r="K50">
        <v>0</v>
      </c>
      <c r="L50" t="s">
        <v>30</v>
      </c>
      <c r="N50">
        <v>0</v>
      </c>
      <c r="O50" t="s">
        <v>30</v>
      </c>
      <c r="P50">
        <v>0</v>
      </c>
      <c r="Q50" t="s">
        <v>30</v>
      </c>
      <c r="S50" t="s">
        <v>25</v>
      </c>
      <c r="T50" s="3">
        <v>2054</v>
      </c>
      <c r="U50" t="s">
        <v>34</v>
      </c>
      <c r="V50" t="s">
        <v>27</v>
      </c>
      <c r="W50" t="s">
        <v>147</v>
      </c>
      <c r="X50" s="3">
        <v>2054</v>
      </c>
      <c r="Y50">
        <f>253+325+670</f>
        <v>1248</v>
      </c>
      <c r="Z50">
        <f>46+27+72+306</f>
        <v>451</v>
      </c>
      <c r="AA50">
        <v>355</v>
      </c>
      <c r="AB50" t="s">
        <v>134</v>
      </c>
      <c r="AC50">
        <v>0</v>
      </c>
      <c r="AD50" t="s">
        <v>128</v>
      </c>
      <c r="AF50">
        <v>1</v>
      </c>
    </row>
    <row r="51" spans="1:32">
      <c r="B51" t="s">
        <v>234</v>
      </c>
      <c r="C51" s="1" t="s">
        <v>19</v>
      </c>
      <c r="D51" s="1">
        <v>7</v>
      </c>
      <c r="E51" t="s">
        <v>126</v>
      </c>
      <c r="F51" t="s">
        <v>37</v>
      </c>
      <c r="G51" t="s">
        <v>131</v>
      </c>
      <c r="H51">
        <v>0</v>
      </c>
      <c r="I51" s="2" t="s">
        <v>21</v>
      </c>
      <c r="J51" s="2">
        <v>1</v>
      </c>
      <c r="K51">
        <v>0</v>
      </c>
      <c r="L51" t="s">
        <v>30</v>
      </c>
      <c r="N51">
        <v>0</v>
      </c>
      <c r="O51" t="s">
        <v>30</v>
      </c>
      <c r="P51">
        <v>0</v>
      </c>
      <c r="Q51" t="s">
        <v>30</v>
      </c>
      <c r="S51" t="s">
        <v>26</v>
      </c>
      <c r="T51" s="3">
        <v>3860</v>
      </c>
      <c r="U51" t="s">
        <v>35</v>
      </c>
      <c r="V51" t="s">
        <v>27</v>
      </c>
      <c r="W51" t="s">
        <v>147</v>
      </c>
      <c r="X51" s="3">
        <v>3860</v>
      </c>
      <c r="Y51">
        <f>622+875+1185</f>
        <v>2682</v>
      </c>
      <c r="Z51">
        <f>61+58+130+903</f>
        <v>1152</v>
      </c>
      <c r="AA51">
        <v>26</v>
      </c>
      <c r="AB51" t="s">
        <v>135</v>
      </c>
      <c r="AC51">
        <v>0</v>
      </c>
      <c r="AD51" t="s">
        <v>128</v>
      </c>
      <c r="AF51">
        <v>0</v>
      </c>
    </row>
    <row r="52" spans="1:32">
      <c r="B52" t="s">
        <v>234</v>
      </c>
      <c r="C52" s="1" t="s">
        <v>19</v>
      </c>
      <c r="D52" s="1">
        <v>7</v>
      </c>
      <c r="E52" t="s">
        <v>127</v>
      </c>
      <c r="F52" t="s">
        <v>20</v>
      </c>
      <c r="G52" t="s">
        <v>130</v>
      </c>
      <c r="H52">
        <v>0</v>
      </c>
      <c r="I52" s="2" t="s">
        <v>21</v>
      </c>
      <c r="J52" s="2">
        <v>1</v>
      </c>
      <c r="K52">
        <v>0</v>
      </c>
      <c r="L52" t="s">
        <v>30</v>
      </c>
      <c r="N52">
        <v>0</v>
      </c>
      <c r="O52" t="s">
        <v>30</v>
      </c>
      <c r="P52">
        <v>0</v>
      </c>
      <c r="Q52" t="s">
        <v>30</v>
      </c>
      <c r="S52" t="s">
        <v>25</v>
      </c>
      <c r="T52" s="3">
        <v>2054</v>
      </c>
      <c r="U52" t="s">
        <v>34</v>
      </c>
      <c r="V52" t="s">
        <v>27</v>
      </c>
      <c r="W52" t="s">
        <v>147</v>
      </c>
      <c r="X52" s="3">
        <v>2054</v>
      </c>
      <c r="Y52">
        <f>551+473+337</f>
        <v>1361</v>
      </c>
      <c r="Z52">
        <f>271+77+50+40</f>
        <v>438</v>
      </c>
      <c r="AA52">
        <v>255</v>
      </c>
      <c r="AB52" t="s">
        <v>136</v>
      </c>
      <c r="AC52">
        <v>1</v>
      </c>
      <c r="AD52" t="s">
        <v>129</v>
      </c>
      <c r="AF52">
        <v>1</v>
      </c>
    </row>
    <row r="53" spans="1:32">
      <c r="B53" t="s">
        <v>234</v>
      </c>
      <c r="C53" s="1" t="s">
        <v>19</v>
      </c>
      <c r="D53" s="1">
        <v>7</v>
      </c>
      <c r="E53" t="s">
        <v>127</v>
      </c>
      <c r="F53" t="s">
        <v>20</v>
      </c>
      <c r="G53" t="s">
        <v>130</v>
      </c>
      <c r="H53">
        <v>0</v>
      </c>
      <c r="I53" s="2" t="s">
        <v>21</v>
      </c>
      <c r="J53" s="2">
        <v>1</v>
      </c>
      <c r="K53">
        <v>0</v>
      </c>
      <c r="L53" t="s">
        <v>30</v>
      </c>
      <c r="N53">
        <v>0</v>
      </c>
      <c r="O53" t="s">
        <v>30</v>
      </c>
      <c r="P53">
        <v>0</v>
      </c>
      <c r="Q53" t="s">
        <v>30</v>
      </c>
      <c r="S53" t="s">
        <v>26</v>
      </c>
      <c r="T53" s="3">
        <v>3860</v>
      </c>
      <c r="U53" t="s">
        <v>35</v>
      </c>
      <c r="V53" t="s">
        <v>27</v>
      </c>
      <c r="W53" t="s">
        <v>147</v>
      </c>
      <c r="X53" s="3">
        <v>3860</v>
      </c>
      <c r="Y53">
        <f>1022+966+786</f>
        <v>2774</v>
      </c>
      <c r="Z53">
        <f>743+162+102+61</f>
        <v>1068</v>
      </c>
      <c r="AA53">
        <v>18</v>
      </c>
      <c r="AB53" t="s">
        <v>137</v>
      </c>
      <c r="AC53">
        <v>1</v>
      </c>
      <c r="AD53" t="s">
        <v>129</v>
      </c>
      <c r="AF53">
        <v>0</v>
      </c>
    </row>
    <row r="54" spans="1:32">
      <c r="B54" t="s">
        <v>234</v>
      </c>
      <c r="C54" s="1" t="s">
        <v>19</v>
      </c>
      <c r="D54" s="1">
        <v>7</v>
      </c>
      <c r="E54" t="s">
        <v>127</v>
      </c>
      <c r="F54" t="s">
        <v>37</v>
      </c>
      <c r="G54" t="s">
        <v>130</v>
      </c>
      <c r="H54">
        <v>0</v>
      </c>
      <c r="I54" s="2" t="s">
        <v>21</v>
      </c>
      <c r="J54" s="2">
        <v>1</v>
      </c>
      <c r="K54">
        <v>0</v>
      </c>
      <c r="L54" t="s">
        <v>30</v>
      </c>
      <c r="N54">
        <v>0</v>
      </c>
      <c r="O54" t="s">
        <v>30</v>
      </c>
      <c r="P54">
        <v>0</v>
      </c>
      <c r="Q54" t="s">
        <v>30</v>
      </c>
      <c r="S54" t="s">
        <v>25</v>
      </c>
      <c r="T54" s="3">
        <v>2054</v>
      </c>
      <c r="U54" t="s">
        <v>34</v>
      </c>
      <c r="V54" t="s">
        <v>27</v>
      </c>
      <c r="W54" t="s">
        <v>147</v>
      </c>
      <c r="X54" s="3">
        <v>2054</v>
      </c>
      <c r="Y54">
        <f>303+350+414</f>
        <v>1067</v>
      </c>
      <c r="Z54">
        <f>81+86+153+306</f>
        <v>626</v>
      </c>
      <c r="AA54">
        <v>361</v>
      </c>
      <c r="AB54" t="s">
        <v>138</v>
      </c>
      <c r="AC54">
        <v>1</v>
      </c>
      <c r="AD54" t="s">
        <v>129</v>
      </c>
      <c r="AF54">
        <v>1</v>
      </c>
    </row>
    <row r="55" spans="1:32">
      <c r="B55" t="s">
        <v>234</v>
      </c>
      <c r="C55" s="1" t="s">
        <v>19</v>
      </c>
      <c r="D55" s="1">
        <v>7</v>
      </c>
      <c r="E55" t="s">
        <v>127</v>
      </c>
      <c r="F55" t="s">
        <v>37</v>
      </c>
      <c r="G55" t="s">
        <v>130</v>
      </c>
      <c r="H55">
        <v>0</v>
      </c>
      <c r="I55" s="2" t="s">
        <v>21</v>
      </c>
      <c r="J55" s="2">
        <v>1</v>
      </c>
      <c r="K55">
        <v>0</v>
      </c>
      <c r="L55" t="s">
        <v>30</v>
      </c>
      <c r="N55">
        <v>0</v>
      </c>
      <c r="O55" t="s">
        <v>30</v>
      </c>
      <c r="P55">
        <v>0</v>
      </c>
      <c r="Q55" t="s">
        <v>30</v>
      </c>
      <c r="S55" t="s">
        <v>26</v>
      </c>
      <c r="T55" s="3">
        <v>3860</v>
      </c>
      <c r="U55" t="s">
        <v>35</v>
      </c>
      <c r="V55" t="s">
        <v>27</v>
      </c>
      <c r="W55" t="s">
        <v>147</v>
      </c>
      <c r="X55" s="3">
        <v>3860</v>
      </c>
      <c r="Y55">
        <f>692+840+893</f>
        <v>2425</v>
      </c>
      <c r="Z55">
        <f>120+150+256+891</f>
        <v>1417</v>
      </c>
      <c r="AA55">
        <v>18</v>
      </c>
      <c r="AB55" t="s">
        <v>139</v>
      </c>
      <c r="AC55">
        <v>1</v>
      </c>
      <c r="AD55" t="s">
        <v>129</v>
      </c>
      <c r="AF55">
        <v>0</v>
      </c>
    </row>
    <row r="56" spans="1:32">
      <c r="A56" s="9" t="s">
        <v>240</v>
      </c>
      <c r="B56" t="s">
        <v>235</v>
      </c>
      <c r="C56" s="1" t="s">
        <v>45</v>
      </c>
      <c r="D56" s="1">
        <v>7</v>
      </c>
      <c r="E56" t="s">
        <v>142</v>
      </c>
      <c r="F56" t="s">
        <v>141</v>
      </c>
      <c r="G56" t="s">
        <v>140</v>
      </c>
      <c r="H56">
        <v>0</v>
      </c>
      <c r="I56" t="s">
        <v>30</v>
      </c>
      <c r="J56" s="2" t="s">
        <v>30</v>
      </c>
      <c r="K56">
        <v>0</v>
      </c>
      <c r="L56" t="s">
        <v>30</v>
      </c>
      <c r="N56">
        <v>0</v>
      </c>
      <c r="O56" t="s">
        <v>30</v>
      </c>
      <c r="P56">
        <v>1</v>
      </c>
      <c r="Q56" t="s">
        <v>144</v>
      </c>
      <c r="S56" t="s">
        <v>25</v>
      </c>
      <c r="T56" s="3">
        <v>2054</v>
      </c>
      <c r="U56" t="s">
        <v>34</v>
      </c>
      <c r="V56" t="s">
        <v>27</v>
      </c>
      <c r="W56" t="s">
        <v>147</v>
      </c>
      <c r="X56" s="3">
        <v>2054</v>
      </c>
      <c r="Y56">
        <v>423</v>
      </c>
      <c r="Z56">
        <v>916</v>
      </c>
      <c r="AA56">
        <v>715</v>
      </c>
      <c r="AC56">
        <v>0</v>
      </c>
      <c r="AD56" t="s">
        <v>145</v>
      </c>
      <c r="AE56" s="7"/>
      <c r="AF56">
        <v>1</v>
      </c>
    </row>
    <row r="57" spans="1:32">
      <c r="A57" s="9" t="s">
        <v>240</v>
      </c>
      <c r="B57" t="s">
        <v>235</v>
      </c>
      <c r="C57" s="1" t="s">
        <v>45</v>
      </c>
      <c r="D57" s="1">
        <v>7</v>
      </c>
      <c r="E57" t="s">
        <v>142</v>
      </c>
      <c r="F57" t="s">
        <v>141</v>
      </c>
      <c r="G57" t="s">
        <v>140</v>
      </c>
      <c r="H57">
        <v>0</v>
      </c>
      <c r="I57" t="s">
        <v>30</v>
      </c>
      <c r="J57" s="2" t="s">
        <v>30</v>
      </c>
      <c r="K57">
        <v>0</v>
      </c>
      <c r="L57" t="s">
        <v>30</v>
      </c>
      <c r="N57">
        <v>0</v>
      </c>
      <c r="O57" t="s">
        <v>30</v>
      </c>
      <c r="P57">
        <v>1</v>
      </c>
      <c r="Q57" t="s">
        <v>144</v>
      </c>
      <c r="S57" t="s">
        <v>26</v>
      </c>
      <c r="T57" s="3">
        <v>3860</v>
      </c>
      <c r="U57" t="s">
        <v>35</v>
      </c>
      <c r="V57" t="s">
        <v>27</v>
      </c>
      <c r="W57" t="s">
        <v>147</v>
      </c>
      <c r="X57" s="3">
        <v>3860</v>
      </c>
      <c r="Y57">
        <v>1355</v>
      </c>
      <c r="Z57">
        <v>2369</v>
      </c>
      <c r="AA57">
        <v>136</v>
      </c>
      <c r="AC57">
        <v>0</v>
      </c>
      <c r="AD57" t="s">
        <v>145</v>
      </c>
      <c r="AE57" s="7"/>
      <c r="AF57">
        <v>0</v>
      </c>
    </row>
    <row r="58" spans="1:32">
      <c r="B58" t="s">
        <v>235</v>
      </c>
      <c r="C58" s="1" t="s">
        <v>45</v>
      </c>
      <c r="D58" s="1">
        <v>7</v>
      </c>
      <c r="E58" t="s">
        <v>142</v>
      </c>
      <c r="F58" t="s">
        <v>143</v>
      </c>
      <c r="G58" t="s">
        <v>140</v>
      </c>
      <c r="H58">
        <v>0</v>
      </c>
      <c r="I58" t="s">
        <v>30</v>
      </c>
      <c r="J58" s="2" t="s">
        <v>30</v>
      </c>
      <c r="K58">
        <v>0</v>
      </c>
      <c r="L58" t="s">
        <v>30</v>
      </c>
      <c r="N58">
        <v>0</v>
      </c>
      <c r="O58" t="s">
        <v>30</v>
      </c>
      <c r="P58">
        <v>1</v>
      </c>
      <c r="Q58" t="s">
        <v>144</v>
      </c>
      <c r="S58" t="s">
        <v>25</v>
      </c>
      <c r="T58" s="3">
        <v>2054</v>
      </c>
      <c r="U58" t="s">
        <v>34</v>
      </c>
      <c r="V58" t="s">
        <v>27</v>
      </c>
      <c r="W58" t="s">
        <v>147</v>
      </c>
      <c r="X58" s="3">
        <v>2054</v>
      </c>
      <c r="Y58">
        <v>1041</v>
      </c>
      <c r="Z58">
        <v>466</v>
      </c>
      <c r="AA58">
        <v>547</v>
      </c>
      <c r="AC58">
        <v>0</v>
      </c>
      <c r="AD58" t="s">
        <v>145</v>
      </c>
      <c r="AF58">
        <v>1</v>
      </c>
    </row>
    <row r="59" spans="1:32">
      <c r="B59" t="s">
        <v>235</v>
      </c>
      <c r="C59" s="1" t="s">
        <v>45</v>
      </c>
      <c r="D59" s="1">
        <v>7</v>
      </c>
      <c r="E59" t="s">
        <v>142</v>
      </c>
      <c r="F59" t="s">
        <v>143</v>
      </c>
      <c r="G59" t="s">
        <v>140</v>
      </c>
      <c r="H59">
        <v>0</v>
      </c>
      <c r="I59" t="s">
        <v>30</v>
      </c>
      <c r="J59" s="2" t="s">
        <v>30</v>
      </c>
      <c r="K59">
        <v>0</v>
      </c>
      <c r="L59" t="s">
        <v>30</v>
      </c>
      <c r="N59">
        <v>0</v>
      </c>
      <c r="O59" t="s">
        <v>30</v>
      </c>
      <c r="P59">
        <v>1</v>
      </c>
      <c r="Q59" t="s">
        <v>144</v>
      </c>
      <c r="S59" t="s">
        <v>26</v>
      </c>
      <c r="T59" s="3">
        <v>3860</v>
      </c>
      <c r="U59" t="s">
        <v>35</v>
      </c>
      <c r="V59" t="s">
        <v>27</v>
      </c>
      <c r="W59" t="s">
        <v>147</v>
      </c>
      <c r="X59" s="3">
        <v>3860</v>
      </c>
      <c r="Y59">
        <v>2923</v>
      </c>
      <c r="Z59">
        <v>855</v>
      </c>
      <c r="AA59">
        <v>86</v>
      </c>
      <c r="AC59">
        <v>0</v>
      </c>
      <c r="AD59" t="s">
        <v>145</v>
      </c>
      <c r="AF59">
        <v>0</v>
      </c>
    </row>
    <row r="60" spans="1:32">
      <c r="B60" t="s">
        <v>236</v>
      </c>
      <c r="C60" s="1" t="s">
        <v>45</v>
      </c>
      <c r="D60" s="1">
        <v>2</v>
      </c>
      <c r="E60" t="s">
        <v>148</v>
      </c>
      <c r="F60" t="s">
        <v>149</v>
      </c>
      <c r="G60" t="s">
        <v>150</v>
      </c>
      <c r="H60">
        <v>0</v>
      </c>
      <c r="I60" t="s">
        <v>30</v>
      </c>
      <c r="J60" s="2" t="s">
        <v>30</v>
      </c>
      <c r="K60">
        <v>0</v>
      </c>
      <c r="L60" t="s">
        <v>30</v>
      </c>
      <c r="N60">
        <v>0</v>
      </c>
      <c r="O60" t="s">
        <v>30</v>
      </c>
      <c r="P60">
        <v>1</v>
      </c>
      <c r="Q60" t="s">
        <v>151</v>
      </c>
      <c r="S60" t="s">
        <v>25</v>
      </c>
      <c r="T60" s="3">
        <v>2054</v>
      </c>
      <c r="U60" t="s">
        <v>34</v>
      </c>
      <c r="V60" t="s">
        <v>27</v>
      </c>
      <c r="W60" t="s">
        <v>147</v>
      </c>
      <c r="X60" s="3">
        <v>2054</v>
      </c>
      <c r="Y60">
        <v>1655</v>
      </c>
      <c r="Z60">
        <v>277</v>
      </c>
      <c r="AA60">
        <v>122</v>
      </c>
      <c r="AC60">
        <v>0</v>
      </c>
      <c r="AD60" t="s">
        <v>154</v>
      </c>
      <c r="AF60">
        <v>1</v>
      </c>
    </row>
    <row r="61" spans="1:32">
      <c r="B61" t="s">
        <v>236</v>
      </c>
      <c r="C61" s="1" t="s">
        <v>45</v>
      </c>
      <c r="D61" s="1">
        <v>2</v>
      </c>
      <c r="E61" t="s">
        <v>148</v>
      </c>
      <c r="F61" t="s">
        <v>149</v>
      </c>
      <c r="G61" t="s">
        <v>150</v>
      </c>
      <c r="H61">
        <v>0</v>
      </c>
      <c r="I61" t="s">
        <v>30</v>
      </c>
      <c r="J61" s="2" t="s">
        <v>30</v>
      </c>
      <c r="K61">
        <v>0</v>
      </c>
      <c r="L61" t="s">
        <v>30</v>
      </c>
      <c r="N61">
        <v>0</v>
      </c>
      <c r="O61" t="s">
        <v>30</v>
      </c>
      <c r="P61">
        <v>1</v>
      </c>
      <c r="Q61" t="s">
        <v>151</v>
      </c>
      <c r="S61" t="s">
        <v>26</v>
      </c>
      <c r="T61" s="3">
        <v>3860</v>
      </c>
      <c r="U61" t="s">
        <v>35</v>
      </c>
      <c r="V61" t="s">
        <v>27</v>
      </c>
      <c r="W61" t="s">
        <v>147</v>
      </c>
      <c r="X61" s="3">
        <v>3860</v>
      </c>
      <c r="Y61">
        <v>3050</v>
      </c>
      <c r="Z61">
        <v>794</v>
      </c>
      <c r="AA61">
        <v>16</v>
      </c>
      <c r="AC61">
        <v>0</v>
      </c>
      <c r="AD61" t="s">
        <v>154</v>
      </c>
      <c r="AF61">
        <v>0</v>
      </c>
    </row>
    <row r="62" spans="1:32">
      <c r="B62" t="s">
        <v>236</v>
      </c>
      <c r="C62" s="1" t="s">
        <v>45</v>
      </c>
      <c r="D62" s="1">
        <v>3</v>
      </c>
      <c r="F62" t="s">
        <v>152</v>
      </c>
      <c r="G62" t="s">
        <v>153</v>
      </c>
      <c r="H62">
        <v>0</v>
      </c>
      <c r="I62" t="s">
        <v>30</v>
      </c>
      <c r="J62" s="2" t="s">
        <v>30</v>
      </c>
      <c r="K62">
        <v>0</v>
      </c>
      <c r="L62" t="s">
        <v>30</v>
      </c>
      <c r="N62">
        <v>0</v>
      </c>
      <c r="O62" t="s">
        <v>30</v>
      </c>
      <c r="P62">
        <v>0</v>
      </c>
      <c r="Q62" t="s">
        <v>30</v>
      </c>
      <c r="S62" t="s">
        <v>25</v>
      </c>
      <c r="T62" s="3">
        <v>2054</v>
      </c>
      <c r="U62" t="s">
        <v>34</v>
      </c>
      <c r="V62" t="s">
        <v>27</v>
      </c>
      <c r="W62" t="s">
        <v>147</v>
      </c>
      <c r="X62" s="3">
        <v>2054</v>
      </c>
      <c r="Y62">
        <v>1599</v>
      </c>
      <c r="Z62">
        <v>398</v>
      </c>
      <c r="AA62">
        <v>57</v>
      </c>
      <c r="AC62">
        <v>0</v>
      </c>
      <c r="AD62" t="s">
        <v>154</v>
      </c>
      <c r="AF62">
        <v>1</v>
      </c>
    </row>
    <row r="63" spans="1:32">
      <c r="B63" t="s">
        <v>236</v>
      </c>
      <c r="C63" s="1" t="s">
        <v>45</v>
      </c>
      <c r="D63" s="1">
        <v>3</v>
      </c>
      <c r="F63" t="s">
        <v>152</v>
      </c>
      <c r="G63" t="s">
        <v>153</v>
      </c>
      <c r="H63">
        <v>0</v>
      </c>
      <c r="I63" t="s">
        <v>30</v>
      </c>
      <c r="J63" s="2" t="s">
        <v>30</v>
      </c>
      <c r="K63">
        <v>0</v>
      </c>
      <c r="L63" t="s">
        <v>30</v>
      </c>
      <c r="N63">
        <v>0</v>
      </c>
      <c r="O63" t="s">
        <v>30</v>
      </c>
      <c r="P63">
        <v>0</v>
      </c>
      <c r="Q63" t="s">
        <v>30</v>
      </c>
      <c r="S63" t="s">
        <v>26</v>
      </c>
      <c r="T63" s="3">
        <v>3860</v>
      </c>
      <c r="U63" t="s">
        <v>35</v>
      </c>
      <c r="V63" t="s">
        <v>27</v>
      </c>
      <c r="W63" t="s">
        <v>147</v>
      </c>
      <c r="X63" s="3">
        <v>3860</v>
      </c>
      <c r="Y63">
        <v>2693</v>
      </c>
      <c r="Z63">
        <v>1158</v>
      </c>
      <c r="AA63">
        <v>9</v>
      </c>
      <c r="AC63">
        <v>0</v>
      </c>
      <c r="AD63" t="s">
        <v>154</v>
      </c>
      <c r="AF63">
        <v>0</v>
      </c>
    </row>
    <row r="64" spans="1:32">
      <c r="B64" t="s">
        <v>236</v>
      </c>
      <c r="C64" s="1" t="s">
        <v>45</v>
      </c>
      <c r="D64" s="1">
        <v>3</v>
      </c>
      <c r="F64" t="s">
        <v>155</v>
      </c>
      <c r="G64" t="s">
        <v>156</v>
      </c>
      <c r="H64">
        <v>0</v>
      </c>
      <c r="I64" t="s">
        <v>30</v>
      </c>
      <c r="J64" s="2" t="s">
        <v>30</v>
      </c>
      <c r="K64">
        <v>0</v>
      </c>
      <c r="L64" t="s">
        <v>30</v>
      </c>
      <c r="N64">
        <v>0</v>
      </c>
      <c r="O64" t="s">
        <v>30</v>
      </c>
      <c r="P64">
        <v>1</v>
      </c>
      <c r="Q64" t="s">
        <v>49</v>
      </c>
      <c r="S64" t="s">
        <v>25</v>
      </c>
      <c r="T64" s="3">
        <v>2054</v>
      </c>
      <c r="U64" t="s">
        <v>34</v>
      </c>
      <c r="V64" t="s">
        <v>27</v>
      </c>
      <c r="W64" t="s">
        <v>147</v>
      </c>
      <c r="X64" s="3">
        <v>2054</v>
      </c>
      <c r="Y64">
        <v>642</v>
      </c>
      <c r="Z64">
        <v>1356</v>
      </c>
      <c r="AA64">
        <v>56</v>
      </c>
      <c r="AC64">
        <v>0</v>
      </c>
      <c r="AD64" t="s">
        <v>154</v>
      </c>
      <c r="AF64">
        <v>1</v>
      </c>
    </row>
    <row r="65" spans="1:33">
      <c r="B65" t="s">
        <v>236</v>
      </c>
      <c r="C65" s="1" t="s">
        <v>45</v>
      </c>
      <c r="D65" s="1">
        <v>3</v>
      </c>
      <c r="F65" t="s">
        <v>155</v>
      </c>
      <c r="G65" t="s">
        <v>156</v>
      </c>
      <c r="H65">
        <v>0</v>
      </c>
      <c r="I65" t="s">
        <v>30</v>
      </c>
      <c r="J65" s="2" t="s">
        <v>30</v>
      </c>
      <c r="K65">
        <v>0</v>
      </c>
      <c r="L65" t="s">
        <v>30</v>
      </c>
      <c r="N65">
        <v>0</v>
      </c>
      <c r="O65" t="s">
        <v>30</v>
      </c>
      <c r="P65">
        <v>1</v>
      </c>
      <c r="Q65" t="s">
        <v>49</v>
      </c>
      <c r="S65" t="s">
        <v>26</v>
      </c>
      <c r="T65" s="3">
        <v>3860</v>
      </c>
      <c r="U65" t="s">
        <v>35</v>
      </c>
      <c r="V65" t="s">
        <v>27</v>
      </c>
      <c r="W65" t="s">
        <v>147</v>
      </c>
      <c r="X65" s="3">
        <v>3860</v>
      </c>
      <c r="Y65">
        <v>1342</v>
      </c>
      <c r="Z65">
        <v>2509</v>
      </c>
      <c r="AA65">
        <v>9</v>
      </c>
      <c r="AC65">
        <v>0</v>
      </c>
      <c r="AD65" t="s">
        <v>154</v>
      </c>
      <c r="AF65">
        <v>0</v>
      </c>
    </row>
    <row r="66" spans="1:33">
      <c r="A66" s="7"/>
      <c r="B66" t="s">
        <v>237</v>
      </c>
      <c r="C66" s="1" t="s">
        <v>161</v>
      </c>
      <c r="D66" t="s">
        <v>30</v>
      </c>
      <c r="F66" t="s">
        <v>157</v>
      </c>
      <c r="G66" t="s">
        <v>30</v>
      </c>
      <c r="H66">
        <v>0</v>
      </c>
      <c r="I66" t="s">
        <v>30</v>
      </c>
      <c r="J66" s="2" t="s">
        <v>30</v>
      </c>
      <c r="K66">
        <v>0</v>
      </c>
      <c r="L66" t="s">
        <v>30</v>
      </c>
      <c r="N66">
        <v>0</v>
      </c>
      <c r="O66" t="s">
        <v>30</v>
      </c>
      <c r="P66">
        <v>0</v>
      </c>
      <c r="Q66" t="s">
        <v>30</v>
      </c>
      <c r="S66" t="s">
        <v>25</v>
      </c>
      <c r="T66" s="3">
        <v>2054</v>
      </c>
      <c r="U66" t="s">
        <v>34</v>
      </c>
      <c r="V66" t="s">
        <v>27</v>
      </c>
      <c r="W66" t="s">
        <v>147</v>
      </c>
      <c r="X66" s="3">
        <v>2054</v>
      </c>
      <c r="Y66">
        <v>1714</v>
      </c>
      <c r="Z66">
        <v>318</v>
      </c>
      <c r="AA66">
        <v>22</v>
      </c>
      <c r="AF66">
        <v>1</v>
      </c>
    </row>
    <row r="67" spans="1:33">
      <c r="B67" t="s">
        <v>237</v>
      </c>
      <c r="C67" s="1" t="s">
        <v>161</v>
      </c>
      <c r="D67" t="s">
        <v>30</v>
      </c>
      <c r="F67" t="s">
        <v>157</v>
      </c>
      <c r="G67" t="s">
        <v>30</v>
      </c>
      <c r="H67">
        <v>0</v>
      </c>
      <c r="I67" t="s">
        <v>30</v>
      </c>
      <c r="J67" s="2" t="s">
        <v>30</v>
      </c>
      <c r="K67">
        <v>0</v>
      </c>
      <c r="L67" t="s">
        <v>30</v>
      </c>
      <c r="N67">
        <v>0</v>
      </c>
      <c r="O67" t="s">
        <v>30</v>
      </c>
      <c r="P67">
        <v>0</v>
      </c>
      <c r="Q67" t="s">
        <v>30</v>
      </c>
      <c r="S67" t="s">
        <v>26</v>
      </c>
      <c r="T67" s="3">
        <v>3860</v>
      </c>
      <c r="U67" t="s">
        <v>35</v>
      </c>
      <c r="V67" t="s">
        <v>27</v>
      </c>
      <c r="W67" t="s">
        <v>147</v>
      </c>
      <c r="X67" s="3">
        <v>3860</v>
      </c>
      <c r="Y67" s="1">
        <v>3570</v>
      </c>
      <c r="Z67">
        <v>253</v>
      </c>
      <c r="AA67">
        <v>37</v>
      </c>
      <c r="AF67">
        <v>0</v>
      </c>
    </row>
    <row r="68" spans="1:33">
      <c r="B68" t="s">
        <v>233</v>
      </c>
      <c r="C68" s="1" t="s">
        <v>45</v>
      </c>
      <c r="D68" s="1">
        <v>3</v>
      </c>
      <c r="F68" t="s">
        <v>158</v>
      </c>
      <c r="G68" t="s">
        <v>163</v>
      </c>
      <c r="H68">
        <v>0</v>
      </c>
      <c r="I68" t="s">
        <v>30</v>
      </c>
      <c r="J68" s="2" t="s">
        <v>30</v>
      </c>
      <c r="K68">
        <v>0</v>
      </c>
      <c r="L68" t="s">
        <v>30</v>
      </c>
      <c r="N68">
        <v>0</v>
      </c>
      <c r="O68" t="s">
        <v>30</v>
      </c>
      <c r="P68">
        <v>0</v>
      </c>
      <c r="Q68" t="s">
        <v>30</v>
      </c>
      <c r="S68" t="s">
        <v>25</v>
      </c>
      <c r="T68" s="3">
        <v>2054</v>
      </c>
      <c r="U68" t="s">
        <v>34</v>
      </c>
      <c r="V68" t="s">
        <v>27</v>
      </c>
      <c r="W68" t="s">
        <v>147</v>
      </c>
      <c r="X68" s="3">
        <v>2054</v>
      </c>
      <c r="Y68">
        <v>1504</v>
      </c>
      <c r="Z68">
        <v>540</v>
      </c>
      <c r="AA68">
        <v>10</v>
      </c>
      <c r="AF68">
        <v>1</v>
      </c>
    </row>
    <row r="69" spans="1:33">
      <c r="B69" t="s">
        <v>233</v>
      </c>
      <c r="C69" s="1" t="s">
        <v>45</v>
      </c>
      <c r="D69" s="1">
        <v>3</v>
      </c>
      <c r="F69" t="s">
        <v>158</v>
      </c>
      <c r="G69" t="s">
        <v>163</v>
      </c>
      <c r="H69">
        <v>0</v>
      </c>
      <c r="I69" t="s">
        <v>30</v>
      </c>
      <c r="J69" s="2" t="s">
        <v>30</v>
      </c>
      <c r="K69">
        <v>0</v>
      </c>
      <c r="L69" t="s">
        <v>30</v>
      </c>
      <c r="N69">
        <v>0</v>
      </c>
      <c r="O69" t="s">
        <v>30</v>
      </c>
      <c r="P69">
        <v>0</v>
      </c>
      <c r="Q69" t="s">
        <v>30</v>
      </c>
      <c r="S69" t="s">
        <v>26</v>
      </c>
      <c r="T69" s="3">
        <v>3860</v>
      </c>
      <c r="U69" t="s">
        <v>35</v>
      </c>
      <c r="V69" t="s">
        <v>27</v>
      </c>
      <c r="W69" t="s">
        <v>147</v>
      </c>
      <c r="X69" s="3">
        <v>3860</v>
      </c>
      <c r="Y69">
        <v>3389</v>
      </c>
      <c r="Z69">
        <v>450</v>
      </c>
      <c r="AA69">
        <v>21</v>
      </c>
      <c r="AF69">
        <v>0</v>
      </c>
    </row>
    <row r="70" spans="1:33">
      <c r="B70" t="s">
        <v>237</v>
      </c>
      <c r="C70" s="1" t="s">
        <v>161</v>
      </c>
      <c r="D70" t="s">
        <v>30</v>
      </c>
      <c r="F70" t="s">
        <v>159</v>
      </c>
      <c r="G70" t="s">
        <v>30</v>
      </c>
      <c r="H70">
        <v>0</v>
      </c>
      <c r="I70" t="s">
        <v>30</v>
      </c>
      <c r="J70" s="2" t="s">
        <v>30</v>
      </c>
      <c r="K70">
        <v>0</v>
      </c>
      <c r="L70" t="s">
        <v>30</v>
      </c>
      <c r="N70">
        <v>0</v>
      </c>
      <c r="O70" t="s">
        <v>30</v>
      </c>
      <c r="P70">
        <v>0</v>
      </c>
      <c r="Q70" t="s">
        <v>30</v>
      </c>
      <c r="S70" t="s">
        <v>25</v>
      </c>
      <c r="T70" s="3">
        <v>2054</v>
      </c>
      <c r="U70" t="s">
        <v>34</v>
      </c>
      <c r="V70" t="s">
        <v>27</v>
      </c>
      <c r="W70" t="s">
        <v>147</v>
      </c>
      <c r="X70" s="3">
        <v>2054</v>
      </c>
      <c r="Y70">
        <v>417</v>
      </c>
      <c r="Z70">
        <v>1637</v>
      </c>
      <c r="AA70">
        <v>0</v>
      </c>
      <c r="AF70">
        <v>1</v>
      </c>
    </row>
    <row r="71" spans="1:33">
      <c r="A71" s="7"/>
      <c r="B71" t="s">
        <v>237</v>
      </c>
      <c r="C71" s="1" t="s">
        <v>161</v>
      </c>
      <c r="D71" t="s">
        <v>30</v>
      </c>
      <c r="F71" t="s">
        <v>159</v>
      </c>
      <c r="G71" t="s">
        <v>30</v>
      </c>
      <c r="H71">
        <v>0</v>
      </c>
      <c r="I71" t="s">
        <v>30</v>
      </c>
      <c r="J71" s="2" t="s">
        <v>30</v>
      </c>
      <c r="K71">
        <v>0</v>
      </c>
      <c r="L71" t="s">
        <v>30</v>
      </c>
      <c r="N71">
        <v>0</v>
      </c>
      <c r="O71" t="s">
        <v>30</v>
      </c>
      <c r="P71">
        <v>0</v>
      </c>
      <c r="Q71" t="s">
        <v>30</v>
      </c>
      <c r="S71" t="s">
        <v>26</v>
      </c>
      <c r="T71" s="3">
        <v>3860</v>
      </c>
      <c r="U71" t="s">
        <v>35</v>
      </c>
      <c r="V71" t="s">
        <v>27</v>
      </c>
      <c r="W71" t="s">
        <v>147</v>
      </c>
      <c r="X71" s="3">
        <v>3860</v>
      </c>
      <c r="Y71">
        <v>1635</v>
      </c>
      <c r="Z71">
        <v>2225</v>
      </c>
      <c r="AA71">
        <v>89</v>
      </c>
      <c r="AF71">
        <v>0</v>
      </c>
    </row>
    <row r="72" spans="1:33">
      <c r="B72" t="s">
        <v>237</v>
      </c>
      <c r="C72" s="1" t="s">
        <v>45</v>
      </c>
      <c r="D72">
        <v>4</v>
      </c>
      <c r="F72" t="s">
        <v>160</v>
      </c>
      <c r="G72" t="s">
        <v>162</v>
      </c>
      <c r="H72">
        <v>0</v>
      </c>
      <c r="I72" t="s">
        <v>30</v>
      </c>
      <c r="J72" s="2" t="s">
        <v>30</v>
      </c>
      <c r="K72">
        <v>0</v>
      </c>
      <c r="L72" t="s">
        <v>30</v>
      </c>
      <c r="N72">
        <v>0</v>
      </c>
      <c r="O72" t="s">
        <v>30</v>
      </c>
      <c r="P72">
        <v>0</v>
      </c>
      <c r="Q72" t="s">
        <v>30</v>
      </c>
      <c r="S72" t="s">
        <v>25</v>
      </c>
      <c r="T72" s="3">
        <v>2054</v>
      </c>
      <c r="U72" t="s">
        <v>34</v>
      </c>
      <c r="V72" t="s">
        <v>27</v>
      </c>
      <c r="W72" t="s">
        <v>147</v>
      </c>
      <c r="X72" s="3">
        <v>2054</v>
      </c>
      <c r="Y72">
        <v>1330</v>
      </c>
      <c r="Z72">
        <v>713</v>
      </c>
      <c r="AA72">
        <v>11</v>
      </c>
      <c r="AF72">
        <v>1</v>
      </c>
    </row>
    <row r="73" spans="1:33">
      <c r="B73" t="s">
        <v>237</v>
      </c>
      <c r="C73" t="s">
        <v>45</v>
      </c>
      <c r="D73">
        <v>4</v>
      </c>
      <c r="F73" t="s">
        <v>160</v>
      </c>
      <c r="G73" t="s">
        <v>162</v>
      </c>
      <c r="H73">
        <v>0</v>
      </c>
      <c r="I73" t="s">
        <v>30</v>
      </c>
      <c r="J73" s="2" t="s">
        <v>30</v>
      </c>
      <c r="K73">
        <v>0</v>
      </c>
      <c r="L73" t="s">
        <v>30</v>
      </c>
      <c r="N73">
        <v>0</v>
      </c>
      <c r="O73" t="s">
        <v>30</v>
      </c>
      <c r="P73">
        <v>0</v>
      </c>
      <c r="Q73" t="s">
        <v>30</v>
      </c>
      <c r="S73" t="s">
        <v>26</v>
      </c>
      <c r="T73" s="3">
        <v>3860</v>
      </c>
      <c r="U73" t="s">
        <v>35</v>
      </c>
      <c r="V73" t="s">
        <v>27</v>
      </c>
      <c r="W73" t="s">
        <v>147</v>
      </c>
      <c r="X73" s="3">
        <v>3860</v>
      </c>
      <c r="Y73">
        <v>3274</v>
      </c>
      <c r="Z73">
        <v>565</v>
      </c>
      <c r="AA73">
        <v>21</v>
      </c>
      <c r="AF73">
        <v>0</v>
      </c>
    </row>
    <row r="74" spans="1:33">
      <c r="B74" t="s">
        <v>233</v>
      </c>
      <c r="C74" t="s">
        <v>45</v>
      </c>
      <c r="D74">
        <v>4</v>
      </c>
      <c r="F74" t="s">
        <v>164</v>
      </c>
      <c r="G74" t="s">
        <v>165</v>
      </c>
      <c r="H74">
        <v>0</v>
      </c>
      <c r="I74" t="s">
        <v>30</v>
      </c>
      <c r="J74" s="2" t="s">
        <v>30</v>
      </c>
      <c r="K74">
        <v>0</v>
      </c>
      <c r="L74" t="s">
        <v>30</v>
      </c>
      <c r="N74">
        <v>0</v>
      </c>
      <c r="O74" t="s">
        <v>30</v>
      </c>
      <c r="P74">
        <v>0</v>
      </c>
      <c r="Q74" t="s">
        <v>30</v>
      </c>
      <c r="S74" t="s">
        <v>25</v>
      </c>
      <c r="T74" s="3">
        <v>2054</v>
      </c>
      <c r="U74" t="s">
        <v>34</v>
      </c>
      <c r="V74" t="s">
        <v>27</v>
      </c>
      <c r="W74" t="s">
        <v>147</v>
      </c>
      <c r="X74" s="3">
        <v>2054</v>
      </c>
      <c r="Y74">
        <v>609</v>
      </c>
      <c r="Z74">
        <v>1438</v>
      </c>
      <c r="AA74">
        <v>7</v>
      </c>
      <c r="AF74">
        <v>1</v>
      </c>
    </row>
    <row r="75" spans="1:33">
      <c r="B75" t="s">
        <v>233</v>
      </c>
      <c r="C75" t="s">
        <v>45</v>
      </c>
      <c r="D75">
        <v>4</v>
      </c>
      <c r="F75" t="s">
        <v>164</v>
      </c>
      <c r="G75" t="s">
        <v>165</v>
      </c>
      <c r="H75">
        <v>0</v>
      </c>
      <c r="I75" t="s">
        <v>30</v>
      </c>
      <c r="J75" s="2" t="s">
        <v>30</v>
      </c>
      <c r="K75">
        <v>0</v>
      </c>
      <c r="L75" t="s">
        <v>30</v>
      </c>
      <c r="N75">
        <v>0</v>
      </c>
      <c r="O75" t="s">
        <v>30</v>
      </c>
      <c r="P75">
        <v>0</v>
      </c>
      <c r="Q75" t="s">
        <v>30</v>
      </c>
      <c r="S75" t="s">
        <v>26</v>
      </c>
      <c r="T75" s="3">
        <v>3860</v>
      </c>
      <c r="U75" t="s">
        <v>35</v>
      </c>
      <c r="V75" t="s">
        <v>27</v>
      </c>
      <c r="W75" t="s">
        <v>147</v>
      </c>
      <c r="X75" s="3">
        <v>3860</v>
      </c>
      <c r="Y75">
        <v>1342</v>
      </c>
      <c r="Z75">
        <v>2478</v>
      </c>
      <c r="AA75">
        <v>40</v>
      </c>
      <c r="AF75">
        <v>0</v>
      </c>
    </row>
    <row r="76" spans="1:33">
      <c r="B76" t="s">
        <v>238</v>
      </c>
      <c r="C76" t="s">
        <v>161</v>
      </c>
      <c r="D76" t="s">
        <v>30</v>
      </c>
      <c r="E76" t="s">
        <v>169</v>
      </c>
      <c r="F76" t="s">
        <v>173</v>
      </c>
      <c r="G76" t="s">
        <v>30</v>
      </c>
      <c r="H76">
        <v>0</v>
      </c>
      <c r="I76" t="s">
        <v>30</v>
      </c>
      <c r="J76" s="2" t="s">
        <v>30</v>
      </c>
      <c r="K76">
        <v>0</v>
      </c>
      <c r="L76" t="s">
        <v>30</v>
      </c>
      <c r="M76">
        <v>1</v>
      </c>
      <c r="N76">
        <v>0</v>
      </c>
      <c r="O76" t="s">
        <v>30</v>
      </c>
      <c r="P76">
        <v>0</v>
      </c>
      <c r="Q76" t="s">
        <v>30</v>
      </c>
      <c r="S76" t="s">
        <v>25</v>
      </c>
      <c r="T76" s="3">
        <v>1929</v>
      </c>
      <c r="U76" t="s">
        <v>167</v>
      </c>
      <c r="V76" t="s">
        <v>27</v>
      </c>
      <c r="W76" t="s">
        <v>166</v>
      </c>
      <c r="X76" s="3">
        <v>1929</v>
      </c>
      <c r="Y76">
        <v>465</v>
      </c>
      <c r="Z76">
        <v>1464</v>
      </c>
      <c r="AC76">
        <v>1</v>
      </c>
      <c r="AD76" t="s">
        <v>171</v>
      </c>
      <c r="AF76" t="s">
        <v>172</v>
      </c>
      <c r="AG76">
        <v>1185</v>
      </c>
    </row>
    <row r="77" spans="1:33">
      <c r="B77" t="s">
        <v>238</v>
      </c>
      <c r="C77" t="s">
        <v>161</v>
      </c>
      <c r="D77" t="s">
        <v>30</v>
      </c>
      <c r="E77" t="s">
        <v>169</v>
      </c>
      <c r="F77" t="s">
        <v>173</v>
      </c>
      <c r="G77" t="s">
        <v>30</v>
      </c>
      <c r="H77">
        <v>0</v>
      </c>
      <c r="I77" t="s">
        <v>30</v>
      </c>
      <c r="J77" s="2" t="s">
        <v>30</v>
      </c>
      <c r="K77">
        <v>0</v>
      </c>
      <c r="L77" t="s">
        <v>30</v>
      </c>
      <c r="N77">
        <v>0</v>
      </c>
      <c r="O77" t="s">
        <v>30</v>
      </c>
      <c r="P77">
        <v>0</v>
      </c>
      <c r="Q77" t="s">
        <v>30</v>
      </c>
      <c r="S77" t="s">
        <v>26</v>
      </c>
      <c r="T77" s="3">
        <v>3581</v>
      </c>
      <c r="U77" t="s">
        <v>168</v>
      </c>
      <c r="V77" t="s">
        <v>27</v>
      </c>
      <c r="W77" t="s">
        <v>166</v>
      </c>
      <c r="X77" s="3">
        <v>3581</v>
      </c>
      <c r="Y77">
        <v>1741</v>
      </c>
      <c r="Z77">
        <v>1840</v>
      </c>
      <c r="AC77">
        <v>1</v>
      </c>
      <c r="AD77" t="s">
        <v>171</v>
      </c>
      <c r="AF77">
        <v>0</v>
      </c>
    </row>
    <row r="78" spans="1:33">
      <c r="B78" t="s">
        <v>238</v>
      </c>
      <c r="C78" t="s">
        <v>161</v>
      </c>
      <c r="D78" t="s">
        <v>30</v>
      </c>
      <c r="E78" t="s">
        <v>169</v>
      </c>
      <c r="F78" t="s">
        <v>174</v>
      </c>
      <c r="G78" t="s">
        <v>30</v>
      </c>
      <c r="H78">
        <v>0</v>
      </c>
      <c r="I78" t="s">
        <v>30</v>
      </c>
      <c r="J78" s="2" t="s">
        <v>30</v>
      </c>
      <c r="K78">
        <v>0</v>
      </c>
      <c r="L78" t="s">
        <v>30</v>
      </c>
      <c r="M78">
        <v>1</v>
      </c>
      <c r="N78">
        <v>0</v>
      </c>
      <c r="O78" t="s">
        <v>30</v>
      </c>
      <c r="P78">
        <v>0</v>
      </c>
      <c r="Q78" t="s">
        <v>30</v>
      </c>
      <c r="S78" t="s">
        <v>25</v>
      </c>
      <c r="T78" s="3">
        <v>1929</v>
      </c>
      <c r="U78" t="s">
        <v>167</v>
      </c>
      <c r="V78" t="s">
        <v>27</v>
      </c>
      <c r="W78" t="s">
        <v>166</v>
      </c>
      <c r="X78" s="3">
        <v>1929</v>
      </c>
      <c r="Y78">
        <v>1487</v>
      </c>
      <c r="Z78">
        <v>442</v>
      </c>
      <c r="AC78">
        <v>1</v>
      </c>
      <c r="AD78" t="s">
        <v>171</v>
      </c>
      <c r="AF78" t="s">
        <v>172</v>
      </c>
      <c r="AG78">
        <v>521</v>
      </c>
    </row>
    <row r="79" spans="1:33">
      <c r="B79" t="s">
        <v>238</v>
      </c>
      <c r="C79" t="s">
        <v>161</v>
      </c>
      <c r="D79" t="s">
        <v>30</v>
      </c>
      <c r="E79" t="s">
        <v>169</v>
      </c>
      <c r="F79" t="s">
        <v>174</v>
      </c>
      <c r="G79" t="s">
        <v>30</v>
      </c>
      <c r="H79">
        <v>0</v>
      </c>
      <c r="I79" t="s">
        <v>30</v>
      </c>
      <c r="J79" s="2" t="s">
        <v>30</v>
      </c>
      <c r="K79">
        <v>0</v>
      </c>
      <c r="L79" t="s">
        <v>30</v>
      </c>
      <c r="N79">
        <v>0</v>
      </c>
      <c r="O79" t="s">
        <v>30</v>
      </c>
      <c r="P79">
        <v>0</v>
      </c>
      <c r="Q79" t="s">
        <v>30</v>
      </c>
      <c r="S79" t="s">
        <v>26</v>
      </c>
      <c r="T79" s="3">
        <v>3581</v>
      </c>
      <c r="U79" t="s">
        <v>168</v>
      </c>
      <c r="V79" t="s">
        <v>27</v>
      </c>
      <c r="W79" t="s">
        <v>166</v>
      </c>
      <c r="X79" s="3">
        <v>3581</v>
      </c>
      <c r="Y79">
        <v>3202</v>
      </c>
      <c r="Z79">
        <v>379</v>
      </c>
      <c r="AC79">
        <v>1</v>
      </c>
      <c r="AD79" t="s">
        <v>171</v>
      </c>
      <c r="AF79">
        <v>0</v>
      </c>
    </row>
    <row r="80" spans="1:33">
      <c r="B80" s="1" t="s">
        <v>238</v>
      </c>
      <c r="C80" t="s">
        <v>161</v>
      </c>
      <c r="D80" t="s">
        <v>30</v>
      </c>
      <c r="E80" t="s">
        <v>169</v>
      </c>
      <c r="F80" t="s">
        <v>176</v>
      </c>
      <c r="G80" t="s">
        <v>30</v>
      </c>
      <c r="H80">
        <v>0</v>
      </c>
      <c r="I80" t="s">
        <v>30</v>
      </c>
      <c r="J80" s="2" t="s">
        <v>30</v>
      </c>
      <c r="K80">
        <v>0</v>
      </c>
      <c r="L80" t="s">
        <v>30</v>
      </c>
      <c r="M80">
        <v>1</v>
      </c>
      <c r="N80">
        <v>0</v>
      </c>
      <c r="O80" t="s">
        <v>30</v>
      </c>
      <c r="P80">
        <v>0</v>
      </c>
      <c r="Q80" t="s">
        <v>30</v>
      </c>
      <c r="S80" t="s">
        <v>25</v>
      </c>
      <c r="T80" s="3">
        <v>1929</v>
      </c>
      <c r="U80" t="s">
        <v>167</v>
      </c>
      <c r="V80" t="s">
        <v>27</v>
      </c>
      <c r="W80" t="s">
        <v>166</v>
      </c>
      <c r="X80" s="3">
        <v>1929</v>
      </c>
      <c r="Y80">
        <v>146</v>
      </c>
      <c r="Z80">
        <v>1783</v>
      </c>
      <c r="AC80">
        <v>1</v>
      </c>
      <c r="AD80" t="s">
        <v>171</v>
      </c>
      <c r="AF80" t="s">
        <v>172</v>
      </c>
      <c r="AG80">
        <v>1440</v>
      </c>
    </row>
    <row r="81" spans="1:33">
      <c r="B81" s="1" t="s">
        <v>238</v>
      </c>
      <c r="C81" t="s">
        <v>161</v>
      </c>
      <c r="D81" t="s">
        <v>30</v>
      </c>
      <c r="E81" t="s">
        <v>169</v>
      </c>
      <c r="F81" t="s">
        <v>176</v>
      </c>
      <c r="G81" t="s">
        <v>30</v>
      </c>
      <c r="H81">
        <v>0</v>
      </c>
      <c r="I81" t="s">
        <v>30</v>
      </c>
      <c r="J81" s="2" t="s">
        <v>30</v>
      </c>
      <c r="K81">
        <v>0</v>
      </c>
      <c r="L81" t="s">
        <v>30</v>
      </c>
      <c r="N81">
        <v>0</v>
      </c>
      <c r="O81" t="s">
        <v>30</v>
      </c>
      <c r="P81">
        <v>0</v>
      </c>
      <c r="Q81" t="s">
        <v>30</v>
      </c>
      <c r="S81" t="s">
        <v>26</v>
      </c>
      <c r="T81" s="3">
        <v>3581</v>
      </c>
      <c r="U81" t="s">
        <v>168</v>
      </c>
      <c r="V81" t="s">
        <v>27</v>
      </c>
      <c r="W81" t="s">
        <v>166</v>
      </c>
      <c r="X81" s="3">
        <v>3581</v>
      </c>
      <c r="Y81">
        <v>908</v>
      </c>
      <c r="Z81">
        <v>2673</v>
      </c>
      <c r="AC81">
        <v>1</v>
      </c>
      <c r="AD81" t="s">
        <v>171</v>
      </c>
      <c r="AF81">
        <v>0</v>
      </c>
    </row>
    <row r="82" spans="1:33">
      <c r="B82" s="1" t="s">
        <v>238</v>
      </c>
      <c r="C82" t="s">
        <v>161</v>
      </c>
      <c r="D82" t="s">
        <v>30</v>
      </c>
      <c r="E82" t="s">
        <v>169</v>
      </c>
      <c r="F82" t="s">
        <v>177</v>
      </c>
      <c r="G82" t="s">
        <v>30</v>
      </c>
      <c r="H82">
        <v>0</v>
      </c>
      <c r="I82" t="s">
        <v>30</v>
      </c>
      <c r="J82" s="2" t="s">
        <v>30</v>
      </c>
      <c r="K82">
        <v>0</v>
      </c>
      <c r="L82" t="s">
        <v>30</v>
      </c>
      <c r="M82">
        <v>1</v>
      </c>
      <c r="N82">
        <v>0</v>
      </c>
      <c r="O82" t="s">
        <v>30</v>
      </c>
      <c r="P82">
        <v>0</v>
      </c>
      <c r="Q82" t="s">
        <v>30</v>
      </c>
      <c r="S82" t="s">
        <v>25</v>
      </c>
      <c r="T82" s="3">
        <v>1929</v>
      </c>
      <c r="U82" t="s">
        <v>167</v>
      </c>
      <c r="V82" t="s">
        <v>27</v>
      </c>
      <c r="W82" t="s">
        <v>166</v>
      </c>
      <c r="X82" s="3">
        <v>1929</v>
      </c>
      <c r="Y82">
        <v>126</v>
      </c>
      <c r="Z82">
        <v>1613</v>
      </c>
      <c r="AC82">
        <v>1</v>
      </c>
      <c r="AD82" t="s">
        <v>171</v>
      </c>
      <c r="AE82" s="6" t="s">
        <v>179</v>
      </c>
      <c r="AF82" t="s">
        <v>172</v>
      </c>
      <c r="AG82">
        <v>1296</v>
      </c>
    </row>
    <row r="83" spans="1:33">
      <c r="B83" s="1" t="s">
        <v>238</v>
      </c>
      <c r="C83" t="s">
        <v>161</v>
      </c>
      <c r="D83" t="s">
        <v>30</v>
      </c>
      <c r="E83" t="s">
        <v>169</v>
      </c>
      <c r="F83" t="s">
        <v>177</v>
      </c>
      <c r="G83" t="s">
        <v>30</v>
      </c>
      <c r="H83">
        <v>0</v>
      </c>
      <c r="I83" t="s">
        <v>30</v>
      </c>
      <c r="J83" s="2" t="s">
        <v>30</v>
      </c>
      <c r="K83">
        <v>0</v>
      </c>
      <c r="L83" t="s">
        <v>30</v>
      </c>
      <c r="N83">
        <v>0</v>
      </c>
      <c r="O83" t="s">
        <v>30</v>
      </c>
      <c r="P83">
        <v>0</v>
      </c>
      <c r="Q83" t="s">
        <v>30</v>
      </c>
      <c r="S83" t="s">
        <v>26</v>
      </c>
      <c r="T83" s="3">
        <v>3581</v>
      </c>
      <c r="U83" t="s">
        <v>168</v>
      </c>
      <c r="V83" t="s">
        <v>27</v>
      </c>
      <c r="W83" t="s">
        <v>166</v>
      </c>
      <c r="X83" s="3">
        <v>3581</v>
      </c>
      <c r="Y83">
        <v>995</v>
      </c>
      <c r="Z83">
        <v>2095</v>
      </c>
      <c r="AC83">
        <v>1</v>
      </c>
      <c r="AD83" t="s">
        <v>171</v>
      </c>
      <c r="AE83" s="6" t="s">
        <v>178</v>
      </c>
      <c r="AF83" s="1">
        <v>1</v>
      </c>
    </row>
    <row r="84" spans="1:33">
      <c r="B84" s="1" t="s">
        <v>237</v>
      </c>
      <c r="C84" t="s">
        <v>45</v>
      </c>
      <c r="D84">
        <v>2</v>
      </c>
      <c r="F84" t="s">
        <v>180</v>
      </c>
      <c r="G84" t="s">
        <v>182</v>
      </c>
      <c r="H84">
        <v>0</v>
      </c>
      <c r="I84" t="s">
        <v>30</v>
      </c>
      <c r="J84" s="2" t="s">
        <v>30</v>
      </c>
      <c r="K84">
        <v>0</v>
      </c>
      <c r="L84" t="s">
        <v>30</v>
      </c>
      <c r="N84">
        <v>0</v>
      </c>
      <c r="O84" t="s">
        <v>30</v>
      </c>
      <c r="P84">
        <v>0</v>
      </c>
      <c r="Q84" t="s">
        <v>30</v>
      </c>
      <c r="S84" t="s">
        <v>25</v>
      </c>
      <c r="T84" s="3">
        <v>1929</v>
      </c>
      <c r="U84" t="s">
        <v>167</v>
      </c>
      <c r="V84" t="s">
        <v>27</v>
      </c>
      <c r="W84" t="s">
        <v>166</v>
      </c>
      <c r="X84" s="3">
        <v>1929</v>
      </c>
      <c r="Y84">
        <v>929</v>
      </c>
      <c r="Z84">
        <v>302</v>
      </c>
      <c r="AA84">
        <v>698</v>
      </c>
      <c r="AC84">
        <v>1</v>
      </c>
      <c r="AD84" t="s">
        <v>183</v>
      </c>
      <c r="AF84" s="1">
        <v>0</v>
      </c>
    </row>
    <row r="85" spans="1:33">
      <c r="B85" s="1" t="s">
        <v>237</v>
      </c>
      <c r="C85" t="s">
        <v>45</v>
      </c>
      <c r="D85">
        <v>2</v>
      </c>
      <c r="F85" t="s">
        <v>180</v>
      </c>
      <c r="G85" t="s">
        <v>182</v>
      </c>
      <c r="H85">
        <v>0</v>
      </c>
      <c r="I85" t="s">
        <v>30</v>
      </c>
      <c r="J85" s="2" t="s">
        <v>30</v>
      </c>
      <c r="K85">
        <v>0</v>
      </c>
      <c r="L85" t="s">
        <v>30</v>
      </c>
      <c r="N85">
        <v>0</v>
      </c>
      <c r="O85" t="s">
        <v>30</v>
      </c>
      <c r="P85">
        <v>0</v>
      </c>
      <c r="Q85" t="s">
        <v>30</v>
      </c>
      <c r="S85" t="s">
        <v>26</v>
      </c>
      <c r="T85" s="3">
        <v>3581</v>
      </c>
      <c r="U85" t="s">
        <v>168</v>
      </c>
      <c r="V85" t="s">
        <v>27</v>
      </c>
      <c r="W85" t="s">
        <v>166</v>
      </c>
      <c r="X85" s="3">
        <v>3581</v>
      </c>
      <c r="Y85">
        <v>2574</v>
      </c>
      <c r="Z85">
        <v>900</v>
      </c>
      <c r="AA85">
        <v>107</v>
      </c>
      <c r="AC85">
        <v>1</v>
      </c>
      <c r="AD85" t="s">
        <v>183</v>
      </c>
      <c r="AF85" s="1">
        <v>1</v>
      </c>
    </row>
    <row r="86" spans="1:33">
      <c r="B86" s="1" t="s">
        <v>237</v>
      </c>
      <c r="C86" t="s">
        <v>45</v>
      </c>
      <c r="D86">
        <v>2</v>
      </c>
      <c r="F86" t="s">
        <v>181</v>
      </c>
      <c r="G86" t="s">
        <v>182</v>
      </c>
      <c r="H86">
        <v>0</v>
      </c>
      <c r="I86" t="s">
        <v>30</v>
      </c>
      <c r="J86" s="2" t="s">
        <v>30</v>
      </c>
      <c r="K86">
        <v>0</v>
      </c>
      <c r="L86" t="s">
        <v>30</v>
      </c>
      <c r="N86">
        <v>0</v>
      </c>
      <c r="O86" t="s">
        <v>30</v>
      </c>
      <c r="P86">
        <v>0</v>
      </c>
      <c r="Q86" t="s">
        <v>30</v>
      </c>
      <c r="S86" t="s">
        <v>25</v>
      </c>
      <c r="T86" s="3">
        <v>1929</v>
      </c>
      <c r="U86" t="s">
        <v>167</v>
      </c>
      <c r="V86" t="s">
        <v>27</v>
      </c>
      <c r="W86" t="s">
        <v>166</v>
      </c>
      <c r="X86" s="3">
        <v>1929</v>
      </c>
      <c r="Y86">
        <v>679</v>
      </c>
      <c r="Z86">
        <v>401</v>
      </c>
      <c r="AA86">
        <v>849</v>
      </c>
      <c r="AC86">
        <v>1</v>
      </c>
      <c r="AD86" t="s">
        <v>183</v>
      </c>
      <c r="AF86" s="1">
        <v>0</v>
      </c>
    </row>
    <row r="87" spans="1:33">
      <c r="B87" s="1" t="s">
        <v>237</v>
      </c>
      <c r="C87" t="s">
        <v>45</v>
      </c>
      <c r="D87">
        <v>2</v>
      </c>
      <c r="F87" t="s">
        <v>181</v>
      </c>
      <c r="G87" t="s">
        <v>182</v>
      </c>
      <c r="H87">
        <v>0</v>
      </c>
      <c r="I87" t="s">
        <v>30</v>
      </c>
      <c r="J87" s="2" t="s">
        <v>30</v>
      </c>
      <c r="K87">
        <v>0</v>
      </c>
      <c r="L87" t="s">
        <v>30</v>
      </c>
      <c r="N87">
        <v>0</v>
      </c>
      <c r="O87" t="s">
        <v>30</v>
      </c>
      <c r="P87">
        <v>0</v>
      </c>
      <c r="Q87" t="s">
        <v>30</v>
      </c>
      <c r="S87" t="s">
        <v>26</v>
      </c>
      <c r="T87" s="3">
        <v>3581</v>
      </c>
      <c r="U87" t="s">
        <v>168</v>
      </c>
      <c r="V87" t="s">
        <v>27</v>
      </c>
      <c r="W87" t="s">
        <v>166</v>
      </c>
      <c r="X87" s="3">
        <v>3581</v>
      </c>
      <c r="Y87">
        <v>2345</v>
      </c>
      <c r="Z87">
        <v>1099</v>
      </c>
      <c r="AA87">
        <v>137</v>
      </c>
      <c r="AC87">
        <v>1</v>
      </c>
      <c r="AD87" t="s">
        <v>183</v>
      </c>
      <c r="AF87" s="1">
        <v>1</v>
      </c>
    </row>
    <row r="88" spans="1:33">
      <c r="B88" s="1" t="s">
        <v>236</v>
      </c>
      <c r="C88" t="s">
        <v>45</v>
      </c>
      <c r="D88">
        <v>3</v>
      </c>
      <c r="F88" t="s">
        <v>184</v>
      </c>
      <c r="G88" t="s">
        <v>185</v>
      </c>
      <c r="H88">
        <v>0</v>
      </c>
      <c r="I88" t="s">
        <v>30</v>
      </c>
      <c r="J88" s="2" t="s">
        <v>30</v>
      </c>
      <c r="K88">
        <v>0</v>
      </c>
      <c r="L88" t="s">
        <v>30</v>
      </c>
      <c r="N88">
        <v>0</v>
      </c>
      <c r="O88" t="s">
        <v>30</v>
      </c>
      <c r="P88">
        <v>0</v>
      </c>
      <c r="Q88" t="s">
        <v>30</v>
      </c>
      <c r="S88" t="s">
        <v>25</v>
      </c>
      <c r="T88" s="3">
        <v>1929</v>
      </c>
      <c r="U88" t="s">
        <v>167</v>
      </c>
      <c r="V88" t="s">
        <v>27</v>
      </c>
      <c r="W88" t="s">
        <v>166</v>
      </c>
      <c r="X88" s="3">
        <v>1929</v>
      </c>
      <c r="Y88">
        <v>1227</v>
      </c>
      <c r="Z88">
        <v>474</v>
      </c>
      <c r="AA88">
        <v>228</v>
      </c>
      <c r="AF88" s="1">
        <v>0</v>
      </c>
    </row>
    <row r="89" spans="1:33">
      <c r="B89" s="1" t="s">
        <v>236</v>
      </c>
      <c r="C89" t="s">
        <v>45</v>
      </c>
      <c r="D89">
        <v>3</v>
      </c>
      <c r="F89" t="s">
        <v>184</v>
      </c>
      <c r="G89" t="s">
        <v>185</v>
      </c>
      <c r="H89">
        <v>0</v>
      </c>
      <c r="I89" t="s">
        <v>30</v>
      </c>
      <c r="J89" s="2" t="s">
        <v>30</v>
      </c>
      <c r="K89">
        <v>0</v>
      </c>
      <c r="L89" t="s">
        <v>30</v>
      </c>
      <c r="N89">
        <v>0</v>
      </c>
      <c r="O89" t="s">
        <v>30</v>
      </c>
      <c r="P89">
        <v>0</v>
      </c>
      <c r="Q89" t="s">
        <v>30</v>
      </c>
      <c r="S89" t="s">
        <v>26</v>
      </c>
      <c r="T89" s="3">
        <v>3581</v>
      </c>
      <c r="U89" t="s">
        <v>168</v>
      </c>
      <c r="V89" t="s">
        <v>27</v>
      </c>
      <c r="W89" t="s">
        <v>166</v>
      </c>
      <c r="X89" s="3">
        <v>3581</v>
      </c>
      <c r="Y89">
        <v>2211</v>
      </c>
      <c r="Z89">
        <v>1337</v>
      </c>
      <c r="AA89">
        <v>33</v>
      </c>
      <c r="AF89" s="1">
        <v>1</v>
      </c>
    </row>
    <row r="90" spans="1:33">
      <c r="B90" s="1" t="s">
        <v>234</v>
      </c>
      <c r="C90" t="s">
        <v>45</v>
      </c>
      <c r="D90">
        <v>5</v>
      </c>
      <c r="F90" t="s">
        <v>186</v>
      </c>
      <c r="G90" t="s">
        <v>190</v>
      </c>
      <c r="H90">
        <v>0</v>
      </c>
      <c r="I90" t="s">
        <v>30</v>
      </c>
      <c r="J90" s="2" t="s">
        <v>30</v>
      </c>
      <c r="K90">
        <v>0</v>
      </c>
      <c r="L90" t="s">
        <v>30</v>
      </c>
      <c r="N90">
        <v>0</v>
      </c>
      <c r="O90" t="s">
        <v>30</v>
      </c>
      <c r="P90">
        <v>1</v>
      </c>
      <c r="Q90" t="s">
        <v>244</v>
      </c>
      <c r="S90" t="s">
        <v>25</v>
      </c>
      <c r="T90" s="3">
        <v>1929</v>
      </c>
      <c r="U90" t="s">
        <v>167</v>
      </c>
      <c r="V90" t="s">
        <v>27</v>
      </c>
      <c r="W90" t="s">
        <v>166</v>
      </c>
      <c r="X90" s="3">
        <v>1929</v>
      </c>
      <c r="Y90">
        <f>316+1097</f>
        <v>1413</v>
      </c>
      <c r="Z90">
        <f>110+283</f>
        <v>393</v>
      </c>
      <c r="AA90">
        <v>123</v>
      </c>
      <c r="AB90" t="s">
        <v>192</v>
      </c>
      <c r="AC90">
        <v>1</v>
      </c>
      <c r="AD90" t="s">
        <v>191</v>
      </c>
      <c r="AF90" s="1">
        <v>0</v>
      </c>
    </row>
    <row r="91" spans="1:33">
      <c r="A91" s="7"/>
      <c r="B91" s="1" t="s">
        <v>234</v>
      </c>
      <c r="C91" t="s">
        <v>45</v>
      </c>
      <c r="D91">
        <v>4</v>
      </c>
      <c r="F91" t="s">
        <v>186</v>
      </c>
      <c r="G91" t="s">
        <v>190</v>
      </c>
      <c r="H91">
        <v>0</v>
      </c>
      <c r="I91" t="s">
        <v>30</v>
      </c>
      <c r="J91" s="2" t="s">
        <v>30</v>
      </c>
      <c r="K91">
        <v>0</v>
      </c>
      <c r="L91" t="s">
        <v>30</v>
      </c>
      <c r="N91">
        <v>0</v>
      </c>
      <c r="O91" t="s">
        <v>30</v>
      </c>
      <c r="P91">
        <v>1</v>
      </c>
      <c r="Q91" t="s">
        <v>244</v>
      </c>
      <c r="S91" t="s">
        <v>26</v>
      </c>
      <c r="T91" s="3">
        <v>3581</v>
      </c>
      <c r="U91" t="s">
        <v>168</v>
      </c>
      <c r="V91" t="s">
        <v>27</v>
      </c>
      <c r="W91" t="s">
        <v>166</v>
      </c>
      <c r="X91" s="3">
        <v>3581</v>
      </c>
      <c r="Y91">
        <f>530+2363</f>
        <v>2893</v>
      </c>
      <c r="Z91">
        <f>162+463</f>
        <v>625</v>
      </c>
      <c r="AA91">
        <v>63</v>
      </c>
      <c r="AB91" t="s">
        <v>193</v>
      </c>
      <c r="AC91">
        <v>1</v>
      </c>
      <c r="AD91" t="s">
        <v>191</v>
      </c>
      <c r="AF91" s="1">
        <v>1</v>
      </c>
    </row>
    <row r="92" spans="1:33">
      <c r="A92" s="7"/>
      <c r="B92" s="1" t="s">
        <v>234</v>
      </c>
      <c r="C92" t="s">
        <v>45</v>
      </c>
      <c r="D92">
        <v>5</v>
      </c>
      <c r="F92" t="s">
        <v>187</v>
      </c>
      <c r="G92" t="s">
        <v>190</v>
      </c>
      <c r="H92">
        <v>0</v>
      </c>
      <c r="I92" t="s">
        <v>30</v>
      </c>
      <c r="J92" s="2" t="s">
        <v>30</v>
      </c>
      <c r="K92">
        <v>0</v>
      </c>
      <c r="L92" t="s">
        <v>30</v>
      </c>
      <c r="N92">
        <v>0</v>
      </c>
      <c r="O92" t="s">
        <v>30</v>
      </c>
      <c r="P92">
        <v>1</v>
      </c>
      <c r="Q92" t="s">
        <v>244</v>
      </c>
      <c r="S92" t="s">
        <v>25</v>
      </c>
      <c r="T92" s="3">
        <v>1929</v>
      </c>
      <c r="U92" t="s">
        <v>167</v>
      </c>
      <c r="V92" t="s">
        <v>27</v>
      </c>
      <c r="W92" t="s">
        <v>166</v>
      </c>
      <c r="X92" s="3">
        <v>1929</v>
      </c>
      <c r="Y92">
        <f xml:space="preserve"> 732+685</f>
        <v>1417</v>
      </c>
      <c r="Z92">
        <f>205+134</f>
        <v>339</v>
      </c>
      <c r="AA92">
        <v>173</v>
      </c>
      <c r="AB92" t="s">
        <v>194</v>
      </c>
      <c r="AC92">
        <v>1</v>
      </c>
      <c r="AD92" t="s">
        <v>191</v>
      </c>
      <c r="AF92" s="1">
        <v>0</v>
      </c>
    </row>
    <row r="93" spans="1:33">
      <c r="A93" s="7"/>
      <c r="B93" s="1" t="s">
        <v>234</v>
      </c>
      <c r="C93" t="s">
        <v>45</v>
      </c>
      <c r="D93">
        <v>4</v>
      </c>
      <c r="F93" t="s">
        <v>187</v>
      </c>
      <c r="G93" t="s">
        <v>242</v>
      </c>
      <c r="H93">
        <v>0</v>
      </c>
      <c r="I93" t="s">
        <v>30</v>
      </c>
      <c r="J93" s="2" t="s">
        <v>30</v>
      </c>
      <c r="K93">
        <v>0</v>
      </c>
      <c r="L93" t="s">
        <v>30</v>
      </c>
      <c r="N93">
        <v>0</v>
      </c>
      <c r="O93" t="s">
        <v>30</v>
      </c>
      <c r="P93">
        <v>1</v>
      </c>
      <c r="Q93" t="s">
        <v>244</v>
      </c>
      <c r="S93" t="s">
        <v>26</v>
      </c>
      <c r="T93" s="3">
        <v>3581</v>
      </c>
      <c r="U93" t="s">
        <v>168</v>
      </c>
      <c r="V93" t="s">
        <v>27</v>
      </c>
      <c r="W93" t="s">
        <v>166</v>
      </c>
      <c r="X93" s="3">
        <v>3581</v>
      </c>
      <c r="Y93">
        <f>1249+1586</f>
        <v>2835</v>
      </c>
      <c r="Z93">
        <f>396+275</f>
        <v>671</v>
      </c>
      <c r="AA93">
        <v>75</v>
      </c>
      <c r="AB93" t="s">
        <v>195</v>
      </c>
      <c r="AC93">
        <v>1</v>
      </c>
      <c r="AD93" t="s">
        <v>191</v>
      </c>
      <c r="AF93" s="1">
        <v>1</v>
      </c>
    </row>
    <row r="94" spans="1:33">
      <c r="A94" s="7"/>
      <c r="B94" s="1" t="s">
        <v>234</v>
      </c>
      <c r="C94" t="s">
        <v>45</v>
      </c>
      <c r="D94">
        <v>5</v>
      </c>
      <c r="F94" t="s">
        <v>188</v>
      </c>
      <c r="G94" t="s">
        <v>190</v>
      </c>
      <c r="H94">
        <v>0</v>
      </c>
      <c r="I94" t="s">
        <v>30</v>
      </c>
      <c r="J94" s="2" t="s">
        <v>30</v>
      </c>
      <c r="K94">
        <v>0</v>
      </c>
      <c r="L94" t="s">
        <v>30</v>
      </c>
      <c r="N94">
        <v>0</v>
      </c>
      <c r="O94" t="s">
        <v>30</v>
      </c>
      <c r="P94">
        <v>1</v>
      </c>
      <c r="Q94" t="s">
        <v>244</v>
      </c>
      <c r="S94" t="s">
        <v>25</v>
      </c>
      <c r="T94" s="3">
        <v>1929</v>
      </c>
      <c r="U94" t="s">
        <v>167</v>
      </c>
      <c r="V94" t="s">
        <v>27</v>
      </c>
      <c r="W94" t="s">
        <v>166</v>
      </c>
      <c r="X94" s="3">
        <v>1929</v>
      </c>
      <c r="Y94">
        <f>400+979</f>
        <v>1379</v>
      </c>
      <c r="Z94">
        <f>91+292</f>
        <v>383</v>
      </c>
      <c r="AA94">
        <v>167</v>
      </c>
      <c r="AB94" t="s">
        <v>196</v>
      </c>
      <c r="AC94">
        <v>1</v>
      </c>
      <c r="AD94" t="s">
        <v>191</v>
      </c>
      <c r="AF94" s="1">
        <v>0</v>
      </c>
    </row>
    <row r="95" spans="1:33">
      <c r="A95" s="7"/>
      <c r="B95" s="1" t="s">
        <v>234</v>
      </c>
      <c r="C95" t="s">
        <v>45</v>
      </c>
      <c r="D95">
        <v>4</v>
      </c>
      <c r="F95" t="s">
        <v>188</v>
      </c>
      <c r="G95" t="s">
        <v>243</v>
      </c>
      <c r="H95">
        <v>0</v>
      </c>
      <c r="I95" t="s">
        <v>30</v>
      </c>
      <c r="J95" s="2" t="s">
        <v>30</v>
      </c>
      <c r="K95">
        <v>0</v>
      </c>
      <c r="L95" t="s">
        <v>30</v>
      </c>
      <c r="N95">
        <v>0</v>
      </c>
      <c r="O95" t="s">
        <v>30</v>
      </c>
      <c r="P95">
        <v>1</v>
      </c>
      <c r="Q95" t="s">
        <v>244</v>
      </c>
      <c r="S95" t="s">
        <v>26</v>
      </c>
      <c r="T95" s="3">
        <v>3581</v>
      </c>
      <c r="U95" t="s">
        <v>168</v>
      </c>
      <c r="V95" t="s">
        <v>27</v>
      </c>
      <c r="W95" t="s">
        <v>166</v>
      </c>
      <c r="X95" s="3">
        <v>3581</v>
      </c>
      <c r="Y95">
        <f>605+2315</f>
        <v>2920</v>
      </c>
      <c r="Z95">
        <f>138+434</f>
        <v>572</v>
      </c>
      <c r="AA95">
        <v>89</v>
      </c>
      <c r="AB95" t="s">
        <v>197</v>
      </c>
      <c r="AC95">
        <v>1</v>
      </c>
      <c r="AD95" t="s">
        <v>191</v>
      </c>
      <c r="AF95" s="1">
        <v>1</v>
      </c>
    </row>
    <row r="96" spans="1:33">
      <c r="A96" s="7"/>
      <c r="B96" s="1" t="s">
        <v>234</v>
      </c>
      <c r="C96" t="s">
        <v>45</v>
      </c>
      <c r="D96">
        <v>5</v>
      </c>
      <c r="F96" t="s">
        <v>189</v>
      </c>
      <c r="G96" t="s">
        <v>190</v>
      </c>
      <c r="H96">
        <v>0</v>
      </c>
      <c r="I96" t="s">
        <v>30</v>
      </c>
      <c r="J96" s="2" t="s">
        <v>30</v>
      </c>
      <c r="K96">
        <v>0</v>
      </c>
      <c r="L96" t="s">
        <v>30</v>
      </c>
      <c r="N96">
        <v>0</v>
      </c>
      <c r="O96" t="s">
        <v>30</v>
      </c>
      <c r="P96">
        <v>1</v>
      </c>
      <c r="Q96" t="s">
        <v>244</v>
      </c>
      <c r="S96" t="s">
        <v>25</v>
      </c>
      <c r="T96" s="3">
        <v>1929</v>
      </c>
      <c r="U96" t="s">
        <v>167</v>
      </c>
      <c r="V96" t="s">
        <v>27</v>
      </c>
      <c r="W96" t="s">
        <v>166</v>
      </c>
      <c r="X96" s="3">
        <v>1929</v>
      </c>
      <c r="Y96">
        <f>632+731</f>
        <v>1363</v>
      </c>
      <c r="Z96">
        <f>260+130</f>
        <v>390</v>
      </c>
      <c r="AA96">
        <v>185</v>
      </c>
      <c r="AB96" t="s">
        <v>198</v>
      </c>
      <c r="AC96">
        <v>1</v>
      </c>
      <c r="AD96" t="s">
        <v>191</v>
      </c>
      <c r="AF96" s="1">
        <v>0</v>
      </c>
    </row>
    <row r="97" spans="1:32">
      <c r="A97" s="7"/>
      <c r="B97" s="1" t="s">
        <v>234</v>
      </c>
      <c r="C97" s="1" t="s">
        <v>45</v>
      </c>
      <c r="D97">
        <v>4</v>
      </c>
      <c r="F97" t="s">
        <v>189</v>
      </c>
      <c r="G97" t="s">
        <v>243</v>
      </c>
      <c r="H97">
        <v>0</v>
      </c>
      <c r="I97" t="s">
        <v>30</v>
      </c>
      <c r="J97" s="2" t="s">
        <v>30</v>
      </c>
      <c r="K97">
        <v>0</v>
      </c>
      <c r="L97" t="s">
        <v>30</v>
      </c>
      <c r="N97">
        <v>0</v>
      </c>
      <c r="O97" t="s">
        <v>30</v>
      </c>
      <c r="P97">
        <v>1</v>
      </c>
      <c r="Q97" t="s">
        <v>244</v>
      </c>
      <c r="S97" t="s">
        <v>26</v>
      </c>
      <c r="T97" s="3">
        <v>3581</v>
      </c>
      <c r="U97" t="s">
        <v>168</v>
      </c>
      <c r="V97" t="s">
        <v>27</v>
      </c>
      <c r="W97" t="s">
        <v>166</v>
      </c>
      <c r="X97" s="3">
        <v>3581</v>
      </c>
      <c r="Y97">
        <f>1384+1430</f>
        <v>2814</v>
      </c>
      <c r="Z97">
        <f>434+242</f>
        <v>676</v>
      </c>
      <c r="AA97">
        <v>91</v>
      </c>
      <c r="AB97" t="s">
        <v>199</v>
      </c>
      <c r="AC97">
        <v>1</v>
      </c>
      <c r="AD97" t="s">
        <v>191</v>
      </c>
      <c r="AF97" s="1">
        <v>1</v>
      </c>
    </row>
    <row r="98" spans="1:32">
      <c r="A98" s="7"/>
      <c r="B98" s="1" t="s">
        <v>237</v>
      </c>
      <c r="C98" s="1" t="s">
        <v>45</v>
      </c>
      <c r="D98">
        <v>2</v>
      </c>
      <c r="F98" t="s">
        <v>200</v>
      </c>
      <c r="G98" t="s">
        <v>201</v>
      </c>
      <c r="H98">
        <v>0</v>
      </c>
      <c r="I98" t="s">
        <v>30</v>
      </c>
      <c r="J98" s="2" t="s">
        <v>30</v>
      </c>
      <c r="K98">
        <v>0</v>
      </c>
      <c r="L98" t="s">
        <v>30</v>
      </c>
      <c r="N98">
        <v>0</v>
      </c>
      <c r="O98" t="s">
        <v>30</v>
      </c>
      <c r="P98">
        <v>1</v>
      </c>
      <c r="Q98" t="s">
        <v>144</v>
      </c>
      <c r="S98" t="s">
        <v>25</v>
      </c>
      <c r="T98" s="3">
        <v>1929</v>
      </c>
      <c r="U98" t="s">
        <v>167</v>
      </c>
      <c r="V98" t="s">
        <v>27</v>
      </c>
      <c r="W98" t="s">
        <v>166</v>
      </c>
      <c r="X98" s="3">
        <v>1929</v>
      </c>
      <c r="Y98">
        <v>1622</v>
      </c>
      <c r="Z98">
        <v>195</v>
      </c>
      <c r="AA98">
        <v>112</v>
      </c>
      <c r="AC98">
        <v>0</v>
      </c>
      <c r="AD98" t="s">
        <v>203</v>
      </c>
      <c r="AF98" s="1">
        <v>0</v>
      </c>
    </row>
    <row r="99" spans="1:32">
      <c r="B99" s="1" t="s">
        <v>237</v>
      </c>
      <c r="C99" s="1" t="s">
        <v>45</v>
      </c>
      <c r="D99">
        <v>2</v>
      </c>
      <c r="F99" t="s">
        <v>200</v>
      </c>
      <c r="G99" t="s">
        <v>201</v>
      </c>
      <c r="H99">
        <v>0</v>
      </c>
      <c r="I99" t="s">
        <v>30</v>
      </c>
      <c r="J99" s="2" t="s">
        <v>30</v>
      </c>
      <c r="K99">
        <v>0</v>
      </c>
      <c r="L99" t="s">
        <v>30</v>
      </c>
      <c r="N99">
        <v>0</v>
      </c>
      <c r="O99" t="s">
        <v>30</v>
      </c>
      <c r="P99">
        <v>1</v>
      </c>
      <c r="Q99" t="s">
        <v>144</v>
      </c>
      <c r="S99" t="s">
        <v>26</v>
      </c>
      <c r="T99" s="3">
        <v>3581</v>
      </c>
      <c r="U99" t="s">
        <v>168</v>
      </c>
      <c r="V99" t="s">
        <v>27</v>
      </c>
      <c r="W99" t="s">
        <v>166</v>
      </c>
      <c r="X99" s="3">
        <v>3581</v>
      </c>
      <c r="Y99">
        <v>2952</v>
      </c>
      <c r="Z99">
        <v>579</v>
      </c>
      <c r="AA99">
        <v>50</v>
      </c>
      <c r="AC99">
        <v>0</v>
      </c>
      <c r="AD99" t="s">
        <v>203</v>
      </c>
      <c r="AF99" s="1">
        <v>1</v>
      </c>
    </row>
    <row r="100" spans="1:32">
      <c r="A100" s="10"/>
      <c r="B100" s="1" t="s">
        <v>237</v>
      </c>
      <c r="C100" s="1" t="s">
        <v>45</v>
      </c>
      <c r="D100">
        <v>2</v>
      </c>
      <c r="F100" t="s">
        <v>202</v>
      </c>
      <c r="G100" t="s">
        <v>182</v>
      </c>
      <c r="H100">
        <v>0</v>
      </c>
      <c r="I100" t="s">
        <v>30</v>
      </c>
      <c r="J100" s="2" t="s">
        <v>30</v>
      </c>
      <c r="K100">
        <v>0</v>
      </c>
      <c r="L100" t="s">
        <v>30</v>
      </c>
      <c r="N100">
        <v>0</v>
      </c>
      <c r="O100" t="s">
        <v>30</v>
      </c>
      <c r="P100">
        <v>0</v>
      </c>
      <c r="Q100" t="s">
        <v>30</v>
      </c>
      <c r="S100" t="s">
        <v>25</v>
      </c>
      <c r="T100" s="3">
        <v>1929</v>
      </c>
      <c r="U100" t="s">
        <v>167</v>
      </c>
      <c r="V100" t="s">
        <v>27</v>
      </c>
      <c r="W100" t="s">
        <v>166</v>
      </c>
      <c r="X100" s="3">
        <v>1929</v>
      </c>
      <c r="Y100">
        <v>1236</v>
      </c>
      <c r="Z100">
        <v>348</v>
      </c>
      <c r="AA100">
        <v>38</v>
      </c>
      <c r="AC100">
        <v>0</v>
      </c>
      <c r="AD100" t="s">
        <v>203</v>
      </c>
      <c r="AF100" s="1">
        <v>0</v>
      </c>
    </row>
    <row r="101" spans="1:32">
      <c r="A101" s="7"/>
      <c r="B101" s="1" t="s">
        <v>237</v>
      </c>
      <c r="C101" s="1" t="s">
        <v>45</v>
      </c>
      <c r="D101">
        <v>2</v>
      </c>
      <c r="F101" t="s">
        <v>202</v>
      </c>
      <c r="G101" t="s">
        <v>182</v>
      </c>
      <c r="H101">
        <v>0</v>
      </c>
      <c r="I101" t="s">
        <v>30</v>
      </c>
      <c r="J101" s="2" t="s">
        <v>30</v>
      </c>
      <c r="K101">
        <v>0</v>
      </c>
      <c r="L101" t="s">
        <v>30</v>
      </c>
      <c r="N101">
        <v>0</v>
      </c>
      <c r="O101" t="s">
        <v>30</v>
      </c>
      <c r="P101">
        <v>0</v>
      </c>
      <c r="Q101" t="s">
        <v>30</v>
      </c>
      <c r="S101" t="s">
        <v>26</v>
      </c>
      <c r="T101" s="3">
        <v>3581</v>
      </c>
      <c r="U101" t="s">
        <v>168</v>
      </c>
      <c r="V101" t="s">
        <v>27</v>
      </c>
      <c r="W101" t="s">
        <v>166</v>
      </c>
      <c r="X101" s="3">
        <v>3581</v>
      </c>
      <c r="Y101">
        <v>2666</v>
      </c>
      <c r="Z101">
        <v>282</v>
      </c>
      <c r="AA101">
        <v>4</v>
      </c>
      <c r="AC101">
        <v>0</v>
      </c>
      <c r="AD101" t="s">
        <v>203</v>
      </c>
      <c r="AF101" s="1">
        <v>1</v>
      </c>
    </row>
    <row r="102" spans="1:32">
      <c r="B102" s="1" t="s">
        <v>237</v>
      </c>
      <c r="C102" s="1" t="s">
        <v>45</v>
      </c>
      <c r="D102">
        <v>2</v>
      </c>
      <c r="F102" t="s">
        <v>204</v>
      </c>
      <c r="G102" t="s">
        <v>205</v>
      </c>
      <c r="H102">
        <v>0</v>
      </c>
      <c r="I102" t="s">
        <v>30</v>
      </c>
      <c r="J102" s="2" t="s">
        <v>30</v>
      </c>
      <c r="K102">
        <v>0</v>
      </c>
      <c r="L102" t="s">
        <v>30</v>
      </c>
      <c r="N102">
        <v>0</v>
      </c>
      <c r="O102" t="s">
        <v>30</v>
      </c>
      <c r="P102">
        <v>0</v>
      </c>
      <c r="Q102" t="s">
        <v>30</v>
      </c>
      <c r="S102" t="s">
        <v>25</v>
      </c>
      <c r="T102" s="3">
        <v>1929</v>
      </c>
      <c r="U102" t="s">
        <v>167</v>
      </c>
      <c r="V102" t="s">
        <v>27</v>
      </c>
      <c r="W102" t="s">
        <v>166</v>
      </c>
      <c r="X102" s="3">
        <v>1929</v>
      </c>
      <c r="Y102">
        <v>918</v>
      </c>
      <c r="Z102">
        <v>810</v>
      </c>
      <c r="AA102">
        <v>201</v>
      </c>
      <c r="AF102" s="1">
        <v>0</v>
      </c>
    </row>
    <row r="103" spans="1:32">
      <c r="B103" s="1" t="s">
        <v>237</v>
      </c>
      <c r="C103" s="1" t="s">
        <v>45</v>
      </c>
      <c r="D103">
        <v>2</v>
      </c>
      <c r="F103" t="s">
        <v>204</v>
      </c>
      <c r="G103" t="s">
        <v>205</v>
      </c>
      <c r="H103">
        <v>0</v>
      </c>
      <c r="I103" t="s">
        <v>30</v>
      </c>
      <c r="J103" s="2" t="s">
        <v>30</v>
      </c>
      <c r="K103">
        <v>0</v>
      </c>
      <c r="L103" t="s">
        <v>30</v>
      </c>
      <c r="N103">
        <v>0</v>
      </c>
      <c r="O103" t="s">
        <v>30</v>
      </c>
      <c r="P103">
        <v>0</v>
      </c>
      <c r="Q103" t="s">
        <v>30</v>
      </c>
      <c r="S103" t="s">
        <v>26</v>
      </c>
      <c r="T103" s="3">
        <v>3581</v>
      </c>
      <c r="U103" t="s">
        <v>168</v>
      </c>
      <c r="V103" t="s">
        <v>27</v>
      </c>
      <c r="W103" t="s">
        <v>166</v>
      </c>
      <c r="X103" s="3">
        <v>3581</v>
      </c>
      <c r="Y103">
        <v>1804</v>
      </c>
      <c r="Z103">
        <v>1754</v>
      </c>
      <c r="AA103">
        <v>23</v>
      </c>
      <c r="AF103" s="1">
        <v>1</v>
      </c>
    </row>
    <row r="104" spans="1:32">
      <c r="B104" s="1" t="s">
        <v>236</v>
      </c>
      <c r="C104" s="1" t="s">
        <v>45</v>
      </c>
      <c r="D104">
        <v>4</v>
      </c>
      <c r="F104" t="s">
        <v>206</v>
      </c>
      <c r="G104" t="s">
        <v>207</v>
      </c>
      <c r="H104">
        <v>0</v>
      </c>
      <c r="I104" t="s">
        <v>30</v>
      </c>
      <c r="J104" s="2" t="s">
        <v>30</v>
      </c>
      <c r="K104">
        <v>0</v>
      </c>
      <c r="L104" t="s">
        <v>30</v>
      </c>
      <c r="N104">
        <v>0</v>
      </c>
      <c r="O104" t="s">
        <v>30</v>
      </c>
      <c r="P104">
        <v>0</v>
      </c>
      <c r="Q104" t="s">
        <v>30</v>
      </c>
      <c r="S104" t="s">
        <v>25</v>
      </c>
      <c r="T104" s="3">
        <v>1929</v>
      </c>
      <c r="U104" t="s">
        <v>167</v>
      </c>
      <c r="V104" t="s">
        <v>27</v>
      </c>
      <c r="W104" t="s">
        <v>166</v>
      </c>
      <c r="X104" s="3">
        <v>1929</v>
      </c>
      <c r="Y104">
        <v>516</v>
      </c>
      <c r="Z104">
        <v>953</v>
      </c>
      <c r="AA104">
        <v>460</v>
      </c>
      <c r="AF104" s="1">
        <v>0</v>
      </c>
    </row>
    <row r="105" spans="1:32">
      <c r="B105" s="1" t="s">
        <v>236</v>
      </c>
      <c r="C105" s="1" t="s">
        <v>45</v>
      </c>
      <c r="D105">
        <v>4</v>
      </c>
      <c r="F105" t="s">
        <v>206</v>
      </c>
      <c r="G105" t="s">
        <v>207</v>
      </c>
      <c r="H105">
        <v>0</v>
      </c>
      <c r="I105" t="s">
        <v>30</v>
      </c>
      <c r="J105" s="2" t="s">
        <v>30</v>
      </c>
      <c r="K105">
        <v>0</v>
      </c>
      <c r="L105" t="s">
        <v>30</v>
      </c>
      <c r="N105">
        <v>0</v>
      </c>
      <c r="O105" t="s">
        <v>30</v>
      </c>
      <c r="P105">
        <v>0</v>
      </c>
      <c r="Q105" t="s">
        <v>30</v>
      </c>
      <c r="S105" t="s">
        <v>26</v>
      </c>
      <c r="T105" s="3">
        <v>3581</v>
      </c>
      <c r="U105" t="s">
        <v>168</v>
      </c>
      <c r="V105" t="s">
        <v>27</v>
      </c>
      <c r="W105" t="s">
        <v>166</v>
      </c>
      <c r="X105" s="3">
        <v>3581</v>
      </c>
      <c r="Y105">
        <v>1069</v>
      </c>
      <c r="Z105">
        <v>2458</v>
      </c>
      <c r="AA105">
        <v>54</v>
      </c>
      <c r="AF105" s="1">
        <v>1</v>
      </c>
    </row>
    <row r="106" spans="1:32">
      <c r="A106" s="7"/>
      <c r="B106" s="1" t="s">
        <v>236</v>
      </c>
      <c r="C106" s="1" t="s">
        <v>45</v>
      </c>
      <c r="D106">
        <v>4</v>
      </c>
      <c r="F106" t="s">
        <v>208</v>
      </c>
      <c r="G106" t="s">
        <v>209</v>
      </c>
      <c r="H106">
        <v>0</v>
      </c>
      <c r="I106" t="s">
        <v>30</v>
      </c>
      <c r="J106" s="2" t="s">
        <v>30</v>
      </c>
      <c r="K106">
        <v>0</v>
      </c>
      <c r="L106" t="s">
        <v>30</v>
      </c>
      <c r="N106">
        <v>0</v>
      </c>
      <c r="O106" t="s">
        <v>30</v>
      </c>
      <c r="P106">
        <v>0</v>
      </c>
      <c r="Q106" t="s">
        <v>30</v>
      </c>
      <c r="S106" t="s">
        <v>25</v>
      </c>
      <c r="T106" s="3">
        <v>1929</v>
      </c>
      <c r="U106" t="s">
        <v>167</v>
      </c>
      <c r="V106" t="s">
        <v>27</v>
      </c>
      <c r="W106" t="s">
        <v>166</v>
      </c>
      <c r="X106" s="3">
        <v>1929</v>
      </c>
      <c r="Y106">
        <v>445</v>
      </c>
      <c r="Z106">
        <v>1369</v>
      </c>
      <c r="AA106">
        <v>115</v>
      </c>
      <c r="AF106" s="1">
        <v>0</v>
      </c>
    </row>
    <row r="107" spans="1:32">
      <c r="A107" s="7"/>
      <c r="B107" s="1" t="s">
        <v>236</v>
      </c>
      <c r="C107" s="1" t="s">
        <v>45</v>
      </c>
      <c r="D107">
        <v>4</v>
      </c>
      <c r="F107" t="s">
        <v>208</v>
      </c>
      <c r="G107" t="s">
        <v>209</v>
      </c>
      <c r="H107">
        <v>0</v>
      </c>
      <c r="I107" t="s">
        <v>30</v>
      </c>
      <c r="J107" s="2" t="s">
        <v>30</v>
      </c>
      <c r="K107">
        <v>0</v>
      </c>
      <c r="L107" t="s">
        <v>30</v>
      </c>
      <c r="N107">
        <v>0</v>
      </c>
      <c r="O107" t="s">
        <v>30</v>
      </c>
      <c r="P107">
        <v>0</v>
      </c>
      <c r="Q107" t="s">
        <v>30</v>
      </c>
      <c r="S107" t="s">
        <v>26</v>
      </c>
      <c r="T107" s="3">
        <v>3581</v>
      </c>
      <c r="U107" t="s">
        <v>168</v>
      </c>
      <c r="V107" t="s">
        <v>27</v>
      </c>
      <c r="W107" t="s">
        <v>166</v>
      </c>
      <c r="X107" s="3">
        <v>3581</v>
      </c>
      <c r="Y107">
        <v>771</v>
      </c>
      <c r="Z107">
        <v>2790</v>
      </c>
      <c r="AA107">
        <v>20</v>
      </c>
      <c r="AF107" s="1">
        <v>1</v>
      </c>
    </row>
    <row r="108" spans="1:32">
      <c r="A108" s="7"/>
      <c r="B108" s="1" t="s">
        <v>236</v>
      </c>
      <c r="C108" t="s">
        <v>45</v>
      </c>
      <c r="D108">
        <v>4</v>
      </c>
      <c r="F108" t="s">
        <v>210</v>
      </c>
      <c r="G108" t="s">
        <v>211</v>
      </c>
      <c r="H108">
        <v>0</v>
      </c>
      <c r="I108" t="s">
        <v>30</v>
      </c>
      <c r="J108" s="2" t="s">
        <v>30</v>
      </c>
      <c r="K108">
        <v>0</v>
      </c>
      <c r="L108" t="s">
        <v>30</v>
      </c>
      <c r="N108">
        <v>0</v>
      </c>
      <c r="O108" t="s">
        <v>30</v>
      </c>
      <c r="P108">
        <v>1</v>
      </c>
      <c r="Q108" t="s">
        <v>245</v>
      </c>
      <c r="S108" t="s">
        <v>25</v>
      </c>
      <c r="T108" s="3">
        <v>1929</v>
      </c>
      <c r="U108" t="s">
        <v>167</v>
      </c>
      <c r="V108" t="s">
        <v>27</v>
      </c>
      <c r="W108" t="s">
        <v>166</v>
      </c>
      <c r="X108" s="3">
        <v>1929</v>
      </c>
      <c r="Y108">
        <v>781</v>
      </c>
      <c r="Z108">
        <v>996</v>
      </c>
      <c r="AA108">
        <v>152</v>
      </c>
      <c r="AF108" s="1">
        <v>0</v>
      </c>
    </row>
    <row r="109" spans="1:32">
      <c r="A109" s="7"/>
      <c r="B109" s="1" t="s">
        <v>236</v>
      </c>
      <c r="C109" t="s">
        <v>45</v>
      </c>
      <c r="D109">
        <v>4</v>
      </c>
      <c r="F109" t="s">
        <v>210</v>
      </c>
      <c r="G109" t="s">
        <v>211</v>
      </c>
      <c r="H109">
        <v>0</v>
      </c>
      <c r="I109" t="s">
        <v>30</v>
      </c>
      <c r="J109" s="2" t="s">
        <v>30</v>
      </c>
      <c r="K109">
        <v>0</v>
      </c>
      <c r="L109" t="s">
        <v>30</v>
      </c>
      <c r="N109">
        <v>0</v>
      </c>
      <c r="O109" t="s">
        <v>30</v>
      </c>
      <c r="P109">
        <v>1</v>
      </c>
      <c r="Q109" t="s">
        <v>245</v>
      </c>
      <c r="S109" t="s">
        <v>26</v>
      </c>
      <c r="T109" s="3">
        <v>3581</v>
      </c>
      <c r="U109" t="s">
        <v>168</v>
      </c>
      <c r="V109" t="s">
        <v>27</v>
      </c>
      <c r="W109" t="s">
        <v>166</v>
      </c>
      <c r="X109" s="3">
        <v>3581</v>
      </c>
      <c r="Y109">
        <v>1602</v>
      </c>
      <c r="Z109">
        <v>1953</v>
      </c>
      <c r="AA109">
        <v>26</v>
      </c>
      <c r="AF109" s="1">
        <v>1</v>
      </c>
    </row>
    <row r="110" spans="1:32">
      <c r="A110" s="7"/>
      <c r="B110" t="s">
        <v>32</v>
      </c>
      <c r="C110" t="s">
        <v>19</v>
      </c>
      <c r="D110">
        <v>11</v>
      </c>
      <c r="F110" t="s">
        <v>212</v>
      </c>
      <c r="G110" t="s">
        <v>217</v>
      </c>
      <c r="H110">
        <v>0</v>
      </c>
      <c r="I110" t="s">
        <v>30</v>
      </c>
      <c r="J110" s="2" t="s">
        <v>30</v>
      </c>
      <c r="K110">
        <v>0</v>
      </c>
      <c r="L110" t="s">
        <v>30</v>
      </c>
      <c r="N110">
        <v>0</v>
      </c>
      <c r="O110" t="s">
        <v>30</v>
      </c>
      <c r="P110">
        <v>0</v>
      </c>
      <c r="Q110" t="s">
        <v>30</v>
      </c>
      <c r="S110" t="s">
        <v>25</v>
      </c>
      <c r="T110" s="3">
        <v>1929</v>
      </c>
      <c r="U110" t="s">
        <v>167</v>
      </c>
      <c r="V110" t="s">
        <v>27</v>
      </c>
      <c r="W110" t="s">
        <v>166</v>
      </c>
      <c r="X110" s="3">
        <v>1929</v>
      </c>
      <c r="Y110">
        <f>197+82+193+181+130</f>
        <v>783</v>
      </c>
      <c r="Z110">
        <f>174+67+116+138+98+285</f>
        <v>878</v>
      </c>
      <c r="AA110">
        <v>201</v>
      </c>
      <c r="AB110" t="s">
        <v>215</v>
      </c>
      <c r="AC110">
        <v>0</v>
      </c>
      <c r="AD110" t="s">
        <v>214</v>
      </c>
      <c r="AF110" s="1">
        <v>0</v>
      </c>
    </row>
    <row r="111" spans="1:32">
      <c r="A111" s="7"/>
      <c r="B111" t="s">
        <v>32</v>
      </c>
      <c r="C111" t="s">
        <v>19</v>
      </c>
      <c r="D111">
        <v>11</v>
      </c>
      <c r="F111" t="s">
        <v>212</v>
      </c>
      <c r="G111" t="s">
        <v>217</v>
      </c>
      <c r="H111">
        <v>0</v>
      </c>
      <c r="I111" t="s">
        <v>30</v>
      </c>
      <c r="J111" s="2" t="s">
        <v>30</v>
      </c>
      <c r="K111">
        <v>0</v>
      </c>
      <c r="L111" t="s">
        <v>30</v>
      </c>
      <c r="N111">
        <v>0</v>
      </c>
      <c r="O111" t="s">
        <v>30</v>
      </c>
      <c r="P111">
        <v>0</v>
      </c>
      <c r="Q111" t="s">
        <v>30</v>
      </c>
      <c r="S111" t="s">
        <v>26</v>
      </c>
      <c r="T111" s="3">
        <v>3581</v>
      </c>
      <c r="U111" t="s">
        <v>168</v>
      </c>
      <c r="V111" t="s">
        <v>27</v>
      </c>
      <c r="W111" t="s">
        <v>166</v>
      </c>
      <c r="X111" s="3">
        <v>3581</v>
      </c>
      <c r="Y111">
        <f>630+292+471+458+300</f>
        <v>2151</v>
      </c>
      <c r="Z111">
        <f>644+142+149+147+72+218</f>
        <v>1372</v>
      </c>
      <c r="AA111">
        <v>58</v>
      </c>
      <c r="AB111" t="s">
        <v>216</v>
      </c>
      <c r="AC111">
        <v>0</v>
      </c>
      <c r="AD111" t="s">
        <v>214</v>
      </c>
      <c r="AF111" s="1">
        <v>1</v>
      </c>
    </row>
    <row r="112" spans="1:32">
      <c r="A112" s="7"/>
      <c r="B112" t="s">
        <v>32</v>
      </c>
      <c r="C112" t="s">
        <v>19</v>
      </c>
      <c r="D112">
        <v>11</v>
      </c>
      <c r="F112" t="s">
        <v>213</v>
      </c>
      <c r="G112" t="s">
        <v>217</v>
      </c>
      <c r="H112">
        <v>0</v>
      </c>
      <c r="I112" t="s">
        <v>30</v>
      </c>
      <c r="J112" s="2" t="s">
        <v>30</v>
      </c>
      <c r="K112">
        <v>0</v>
      </c>
      <c r="L112" t="s">
        <v>30</v>
      </c>
      <c r="N112">
        <v>0</v>
      </c>
      <c r="O112" t="s">
        <v>30</v>
      </c>
      <c r="P112">
        <v>0</v>
      </c>
      <c r="Q112" t="s">
        <v>30</v>
      </c>
      <c r="S112" t="s">
        <v>25</v>
      </c>
      <c r="T112" s="3">
        <v>1929</v>
      </c>
      <c r="U112" t="s">
        <v>167</v>
      </c>
      <c r="V112" t="s">
        <v>27</v>
      </c>
      <c r="W112" t="s">
        <v>166</v>
      </c>
      <c r="X112" s="3">
        <v>1929</v>
      </c>
      <c r="Y112">
        <f>116+130+259+158+213</f>
        <v>876</v>
      </c>
      <c r="Z112">
        <f>177+64+74+110+137+219</f>
        <v>781</v>
      </c>
      <c r="AA112">
        <v>204</v>
      </c>
      <c r="AB112" t="s">
        <v>218</v>
      </c>
      <c r="AC112">
        <v>0</v>
      </c>
      <c r="AD112" t="s">
        <v>214</v>
      </c>
      <c r="AE112" s="8"/>
      <c r="AF112" s="1">
        <v>0</v>
      </c>
    </row>
    <row r="113" spans="1:32">
      <c r="B113" t="s">
        <v>32</v>
      </c>
      <c r="C113" t="s">
        <v>19</v>
      </c>
      <c r="D113">
        <v>11</v>
      </c>
      <c r="F113" t="s">
        <v>213</v>
      </c>
      <c r="G113" t="s">
        <v>217</v>
      </c>
      <c r="H113">
        <v>0</v>
      </c>
      <c r="I113" t="s">
        <v>30</v>
      </c>
      <c r="J113" s="2" t="s">
        <v>30</v>
      </c>
      <c r="K113">
        <v>0</v>
      </c>
      <c r="L113" t="s">
        <v>30</v>
      </c>
      <c r="N113">
        <v>0</v>
      </c>
      <c r="O113" t="s">
        <v>30</v>
      </c>
      <c r="P113">
        <v>0</v>
      </c>
      <c r="Q113" t="s">
        <v>30</v>
      </c>
      <c r="S113" t="s">
        <v>26</v>
      </c>
      <c r="T113" s="3">
        <v>3581</v>
      </c>
      <c r="U113" t="s">
        <v>168</v>
      </c>
      <c r="V113" t="s">
        <v>27</v>
      </c>
      <c r="W113" t="s">
        <v>166</v>
      </c>
      <c r="X113" s="3">
        <v>3581</v>
      </c>
      <c r="Y113">
        <f>276+373+489+476+589</f>
        <v>2203</v>
      </c>
      <c r="Z113">
        <f>219+92+128+173+197+510</f>
        <v>1319</v>
      </c>
      <c r="AA113">
        <v>59</v>
      </c>
      <c r="AB113" t="s">
        <v>219</v>
      </c>
      <c r="AC113">
        <v>0</v>
      </c>
      <c r="AD113" t="s">
        <v>214</v>
      </c>
      <c r="AE113" s="8"/>
      <c r="AF113" s="1">
        <v>1</v>
      </c>
    </row>
    <row r="114" spans="1:32">
      <c r="A114" s="7"/>
      <c r="B114" t="s">
        <v>233</v>
      </c>
      <c r="C114" t="s">
        <v>45</v>
      </c>
      <c r="D114">
        <v>3</v>
      </c>
      <c r="F114" t="s">
        <v>220</v>
      </c>
      <c r="G114" t="s">
        <v>221</v>
      </c>
      <c r="H114">
        <v>0</v>
      </c>
      <c r="I114" t="s">
        <v>30</v>
      </c>
      <c r="J114" s="2" t="s">
        <v>30</v>
      </c>
      <c r="K114">
        <v>0</v>
      </c>
      <c r="L114" t="s">
        <v>30</v>
      </c>
      <c r="N114">
        <v>0</v>
      </c>
      <c r="O114" t="s">
        <v>30</v>
      </c>
      <c r="P114">
        <v>1</v>
      </c>
      <c r="Q114" t="s">
        <v>144</v>
      </c>
      <c r="S114" t="s">
        <v>25</v>
      </c>
      <c r="T114" s="3">
        <v>1929</v>
      </c>
      <c r="U114" t="s">
        <v>167</v>
      </c>
      <c r="V114" t="s">
        <v>27</v>
      </c>
      <c r="W114" t="s">
        <v>166</v>
      </c>
      <c r="X114" s="3">
        <v>1929</v>
      </c>
      <c r="Y114">
        <v>609</v>
      </c>
      <c r="Z114">
        <f>768+532</f>
        <v>1300</v>
      </c>
      <c r="AA114">
        <v>20</v>
      </c>
      <c r="AB114" t="s">
        <v>222</v>
      </c>
      <c r="AC114" t="s">
        <v>224</v>
      </c>
      <c r="AE114" s="8"/>
      <c r="AF114" s="1">
        <v>0</v>
      </c>
    </row>
    <row r="115" spans="1:32">
      <c r="A115" s="7"/>
      <c r="B115" t="s">
        <v>233</v>
      </c>
      <c r="C115" t="s">
        <v>45</v>
      </c>
      <c r="D115">
        <v>3</v>
      </c>
      <c r="F115" t="s">
        <v>220</v>
      </c>
      <c r="G115" t="s">
        <v>221</v>
      </c>
      <c r="H115">
        <v>0</v>
      </c>
      <c r="I115" t="s">
        <v>30</v>
      </c>
      <c r="J115" s="2" t="s">
        <v>30</v>
      </c>
      <c r="K115">
        <v>0</v>
      </c>
      <c r="L115" t="s">
        <v>30</v>
      </c>
      <c r="N115">
        <v>0</v>
      </c>
      <c r="O115" t="s">
        <v>30</v>
      </c>
      <c r="P115">
        <v>1</v>
      </c>
      <c r="Q115" t="s">
        <v>144</v>
      </c>
      <c r="S115" t="s">
        <v>26</v>
      </c>
      <c r="T115" s="3">
        <v>3581</v>
      </c>
      <c r="U115" t="s">
        <v>168</v>
      </c>
      <c r="V115" t="s">
        <v>27</v>
      </c>
      <c r="W115" t="s">
        <v>166</v>
      </c>
      <c r="X115" s="3">
        <v>3581</v>
      </c>
      <c r="Y115">
        <v>1140</v>
      </c>
      <c r="Z115">
        <f>1191+1245</f>
        <v>2436</v>
      </c>
      <c r="AA115">
        <v>5</v>
      </c>
      <c r="AB115" t="s">
        <v>223</v>
      </c>
      <c r="AC115" t="s">
        <v>224</v>
      </c>
      <c r="AE115" s="8"/>
      <c r="AF115" s="1">
        <v>1</v>
      </c>
    </row>
    <row r="116" spans="1:32">
      <c r="B116" t="s">
        <v>237</v>
      </c>
      <c r="C116" t="s">
        <v>45</v>
      </c>
      <c r="D116">
        <v>4</v>
      </c>
      <c r="F116" t="s">
        <v>225</v>
      </c>
      <c r="G116" t="s">
        <v>226</v>
      </c>
      <c r="H116">
        <v>0</v>
      </c>
      <c r="I116" t="s">
        <v>30</v>
      </c>
      <c r="J116" s="2" t="s">
        <v>30</v>
      </c>
      <c r="K116">
        <v>0</v>
      </c>
      <c r="L116" t="s">
        <v>30</v>
      </c>
      <c r="N116">
        <v>0</v>
      </c>
      <c r="O116" t="s">
        <v>30</v>
      </c>
      <c r="P116">
        <v>0</v>
      </c>
      <c r="Q116" t="s">
        <v>30</v>
      </c>
      <c r="S116" t="s">
        <v>25</v>
      </c>
      <c r="T116" s="3">
        <v>1929</v>
      </c>
      <c r="U116" t="s">
        <v>167</v>
      </c>
      <c r="V116" t="s">
        <v>27</v>
      </c>
      <c r="W116" t="s">
        <v>166</v>
      </c>
      <c r="X116" s="3">
        <v>1929</v>
      </c>
      <c r="Y116">
        <v>536</v>
      </c>
      <c r="Z116">
        <v>611</v>
      </c>
      <c r="AA116">
        <v>782</v>
      </c>
      <c r="AC116" t="s">
        <v>224</v>
      </c>
      <c r="AE116" s="8"/>
      <c r="AF116" s="1">
        <v>0</v>
      </c>
    </row>
    <row r="117" spans="1:32">
      <c r="B117" t="s">
        <v>237</v>
      </c>
      <c r="C117" t="s">
        <v>45</v>
      </c>
      <c r="D117">
        <v>4</v>
      </c>
      <c r="F117" t="s">
        <v>225</v>
      </c>
      <c r="G117" t="s">
        <v>226</v>
      </c>
      <c r="H117">
        <v>0</v>
      </c>
      <c r="I117" t="s">
        <v>30</v>
      </c>
      <c r="J117" s="2" t="s">
        <v>30</v>
      </c>
      <c r="K117">
        <v>0</v>
      </c>
      <c r="L117" t="s">
        <v>30</v>
      </c>
      <c r="N117">
        <v>0</v>
      </c>
      <c r="O117" t="s">
        <v>30</v>
      </c>
      <c r="P117">
        <v>0</v>
      </c>
      <c r="Q117" t="s">
        <v>30</v>
      </c>
      <c r="S117" t="s">
        <v>26</v>
      </c>
      <c r="T117" s="3">
        <v>3581</v>
      </c>
      <c r="U117" t="s">
        <v>168</v>
      </c>
      <c r="V117" t="s">
        <v>27</v>
      </c>
      <c r="W117" t="s">
        <v>166</v>
      </c>
      <c r="X117" s="3">
        <v>3581</v>
      </c>
      <c r="Y117">
        <v>2116</v>
      </c>
      <c r="Z117">
        <v>1301</v>
      </c>
      <c r="AA117">
        <v>164</v>
      </c>
      <c r="AC117" t="s">
        <v>224</v>
      </c>
      <c r="AF117" s="1">
        <v>1</v>
      </c>
    </row>
    <row r="118" spans="1:32">
      <c r="B118" t="s">
        <v>233</v>
      </c>
      <c r="C118" t="s">
        <v>45</v>
      </c>
      <c r="D118">
        <v>4</v>
      </c>
      <c r="F118" t="s">
        <v>227</v>
      </c>
      <c r="G118" t="s">
        <v>228</v>
      </c>
      <c r="H118">
        <v>0</v>
      </c>
      <c r="I118" t="s">
        <v>30</v>
      </c>
      <c r="J118" s="2" t="s">
        <v>30</v>
      </c>
      <c r="K118">
        <v>0</v>
      </c>
      <c r="L118" t="s">
        <v>30</v>
      </c>
      <c r="N118">
        <v>0</v>
      </c>
      <c r="O118" t="s">
        <v>30</v>
      </c>
      <c r="P118">
        <v>0</v>
      </c>
      <c r="Q118" t="s">
        <v>30</v>
      </c>
      <c r="S118" t="s">
        <v>25</v>
      </c>
      <c r="T118" s="3">
        <v>1929</v>
      </c>
      <c r="U118" t="s">
        <v>167</v>
      </c>
      <c r="V118" t="s">
        <v>27</v>
      </c>
      <c r="W118" t="s">
        <v>166</v>
      </c>
      <c r="X118" s="3">
        <v>1929</v>
      </c>
      <c r="Y118">
        <v>857</v>
      </c>
      <c r="Z118">
        <v>642</v>
      </c>
      <c r="AA118">
        <v>430</v>
      </c>
      <c r="AC118" t="s">
        <v>224</v>
      </c>
      <c r="AF118" s="1">
        <v>0</v>
      </c>
    </row>
    <row r="119" spans="1:32">
      <c r="B119" t="s">
        <v>233</v>
      </c>
      <c r="C119" t="s">
        <v>45</v>
      </c>
      <c r="D119">
        <v>4</v>
      </c>
      <c r="F119" t="s">
        <v>227</v>
      </c>
      <c r="G119" t="s">
        <v>228</v>
      </c>
      <c r="H119">
        <v>0</v>
      </c>
      <c r="I119" t="s">
        <v>30</v>
      </c>
      <c r="J119" s="2" t="s">
        <v>30</v>
      </c>
      <c r="K119">
        <v>0</v>
      </c>
      <c r="L119" t="s">
        <v>30</v>
      </c>
      <c r="N119">
        <v>0</v>
      </c>
      <c r="O119" t="s">
        <v>30</v>
      </c>
      <c r="P119">
        <v>0</v>
      </c>
      <c r="Q119" t="s">
        <v>30</v>
      </c>
      <c r="S119" t="s">
        <v>26</v>
      </c>
      <c r="T119" s="3">
        <v>3581</v>
      </c>
      <c r="U119" t="s">
        <v>168</v>
      </c>
      <c r="V119" t="s">
        <v>27</v>
      </c>
      <c r="W119" t="s">
        <v>166</v>
      </c>
      <c r="X119" s="3">
        <v>3581</v>
      </c>
      <c r="Y119">
        <v>2496</v>
      </c>
      <c r="Z119">
        <v>1023</v>
      </c>
      <c r="AA119">
        <v>62</v>
      </c>
      <c r="AC119" t="s">
        <v>224</v>
      </c>
      <c r="AF119" s="1">
        <v>1</v>
      </c>
    </row>
    <row r="120" spans="1:32">
      <c r="B120" t="s">
        <v>237</v>
      </c>
      <c r="C120" t="s">
        <v>45</v>
      </c>
      <c r="D120">
        <v>4</v>
      </c>
      <c r="F120" t="s">
        <v>229</v>
      </c>
      <c r="G120" t="s">
        <v>230</v>
      </c>
      <c r="H120">
        <v>0</v>
      </c>
      <c r="I120" t="s">
        <v>30</v>
      </c>
      <c r="J120" s="2" t="s">
        <v>30</v>
      </c>
      <c r="K120">
        <v>0</v>
      </c>
      <c r="L120" t="s">
        <v>30</v>
      </c>
      <c r="N120">
        <v>0</v>
      </c>
      <c r="O120" t="s">
        <v>30</v>
      </c>
      <c r="P120">
        <v>0</v>
      </c>
      <c r="Q120" t="s">
        <v>30</v>
      </c>
      <c r="S120" t="s">
        <v>25</v>
      </c>
      <c r="T120" s="3">
        <v>1929</v>
      </c>
      <c r="U120" t="s">
        <v>167</v>
      </c>
      <c r="V120" t="s">
        <v>27</v>
      </c>
      <c r="W120" t="s">
        <v>166</v>
      </c>
      <c r="X120" s="3">
        <v>1929</v>
      </c>
      <c r="Y120">
        <v>803</v>
      </c>
      <c r="Z120">
        <v>483</v>
      </c>
      <c r="AA120">
        <v>643</v>
      </c>
      <c r="AC120" t="s">
        <v>224</v>
      </c>
      <c r="AF120" s="1">
        <v>0</v>
      </c>
    </row>
    <row r="121" spans="1:32">
      <c r="B121" t="s">
        <v>237</v>
      </c>
      <c r="C121" t="s">
        <v>45</v>
      </c>
      <c r="D121">
        <v>4</v>
      </c>
      <c r="F121" t="s">
        <v>229</v>
      </c>
      <c r="G121" t="s">
        <v>230</v>
      </c>
      <c r="H121">
        <v>0</v>
      </c>
      <c r="I121" t="s">
        <v>30</v>
      </c>
      <c r="J121" s="2" t="s">
        <v>30</v>
      </c>
      <c r="K121">
        <v>0</v>
      </c>
      <c r="L121" t="s">
        <v>30</v>
      </c>
      <c r="N121">
        <v>0</v>
      </c>
      <c r="O121" t="s">
        <v>30</v>
      </c>
      <c r="P121">
        <v>0</v>
      </c>
      <c r="Q121" t="s">
        <v>30</v>
      </c>
      <c r="S121" t="s">
        <v>26</v>
      </c>
      <c r="T121" s="3">
        <v>3581</v>
      </c>
      <c r="U121" t="s">
        <v>168</v>
      </c>
      <c r="V121" t="s">
        <v>27</v>
      </c>
      <c r="W121" t="s">
        <v>166</v>
      </c>
      <c r="X121" s="3">
        <v>3581</v>
      </c>
      <c r="Y121">
        <v>2337</v>
      </c>
      <c r="Z121">
        <v>1131</v>
      </c>
      <c r="AA121">
        <v>113</v>
      </c>
      <c r="AC121" t="s">
        <v>224</v>
      </c>
      <c r="AF121" s="1">
        <v>1</v>
      </c>
    </row>
    <row r="122" spans="1:32">
      <c r="B122" t="s">
        <v>237</v>
      </c>
      <c r="C122" t="s">
        <v>45</v>
      </c>
      <c r="D122">
        <v>4</v>
      </c>
      <c r="F122" t="s">
        <v>231</v>
      </c>
      <c r="G122" t="s">
        <v>232</v>
      </c>
      <c r="H122">
        <v>0</v>
      </c>
      <c r="I122" t="s">
        <v>30</v>
      </c>
      <c r="J122" s="2" t="s">
        <v>30</v>
      </c>
      <c r="K122">
        <v>0</v>
      </c>
      <c r="L122" t="s">
        <v>30</v>
      </c>
      <c r="N122">
        <v>0</v>
      </c>
      <c r="O122" t="s">
        <v>30</v>
      </c>
      <c r="P122">
        <v>0</v>
      </c>
      <c r="Q122" t="s">
        <v>30</v>
      </c>
      <c r="S122" t="s">
        <v>25</v>
      </c>
      <c r="T122" s="3">
        <v>1929</v>
      </c>
      <c r="U122" t="s">
        <v>167</v>
      </c>
      <c r="V122" t="s">
        <v>27</v>
      </c>
      <c r="W122" t="s">
        <v>166</v>
      </c>
      <c r="X122" s="3">
        <v>1929</v>
      </c>
      <c r="Y122">
        <v>217</v>
      </c>
      <c r="Z122">
        <v>475</v>
      </c>
      <c r="AA122">
        <v>1237</v>
      </c>
      <c r="AC122" t="s">
        <v>224</v>
      </c>
      <c r="AF122" s="1">
        <v>0</v>
      </c>
    </row>
    <row r="123" spans="1:32">
      <c r="B123" t="s">
        <v>237</v>
      </c>
      <c r="C123" t="s">
        <v>45</v>
      </c>
      <c r="D123">
        <v>4</v>
      </c>
      <c r="F123" t="s">
        <v>231</v>
      </c>
      <c r="G123" t="s">
        <v>232</v>
      </c>
      <c r="H123">
        <v>0</v>
      </c>
      <c r="I123" t="s">
        <v>30</v>
      </c>
      <c r="J123" s="2" t="s">
        <v>30</v>
      </c>
      <c r="K123">
        <v>0</v>
      </c>
      <c r="L123" t="s">
        <v>30</v>
      </c>
      <c r="N123">
        <v>0</v>
      </c>
      <c r="O123" t="s">
        <v>30</v>
      </c>
      <c r="P123">
        <v>0</v>
      </c>
      <c r="Q123" t="s">
        <v>30</v>
      </c>
      <c r="S123" t="s">
        <v>26</v>
      </c>
      <c r="T123" s="3">
        <v>3581</v>
      </c>
      <c r="U123" t="s">
        <v>168</v>
      </c>
      <c r="V123" t="s">
        <v>27</v>
      </c>
      <c r="W123" t="s">
        <v>166</v>
      </c>
      <c r="X123" s="3">
        <v>3581</v>
      </c>
      <c r="Y123" s="1">
        <v>1150</v>
      </c>
      <c r="Z123">
        <v>2138</v>
      </c>
      <c r="AA123">
        <v>293</v>
      </c>
      <c r="AC123" t="s">
        <v>224</v>
      </c>
      <c r="AF123" s="1">
        <v>1</v>
      </c>
    </row>
    <row r="124" spans="1:32">
      <c r="AF124" s="1"/>
    </row>
    <row r="125" spans="1:32">
      <c r="AF125" s="1"/>
    </row>
    <row r="126" spans="1:32">
      <c r="AF126" s="1"/>
    </row>
    <row r="127" spans="1:32">
      <c r="AF127" s="1"/>
    </row>
    <row r="128" spans="1:32">
      <c r="AF128" s="1"/>
    </row>
    <row r="129" spans="32:32">
      <c r="AF129" s="1"/>
    </row>
    <row r="130" spans="32:32">
      <c r="AF130"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2018-01-15T19:53:03Z</dcterms:created>
  <dcterms:modified xsi:type="dcterms:W3CDTF">2018-06-11T04:09:56Z</dcterms:modified>
</cp:coreProperties>
</file>