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9"/>
  <workbookPr/>
  <mc:AlternateContent xmlns:mc="http://schemas.openxmlformats.org/markup-compatibility/2006">
    <mc:Choice Requires="x15">
      <x15ac:absPath xmlns:x15ac="http://schemas.microsoft.com/office/spreadsheetml/2010/11/ac" url="/Users/dw28396/Dropbox/hidden/data/academic_polls/anes_2016/"/>
    </mc:Choice>
  </mc:AlternateContent>
  <xr:revisionPtr revIDLastSave="0" documentId="13_ncr:1_{B3F5BE5E-AF10-BF4F-B195-344DCC8E6D38}" xr6:coauthVersionLast="36" xr6:coauthVersionMax="36" xr10:uidLastSave="{00000000-0000-0000-0000-000000000000}"/>
  <bookViews>
    <workbookView xWindow="960" yWindow="460" windowWidth="27840" windowHeight="17540" tabRatio="500" xr2:uid="{00000000-000D-0000-FFFF-FFFF00000000}"/>
  </bookViews>
  <sheets>
    <sheet name="Sheet1" sheetId="1" r:id="rId1"/>
    <sheet name="Sheet2" sheetId="2" r:id="rId2"/>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A97" i="1" l="1"/>
  <c r="AA96" i="1"/>
  <c r="Z96" i="1"/>
  <c r="Z37" i="1"/>
  <c r="Z33" i="1"/>
  <c r="Z32" i="1"/>
  <c r="Z31" i="1"/>
  <c r="Z30" i="1"/>
  <c r="Z25" i="1"/>
  <c r="Z23" i="1"/>
  <c r="AA18" i="1"/>
  <c r="Z18" i="1"/>
  <c r="AA17" i="1"/>
  <c r="AA16" i="1"/>
  <c r="AA15" i="1"/>
  <c r="Y85" i="1" l="1"/>
  <c r="AA88" i="1"/>
  <c r="AA93" i="1" l="1"/>
  <c r="Z93" i="1"/>
  <c r="AA92" i="1"/>
  <c r="Z92" i="1"/>
  <c r="AA37" i="1" l="1"/>
  <c r="AA36" i="1"/>
  <c r="AA35" i="1"/>
  <c r="AA34" i="1"/>
  <c r="AA33" i="1"/>
  <c r="AA32" i="1"/>
  <c r="AA31" i="1"/>
  <c r="AA30" i="1"/>
  <c r="AA29" i="1"/>
  <c r="AA28" i="1"/>
  <c r="AA27" i="1"/>
  <c r="AA26" i="1"/>
  <c r="AA25" i="1"/>
  <c r="AA24" i="1"/>
  <c r="AA23" i="1"/>
  <c r="Z36" i="1"/>
  <c r="Z35" i="1"/>
  <c r="Z34" i="1"/>
  <c r="Z29" i="1"/>
  <c r="Z28" i="1"/>
  <c r="Z27" i="1"/>
  <c r="Z26" i="1"/>
  <c r="Z24" i="1"/>
  <c r="AA22" i="1"/>
  <c r="Z22" i="1"/>
  <c r="AA21" i="1"/>
  <c r="Z21" i="1"/>
  <c r="AA20" i="1"/>
  <c r="Z20" i="1"/>
  <c r="AA19" i="1"/>
  <c r="Z19" i="1"/>
  <c r="Z17" i="1"/>
  <c r="Z16" i="1"/>
  <c r="Z15" i="1"/>
  <c r="AA14" i="1"/>
  <c r="Z14" i="1"/>
  <c r="Z97" i="1"/>
  <c r="AA95" i="1"/>
  <c r="Z95" i="1"/>
  <c r="AA94" i="1"/>
  <c r="Z94" i="1"/>
  <c r="AA89" i="1"/>
  <c r="AA72" i="1"/>
  <c r="AA73" i="1"/>
  <c r="AA81" i="1" l="1"/>
  <c r="AA80" i="1"/>
  <c r="AA79" i="1"/>
  <c r="AA78" i="1"/>
  <c r="Z77" i="1"/>
  <c r="AA77" i="1"/>
  <c r="Z76" i="1"/>
  <c r="AA76" i="1"/>
  <c r="AA75" i="1"/>
  <c r="Z75" i="1"/>
  <c r="AA74" i="1"/>
  <c r="Z74" i="1"/>
  <c r="AA71" i="1"/>
  <c r="AA70" i="1"/>
  <c r="AA69" i="1"/>
  <c r="AA68" i="1"/>
  <c r="Z65" i="1"/>
  <c r="Z64" i="1"/>
</calcChain>
</file>

<file path=xl/sharedStrings.xml><?xml version="1.0" encoding="utf-8"?>
<sst xmlns="http://schemas.openxmlformats.org/spreadsheetml/2006/main" count="1053" uniqueCount="347">
  <si>
    <t>Substance</t>
  </si>
  <si>
    <t>Open/MC/Placement/Other Closed</t>
  </si>
  <si>
    <t>Number of options (if closed)</t>
  </si>
  <si>
    <t>Question preamble</t>
  </si>
  <si>
    <t>Text of question stem</t>
  </si>
  <si>
    <t>Text of all the options</t>
  </si>
  <si>
    <t>Explicit DK option?</t>
  </si>
  <si>
    <t>Text of DK option</t>
  </si>
  <si>
    <t>DKE preamble or not</t>
  </si>
  <si>
    <t>DKD preamble or not</t>
  </si>
  <si>
    <t>Text of DK preamble</t>
  </si>
  <si>
    <t>DK Probe</t>
  </si>
  <si>
    <t>Information provided or not</t>
  </si>
  <si>
    <t>Text of information provided</t>
  </si>
  <si>
    <t>Disguised as matter of opinion or not</t>
  </si>
  <si>
    <t>Text of disguise (As far as you know, would you say, etc.)</t>
  </si>
  <si>
    <t>Overall, how DKE vs. DKD (0 to 10, with 5 = DKN)</t>
  </si>
  <si>
    <t>Mode (Telephone/Internet/Face to Face/Mixed --- what is the proportion)</t>
  </si>
  <si>
    <t>Mode proportion</t>
  </si>
  <si>
    <t>Date</t>
  </si>
  <si>
    <t>Survey House (ANES/NAES)</t>
  </si>
  <si>
    <t>Wave</t>
  </si>
  <si>
    <t>Number of respondents</t>
  </si>
  <si>
    <t>Response Correct</t>
  </si>
  <si>
    <t>Response Incorrect</t>
  </si>
  <si>
    <t>Response DK</t>
  </si>
  <si>
    <t>Response Placement</t>
  </si>
  <si>
    <t>Note</t>
  </si>
  <si>
    <t>DK possibility</t>
  </si>
  <si>
    <t>Probe count</t>
  </si>
  <si>
    <t>LC Placement</t>
  </si>
  <si>
    <t>Placement</t>
  </si>
  <si>
    <t>We hear a lot of talk these days about liberals and conservatives. Here is a seven-point scale on which the political views that people might hold are arranged from extremely liberal to extremely conservative.</t>
  </si>
  <si>
    <t>Extremely Liberal, Liberal, Slightly liberal, Moderate middle of the road, Slightly conservative, Conservative, Extremely Conservative, DK</t>
  </si>
  <si>
    <t xml:space="preserve">Where would you place YOURSELF on this scale, or haven't you thought much about this? </t>
  </si>
  <si>
    <t>FTF</t>
  </si>
  <si>
    <t>Pre</t>
  </si>
  <si>
    <t xml:space="preserve">DKE happened in self-placement version of the question </t>
  </si>
  <si>
    <t>Web</t>
  </si>
  <si>
    <t>Where would you place Donald Trump on this scale?</t>
  </si>
  <si>
    <t>Extremely Liberal 111, Liberal 78, Slightly liberal 49, Moderate middle of the road 162, Slightly conservative 213, Conservative 268, Extremely Conservative 182, DK 108, Refused 10</t>
  </si>
  <si>
    <t>Extremely Liberal 220, Liberal 184, Slightly liberal 163, Moderate middle of the road 452, Slightly conservative 620, Conservative 804, Extremely Conservative 598, DK 0, Refused 49</t>
  </si>
  <si>
    <t>Where would you place the Democratic Party on this scale?</t>
  </si>
  <si>
    <t>Extremely Liberal 223, Liberal 396, Slightly liberal 159, Moderate middle of the road 176, Slightly conservative 74, Conservative 62, Extremely Conservative 26, DK 58, Refused 7</t>
  </si>
  <si>
    <t>Extremely Liberal 697, Liberal 1101, Slightly liberal 444, Moderate middle of the road 520, Slightly conservative 107, Conservative 141, Extremely Conservative 51, DK 0, Refused 29</t>
  </si>
  <si>
    <t>Where would you place the Republican Party on this scale?</t>
  </si>
  <si>
    <t>Extremely Liberal 37, Liberal 63, Slightly liberal 55, Moderate middle of the road 152, Slightly conservative 182, Conservative 406, Extremely Conservative 212, DK 67, Refused 7</t>
  </si>
  <si>
    <t>Extremely Liberal 85, Liberal 181, Slightly liberal 130, Moderate middle of the road 422, Slightly conservative 386, Conservative 1101, Extremely Conservative 751, DK 0, Refused 34</t>
  </si>
  <si>
    <t>Open</t>
  </si>
  <si>
    <t xml:space="preserve">Policy </t>
  </si>
  <si>
    <t>MC</t>
  </si>
  <si>
    <t>Policy</t>
  </si>
  <si>
    <t>Do you think the difference in incomes between rich people and poor people in the United States today is larger, smaller, or about the same as it was 20 years ago?</t>
  </si>
  <si>
    <t>Larger, Smaller, About the same</t>
  </si>
  <si>
    <t>Larger 959, Smaller 63, About the same 142, Don’t know 16, Refused 1</t>
  </si>
  <si>
    <t>Larger 2503, Smaller 158, About the same 426, Don’t know 0, Refused 3</t>
  </si>
  <si>
    <t xml:space="preserve">Economy </t>
  </si>
  <si>
    <t>Better, About the same, Worse</t>
  </si>
  <si>
    <t>Better 482, About the same 375, Worse 313, Don't know 11, Refused 0</t>
  </si>
  <si>
    <t>Better 1101, About the same 1304, Worse 679, Don't know 0, Refused 6</t>
  </si>
  <si>
    <t>Where would you place Hillary Clinton on this issue?</t>
  </si>
  <si>
    <t>1 Govt should provide many fewer services, 2, 3, 4, 5, 6, 7 Govt should provide many more services</t>
  </si>
  <si>
    <t>1 Govt should provide many fewer services 36, 2 31, 3 59, 4 149, 5 264, 6 294, 7 Govt should provide many more services 296, Don’t know 50, Refused 2</t>
  </si>
  <si>
    <t>1 Govt should provide many fewer services 113, 2 78, 3 145, 4 565, 5 682, 6 680, 7 Govt should provide many more services 798, Don’t know 0, Refused 29</t>
  </si>
  <si>
    <t>Where would you place Donald Trump on this issue?</t>
  </si>
  <si>
    <t>1 Govt should provide many fewer services 242, 2 274, 3 214, 4 175, 5 80, 6 58, 7 Govt should provide many more services 62, Don’t know 72, Refused 4</t>
  </si>
  <si>
    <t>1 Govt should provide many fewer services 770, 2 705, 3 590, 4 547, 5 189, 6 118, 7 Govt should provide many more services 138, Don’t know 0, Refused 33</t>
  </si>
  <si>
    <t>ANES</t>
  </si>
  <si>
    <t>Some people think the government should provide fewer services even in areas such as health and education in order to reduce spending. Suppose these people are at one end of a scale, at point 1. Other people feel it is important for the government to provide many more services even if it means an increase in spending. Suppose these people are at the other end, at point 7. And, of course, some other people have opinions somewhere in between, at points 2, 3, 4, 5 or 6.</t>
  </si>
  <si>
    <t>Some people believe that we should spend much less money for defense. Suppose these people are at one end of a scale, at point 1. Others feel that defense spending should be greatly increased. Suppose these people are at the other end, at point 7. And, of course, some other people have opinions somewhere in between, at points 2, 3, 4, 5 or 6.</t>
  </si>
  <si>
    <t>1 Govt should decrease defense spending, 2, 3, 4, 5, 6, 7 Govt should increase defense spending</t>
  </si>
  <si>
    <t>1 Govt should decrease defense spending 122, 2 151, 3 203, 4 291, 5 198, 6 101, 7 Govt should increase defense spending 46, DK 65, Refused 4</t>
  </si>
  <si>
    <t>1 Govt should decrease defense spending 376, 2 405, 3 471, 4 981, 5 484, 6 197, 7 Govt should increase defense spending 145, DK 0, Refused 31</t>
  </si>
  <si>
    <t>1 Govt should decrease defense spending 52, 2 50, 3 63, 4 99, 5 210, 6 320, 7 Govt should increase defense spending 320, DK 64, Refused 3</t>
  </si>
  <si>
    <t>1 Govt should decrease defense spending 118, 2 102, 3 165, 4 473, 5 509, 6 817, 7 Govt should increase defense spending 871, DK 0, Refused 35</t>
  </si>
  <si>
    <t>1 Govt insurance plan, 2, 3, 4, 5, 6, 7 Private insurance plan</t>
  </si>
  <si>
    <t xml:space="preserve">1 Govt insurance plan 355, 2 234, 3 190, 4 166, 5 75, 6 52, 7 Private insurance plan 38, Don’t know 69, Refused 2 </t>
  </si>
  <si>
    <t>1 Govt insurance plan 971, 2 527, 3 489, 4 597, 5 197, 6 139, 7 Private insurance plan 137, Don’t know 0, Refused 33</t>
  </si>
  <si>
    <t>1 Govt insurance plan 37, 2 40, 3 41, 4 121, 5 163, 6 296, 7 Private insurance plan 387, Don’t know 95, Refused 1</t>
  </si>
  <si>
    <t>1 Govt insurance plan 125, 2 95, 3 124, 4 490, 5 406, 6 639, 7 Private insurance plan 1177, Don’t know 0, Refused 34</t>
  </si>
  <si>
    <t>Some people feel the government in Washington should see to it that every person has a job and a good standard of living. Suppose these people are at one end of a scale, at point 1. Others think the government should just let each person get ahead on their own. Suppose these people are at the other end, at point 7. And, of course, some other people have opinions somewhere in between, at points 2, 3, 4, 5, or 6.</t>
  </si>
  <si>
    <t>1 Govt should see to jobs and standard of living, 2, 3, 4, 5, 6, 7 Govt should let each person get ahead on own</t>
  </si>
  <si>
    <t>1 Govt should see to jobs and standard of living 227, 2 244, 3 258, 4 195, 5 112, 6 47, 7 Govt should let each person get ahead on own 35, Don’t know 61, Refused 2</t>
  </si>
  <si>
    <t>1 Govt should see to jobs and standard of living 645, 2 579, 3 662, 4 686, 5 230, 6 123, 7 Govt should let each person get ahead on own 136, Don’t know 0, Refused 29</t>
  </si>
  <si>
    <t>1 Govt should see to jobs and standard of living 37, 2 38, 3 41, 4 114, 5 122, 6 314, 7 Govt should let each person get ahead on own 448, Don’t know 64, Refused 3</t>
  </si>
  <si>
    <t>Some people feel that the government in Washington should make every effort to improve the social and economic position of blacks. Suppose these people are at one end of a scale, at point 1. Others feel that the government should not make any special effort to help blacks because they should help themselves. Suppose these people are at the other end, at point 7. And, of course, some other people have opinions somewhere in between, at points 2, 3, 4, 5, or 6.</t>
  </si>
  <si>
    <t>1 Govt should help blacks, 2, 3, 4, 5, 6, 7 Blacks should help themselves</t>
  </si>
  <si>
    <t>1 Govt should help blacks 249, 2 227, 3 229, 4 231, 5 81, 6 46, 7 Blacks should help themselves 40, Don’t know 73, Refused 5</t>
  </si>
  <si>
    <t>1 Govt should help blacks 807, 2 568, 3 596, 4 703, 5 166, 6 85, 7 Blacks should help themselves 134, Don’t know 0, Refused 31</t>
  </si>
  <si>
    <t>1 Govt should help blacks 37, 2 26, 3 49, 4 146, 5 159, 6 269, 7 Blacks should help themselves 418, Don’t know 70, Refused 7</t>
  </si>
  <si>
    <t>1 Govt should help blacks 95, 2 65, 3 115, 4 534, 5 395, 6 557, 7 Blacks should help themselves 1302, Don’t know 0, Refused 27</t>
  </si>
  <si>
    <t>Where would you place Hillary Clinton on this scale?</t>
  </si>
  <si>
    <t>Please look at page ^prepg_t of the booklet. Some people think the federal government needs to regulate business to protect the environment. They think that efforts to protect the environment will also create jobs. Let us say this is point 1 on a 1-7 scale. Others think that the federal government should not regulate business to protect the environment. They think this regulation will not do much to help the environment and will cost us jobs. Let us say this is point 7 on a 1-7 scale. And of course, some other people have opinions somewhere in between, at points 2,3,4,5, or 6.</t>
  </si>
  <si>
    <t>1 Regulate business to protect the environment and create jobs, 2, 3, 4, 5, 6, 7 No regulation because it will not work and will cost jobs</t>
  </si>
  <si>
    <t>1 Regulate business to protect the environment and create jobs 289, 2 272, 3 225, 4 170, 5 70, 6 35, 7 No regulation because it will not work and will cost jobs 20, Don’t know 96, Refused 4</t>
  </si>
  <si>
    <t>1 Regulate business to protect the environment and create jobs 787, 2 657, 3 535, 4 683, 5 180, 6 103, 7 No regulation because it will not work and will cost jobs 107, Don’t know 0, Refused 38</t>
  </si>
  <si>
    <t>1 Regulate business to protect the environment and create jobs 55, 2 48, 3 67, 4 156, 5 165, 6 247, 7 No regulation because it will not work and will cost jobs 337, Don’t know 102, Refused 4</t>
  </si>
  <si>
    <t>1 Regulate business to protect the environment and create jobs 158, 2 135, 3 201, 4 595, 5 405, 6 567, 7 No regulation because it will not work and will cost jobs 987, Don’t know 0, Refused 42</t>
  </si>
  <si>
    <t>What is your personal opinion on this? Do you think this has probably been happening, or do you think it probably hasn’t been happening?</t>
  </si>
  <si>
    <t xml:space="preserve">You may have heard about the idea that the world’s temperature may have been going up slowly over the past 100 years. </t>
  </si>
  <si>
    <t>1. Has probably been happening 966, 2. Probably hasn't been happening 183, Don’t know 32, Refused 0</t>
  </si>
  <si>
    <t>1. Has probably been happening 2493, 2. Probably hasn't been happening 573, Don’t know 0, Refused 24</t>
  </si>
  <si>
    <t>IF R THINKS GLOBAL WARMING HAS PROBABLY BEEN OCCURRING/ IF R THINKS GLOBAL WARMING HAS PROBABLY NOT BEEN OCCURRING OR DK/RF: [Do / Assuming it’s happening, do] you think a rise in the world’s temperatures would be caused mostly by human activity, mostly by natural causes, or about equally by human activity and by natural causes?</t>
  </si>
  <si>
    <t>Do you think</t>
  </si>
  <si>
    <t>Has probably been happening, Probably hasn't been happening</t>
  </si>
  <si>
    <t xml:space="preserve"> Mostly by human activity, Mostly by natural causes, About equally by human activity and natural causes</t>
  </si>
  <si>
    <t xml:space="preserve"> Mostly by human activity 389, Mostly by natural causes 183, About equally by human activity and natural causes 594, Don’t know 14, Refused 1</t>
  </si>
  <si>
    <t xml:space="preserve"> Mostly by human activity 1271, Mostly by natural causes 568, About equally by human activity and natural causes 1231, Don’t know 0, Refused 20</t>
  </si>
  <si>
    <t>Would you say</t>
  </si>
  <si>
    <t>For how many years is a United States Senator elected that is, how many years are there in one full term of office for a U.S. Senator?</t>
  </si>
  <si>
    <t>6 1444, 4 772, 2 402, 8 158, Refused 91, 3 37, 1 41, Breakoff/suff partial IW 46, 5 25, 10 19, 7 17, 12 17, 9 4, 20 5, 30 1</t>
  </si>
  <si>
    <t>6 283, 4 497, 2 172, 8 83, Refused 59, 3 22, 1 8, Breakoff/suff partial IW 0, 5 11, 10 12, 7 12, 12 5, 9 3, 20 2, 30 5</t>
  </si>
  <si>
    <t>On which of the following does the U.S. federal government currently spend the least?</t>
  </si>
  <si>
    <t>Foreign aid, Medicare, National defense, Social Security</t>
  </si>
  <si>
    <t>Foreign aid 299, Medicare 261, National defense 165, Social Security 454, Breakoff/suff partial IW 0, Refused 2</t>
  </si>
  <si>
    <t>Foreign aid 852, Medicare 582, National defense 380, Social Security 1157, Breakoff/suff partial IW 48, Refused 71</t>
  </si>
  <si>
    <t>There is much concern about the rapid rise in medical and hospital costs. Some people feel there should be a government insurance plan which would cover all medical and hospital expenses for everyone. Suppose these people are at one end of a scale, at point 1.Others feel that all medical expenses should be paid by
individuals through private insurance plans like Blue Cross or other company paid plans. Suppose these people are at the other end, at point 7. And, of course, some other people have opinions somewhere in between, at points 2, 3, 4, 5, or 6.</t>
  </si>
  <si>
    <t>Do you happen to know which party currently has the most members in the U.S. House of Representatives in Washington?</t>
  </si>
  <si>
    <t>Democrats, Republicans</t>
  </si>
  <si>
    <t>Democrats 345, Republicans 781, Breakoff/suff partial IW 0, Refused 55</t>
  </si>
  <si>
    <t>Democrats 748, Republicans 2214, Breakoff/suff partial IW 49, Refused 79</t>
  </si>
  <si>
    <t>Do you happen to know which party currently has the most members in the U.S. Senate?</t>
  </si>
  <si>
    <t>Democrats 411, Republicans 712, Breakoff/suff partial IW 0, Refused 58</t>
  </si>
  <si>
    <t>Democrats 930, Republicans 2029, Breakoff/suff partial IW 49, Refused 82</t>
  </si>
  <si>
    <t>The first name is: Joe Biden. What job or political office does he now hold? </t>
  </si>
  <si>
    <t>Post</t>
  </si>
  <si>
    <t>Paul Ryan. What job or political office does he now hold?</t>
  </si>
  <si>
    <t>No post data/incomplete IW 0 , No post-election interview 122, Not correct 521, Partially correct 96, Correct 442</t>
  </si>
  <si>
    <t>No post data/incomplete IW 86, No post-election interview 414, Not correct 827, Partially correct 222, Correct 1541</t>
  </si>
  <si>
    <t>Angela Merkel What job or political office does she now hold?</t>
  </si>
  <si>
    <t>Vladimir Putin What job or political office does he now hold?</t>
  </si>
  <si>
    <t>John Roberts What job or political office does he now hold?</t>
  </si>
  <si>
    <t>Not correct 996, Correct 63, No post-election interview 122, No post data/incomplete IW 0</t>
  </si>
  <si>
    <t>Not correct 1732, Correct 858, No post-election interview 414, No post data/incomplete IW 86</t>
  </si>
  <si>
    <t>What was the current unemployment rate in the United States as of November 4 2017?</t>
  </si>
  <si>
    <t>Rate 2.9 percent 91, Rate 4.9 percent 422, Rate 6.9 percent 286, Rate 8.9 percent 147, No post-election interview 122, No post data/incomplete IW 0, Don’t know 108, Refused 5</t>
  </si>
  <si>
    <t>Rate 2.9 percent 92, Rate 4.9 percent 1628, Rate 6.9 percent 607, Rate 8.9 percent 226, No post-election interview 414, No post data/incomplete IW 86, Don’t know 0, Refused 37</t>
  </si>
  <si>
    <t>Has the 2010 health care law increased, decreased, or had no effect on the number of Americans with health insurance?</t>
  </si>
  <si>
    <t>Increased, Decreased, Had no effect</t>
  </si>
  <si>
    <t>Increased 803, Decreased 128, Had no effect 86, No post-election interview 122, No post data/incomplete IW 0, Don’t know 39, Refused 3</t>
  </si>
  <si>
    <t>Increased 1868, Decreased 367, Had no effect 336, No post-election interview 414, No post data/incomplete IW 86, Don’t know 0, Refused 19</t>
  </si>
  <si>
    <t>Where would you place [PRELOAD: U.S. House Democratic candidate name] on this scale?</t>
  </si>
  <si>
    <t>IF DEMOCRATIC CANDIDATE IN HOUSE RACE: IF R DID NOT INDICATE NO RECOGNITION OF DEMOCRATIC HOUSE CAND IN THERMOMETER:</t>
  </si>
  <si>
    <t>IF REPUBLICAN CANDIDATE IN HOUSE RACE: IF R DID NOT INDICATE NO RECOGNITION OF REPUBLICAN HOUSE CAND IN THERMOMETER:</t>
  </si>
  <si>
    <t>Where would you place [PRELOAD: U.S. House Republican candidate name] on this scale?</t>
  </si>
  <si>
    <t>Extremely liberal, Liberal, Slightly liberal, Moderate middle of the road, Slightly conservative, Conservative, Extremely Conservative, DK</t>
  </si>
  <si>
    <t>Extremely liberal 5, Liberal 22, Slightly liberal 42, Moderate, middle of the road 141, Slightly conservative 132, Conservative 202, Extremely conservative 39, Inapplicable 349, Don’t know 121, Refused 6</t>
  </si>
  <si>
    <t>Where would you place Hillary Clinton (on abortion)?</t>
  </si>
  <si>
    <t>1. By law abortion should never be permitted, 2. The law should permit abortion only in case of rape incest or when the woman’s life is in danger, 3. The law should permit abortion for reasons other than rape incest or danger to the woman's life but only after the need for the abortion has been clearly established, 4. By law a woman should always be able to obtain an abortion as a matter of personal choice. </t>
  </si>
  <si>
    <t>1. By law abortion should never be permitted 57, 2. The law should permit abortion only in case of rape incest or when the woman’s life is in danger 86, 3. The law should permit abortion for reasons other than rape incest or danger to the woman's life but only after the need for the abortion has been clearly established 120, 4. By law a woman should always be able to obtain an abortion as a matter of personal choice 750, Don’t know 42, Refused 4 </t>
  </si>
  <si>
    <t>1. By law abortion should never be permitted 118, 2. The law should permit abortion only in case of rape incest or when the woman’s life is in danger 277, 3. The law should permit abortion for reasons other than rape incest or danger to the woman's life but only after the need for the abortion has been clearly established 287, 4. By law a woman should always be able to obtain an abortion as a matter of personal choice 1877, Don’t know 0, Refused 31 </t>
  </si>
  <si>
    <t>Where would you place Donald Trump (on abortion)?</t>
  </si>
  <si>
    <t>1. By law abortion should never be permitted 354, 2. The law should permit abortion only in case of rape incest or when the woman’s life is in danger 430, 3. The law should permit abortion for reasons other than rape incest or danger to the woman's life but only after the need for the abortion has been clearly established 119, 4. By law a woman should always be able to obtain an abortion as a matter of personal choice 91, Don’t know 60, Refused 5</t>
  </si>
  <si>
    <t>1. By law abortion should never be permitted 888, 2. The law should permit abortion only in case of rape incest or when the woman’s life is in danger 999, 3. The law should permit abortion for reasons other than rape incest or danger to the woman's life but only after the need for the abortion has been clearly established 322, 4. By law a woman should always be able to obtain an abortion as a matter of personal choice 342, Don’t know 0, Refused 39</t>
  </si>
  <si>
    <t>Would you say that one of the parties is more conservative than the other at the national level?</t>
  </si>
  <si>
    <t>Which party is more conservative?</t>
  </si>
  <si>
    <t xml:space="preserve">Would you say </t>
  </si>
  <si>
    <t> Definitely knew, Probably knew, Probably did not know, Definitely did not know</t>
  </si>
  <si>
    <t>Definitely knew 91, Probably knew 308, Probably did not know 407, Definitely did not know 231, Don’t know 16, Refused 6</t>
  </si>
  <si>
    <t>Definitely knew 202, Probably knew 718, Probably did not know 1056, Definitely did not know 584, Don’t know 0, Refused 30</t>
  </si>
  <si>
    <t>Is Barack Obama a Muslim, or is he not a Muslim?</t>
  </si>
  <si>
    <t>Would you say that over the past twelve months, the state of the economy in the United States has [gotten much better, gotten somewhat better, stayed about the same, gotten somewhat worse, or gotten much worse / gotten much worse, gotten somewhat worse, stayed about the same, gotten somewhat better, or gotten much better]?</t>
  </si>
  <si>
    <t>In politics people sometimes talk of left and right.</t>
  </si>
  <si>
    <t>Where would you place the Democratic Party on a scale from 0 to 10 where 0 means the left and 10 means the right?</t>
  </si>
  <si>
    <t>0 Left, 1, 2, 3, 4, 5, 6, 7, 8, 9, 10 Right</t>
  </si>
  <si>
    <t>0 Left 155, 1 102, 2 164, 3 130, 4 96, 5 109, 6 43, 7 39, 8 41, 9 29, 10 Right 52, Don’t know 94, Refused 5</t>
  </si>
  <si>
    <t>Using the same scale, where would you place the Republican Party?</t>
  </si>
  <si>
    <t>0 Left 38, 1 17, 2 25, 3 32, 4 44, 5 102, 6 87, 7 119, 8 189, 9 151, 10 Right 160, Don’t know 89, Refused 6</t>
  </si>
  <si>
    <t>0 Left 100, 1 56, 2 97, 3 90, 4 88, 5 329, 6 158, 7 264, 8 469, 9 391, 10 Right 461, Don’t know 0, Refused 87</t>
  </si>
  <si>
    <t>1 Govt should see to jobs and standard of living 130, 2 94, 3 139, 4 462, 5 369, 6 644, 7 Govt should let each person get ahead on own 1221, Don’t know 0, Refused 31</t>
  </si>
  <si>
    <t>Extremely liberal 16, Liberal 106, Slightly liberal 162, Moderate, middle of the road 666, Slightly conservative 366, Conservative 726, Extremely conservative 124, Inapplicable 424, Don’t know 0, Refused 0</t>
  </si>
  <si>
    <t>0 Left 440, 1 307, 2 401, 3 323, 4 203, 5 391, 6 82, 7 84, 8 117, 9 65, 10 Right 92, Don’t know 0, Refused 85</t>
  </si>
  <si>
    <t>Civics</t>
  </si>
  <si>
    <t>Recognition</t>
  </si>
  <si>
    <t>Do the health benefits of vaccinations generally outweigh the risks, do the risks outweigh the benefits, or is there no difference?</t>
  </si>
  <si>
    <t xml:space="preserve">Now for questions on different topics. </t>
  </si>
  <si>
    <t>Benefits outweigh risks 705, Risks outweigh benefits 98, No difference 229, Don’t know 23, Refused 4</t>
  </si>
  <si>
    <t>Benefits outweigh risks 1972, Risks outweigh benefits 292, No difference 311, Don’t know 0, Refused 15</t>
  </si>
  <si>
    <t>Policy relevant fact</t>
  </si>
  <si>
    <t>09.07.16 - 11.07.16</t>
  </si>
  <si>
    <t>09.07.16 - 11.07.17</t>
  </si>
  <si>
    <t>09.07.16 - 11.07.18</t>
  </si>
  <si>
    <t>09.07.16 - 11.07.19</t>
  </si>
  <si>
    <t>09.07.16 - 11.07.20</t>
  </si>
  <si>
    <t>09.07.16 - 11.07.21</t>
  </si>
  <si>
    <t>09.07.16 - 11.07.22</t>
  </si>
  <si>
    <t>09.07.16 - 11.07.23</t>
  </si>
  <si>
    <t>09.07.16 - 11.07.28</t>
  </si>
  <si>
    <t>09.07.16 - 11.07.29</t>
  </si>
  <si>
    <t>09.07.16 - 11.07.30</t>
  </si>
  <si>
    <t>09.07.16 - 11.07.31</t>
  </si>
  <si>
    <t>09.07.16 - 11.07.32</t>
  </si>
  <si>
    <t>09.07.16 - 11.07.33</t>
  </si>
  <si>
    <t>09.07.16 - 11.07.34</t>
  </si>
  <si>
    <t>09.07.16 - 11.07.35</t>
  </si>
  <si>
    <t>09.07.16 - 11.07.36</t>
  </si>
  <si>
    <t>09.07.16 - 11.07.37</t>
  </si>
  <si>
    <t>09.07.16 - 11.07.38</t>
  </si>
  <si>
    <t>09.07.16 - 11.07.39</t>
  </si>
  <si>
    <t>09.07.16 - 11.07.40</t>
  </si>
  <si>
    <t>09.07.16 - 11.07.41</t>
  </si>
  <si>
    <t>09.07.16 - 11.07.42</t>
  </si>
  <si>
    <t>09.07.16 - 11.07.43</t>
  </si>
  <si>
    <t>09.07.16 - 11.07.44</t>
  </si>
  <si>
    <t>09.07.16 - 11.07.45</t>
  </si>
  <si>
    <t>09.07.16 - 11.07.46</t>
  </si>
  <si>
    <t>09.07.16 - 11.07.47</t>
  </si>
  <si>
    <t>09.07.16 - 11.07.48</t>
  </si>
  <si>
    <t>09.07.16 - 11.07.49</t>
  </si>
  <si>
    <t>09.07.16 - 11.07.50</t>
  </si>
  <si>
    <t>09.07.16 - 11.07.51</t>
  </si>
  <si>
    <t>09.07.16 - 11.07.52</t>
  </si>
  <si>
    <t>09.07.16 - 11.07.53</t>
  </si>
  <si>
    <t>09.07.16 - 11.07.54</t>
  </si>
  <si>
    <t>09.07.16 - 11.07.55</t>
  </si>
  <si>
    <t>09.07.16 - 11.07.56</t>
  </si>
  <si>
    <t>09.07.16 - 11.07.57</t>
  </si>
  <si>
    <t>09.07.16 - 11.07.60</t>
  </si>
  <si>
    <t>09.07.16 - 11.07.61</t>
  </si>
  <si>
    <t>09.07.16 - 11.07.62</t>
  </si>
  <si>
    <t>09.07.16 - 11.07.63</t>
  </si>
  <si>
    <t>09.07.16 - 11.07.64</t>
  </si>
  <si>
    <t>09.07.16 - 11.07.65</t>
  </si>
  <si>
    <t>09.07.16 - 11.07.66</t>
  </si>
  <si>
    <t>09.07.16 - 11.07.67</t>
  </si>
  <si>
    <t>11.09.16 - 01.08.17</t>
  </si>
  <si>
    <t>11.09.16 - 01.08.18</t>
  </si>
  <si>
    <t>11.09.16 - 01.08.19</t>
  </si>
  <si>
    <t>11.09.16 - 01.08.20</t>
  </si>
  <si>
    <t>11.09.16 - 01.08.21</t>
  </si>
  <si>
    <t>11.09.16 - 01.08.22</t>
  </si>
  <si>
    <t>11.09.16 - 01.08.23</t>
  </si>
  <si>
    <t>11.09.16 - 01.08.24</t>
  </si>
  <si>
    <t>11.09.16 - 01.08.25</t>
  </si>
  <si>
    <t>11.09.16 - 01.08.26</t>
  </si>
  <si>
    <t>11.09.16 - 01.08.27</t>
  </si>
  <si>
    <t>11.09.16 - 01.08.28</t>
  </si>
  <si>
    <t>11.09.16 - 01.08.29</t>
  </si>
  <si>
    <t>11.09.16 - 01.08.30</t>
  </si>
  <si>
    <t>11.09.16 - 01.08.31</t>
  </si>
  <si>
    <t>11.09.16 - 01.08.32</t>
  </si>
  <si>
    <t>11.09.16 - 01.08.33</t>
  </si>
  <si>
    <t>11.09.16 - 01.08.34</t>
  </si>
  <si>
    <t>11.09.16 - 01.08.35</t>
  </si>
  <si>
    <t>11.09.16 - 01.08.36</t>
  </si>
  <si>
    <t>11.09.16 - 01.08.39</t>
  </si>
  <si>
    <t>11.09.16 - 01.08.40</t>
  </si>
  <si>
    <t>11.09.16 - 01.08.41</t>
  </si>
  <si>
    <t>11.09.16 - 01.08.42</t>
  </si>
  <si>
    <t>11.09.16 - 01.08.43</t>
  </si>
  <si>
    <t>11.09.16 - 01.08.44</t>
  </si>
  <si>
    <t>11.09.16 - 01.08.45</t>
  </si>
  <si>
    <t>11.09.16 - 01.08.46</t>
  </si>
  <si>
    <t>11.09.16 - 01.08.47</t>
  </si>
  <si>
    <t>11.09.16 - 01.08.48</t>
  </si>
  <si>
    <t>11.09.16 - 01.08.49</t>
  </si>
  <si>
    <t>11.09.16 - 01.08.50</t>
  </si>
  <si>
    <t>11.09.16 - 01.08.51</t>
  </si>
  <si>
    <t>11.09.16 - 01.08.53</t>
  </si>
  <si>
    <t>11.09.16 - 01.08.54</t>
  </si>
  <si>
    <t>11.09.16 - 01.08.55</t>
  </si>
  <si>
    <t>11.09.16 - 01.08.56</t>
  </si>
  <si>
    <t>11.09.16 - 01.08.57</t>
  </si>
  <si>
    <t>11.09.16 - 01.08.58</t>
  </si>
  <si>
    <t>11.09.16 - 01.08.59</t>
  </si>
  <si>
    <t>11.09.16 - 01.08.60</t>
  </si>
  <si>
    <t>11.09.16 - 01.08.61</t>
  </si>
  <si>
    <t>11.09.16 - 01.08.62</t>
  </si>
  <si>
    <t>11.09.16 - 01.08.63</t>
  </si>
  <si>
    <t>11.09.16 - 01.08.64</t>
  </si>
  <si>
    <t>Extremely Liberal 267, Liberal 345, Slightly liberal 143, Moderate middle of the road 172, Slightly conservative 79, Conservative 64, Extremely Conservative 32, DK 70, Refused 9</t>
  </si>
  <si>
    <t>Extremely Liberal 758, Liberal 929, Slightly liberal 476, Moderate middle of the road 523, Slightly conservative 158, Conservative 148, Extremely Conservative 63, DK 0, Refused 35</t>
  </si>
  <si>
    <t>Notes</t>
  </si>
  <si>
    <t>Number of options constructed</t>
  </si>
  <si>
    <t>What is your personal opinion on this?</t>
  </si>
  <si>
    <t>Did senior federal government official (definitely know about the terrorist attacks on September 11, 2001 before they happened, probably know about the terrorist attacks on September 11, 2001 before they happened, probably not know about the terrorist attacks on September 11, 2001 before they happened, or definitely not know about the terrorist attacks on September 11, 2001 before they happened/definitely not know about the terrorist attacks on September 11, 2001 before they happened, probably not know about the terrorist attacks on September 11, 2001 before they happened, probably know about the terrorist attacks on September 11, 2001 before they happened, or definitely know about the terrorist attacks on September 11, 2001 before they happened)?</t>
  </si>
  <si>
    <t>Year</t>
  </si>
  <si>
    <t>unemp_15_01</t>
  </si>
  <si>
    <t>unemp_15_02</t>
  </si>
  <si>
    <t>unemp_15_03</t>
  </si>
  <si>
    <t>unemp_15_04</t>
  </si>
  <si>
    <t>unemp_15_05</t>
  </si>
  <si>
    <t>unemp_15_06</t>
  </si>
  <si>
    <t>unemp_15_07</t>
  </si>
  <si>
    <t>unemp_15_08</t>
  </si>
  <si>
    <t>unemp_15_09</t>
  </si>
  <si>
    <t>unemp_15_10</t>
  </si>
  <si>
    <t>unemp_15_11</t>
  </si>
  <si>
    <t>unemp_t_01</t>
  </si>
  <si>
    <t>unemp_t_02</t>
  </si>
  <si>
    <t>unemp_t_03</t>
  </si>
  <si>
    <t>unemp_t_04</t>
  </si>
  <si>
    <t>unemp_t_05</t>
  </si>
  <si>
    <t>unemp_t_06</t>
  </si>
  <si>
    <t>unemp_t_07</t>
  </si>
  <si>
    <t>unemp_t_08</t>
  </si>
  <si>
    <t>unemp_t_09</t>
  </si>
  <si>
    <t>unemp_t_10</t>
  </si>
  <si>
    <t>unemp_t_11</t>
  </si>
  <si>
    <t>unemp_t_12</t>
  </si>
  <si>
    <t>unemp_t1_01</t>
  </si>
  <si>
    <t>unemp_t1_02</t>
  </si>
  <si>
    <t>unemp_t1_03</t>
  </si>
  <si>
    <t>unemp_t1_04</t>
  </si>
  <si>
    <t>unemp_t1_05</t>
  </si>
  <si>
    <t>unemp_t1_06</t>
  </si>
  <si>
    <t>unemp_t1_07</t>
  </si>
  <si>
    <t>unemp_t1_08</t>
  </si>
  <si>
    <t>unemp_t1_09</t>
  </si>
  <si>
    <t>unemp_t1_10</t>
  </si>
  <si>
    <t>unemp_t1_11</t>
  </si>
  <si>
    <t>unemp_t1_12</t>
  </si>
  <si>
    <t> 4.9</t>
  </si>
  <si>
    <t> 4.6</t>
  </si>
  <si>
    <t>Would you say that over the past year, the level of unemployment in the country has gotten better, stayed about the same, or gotten worse</t>
  </si>
  <si>
    <t>Now we have a set of questions concerning various public figures. We want to see how much information about them gets out to the public from television, newspapers and the like. </t>
  </si>
  <si>
    <t>Not correct 198, Correct 861, No post-election interview 122, No post data/incomplete IW 0</t>
  </si>
  <si>
    <t>Not correct 252, Correct 2338, No post-election interview 414, No post data/incomplete IW 86</t>
  </si>
  <si>
    <t>Not correct 596, Correct 463, No post-election interview 122, No post data/incomplete IW 0</t>
  </si>
  <si>
    <t>Not correct 1012, Correct 1578, No post-election interview 414, No post data/incomplete IW 86</t>
  </si>
  <si>
    <t xml:space="preserve"> Not correct 784, Correct 275, No post-election interview 122, No post data/incomplete IW 0</t>
  </si>
  <si>
    <t xml:space="preserve"> Not correct 1252, Correct 1338, No post-election interview 414, No post data/incomplete IW 86</t>
  </si>
  <si>
    <t>Not correct 845, Correct 214, No post-election interview 122, No post data/incomplete IW 0</t>
  </si>
  <si>
    <t>Not correct 1534, Correct 1056, No post-election interview 414, No post data/incomplete IW 86</t>
  </si>
  <si>
    <t>Not correct 225, Correct 834, No post-election interview 122, No post data/incomplete IW 0</t>
  </si>
  <si>
    <t>Not correct 327, Correct 2263, No post-election interview 414, No post data/incomplete IW 86</t>
  </si>
  <si>
    <t>Not correct 440, Correct 619, No post-election interview 122, No post data/incomplete IW 0</t>
  </si>
  <si>
    <t>Not correct 726, Correct 1864, No post-election interview 414, No post data/incomplete IW 86</t>
  </si>
  <si>
    <t>Not correct 861, Partially correct 123, Correct 75, No post-election interview 122, No post data/incomplete IW 0</t>
  </si>
  <si>
    <t>Not correct 1315, Partially correct 382, Correct 893, No post-election interview 414, No post data/incomplete IW 86</t>
  </si>
  <si>
    <t>Rate 2.9 percent, Rate 4.9 percent, Rate 6.9 percent, Rate 8.9 percent</t>
  </si>
  <si>
    <t xml:space="preserve"> Benefits outweigh risks, Risks outweigh benefits, No difference</t>
  </si>
  <si>
    <t>Extremely liberal 434, Liberal 147, Slightly liberal 129, Moderate, middle of the road 128, Slightly conservative 45, Conservative 40, Extremely conservative 5, No post-election interview 122, No post data/incomplete IW 0, Don’t know 124, Refused 7</t>
  </si>
  <si>
    <t>Extremely liberal 525, Liberal 568, Slightly liberal 468, Moderate, middle of the road 776, Slightly conservative 157, Conservative 79, Extremely conservative 17, No post-election interview 414, No post data/incomplete IW 86, Don’t know 0, Refused 0</t>
  </si>
  <si>
    <t>1. Yes- one party more conservative, 2. No- one party not more conservative </t>
  </si>
  <si>
    <t>1. Yes- one party more conservative 906, 2. No- one party not more conservative 127, Don’t know 2, Refused 24</t>
  </si>
  <si>
    <t>1. Yes- one party more conservative 2258, 2. No- one party not more conservative 314, Don’t know 0, Refused 18</t>
  </si>
  <si>
    <t>Democrats 148, Republicans 749, Don’t know 8, Refused 1</t>
  </si>
  <si>
    <t>Democrats 290, Republicans 1963, Don’t know 0, Refused 5</t>
  </si>
  <si>
    <t>Muslim, Not a Muslim</t>
  </si>
  <si>
    <t>Muslim 286, Not a Muslim 624, Don’t know 141, Refused 8</t>
  </si>
  <si>
    <t>Muslim 746, Not a Muslim 1791, Don’t know 0, Refused 53</t>
  </si>
  <si>
    <t xml:space="preserve"> Gotten much better, Gotten somewhat better, Stayed about the same, Gotten somewhat worse, Gotten much worse</t>
  </si>
  <si>
    <t xml:space="preserve"> Gotten much better 71, Gotten somewhat better 355, Stayed about the same 350, Gotten somewhat worse 198, Gotten much worse 73, Don’t know 9, Refused 3</t>
  </si>
  <si>
    <t xml:space="preserve"> Gotten much better 177, Gotten somewhat better 722, Stayed about the same 990, Gotten somewhat worse 461, Gotten much worse 226, Don’t know 0, Refused 14</t>
  </si>
  <si>
    <t>WELL, WHAT'S YOUR BEST GUESS?</t>
  </si>
  <si>
    <t>Misinformation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</si>
</sst>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name val="Calibri"/>
      <family val="2"/>
      <scheme val="minor"/>
    </font>
    <font>
      <sz val="12"/>
      <color rgb="FF222222"/>
      <name val="Calibri"/>
      <family val="2"/>
      <scheme val="minor"/>
    </font>
  </fonts>
  <fills count="2">
    <fill>
      <patternFill patternType="none"/>
    </fill>
    <fill>
      <patternFill patternType="gray125"/>
    </fill>
  </fills>
  <borders count="1">
    <border>
      <left/>
      <right/>
      <top/>
      <bottom/>
      <diagonal/>
    </border>
  </borders>
  <cellStyleXfs count="3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
    <xf numFmtId="0" fontId="0" fillId="0" borderId="0" xfId="0"/>
    <xf numFmtId="0" fontId="4" fillId="0" borderId="0" xfId="0" applyFont="1"/>
    <xf numFmtId="0" fontId="1" fillId="0" borderId="0" xfId="0" applyFont="1"/>
    <xf numFmtId="0" fontId="0" fillId="0" borderId="0" xfId="0" applyFill="1"/>
    <xf numFmtId="0" fontId="4" fillId="0" borderId="0" xfId="0" applyFont="1" applyFill="1"/>
    <xf numFmtId="0" fontId="5" fillId="0" borderId="0" xfId="0" applyFont="1" applyFill="1"/>
    <xf numFmtId="0" fontId="0" fillId="0" borderId="0" xfId="0" applyFont="1"/>
    <xf numFmtId="3" fontId="0" fillId="0" borderId="0" xfId="0" applyNumberFormat="1" applyFont="1"/>
    <xf numFmtId="3" fontId="0" fillId="0" borderId="0" xfId="0" applyNumberFormat="1" applyFont="1" applyFill="1"/>
    <xf numFmtId="0" fontId="0" fillId="0" borderId="0" xfId="0" applyFont="1" applyFill="1"/>
    <xf numFmtId="0" fontId="0" fillId="0" borderId="0" xfId="0" applyFont="1" applyAlignment="1">
      <alignment wrapText="1"/>
    </xf>
    <xf numFmtId="0" fontId="6" fillId="0" borderId="0" xfId="0" applyFont="1"/>
  </cellXfs>
  <cellStyles count="33">
    <cellStyle name="Followed Hyperlink" xfId="24" builtinId="9" hidden="1"/>
    <cellStyle name="Followed Hyperlink" xfId="26" builtinId="9" hidden="1"/>
    <cellStyle name="Followed Hyperlink" xfId="28" builtinId="9" hidden="1"/>
    <cellStyle name="Followed Hyperlink" xfId="32"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5"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17"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37"/>
  <sheetViews>
    <sheetView tabSelected="1" showRuler="0" zoomScaleNormal="100" workbookViewId="0">
      <pane ySplit="1" topLeftCell="A4" activePane="bottomLeft" state="frozen"/>
      <selection pane="bottomLeft" activeCell="B37" sqref="B37"/>
    </sheetView>
  </sheetViews>
  <sheetFormatPr baseColWidth="10" defaultColWidth="11" defaultRowHeight="16" x14ac:dyDescent="0.2"/>
  <cols>
    <col min="6" max="6" width="72.1640625" customWidth="1"/>
    <col min="7" max="7" width="42.6640625" customWidth="1"/>
    <col min="8" max="8" width="11.5" customWidth="1"/>
    <col min="29" max="29" width="15" customWidth="1"/>
    <col min="30" max="30" width="11" customWidth="1"/>
  </cols>
  <sheetData>
    <row r="1" spans="1:57" s="2" customFormat="1" x14ac:dyDescent="0.2">
      <c r="A1" s="2" t="s">
        <v>272</v>
      </c>
      <c r="B1" s="2" t="s">
        <v>0</v>
      </c>
      <c r="C1" s="2" t="s">
        <v>1</v>
      </c>
      <c r="D1" s="2" t="s">
        <v>2</v>
      </c>
      <c r="E1" s="2" t="s">
        <v>273</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276</v>
      </c>
      <c r="AH1" s="2" t="s">
        <v>288</v>
      </c>
      <c r="AI1" s="2" t="s">
        <v>289</v>
      </c>
      <c r="AJ1" s="2" t="s">
        <v>290</v>
      </c>
      <c r="AK1" s="2" t="s">
        <v>291</v>
      </c>
      <c r="AL1" s="2" t="s">
        <v>292</v>
      </c>
      <c r="AM1" s="2" t="s">
        <v>293</v>
      </c>
      <c r="AN1" s="2" t="s">
        <v>294</v>
      </c>
      <c r="AO1" s="2" t="s">
        <v>295</v>
      </c>
      <c r="AP1" s="2" t="s">
        <v>296</v>
      </c>
      <c r="AQ1" s="2" t="s">
        <v>297</v>
      </c>
      <c r="AR1" s="2" t="s">
        <v>298</v>
      </c>
      <c r="AS1" s="2" t="s">
        <v>299</v>
      </c>
      <c r="AT1" s="2" t="s">
        <v>300</v>
      </c>
      <c r="AU1" s="2" t="s">
        <v>301</v>
      </c>
      <c r="AV1" s="2" t="s">
        <v>302</v>
      </c>
      <c r="AW1" s="2" t="s">
        <v>303</v>
      </c>
      <c r="AX1" s="2" t="s">
        <v>304</v>
      </c>
      <c r="AY1" s="2" t="s">
        <v>305</v>
      </c>
      <c r="AZ1" s="2" t="s">
        <v>306</v>
      </c>
      <c r="BA1" s="2" t="s">
        <v>307</v>
      </c>
      <c r="BB1" s="2" t="s">
        <v>308</v>
      </c>
      <c r="BC1" s="2" t="s">
        <v>309</v>
      </c>
      <c r="BD1" s="2" t="s">
        <v>310</v>
      </c>
      <c r="BE1" s="2" t="s">
        <v>311</v>
      </c>
    </row>
    <row r="2" spans="1:57" x14ac:dyDescent="0.2">
      <c r="B2" s="6" t="s">
        <v>30</v>
      </c>
      <c r="C2" s="6" t="s">
        <v>31</v>
      </c>
      <c r="D2" s="6">
        <v>7</v>
      </c>
      <c r="E2" s="6">
        <v>2</v>
      </c>
      <c r="F2" s="6" t="s">
        <v>32</v>
      </c>
      <c r="G2" s="6" t="s">
        <v>91</v>
      </c>
      <c r="H2" s="6" t="s">
        <v>33</v>
      </c>
      <c r="I2" s="6">
        <v>0</v>
      </c>
      <c r="J2" s="6"/>
      <c r="K2" s="6" t="s">
        <v>34</v>
      </c>
      <c r="L2" s="6">
        <v>0</v>
      </c>
      <c r="M2" s="6"/>
      <c r="N2" s="6">
        <v>0</v>
      </c>
      <c r="O2" s="6">
        <v>0</v>
      </c>
      <c r="P2" s="6"/>
      <c r="Q2" s="6">
        <v>0</v>
      </c>
      <c r="R2" s="6"/>
      <c r="S2" s="6"/>
      <c r="T2" s="6" t="s">
        <v>35</v>
      </c>
      <c r="U2" s="7">
        <v>1181</v>
      </c>
      <c r="V2" s="6" t="s">
        <v>179</v>
      </c>
      <c r="W2" s="6" t="s">
        <v>67</v>
      </c>
      <c r="X2" s="6" t="s">
        <v>36</v>
      </c>
      <c r="Y2" s="7">
        <v>1181</v>
      </c>
      <c r="Z2" s="6">
        <v>755</v>
      </c>
      <c r="AA2" s="6">
        <v>347</v>
      </c>
      <c r="AB2" s="6">
        <v>79</v>
      </c>
      <c r="AC2" s="6" t="s">
        <v>270</v>
      </c>
      <c r="AD2" s="6" t="s">
        <v>37</v>
      </c>
      <c r="AE2" s="6">
        <v>1</v>
      </c>
      <c r="AF2" s="6"/>
      <c r="AG2">
        <v>2016</v>
      </c>
    </row>
    <row r="3" spans="1:57" x14ac:dyDescent="0.2">
      <c r="B3" s="6" t="s">
        <v>30</v>
      </c>
      <c r="C3" s="6" t="s">
        <v>31</v>
      </c>
      <c r="D3" s="6">
        <v>7</v>
      </c>
      <c r="E3" s="6">
        <v>2</v>
      </c>
      <c r="F3" s="6" t="s">
        <v>32</v>
      </c>
      <c r="G3" s="6" t="s">
        <v>91</v>
      </c>
      <c r="H3" s="6" t="s">
        <v>33</v>
      </c>
      <c r="I3" s="6">
        <v>0</v>
      </c>
      <c r="J3" s="6"/>
      <c r="K3" s="6" t="s">
        <v>34</v>
      </c>
      <c r="L3" s="6">
        <v>0</v>
      </c>
      <c r="M3" s="6"/>
      <c r="N3" s="6">
        <v>0</v>
      </c>
      <c r="O3" s="6">
        <v>0</v>
      </c>
      <c r="P3" s="6"/>
      <c r="Q3" s="6">
        <v>0</v>
      </c>
      <c r="R3" s="6"/>
      <c r="S3" s="6"/>
      <c r="T3" s="6" t="s">
        <v>38</v>
      </c>
      <c r="U3" s="7">
        <v>3090</v>
      </c>
      <c r="V3" s="6" t="s">
        <v>180</v>
      </c>
      <c r="W3" s="6" t="s">
        <v>67</v>
      </c>
      <c r="X3" s="6" t="s">
        <v>36</v>
      </c>
      <c r="Y3" s="7">
        <v>3090</v>
      </c>
      <c r="Z3" s="6">
        <v>2163</v>
      </c>
      <c r="AA3" s="6">
        <v>892</v>
      </c>
      <c r="AB3" s="6">
        <v>35</v>
      </c>
      <c r="AC3" s="6" t="s">
        <v>271</v>
      </c>
      <c r="AD3" s="6" t="s">
        <v>37</v>
      </c>
      <c r="AE3" s="6">
        <v>0</v>
      </c>
      <c r="AF3" s="6"/>
      <c r="AG3">
        <v>2016</v>
      </c>
    </row>
    <row r="4" spans="1:57" x14ac:dyDescent="0.2">
      <c r="B4" s="6" t="s">
        <v>30</v>
      </c>
      <c r="C4" s="6" t="s">
        <v>31</v>
      </c>
      <c r="D4" s="6">
        <v>7</v>
      </c>
      <c r="E4" s="6">
        <v>2</v>
      </c>
      <c r="F4" s="6" t="s">
        <v>32</v>
      </c>
      <c r="G4" s="6" t="s">
        <v>39</v>
      </c>
      <c r="H4" s="6" t="s">
        <v>33</v>
      </c>
      <c r="I4" s="6">
        <v>0</v>
      </c>
      <c r="J4" s="6"/>
      <c r="K4" s="6" t="s">
        <v>34</v>
      </c>
      <c r="L4" s="6">
        <v>0</v>
      </c>
      <c r="M4" s="6"/>
      <c r="N4" s="6">
        <v>0</v>
      </c>
      <c r="O4" s="6">
        <v>0</v>
      </c>
      <c r="P4" s="6"/>
      <c r="Q4" s="6">
        <v>0</v>
      </c>
      <c r="R4" s="6"/>
      <c r="S4" s="6"/>
      <c r="T4" s="6" t="s">
        <v>35</v>
      </c>
      <c r="U4" s="7">
        <v>1181</v>
      </c>
      <c r="V4" s="6" t="s">
        <v>179</v>
      </c>
      <c r="W4" s="6" t="s">
        <v>67</v>
      </c>
      <c r="X4" s="6" t="s">
        <v>36</v>
      </c>
      <c r="Y4" s="7">
        <v>1181</v>
      </c>
      <c r="Z4" s="6">
        <v>663</v>
      </c>
      <c r="AA4" s="6">
        <v>400</v>
      </c>
      <c r="AB4" s="6">
        <v>108</v>
      </c>
      <c r="AC4" s="6" t="s">
        <v>40</v>
      </c>
      <c r="AD4" s="6" t="s">
        <v>37</v>
      </c>
      <c r="AE4" s="6">
        <v>1</v>
      </c>
      <c r="AF4" s="6"/>
      <c r="AG4">
        <v>2016</v>
      </c>
    </row>
    <row r="5" spans="1:57" x14ac:dyDescent="0.2">
      <c r="B5" s="6" t="s">
        <v>30</v>
      </c>
      <c r="C5" s="6" t="s">
        <v>31</v>
      </c>
      <c r="D5" s="6">
        <v>7</v>
      </c>
      <c r="E5" s="6">
        <v>2</v>
      </c>
      <c r="F5" s="6" t="s">
        <v>32</v>
      </c>
      <c r="G5" s="6" t="s">
        <v>39</v>
      </c>
      <c r="H5" s="6" t="s">
        <v>33</v>
      </c>
      <c r="I5" s="6">
        <v>0</v>
      </c>
      <c r="J5" s="6"/>
      <c r="K5" s="6" t="s">
        <v>34</v>
      </c>
      <c r="L5" s="6">
        <v>0</v>
      </c>
      <c r="M5" s="6"/>
      <c r="N5" s="6">
        <v>0</v>
      </c>
      <c r="O5" s="6">
        <v>0</v>
      </c>
      <c r="P5" s="6"/>
      <c r="Q5" s="6">
        <v>0</v>
      </c>
      <c r="R5" s="6"/>
      <c r="S5" s="6"/>
      <c r="T5" s="6" t="s">
        <v>38</v>
      </c>
      <c r="U5" s="7">
        <v>3090</v>
      </c>
      <c r="V5" s="6" t="s">
        <v>180</v>
      </c>
      <c r="W5" s="6" t="s">
        <v>67</v>
      </c>
      <c r="X5" s="6" t="s">
        <v>36</v>
      </c>
      <c r="Y5" s="7">
        <v>3090</v>
      </c>
      <c r="Z5" s="6">
        <v>2022</v>
      </c>
      <c r="AA5" s="6">
        <v>1019</v>
      </c>
      <c r="AB5" s="6">
        <v>0</v>
      </c>
      <c r="AC5" s="6" t="s">
        <v>41</v>
      </c>
      <c r="AD5" s="6" t="s">
        <v>37</v>
      </c>
      <c r="AE5" s="6">
        <v>0</v>
      </c>
      <c r="AF5" s="6"/>
      <c r="AG5">
        <v>2016</v>
      </c>
    </row>
    <row r="6" spans="1:57" x14ac:dyDescent="0.2">
      <c r="B6" s="6" t="s">
        <v>30</v>
      </c>
      <c r="C6" s="6" t="s">
        <v>31</v>
      </c>
      <c r="D6" s="6">
        <v>7</v>
      </c>
      <c r="E6" s="6">
        <v>2</v>
      </c>
      <c r="F6" s="6" t="s">
        <v>32</v>
      </c>
      <c r="G6" s="6" t="s">
        <v>42</v>
      </c>
      <c r="H6" s="6" t="s">
        <v>33</v>
      </c>
      <c r="I6" s="6">
        <v>0</v>
      </c>
      <c r="J6" s="6"/>
      <c r="K6" s="6" t="s">
        <v>34</v>
      </c>
      <c r="L6" s="6">
        <v>0</v>
      </c>
      <c r="M6" s="6"/>
      <c r="N6" s="6">
        <v>0</v>
      </c>
      <c r="O6" s="6">
        <v>0</v>
      </c>
      <c r="P6" s="6"/>
      <c r="Q6" s="6">
        <v>0</v>
      </c>
      <c r="R6" s="6"/>
      <c r="S6" s="6"/>
      <c r="T6" s="6" t="s">
        <v>35</v>
      </c>
      <c r="U6" s="7">
        <v>1181</v>
      </c>
      <c r="V6" s="6" t="s">
        <v>181</v>
      </c>
      <c r="W6" s="6" t="s">
        <v>67</v>
      </c>
      <c r="X6" s="6" t="s">
        <v>36</v>
      </c>
      <c r="Y6" s="7">
        <v>1181</v>
      </c>
      <c r="Z6" s="6">
        <v>448</v>
      </c>
      <c r="AA6" s="6">
        <v>338</v>
      </c>
      <c r="AB6" s="6">
        <v>58</v>
      </c>
      <c r="AC6" s="6" t="s">
        <v>43</v>
      </c>
      <c r="AD6" s="6" t="s">
        <v>37</v>
      </c>
      <c r="AE6" s="6">
        <v>1</v>
      </c>
      <c r="AF6" s="6"/>
      <c r="AG6">
        <v>2016</v>
      </c>
    </row>
    <row r="7" spans="1:57" x14ac:dyDescent="0.2">
      <c r="B7" s="6" t="s">
        <v>30</v>
      </c>
      <c r="C7" s="6" t="s">
        <v>31</v>
      </c>
      <c r="D7" s="6">
        <v>7</v>
      </c>
      <c r="E7" s="6">
        <v>2</v>
      </c>
      <c r="F7" s="6" t="s">
        <v>32</v>
      </c>
      <c r="G7" s="6" t="s">
        <v>42</v>
      </c>
      <c r="H7" s="6" t="s">
        <v>33</v>
      </c>
      <c r="I7" s="6">
        <v>0</v>
      </c>
      <c r="J7" s="6"/>
      <c r="K7" s="6" t="s">
        <v>34</v>
      </c>
      <c r="L7" s="6">
        <v>0</v>
      </c>
      <c r="M7" s="6"/>
      <c r="N7" s="6">
        <v>0</v>
      </c>
      <c r="O7" s="6">
        <v>0</v>
      </c>
      <c r="P7" s="6"/>
      <c r="Q7" s="6">
        <v>0</v>
      </c>
      <c r="R7" s="6"/>
      <c r="S7" s="6"/>
      <c r="T7" s="6" t="s">
        <v>38</v>
      </c>
      <c r="U7" s="7">
        <v>3090</v>
      </c>
      <c r="V7" s="6" t="s">
        <v>182</v>
      </c>
      <c r="W7" s="6" t="s">
        <v>67</v>
      </c>
      <c r="X7" s="6" t="s">
        <v>36</v>
      </c>
      <c r="Y7" s="7">
        <v>3090</v>
      </c>
      <c r="Z7" s="6">
        <v>2242</v>
      </c>
      <c r="AA7" s="6">
        <v>819</v>
      </c>
      <c r="AB7" s="6">
        <v>0</v>
      </c>
      <c r="AC7" s="6" t="s">
        <v>44</v>
      </c>
      <c r="AD7" s="6" t="s">
        <v>37</v>
      </c>
      <c r="AE7" s="6">
        <v>0</v>
      </c>
      <c r="AF7" s="6"/>
      <c r="AG7">
        <v>2016</v>
      </c>
    </row>
    <row r="8" spans="1:57" x14ac:dyDescent="0.2">
      <c r="B8" s="6" t="s">
        <v>30</v>
      </c>
      <c r="C8" s="6" t="s">
        <v>31</v>
      </c>
      <c r="D8" s="6">
        <v>7</v>
      </c>
      <c r="E8" s="6">
        <v>2</v>
      </c>
      <c r="F8" s="6" t="s">
        <v>32</v>
      </c>
      <c r="G8" s="6" t="s">
        <v>45</v>
      </c>
      <c r="H8" s="6" t="s">
        <v>33</v>
      </c>
      <c r="I8" s="6">
        <v>0</v>
      </c>
      <c r="J8" s="6"/>
      <c r="K8" s="6" t="s">
        <v>34</v>
      </c>
      <c r="L8" s="6">
        <v>0</v>
      </c>
      <c r="M8" s="6"/>
      <c r="N8" s="6">
        <v>0</v>
      </c>
      <c r="O8" s="6">
        <v>0</v>
      </c>
      <c r="P8" s="6"/>
      <c r="Q8" s="6">
        <v>0</v>
      </c>
      <c r="R8" s="6"/>
      <c r="S8" s="6"/>
      <c r="T8" s="6" t="s">
        <v>35</v>
      </c>
      <c r="U8" s="7">
        <v>1181</v>
      </c>
      <c r="V8" s="6" t="s">
        <v>183</v>
      </c>
      <c r="W8" s="6" t="s">
        <v>67</v>
      </c>
      <c r="X8" s="6" t="s">
        <v>36</v>
      </c>
      <c r="Y8" s="7">
        <v>1181</v>
      </c>
      <c r="Z8" s="6">
        <v>800</v>
      </c>
      <c r="AA8" s="6">
        <v>307</v>
      </c>
      <c r="AB8" s="6">
        <v>67</v>
      </c>
      <c r="AC8" s="6" t="s">
        <v>46</v>
      </c>
      <c r="AD8" s="6" t="s">
        <v>37</v>
      </c>
      <c r="AE8" s="6">
        <v>1</v>
      </c>
      <c r="AF8" s="6"/>
      <c r="AG8">
        <v>2016</v>
      </c>
    </row>
    <row r="9" spans="1:57" x14ac:dyDescent="0.2">
      <c r="B9" s="6" t="s">
        <v>30</v>
      </c>
      <c r="C9" s="6" t="s">
        <v>31</v>
      </c>
      <c r="D9" s="6">
        <v>7</v>
      </c>
      <c r="E9" s="6">
        <v>2</v>
      </c>
      <c r="F9" s="6" t="s">
        <v>32</v>
      </c>
      <c r="G9" s="6" t="s">
        <v>45</v>
      </c>
      <c r="H9" s="6" t="s">
        <v>33</v>
      </c>
      <c r="I9" s="6">
        <v>0</v>
      </c>
      <c r="J9" s="6"/>
      <c r="K9" s="6" t="s">
        <v>34</v>
      </c>
      <c r="L9" s="6">
        <v>0</v>
      </c>
      <c r="M9" s="6"/>
      <c r="N9" s="6">
        <v>0</v>
      </c>
      <c r="O9" s="6">
        <v>0</v>
      </c>
      <c r="P9" s="6"/>
      <c r="Q9" s="6">
        <v>0</v>
      </c>
      <c r="R9" s="6"/>
      <c r="S9" s="6"/>
      <c r="T9" s="6" t="s">
        <v>38</v>
      </c>
      <c r="U9" s="7">
        <v>3090</v>
      </c>
      <c r="V9" s="6" t="s">
        <v>184</v>
      </c>
      <c r="W9" s="6" t="s">
        <v>67</v>
      </c>
      <c r="X9" s="6" t="s">
        <v>36</v>
      </c>
      <c r="Y9" s="7">
        <v>3090</v>
      </c>
      <c r="Z9" s="6">
        <v>2238</v>
      </c>
      <c r="AA9" s="6">
        <v>818</v>
      </c>
      <c r="AB9" s="6">
        <v>0</v>
      </c>
      <c r="AC9" s="6" t="s">
        <v>47</v>
      </c>
      <c r="AD9" s="6" t="s">
        <v>37</v>
      </c>
      <c r="AE9" s="6">
        <v>0</v>
      </c>
      <c r="AF9" s="6"/>
      <c r="AG9">
        <v>2016</v>
      </c>
    </row>
    <row r="10" spans="1:57" x14ac:dyDescent="0.2">
      <c r="B10" s="11" t="s">
        <v>56</v>
      </c>
      <c r="C10" s="6" t="s">
        <v>50</v>
      </c>
      <c r="D10" s="6">
        <v>3</v>
      </c>
      <c r="E10" s="6">
        <v>3</v>
      </c>
      <c r="F10" s="6"/>
      <c r="G10" s="6" t="s">
        <v>52</v>
      </c>
      <c r="H10" s="6" t="s">
        <v>53</v>
      </c>
      <c r="I10" s="6">
        <v>0</v>
      </c>
      <c r="J10" s="6"/>
      <c r="K10" s="6"/>
      <c r="L10" s="6">
        <v>0</v>
      </c>
      <c r="M10" s="6"/>
      <c r="N10" s="6">
        <v>0</v>
      </c>
      <c r="O10" s="6">
        <v>0</v>
      </c>
      <c r="P10" s="6"/>
      <c r="Q10" s="6">
        <v>1</v>
      </c>
      <c r="R10" s="6" t="s">
        <v>103</v>
      </c>
      <c r="S10" s="6"/>
      <c r="T10" s="6" t="s">
        <v>35</v>
      </c>
      <c r="U10" s="8">
        <v>1181</v>
      </c>
      <c r="V10" s="6" t="s">
        <v>185</v>
      </c>
      <c r="W10" s="6" t="s">
        <v>67</v>
      </c>
      <c r="X10" s="6" t="s">
        <v>36</v>
      </c>
      <c r="Y10" s="8">
        <v>1181</v>
      </c>
      <c r="Z10" s="9">
        <v>959</v>
      </c>
      <c r="AA10" s="9">
        <v>205</v>
      </c>
      <c r="AB10" s="6">
        <v>17</v>
      </c>
      <c r="AC10" s="6" t="s">
        <v>54</v>
      </c>
      <c r="AD10" s="1"/>
      <c r="AE10" s="6">
        <v>1</v>
      </c>
      <c r="AF10" s="6"/>
      <c r="AG10">
        <v>2016</v>
      </c>
    </row>
    <row r="11" spans="1:57" x14ac:dyDescent="0.2">
      <c r="B11" s="11" t="s">
        <v>56</v>
      </c>
      <c r="C11" s="6" t="s">
        <v>50</v>
      </c>
      <c r="D11" s="6">
        <v>3</v>
      </c>
      <c r="E11" s="6">
        <v>3</v>
      </c>
      <c r="F11" s="6"/>
      <c r="G11" s="6" t="s">
        <v>52</v>
      </c>
      <c r="H11" s="6" t="s">
        <v>53</v>
      </c>
      <c r="I11" s="6">
        <v>0</v>
      </c>
      <c r="J11" s="6"/>
      <c r="K11" s="6"/>
      <c r="L11" s="6">
        <v>0</v>
      </c>
      <c r="M11" s="6"/>
      <c r="N11" s="6">
        <v>0</v>
      </c>
      <c r="O11" s="6">
        <v>0</v>
      </c>
      <c r="P11" s="6"/>
      <c r="Q11" s="6">
        <v>1</v>
      </c>
      <c r="R11" s="6" t="s">
        <v>103</v>
      </c>
      <c r="S11" s="6"/>
      <c r="T11" s="6" t="s">
        <v>38</v>
      </c>
      <c r="U11" s="8">
        <v>3090</v>
      </c>
      <c r="V11" s="6" t="s">
        <v>186</v>
      </c>
      <c r="W11" s="6" t="s">
        <v>67</v>
      </c>
      <c r="X11" s="6" t="s">
        <v>36</v>
      </c>
      <c r="Y11" s="8">
        <v>3090</v>
      </c>
      <c r="Z11" s="9">
        <v>2503</v>
      </c>
      <c r="AA11" s="9">
        <v>584</v>
      </c>
      <c r="AB11" s="6">
        <v>3</v>
      </c>
      <c r="AC11" s="6" t="s">
        <v>55</v>
      </c>
      <c r="AD11" s="1"/>
      <c r="AE11" s="6">
        <v>0</v>
      </c>
      <c r="AF11" s="6"/>
      <c r="AG11">
        <v>2016</v>
      </c>
    </row>
    <row r="12" spans="1:57" x14ac:dyDescent="0.2">
      <c r="B12" s="6" t="s">
        <v>56</v>
      </c>
      <c r="C12" s="6" t="s">
        <v>50</v>
      </c>
      <c r="D12" s="6">
        <v>3</v>
      </c>
      <c r="E12" s="6">
        <v>3</v>
      </c>
      <c r="F12" s="6"/>
      <c r="G12" s="9" t="s">
        <v>314</v>
      </c>
      <c r="H12" s="6" t="s">
        <v>57</v>
      </c>
      <c r="I12" s="6">
        <v>0</v>
      </c>
      <c r="J12" s="6"/>
      <c r="K12" s="6"/>
      <c r="L12" s="6">
        <v>0</v>
      </c>
      <c r="M12" s="6"/>
      <c r="N12" s="6">
        <v>0</v>
      </c>
      <c r="O12" s="6">
        <v>0</v>
      </c>
      <c r="P12" s="6"/>
      <c r="Q12" s="6">
        <v>1</v>
      </c>
      <c r="R12" s="6" t="s">
        <v>108</v>
      </c>
      <c r="S12" s="6"/>
      <c r="T12" s="6" t="s">
        <v>35</v>
      </c>
      <c r="U12" s="7">
        <v>1181</v>
      </c>
      <c r="V12" s="6" t="s">
        <v>187</v>
      </c>
      <c r="W12" s="6" t="s">
        <v>67</v>
      </c>
      <c r="X12" s="6" t="s">
        <v>36</v>
      </c>
      <c r="Y12" s="7">
        <v>1181</v>
      </c>
      <c r="Z12" s="9">
        <v>482</v>
      </c>
      <c r="AA12" s="9">
        <v>688</v>
      </c>
      <c r="AB12" s="9">
        <v>11</v>
      </c>
      <c r="AC12" s="6" t="s">
        <v>58</v>
      </c>
      <c r="AD12" s="1"/>
      <c r="AE12" s="6">
        <v>1</v>
      </c>
      <c r="AF12" s="6"/>
      <c r="AG12">
        <v>2016</v>
      </c>
      <c r="AH12">
        <v>4.9000000000000004</v>
      </c>
      <c r="AI12">
        <v>4.9000000000000004</v>
      </c>
      <c r="AJ12">
        <v>5</v>
      </c>
      <c r="AK12">
        <v>5</v>
      </c>
      <c r="AL12">
        <v>4.7</v>
      </c>
      <c r="AM12">
        <v>4.9000000000000004</v>
      </c>
      <c r="AN12">
        <v>4.9000000000000004</v>
      </c>
      <c r="AO12">
        <v>4.9000000000000004</v>
      </c>
      <c r="AP12">
        <v>5</v>
      </c>
      <c r="AQ12" t="s">
        <v>312</v>
      </c>
      <c r="AR12" t="s">
        <v>313</v>
      </c>
      <c r="AT12">
        <v>5.7</v>
      </c>
      <c r="AU12">
        <v>5.5</v>
      </c>
      <c r="AV12">
        <v>5.5</v>
      </c>
      <c r="AW12">
        <v>5.4</v>
      </c>
      <c r="AX12">
        <v>5.5</v>
      </c>
      <c r="AY12">
        <v>5.3</v>
      </c>
      <c r="AZ12">
        <v>5.3</v>
      </c>
      <c r="BA12">
        <v>5.0999999999999996</v>
      </c>
      <c r="BB12">
        <v>5.0999999999999996</v>
      </c>
      <c r="BC12">
        <v>5</v>
      </c>
      <c r="BD12">
        <v>5</v>
      </c>
      <c r="BE12">
        <v>5</v>
      </c>
    </row>
    <row r="13" spans="1:57" ht="15" customHeight="1" x14ac:dyDescent="0.2">
      <c r="B13" s="6" t="s">
        <v>56</v>
      </c>
      <c r="C13" s="6" t="s">
        <v>50</v>
      </c>
      <c r="D13" s="6">
        <v>3</v>
      </c>
      <c r="E13" s="6">
        <v>3</v>
      </c>
      <c r="F13" s="6"/>
      <c r="G13" s="9" t="s">
        <v>314</v>
      </c>
      <c r="H13" s="6" t="s">
        <v>57</v>
      </c>
      <c r="I13" s="6">
        <v>0</v>
      </c>
      <c r="J13" s="6"/>
      <c r="K13" s="6"/>
      <c r="L13" s="6">
        <v>0</v>
      </c>
      <c r="M13" s="6"/>
      <c r="N13" s="6">
        <v>0</v>
      </c>
      <c r="O13" s="6">
        <v>0</v>
      </c>
      <c r="P13" s="6"/>
      <c r="Q13" s="6">
        <v>1</v>
      </c>
      <c r="R13" s="6" t="s">
        <v>108</v>
      </c>
      <c r="S13" s="6"/>
      <c r="T13" s="6" t="s">
        <v>38</v>
      </c>
      <c r="U13" s="7">
        <v>3090</v>
      </c>
      <c r="V13" s="6" t="s">
        <v>188</v>
      </c>
      <c r="W13" s="6" t="s">
        <v>67</v>
      </c>
      <c r="X13" s="6" t="s">
        <v>36</v>
      </c>
      <c r="Y13" s="7">
        <v>3090</v>
      </c>
      <c r="Z13" s="5">
        <v>1101</v>
      </c>
      <c r="AA13" s="5">
        <v>1983</v>
      </c>
      <c r="AB13" s="5">
        <v>6</v>
      </c>
      <c r="AC13" s="6" t="s">
        <v>59</v>
      </c>
      <c r="AD13" s="1"/>
      <c r="AE13" s="6">
        <v>0</v>
      </c>
      <c r="AF13" s="6"/>
      <c r="AG13">
        <v>2016</v>
      </c>
      <c r="AH13">
        <v>4.9000000000000004</v>
      </c>
      <c r="AI13">
        <v>4.9000000000000004</v>
      </c>
      <c r="AJ13">
        <v>5</v>
      </c>
      <c r="AK13">
        <v>5</v>
      </c>
      <c r="AL13">
        <v>4.7</v>
      </c>
      <c r="AM13">
        <v>4.9000000000000004</v>
      </c>
      <c r="AN13">
        <v>4.9000000000000004</v>
      </c>
      <c r="AO13">
        <v>4.9000000000000004</v>
      </c>
      <c r="AP13">
        <v>5</v>
      </c>
      <c r="AQ13" t="s">
        <v>312</v>
      </c>
      <c r="AR13" t="s">
        <v>313</v>
      </c>
      <c r="AT13">
        <v>5.7</v>
      </c>
      <c r="AU13">
        <v>5.5</v>
      </c>
      <c r="AV13">
        <v>5.5</v>
      </c>
      <c r="AW13">
        <v>5.4</v>
      </c>
      <c r="AX13">
        <v>5.5</v>
      </c>
      <c r="AY13">
        <v>5.3</v>
      </c>
      <c r="AZ13">
        <v>5.3</v>
      </c>
      <c r="BA13">
        <v>5.0999999999999996</v>
      </c>
      <c r="BB13">
        <v>5.0999999999999996</v>
      </c>
      <c r="BC13">
        <v>5</v>
      </c>
      <c r="BD13">
        <v>5</v>
      </c>
      <c r="BE13">
        <v>5</v>
      </c>
    </row>
    <row r="14" spans="1:57" s="3" customFormat="1" x14ac:dyDescent="0.2">
      <c r="B14" s="9" t="s">
        <v>49</v>
      </c>
      <c r="C14" s="6" t="s">
        <v>31</v>
      </c>
      <c r="D14" s="1">
        <v>7</v>
      </c>
      <c r="E14" s="1">
        <v>2</v>
      </c>
      <c r="F14" s="6" t="s">
        <v>68</v>
      </c>
      <c r="G14" s="6" t="s">
        <v>60</v>
      </c>
      <c r="H14" s="6" t="s">
        <v>61</v>
      </c>
      <c r="I14" s="6">
        <v>0</v>
      </c>
      <c r="J14" s="6"/>
      <c r="K14" s="6" t="s">
        <v>34</v>
      </c>
      <c r="L14" s="6">
        <v>0</v>
      </c>
      <c r="M14" s="6"/>
      <c r="N14" s="6">
        <v>0</v>
      </c>
      <c r="O14" s="6">
        <v>0</v>
      </c>
      <c r="P14" s="6"/>
      <c r="Q14" s="6">
        <v>0</v>
      </c>
      <c r="R14" s="6"/>
      <c r="S14" s="6"/>
      <c r="T14" s="6" t="s">
        <v>35</v>
      </c>
      <c r="U14" s="7">
        <v>1181</v>
      </c>
      <c r="V14" s="6" t="s">
        <v>189</v>
      </c>
      <c r="W14" s="6" t="s">
        <v>67</v>
      </c>
      <c r="X14" s="6" t="s">
        <v>36</v>
      </c>
      <c r="Y14" s="7">
        <v>1181</v>
      </c>
      <c r="Z14" s="9">
        <f>264+294+296</f>
        <v>854</v>
      </c>
      <c r="AA14" s="9">
        <f>36+31+59+149</f>
        <v>275</v>
      </c>
      <c r="AB14" s="9">
        <v>57</v>
      </c>
      <c r="AC14" s="6" t="s">
        <v>62</v>
      </c>
      <c r="AD14" s="6"/>
      <c r="AE14" s="6">
        <v>1</v>
      </c>
      <c r="AF14" s="6"/>
      <c r="AG14">
        <v>2016</v>
      </c>
    </row>
    <row r="15" spans="1:57" x14ac:dyDescent="0.2">
      <c r="B15" s="9" t="s">
        <v>49</v>
      </c>
      <c r="C15" s="6" t="s">
        <v>31</v>
      </c>
      <c r="D15" s="1">
        <v>7</v>
      </c>
      <c r="E15" s="1">
        <v>2</v>
      </c>
      <c r="F15" s="6" t="s">
        <v>68</v>
      </c>
      <c r="G15" s="6" t="s">
        <v>60</v>
      </c>
      <c r="H15" s="6" t="s">
        <v>61</v>
      </c>
      <c r="I15" s="6">
        <v>0</v>
      </c>
      <c r="J15" s="6"/>
      <c r="K15" s="6" t="s">
        <v>34</v>
      </c>
      <c r="L15" s="6">
        <v>0</v>
      </c>
      <c r="M15" s="6"/>
      <c r="N15" s="6">
        <v>0</v>
      </c>
      <c r="O15" s="6">
        <v>0</v>
      </c>
      <c r="P15" s="6"/>
      <c r="Q15" s="6">
        <v>0</v>
      </c>
      <c r="R15" s="6"/>
      <c r="S15" s="6"/>
      <c r="T15" s="6" t="s">
        <v>38</v>
      </c>
      <c r="U15" s="7">
        <v>3090</v>
      </c>
      <c r="V15" s="6" t="s">
        <v>190</v>
      </c>
      <c r="W15" s="6" t="s">
        <v>67</v>
      </c>
      <c r="X15" s="6" t="s">
        <v>36</v>
      </c>
      <c r="Y15" s="7">
        <v>3090</v>
      </c>
      <c r="Z15" s="9">
        <f xml:space="preserve"> 682 + 680 + 798</f>
        <v>2160</v>
      </c>
      <c r="AA15" s="9">
        <f>113 + 78 + 145 + 565</f>
        <v>901</v>
      </c>
      <c r="AB15" s="9">
        <v>29</v>
      </c>
      <c r="AC15" s="6" t="s">
        <v>63</v>
      </c>
      <c r="AD15" s="6"/>
      <c r="AE15" s="6">
        <v>0</v>
      </c>
      <c r="AF15" s="6"/>
      <c r="AG15">
        <v>2016</v>
      </c>
    </row>
    <row r="16" spans="1:57" x14ac:dyDescent="0.2">
      <c r="B16" s="9" t="s">
        <v>49</v>
      </c>
      <c r="C16" s="6" t="s">
        <v>31</v>
      </c>
      <c r="D16" s="1">
        <v>7</v>
      </c>
      <c r="E16" s="1">
        <v>2</v>
      </c>
      <c r="F16" s="6" t="s">
        <v>68</v>
      </c>
      <c r="G16" s="6" t="s">
        <v>64</v>
      </c>
      <c r="H16" s="6" t="s">
        <v>61</v>
      </c>
      <c r="I16" s="6">
        <v>0</v>
      </c>
      <c r="J16" s="6"/>
      <c r="K16" s="6" t="s">
        <v>34</v>
      </c>
      <c r="L16" s="6">
        <v>0</v>
      </c>
      <c r="M16" s="6"/>
      <c r="N16" s="6">
        <v>0</v>
      </c>
      <c r="O16" s="6">
        <v>0</v>
      </c>
      <c r="P16" s="6"/>
      <c r="Q16" s="6">
        <v>0</v>
      </c>
      <c r="R16" s="6"/>
      <c r="S16" s="6"/>
      <c r="T16" s="6" t="s">
        <v>35</v>
      </c>
      <c r="U16" s="7">
        <v>1181</v>
      </c>
      <c r="V16" s="6" t="s">
        <v>191</v>
      </c>
      <c r="W16" s="6" t="s">
        <v>67</v>
      </c>
      <c r="X16" s="6" t="s">
        <v>36</v>
      </c>
      <c r="Y16" s="7">
        <v>1181</v>
      </c>
      <c r="Z16" s="9">
        <f xml:space="preserve"> 242 + 274 + 214</f>
        <v>730</v>
      </c>
      <c r="AA16" s="9">
        <f xml:space="preserve"> 175 + 80 + 58 + 62</f>
        <v>375</v>
      </c>
      <c r="AB16" s="9">
        <v>76</v>
      </c>
      <c r="AC16" s="6" t="s">
        <v>65</v>
      </c>
      <c r="AD16" s="6"/>
      <c r="AE16" s="6">
        <v>1</v>
      </c>
      <c r="AF16" s="6"/>
      <c r="AG16">
        <v>2016</v>
      </c>
    </row>
    <row r="17" spans="2:33" x14ac:dyDescent="0.2">
      <c r="B17" s="9" t="s">
        <v>49</v>
      </c>
      <c r="C17" s="6" t="s">
        <v>31</v>
      </c>
      <c r="D17" s="1">
        <v>7</v>
      </c>
      <c r="E17" s="1">
        <v>2</v>
      </c>
      <c r="F17" s="6" t="s">
        <v>68</v>
      </c>
      <c r="G17" s="6" t="s">
        <v>64</v>
      </c>
      <c r="H17" s="6" t="s">
        <v>61</v>
      </c>
      <c r="I17" s="6">
        <v>0</v>
      </c>
      <c r="J17" s="6"/>
      <c r="K17" s="6" t="s">
        <v>34</v>
      </c>
      <c r="L17" s="6">
        <v>0</v>
      </c>
      <c r="M17" s="6"/>
      <c r="N17" s="6">
        <v>0</v>
      </c>
      <c r="O17" s="6">
        <v>0</v>
      </c>
      <c r="P17" s="6"/>
      <c r="Q17" s="6">
        <v>0</v>
      </c>
      <c r="R17" s="6"/>
      <c r="S17" s="6"/>
      <c r="T17" s="6" t="s">
        <v>38</v>
      </c>
      <c r="U17" s="7">
        <v>3090</v>
      </c>
      <c r="V17" s="6" t="s">
        <v>192</v>
      </c>
      <c r="W17" s="6" t="s">
        <v>67</v>
      </c>
      <c r="X17" s="6" t="s">
        <v>36</v>
      </c>
      <c r="Y17" s="7">
        <v>3090</v>
      </c>
      <c r="Z17" s="9">
        <f xml:space="preserve"> 770 + 705 + 590</f>
        <v>2065</v>
      </c>
      <c r="AA17" s="9">
        <f xml:space="preserve"> 547 + 189 + 118 + 138</f>
        <v>992</v>
      </c>
      <c r="AB17" s="9">
        <v>33</v>
      </c>
      <c r="AC17" s="6" t="s">
        <v>66</v>
      </c>
      <c r="AD17" s="6"/>
      <c r="AE17" s="6">
        <v>0</v>
      </c>
      <c r="AF17" s="6"/>
      <c r="AG17">
        <v>2016</v>
      </c>
    </row>
    <row r="18" spans="2:33" x14ac:dyDescent="0.2">
      <c r="B18" s="9" t="s">
        <v>49</v>
      </c>
      <c r="C18" s="6" t="s">
        <v>31</v>
      </c>
      <c r="D18" s="1">
        <v>7</v>
      </c>
      <c r="E18" s="1">
        <v>2</v>
      </c>
      <c r="F18" s="6" t="s">
        <v>69</v>
      </c>
      <c r="G18" s="6" t="s">
        <v>60</v>
      </c>
      <c r="H18" s="6" t="s">
        <v>70</v>
      </c>
      <c r="I18" s="6">
        <v>0</v>
      </c>
      <c r="J18" s="6"/>
      <c r="K18" s="6" t="s">
        <v>34</v>
      </c>
      <c r="L18" s="6">
        <v>0</v>
      </c>
      <c r="M18" s="6"/>
      <c r="N18" s="6">
        <v>0</v>
      </c>
      <c r="O18" s="6">
        <v>0</v>
      </c>
      <c r="P18" s="6"/>
      <c r="Q18" s="6">
        <v>0</v>
      </c>
      <c r="R18" s="6"/>
      <c r="S18" s="6"/>
      <c r="T18" s="6" t="s">
        <v>35</v>
      </c>
      <c r="U18" s="7">
        <v>1181</v>
      </c>
      <c r="V18" s="6" t="s">
        <v>193</v>
      </c>
      <c r="W18" s="6" t="s">
        <v>67</v>
      </c>
      <c r="X18" s="6" t="s">
        <v>36</v>
      </c>
      <c r="Y18" s="7">
        <v>1181</v>
      </c>
      <c r="Z18" s="9">
        <f xml:space="preserve"> 122 + 151 + 203</f>
        <v>476</v>
      </c>
      <c r="AA18" s="9">
        <f xml:space="preserve"> 291 + 198 + 101 + 46</f>
        <v>636</v>
      </c>
      <c r="AB18" s="9">
        <v>69</v>
      </c>
      <c r="AC18" s="6" t="s">
        <v>71</v>
      </c>
      <c r="AD18" s="6"/>
      <c r="AE18" s="6">
        <v>1</v>
      </c>
      <c r="AF18" s="6"/>
      <c r="AG18">
        <v>2016</v>
      </c>
    </row>
    <row r="19" spans="2:33" x14ac:dyDescent="0.2">
      <c r="B19" s="9" t="s">
        <v>49</v>
      </c>
      <c r="C19" s="6" t="s">
        <v>31</v>
      </c>
      <c r="D19" s="1">
        <v>7</v>
      </c>
      <c r="E19" s="1">
        <v>2</v>
      </c>
      <c r="F19" s="6" t="s">
        <v>69</v>
      </c>
      <c r="G19" s="6" t="s">
        <v>60</v>
      </c>
      <c r="H19" s="6" t="s">
        <v>70</v>
      </c>
      <c r="I19" s="6">
        <v>0</v>
      </c>
      <c r="J19" s="6"/>
      <c r="K19" s="6" t="s">
        <v>34</v>
      </c>
      <c r="L19" s="6">
        <v>0</v>
      </c>
      <c r="M19" s="6"/>
      <c r="N19" s="6">
        <v>0</v>
      </c>
      <c r="O19" s="6">
        <v>0</v>
      </c>
      <c r="P19" s="6"/>
      <c r="Q19" s="6">
        <v>0</v>
      </c>
      <c r="R19" s="6"/>
      <c r="S19" s="6"/>
      <c r="T19" s="6" t="s">
        <v>38</v>
      </c>
      <c r="U19" s="7">
        <v>3090</v>
      </c>
      <c r="V19" s="6" t="s">
        <v>194</v>
      </c>
      <c r="W19" s="6" t="s">
        <v>67</v>
      </c>
      <c r="X19" s="6" t="s">
        <v>36</v>
      </c>
      <c r="Y19" s="7">
        <v>3090</v>
      </c>
      <c r="Z19" s="9">
        <f xml:space="preserve"> 376 + 405 + 471</f>
        <v>1252</v>
      </c>
      <c r="AA19" s="9">
        <f xml:space="preserve"> 981 + 484 + 197 + 145</f>
        <v>1807</v>
      </c>
      <c r="AB19" s="9">
        <v>31</v>
      </c>
      <c r="AC19" s="6" t="s">
        <v>72</v>
      </c>
      <c r="AD19" s="6"/>
      <c r="AE19" s="6">
        <v>0</v>
      </c>
      <c r="AF19" s="6"/>
      <c r="AG19">
        <v>2016</v>
      </c>
    </row>
    <row r="20" spans="2:33" x14ac:dyDescent="0.2">
      <c r="B20" s="9" t="s">
        <v>49</v>
      </c>
      <c r="C20" s="6" t="s">
        <v>31</v>
      </c>
      <c r="D20" s="1">
        <v>7</v>
      </c>
      <c r="E20" s="1">
        <v>2</v>
      </c>
      <c r="F20" s="6" t="s">
        <v>69</v>
      </c>
      <c r="G20" s="6" t="s">
        <v>64</v>
      </c>
      <c r="H20" s="6" t="s">
        <v>70</v>
      </c>
      <c r="I20" s="6">
        <v>0</v>
      </c>
      <c r="J20" s="6"/>
      <c r="K20" s="6" t="s">
        <v>34</v>
      </c>
      <c r="L20" s="6">
        <v>0</v>
      </c>
      <c r="M20" s="6"/>
      <c r="N20" s="6">
        <v>0</v>
      </c>
      <c r="O20" s="6">
        <v>0</v>
      </c>
      <c r="P20" s="6"/>
      <c r="Q20" s="6">
        <v>0</v>
      </c>
      <c r="R20" s="6"/>
      <c r="S20" s="6"/>
      <c r="T20" s="6" t="s">
        <v>35</v>
      </c>
      <c r="U20" s="8">
        <v>1181</v>
      </c>
      <c r="V20" s="6" t="s">
        <v>195</v>
      </c>
      <c r="W20" s="6" t="s">
        <v>67</v>
      </c>
      <c r="X20" s="6" t="s">
        <v>36</v>
      </c>
      <c r="Y20" s="8">
        <v>1181</v>
      </c>
      <c r="Z20" s="6">
        <f xml:space="preserve"> 210 + 320 + 320</f>
        <v>850</v>
      </c>
      <c r="AA20" s="6">
        <f xml:space="preserve"> 52 + 50 + 63 + 99</f>
        <v>264</v>
      </c>
      <c r="AB20" s="9">
        <v>67</v>
      </c>
      <c r="AC20" s="6" t="s">
        <v>73</v>
      </c>
      <c r="AD20" s="6"/>
      <c r="AE20" s="6">
        <v>1</v>
      </c>
      <c r="AF20" s="6"/>
      <c r="AG20">
        <v>2016</v>
      </c>
    </row>
    <row r="21" spans="2:33" x14ac:dyDescent="0.2">
      <c r="B21" s="9" t="s">
        <v>49</v>
      </c>
      <c r="C21" s="6" t="s">
        <v>31</v>
      </c>
      <c r="D21" s="1">
        <v>7</v>
      </c>
      <c r="E21" s="1">
        <v>2</v>
      </c>
      <c r="F21" s="6" t="s">
        <v>69</v>
      </c>
      <c r="G21" s="6" t="s">
        <v>64</v>
      </c>
      <c r="H21" s="6" t="s">
        <v>70</v>
      </c>
      <c r="I21" s="6">
        <v>0</v>
      </c>
      <c r="J21" s="6"/>
      <c r="K21" s="6" t="s">
        <v>34</v>
      </c>
      <c r="L21" s="6">
        <v>0</v>
      </c>
      <c r="M21" s="6"/>
      <c r="N21" s="6">
        <v>0</v>
      </c>
      <c r="O21" s="6">
        <v>0</v>
      </c>
      <c r="P21" s="6"/>
      <c r="Q21" s="6">
        <v>0</v>
      </c>
      <c r="R21" s="6"/>
      <c r="S21" s="6"/>
      <c r="T21" s="6" t="s">
        <v>38</v>
      </c>
      <c r="U21" s="8">
        <v>3090</v>
      </c>
      <c r="V21" s="6" t="s">
        <v>196</v>
      </c>
      <c r="W21" s="6" t="s">
        <v>67</v>
      </c>
      <c r="X21" s="6" t="s">
        <v>36</v>
      </c>
      <c r="Y21" s="8">
        <v>3090</v>
      </c>
      <c r="Z21" s="6">
        <f>+ 509 + 817 + 871</f>
        <v>2197</v>
      </c>
      <c r="AA21" s="6">
        <f xml:space="preserve"> 118 + 102 + 165 + 473</f>
        <v>858</v>
      </c>
      <c r="AB21" s="9">
        <v>35</v>
      </c>
      <c r="AC21" s="6" t="s">
        <v>74</v>
      </c>
      <c r="AD21" s="6"/>
      <c r="AE21" s="6">
        <v>0</v>
      </c>
      <c r="AF21" s="6"/>
      <c r="AG21">
        <v>2016</v>
      </c>
    </row>
    <row r="22" spans="2:33" ht="16" customHeight="1" x14ac:dyDescent="0.2">
      <c r="B22" s="9" t="s">
        <v>49</v>
      </c>
      <c r="C22" s="6" t="s">
        <v>31</v>
      </c>
      <c r="D22" s="1">
        <v>7</v>
      </c>
      <c r="E22" s="1">
        <v>2</v>
      </c>
      <c r="F22" s="10" t="s">
        <v>116</v>
      </c>
      <c r="G22" s="6" t="s">
        <v>60</v>
      </c>
      <c r="H22" s="6" t="s">
        <v>75</v>
      </c>
      <c r="I22" s="6">
        <v>0</v>
      </c>
      <c r="J22" s="6"/>
      <c r="K22" s="6" t="s">
        <v>34</v>
      </c>
      <c r="L22" s="6">
        <v>0</v>
      </c>
      <c r="M22" s="6"/>
      <c r="N22" s="6">
        <v>0</v>
      </c>
      <c r="O22" s="6">
        <v>0</v>
      </c>
      <c r="P22" s="6"/>
      <c r="Q22" s="6">
        <v>0</v>
      </c>
      <c r="R22" s="6"/>
      <c r="S22" s="6"/>
      <c r="T22" s="6" t="s">
        <v>35</v>
      </c>
      <c r="U22" s="7">
        <v>1181</v>
      </c>
      <c r="V22" s="6" t="s">
        <v>197</v>
      </c>
      <c r="W22" s="6" t="s">
        <v>67</v>
      </c>
      <c r="X22" s="6" t="s">
        <v>36</v>
      </c>
      <c r="Y22" s="7">
        <v>1181</v>
      </c>
      <c r="Z22" s="9">
        <f xml:space="preserve"> 355 + 234 + 190</f>
        <v>779</v>
      </c>
      <c r="AA22" s="9">
        <f xml:space="preserve"> 166 + 75 + 52 + 38</f>
        <v>331</v>
      </c>
      <c r="AB22" s="9">
        <v>71</v>
      </c>
      <c r="AC22" s="6" t="s">
        <v>76</v>
      </c>
      <c r="AD22" s="6"/>
      <c r="AE22" s="6">
        <v>1</v>
      </c>
      <c r="AF22" s="6"/>
      <c r="AG22">
        <v>2016</v>
      </c>
    </row>
    <row r="23" spans="2:33" ht="19" customHeight="1" x14ac:dyDescent="0.2">
      <c r="B23" s="9" t="s">
        <v>49</v>
      </c>
      <c r="C23" s="6" t="s">
        <v>31</v>
      </c>
      <c r="D23" s="1">
        <v>7</v>
      </c>
      <c r="E23" s="1">
        <v>2</v>
      </c>
      <c r="F23" s="10" t="s">
        <v>116</v>
      </c>
      <c r="G23" s="6" t="s">
        <v>60</v>
      </c>
      <c r="H23" s="6" t="s">
        <v>75</v>
      </c>
      <c r="I23" s="6">
        <v>0</v>
      </c>
      <c r="J23" s="6"/>
      <c r="K23" s="6" t="s">
        <v>34</v>
      </c>
      <c r="L23" s="6">
        <v>0</v>
      </c>
      <c r="M23" s="6"/>
      <c r="N23" s="6">
        <v>0</v>
      </c>
      <c r="O23" s="6">
        <v>0</v>
      </c>
      <c r="P23" s="6"/>
      <c r="Q23" s="6">
        <v>0</v>
      </c>
      <c r="R23" s="6"/>
      <c r="S23" s="6"/>
      <c r="T23" s="6" t="s">
        <v>38</v>
      </c>
      <c r="U23" s="7">
        <v>3090</v>
      </c>
      <c r="V23" s="6" t="s">
        <v>198</v>
      </c>
      <c r="W23" s="6" t="s">
        <v>67</v>
      </c>
      <c r="X23" s="6" t="s">
        <v>36</v>
      </c>
      <c r="Y23" s="7">
        <v>3090</v>
      </c>
      <c r="Z23" s="9">
        <f xml:space="preserve"> 971 + 527 + 489</f>
        <v>1987</v>
      </c>
      <c r="AA23" s="9">
        <f xml:space="preserve"> 597 + 197 + 139 + 137</f>
        <v>1070</v>
      </c>
      <c r="AB23" s="9">
        <v>33</v>
      </c>
      <c r="AC23" s="6" t="s">
        <v>77</v>
      </c>
      <c r="AD23" s="6"/>
      <c r="AE23" s="6">
        <v>0</v>
      </c>
      <c r="AF23" s="6"/>
      <c r="AG23">
        <v>2016</v>
      </c>
    </row>
    <row r="24" spans="2:33" ht="17" customHeight="1" x14ac:dyDescent="0.2">
      <c r="B24" s="9" t="s">
        <v>49</v>
      </c>
      <c r="C24" s="6" t="s">
        <v>31</v>
      </c>
      <c r="D24" s="1">
        <v>7</v>
      </c>
      <c r="E24" s="1">
        <v>2</v>
      </c>
      <c r="F24" s="10" t="s">
        <v>116</v>
      </c>
      <c r="G24" s="6" t="s">
        <v>64</v>
      </c>
      <c r="H24" s="6" t="s">
        <v>75</v>
      </c>
      <c r="I24" s="6">
        <v>0</v>
      </c>
      <c r="J24" s="6"/>
      <c r="K24" s="6" t="s">
        <v>34</v>
      </c>
      <c r="L24" s="6">
        <v>0</v>
      </c>
      <c r="M24" s="6"/>
      <c r="N24" s="6">
        <v>0</v>
      </c>
      <c r="O24" s="6">
        <v>0</v>
      </c>
      <c r="P24" s="6"/>
      <c r="Q24" s="6">
        <v>0</v>
      </c>
      <c r="R24" s="6"/>
      <c r="S24" s="6"/>
      <c r="T24" s="6" t="s">
        <v>35</v>
      </c>
      <c r="U24" s="7">
        <v>1181</v>
      </c>
      <c r="V24" s="6" t="s">
        <v>199</v>
      </c>
      <c r="W24" s="6" t="s">
        <v>67</v>
      </c>
      <c r="X24" s="6" t="s">
        <v>36</v>
      </c>
      <c r="Y24" s="7">
        <v>1181</v>
      </c>
      <c r="Z24" s="9">
        <f xml:space="preserve"> 163 + 296 + 387</f>
        <v>846</v>
      </c>
      <c r="AA24" s="9">
        <f xml:space="preserve"> 37 + 40 + 41 + 121</f>
        <v>239</v>
      </c>
      <c r="AB24" s="9">
        <v>96</v>
      </c>
      <c r="AC24" s="6" t="s">
        <v>78</v>
      </c>
      <c r="AD24" s="6"/>
      <c r="AE24" s="6">
        <v>1</v>
      </c>
      <c r="AF24" s="6"/>
      <c r="AG24">
        <v>2016</v>
      </c>
    </row>
    <row r="25" spans="2:33" ht="17" customHeight="1" x14ac:dyDescent="0.2">
      <c r="B25" s="9" t="s">
        <v>49</v>
      </c>
      <c r="C25" s="6" t="s">
        <v>31</v>
      </c>
      <c r="D25" s="1">
        <v>7</v>
      </c>
      <c r="E25" s="1">
        <v>2</v>
      </c>
      <c r="F25" s="10" t="s">
        <v>116</v>
      </c>
      <c r="G25" s="6" t="s">
        <v>64</v>
      </c>
      <c r="H25" s="6" t="s">
        <v>75</v>
      </c>
      <c r="I25" s="6">
        <v>0</v>
      </c>
      <c r="J25" s="6"/>
      <c r="K25" s="6" t="s">
        <v>34</v>
      </c>
      <c r="L25" s="6">
        <v>0</v>
      </c>
      <c r="M25" s="6"/>
      <c r="N25" s="6">
        <v>0</v>
      </c>
      <c r="O25" s="6">
        <v>0</v>
      </c>
      <c r="P25" s="6"/>
      <c r="Q25" s="6">
        <v>0</v>
      </c>
      <c r="R25" s="6"/>
      <c r="S25" s="6"/>
      <c r="T25" s="6" t="s">
        <v>38</v>
      </c>
      <c r="U25" s="7">
        <v>3090</v>
      </c>
      <c r="V25" s="6" t="s">
        <v>200</v>
      </c>
      <c r="W25" s="6" t="s">
        <v>67</v>
      </c>
      <c r="X25" s="6" t="s">
        <v>36</v>
      </c>
      <c r="Y25" s="7">
        <v>3090</v>
      </c>
      <c r="Z25" s="9">
        <f xml:space="preserve"> 406 + 639 + 1177</f>
        <v>2222</v>
      </c>
      <c r="AA25" s="9">
        <f xml:space="preserve"> 125 + 95 + 124 + 490</f>
        <v>834</v>
      </c>
      <c r="AB25" s="9">
        <v>34</v>
      </c>
      <c r="AC25" s="6" t="s">
        <v>79</v>
      </c>
      <c r="AD25" s="6"/>
      <c r="AE25" s="6">
        <v>0</v>
      </c>
      <c r="AF25" s="6"/>
      <c r="AG25">
        <v>2016</v>
      </c>
    </row>
    <row r="26" spans="2:33" x14ac:dyDescent="0.2">
      <c r="B26" s="9" t="s">
        <v>49</v>
      </c>
      <c r="C26" s="6" t="s">
        <v>31</v>
      </c>
      <c r="D26" s="1">
        <v>7</v>
      </c>
      <c r="E26" s="1">
        <v>2</v>
      </c>
      <c r="F26" s="6" t="s">
        <v>80</v>
      </c>
      <c r="G26" s="6" t="s">
        <v>60</v>
      </c>
      <c r="H26" s="1" t="s">
        <v>81</v>
      </c>
      <c r="I26" s="6">
        <v>0</v>
      </c>
      <c r="J26" s="6"/>
      <c r="K26" s="6" t="s">
        <v>34</v>
      </c>
      <c r="L26" s="6">
        <v>0</v>
      </c>
      <c r="M26" s="6"/>
      <c r="N26" s="6">
        <v>0</v>
      </c>
      <c r="O26" s="6">
        <v>0</v>
      </c>
      <c r="P26" s="6"/>
      <c r="Q26" s="6">
        <v>0</v>
      </c>
      <c r="R26" s="6"/>
      <c r="S26" s="6"/>
      <c r="T26" s="6" t="s">
        <v>35</v>
      </c>
      <c r="U26" s="7">
        <v>1181</v>
      </c>
      <c r="V26" s="6" t="s">
        <v>201</v>
      </c>
      <c r="W26" s="6" t="s">
        <v>67</v>
      </c>
      <c r="X26" s="6" t="s">
        <v>36</v>
      </c>
      <c r="Y26" s="7">
        <v>1181</v>
      </c>
      <c r="Z26" s="9">
        <f xml:space="preserve"> 227 + 244 + 258</f>
        <v>729</v>
      </c>
      <c r="AA26" s="9">
        <f xml:space="preserve"> 95 + 112 + 47 + 35</f>
        <v>289</v>
      </c>
      <c r="AB26" s="9">
        <v>63</v>
      </c>
      <c r="AC26" s="1" t="s">
        <v>82</v>
      </c>
      <c r="AD26" s="6"/>
      <c r="AE26" s="6">
        <v>1</v>
      </c>
      <c r="AF26" s="6"/>
      <c r="AG26">
        <v>2016</v>
      </c>
    </row>
    <row r="27" spans="2:33" x14ac:dyDescent="0.2">
      <c r="B27" s="9" t="s">
        <v>49</v>
      </c>
      <c r="C27" s="6" t="s">
        <v>31</v>
      </c>
      <c r="D27" s="1">
        <v>7</v>
      </c>
      <c r="E27" s="1">
        <v>2</v>
      </c>
      <c r="F27" s="6" t="s">
        <v>80</v>
      </c>
      <c r="G27" s="6" t="s">
        <v>60</v>
      </c>
      <c r="H27" s="1" t="s">
        <v>81</v>
      </c>
      <c r="I27" s="6">
        <v>0</v>
      </c>
      <c r="J27" s="6"/>
      <c r="K27" s="6" t="s">
        <v>34</v>
      </c>
      <c r="L27" s="6">
        <v>0</v>
      </c>
      <c r="M27" s="6"/>
      <c r="N27" s="6">
        <v>0</v>
      </c>
      <c r="O27" s="6">
        <v>0</v>
      </c>
      <c r="P27" s="6"/>
      <c r="Q27" s="6">
        <v>0</v>
      </c>
      <c r="R27" s="6"/>
      <c r="S27" s="6"/>
      <c r="T27" s="6" t="s">
        <v>38</v>
      </c>
      <c r="U27" s="7">
        <v>3090</v>
      </c>
      <c r="V27" s="6" t="s">
        <v>202</v>
      </c>
      <c r="W27" s="6" t="s">
        <v>67</v>
      </c>
      <c r="X27" s="6" t="s">
        <v>36</v>
      </c>
      <c r="Y27" s="7">
        <v>3090</v>
      </c>
      <c r="Z27" s="9">
        <f xml:space="preserve"> 645 + 579 + 662</f>
        <v>1886</v>
      </c>
      <c r="AA27" s="9">
        <f xml:space="preserve"> 686 + 230 + 123 + 136</f>
        <v>1175</v>
      </c>
      <c r="AB27" s="9">
        <v>29</v>
      </c>
      <c r="AC27" s="1" t="s">
        <v>83</v>
      </c>
      <c r="AD27" s="6"/>
      <c r="AE27" s="6">
        <v>0</v>
      </c>
      <c r="AF27" s="6"/>
      <c r="AG27">
        <v>2016</v>
      </c>
    </row>
    <row r="28" spans="2:33" x14ac:dyDescent="0.2">
      <c r="B28" s="9" t="s">
        <v>49</v>
      </c>
      <c r="C28" s="6" t="s">
        <v>31</v>
      </c>
      <c r="D28" s="1">
        <v>7</v>
      </c>
      <c r="E28" s="1">
        <v>2</v>
      </c>
      <c r="F28" s="6" t="s">
        <v>80</v>
      </c>
      <c r="G28" s="6" t="s">
        <v>64</v>
      </c>
      <c r="H28" s="1" t="s">
        <v>81</v>
      </c>
      <c r="I28" s="6">
        <v>0</v>
      </c>
      <c r="J28" s="6"/>
      <c r="K28" s="6" t="s">
        <v>34</v>
      </c>
      <c r="L28" s="6">
        <v>0</v>
      </c>
      <c r="M28" s="6"/>
      <c r="N28" s="6">
        <v>0</v>
      </c>
      <c r="O28" s="6">
        <v>0</v>
      </c>
      <c r="P28" s="6"/>
      <c r="Q28" s="6">
        <v>0</v>
      </c>
      <c r="R28" s="6"/>
      <c r="S28" s="6"/>
      <c r="T28" s="6" t="s">
        <v>35</v>
      </c>
      <c r="U28" s="7">
        <v>1181</v>
      </c>
      <c r="V28" s="6" t="s">
        <v>203</v>
      </c>
      <c r="W28" s="6" t="s">
        <v>67</v>
      </c>
      <c r="X28" s="6" t="s">
        <v>36</v>
      </c>
      <c r="Y28" s="7">
        <v>1181</v>
      </c>
      <c r="Z28" s="9">
        <f xml:space="preserve"> 122 + 314 + 448</f>
        <v>884</v>
      </c>
      <c r="AA28" s="9">
        <f xml:space="preserve"> 37 + 38 + 41 + 114</f>
        <v>230</v>
      </c>
      <c r="AB28" s="9">
        <v>67</v>
      </c>
      <c r="AC28" s="1" t="s">
        <v>84</v>
      </c>
      <c r="AD28" s="6"/>
      <c r="AE28" s="6">
        <v>1</v>
      </c>
      <c r="AF28" s="6"/>
      <c r="AG28">
        <v>2016</v>
      </c>
    </row>
    <row r="29" spans="2:33" x14ac:dyDescent="0.2">
      <c r="B29" s="9" t="s">
        <v>49</v>
      </c>
      <c r="C29" s="6" t="s">
        <v>31</v>
      </c>
      <c r="D29" s="1">
        <v>7</v>
      </c>
      <c r="E29" s="1">
        <v>2</v>
      </c>
      <c r="F29" s="6" t="s">
        <v>80</v>
      </c>
      <c r="G29" s="6" t="s">
        <v>64</v>
      </c>
      <c r="H29" s="1" t="s">
        <v>81</v>
      </c>
      <c r="I29" s="6">
        <v>0</v>
      </c>
      <c r="J29" s="6"/>
      <c r="K29" s="6" t="s">
        <v>34</v>
      </c>
      <c r="L29" s="6">
        <v>0</v>
      </c>
      <c r="M29" s="6"/>
      <c r="N29" s="6">
        <v>0</v>
      </c>
      <c r="O29" s="6">
        <v>0</v>
      </c>
      <c r="P29" s="6"/>
      <c r="Q29" s="6">
        <v>0</v>
      </c>
      <c r="R29" s="6"/>
      <c r="S29" s="6"/>
      <c r="T29" s="6" t="s">
        <v>38</v>
      </c>
      <c r="U29" s="7">
        <v>3090</v>
      </c>
      <c r="V29" s="6" t="s">
        <v>204</v>
      </c>
      <c r="W29" s="6" t="s">
        <v>67</v>
      </c>
      <c r="X29" s="6" t="s">
        <v>36</v>
      </c>
      <c r="Y29" s="7">
        <v>3090</v>
      </c>
      <c r="Z29" s="9">
        <f xml:space="preserve"> 69 + 644 + 1221</f>
        <v>1934</v>
      </c>
      <c r="AA29" s="9">
        <f xml:space="preserve"> 130 + 94 + 139 + 462</f>
        <v>825</v>
      </c>
      <c r="AB29" s="9">
        <v>31</v>
      </c>
      <c r="AC29" s="1" t="s">
        <v>169</v>
      </c>
      <c r="AD29" s="6"/>
      <c r="AE29" s="6">
        <v>0</v>
      </c>
      <c r="AF29" s="6"/>
      <c r="AG29">
        <v>2016</v>
      </c>
    </row>
    <row r="30" spans="2:33" x14ac:dyDescent="0.2">
      <c r="B30" s="9" t="s">
        <v>49</v>
      </c>
      <c r="C30" s="6" t="s">
        <v>31</v>
      </c>
      <c r="D30" s="1">
        <v>7</v>
      </c>
      <c r="E30" s="1">
        <v>2</v>
      </c>
      <c r="F30" s="6" t="s">
        <v>85</v>
      </c>
      <c r="G30" s="6" t="s">
        <v>60</v>
      </c>
      <c r="H30" s="1" t="s">
        <v>86</v>
      </c>
      <c r="I30" s="6">
        <v>0</v>
      </c>
      <c r="J30" s="6"/>
      <c r="K30" s="6" t="s">
        <v>34</v>
      </c>
      <c r="L30" s="6">
        <v>0</v>
      </c>
      <c r="M30" s="6"/>
      <c r="N30" s="6">
        <v>0</v>
      </c>
      <c r="O30" s="6">
        <v>0</v>
      </c>
      <c r="P30" s="6"/>
      <c r="Q30" s="6">
        <v>0</v>
      </c>
      <c r="R30" s="6"/>
      <c r="S30" s="6"/>
      <c r="T30" s="6" t="s">
        <v>35</v>
      </c>
      <c r="U30" s="7">
        <v>1181</v>
      </c>
      <c r="V30" s="6" t="s">
        <v>205</v>
      </c>
      <c r="W30" s="6" t="s">
        <v>67</v>
      </c>
      <c r="X30" s="6" t="s">
        <v>36</v>
      </c>
      <c r="Y30" s="7">
        <v>1181</v>
      </c>
      <c r="Z30" s="6">
        <f xml:space="preserve"> 249 + 227 + 229</f>
        <v>705</v>
      </c>
      <c r="AA30" s="6">
        <f xml:space="preserve"> 231 + 81 + 46 +40</f>
        <v>398</v>
      </c>
      <c r="AB30" s="9">
        <v>78</v>
      </c>
      <c r="AC30" s="1" t="s">
        <v>87</v>
      </c>
      <c r="AD30" s="6"/>
      <c r="AE30" s="6">
        <v>1</v>
      </c>
      <c r="AF30" s="6"/>
      <c r="AG30">
        <v>2016</v>
      </c>
    </row>
    <row r="31" spans="2:33" ht="17" customHeight="1" x14ac:dyDescent="0.2">
      <c r="B31" s="9" t="s">
        <v>49</v>
      </c>
      <c r="C31" s="6" t="s">
        <v>31</v>
      </c>
      <c r="D31" s="1">
        <v>7</v>
      </c>
      <c r="E31" s="1">
        <v>2</v>
      </c>
      <c r="F31" s="6" t="s">
        <v>85</v>
      </c>
      <c r="G31" s="6" t="s">
        <v>60</v>
      </c>
      <c r="H31" s="1" t="s">
        <v>86</v>
      </c>
      <c r="I31" s="6">
        <v>0</v>
      </c>
      <c r="J31" s="6"/>
      <c r="K31" s="6" t="s">
        <v>34</v>
      </c>
      <c r="L31" s="6">
        <v>0</v>
      </c>
      <c r="M31" s="6"/>
      <c r="N31" s="6">
        <v>0</v>
      </c>
      <c r="O31" s="6">
        <v>0</v>
      </c>
      <c r="P31" s="6"/>
      <c r="Q31" s="6">
        <v>0</v>
      </c>
      <c r="R31" s="6"/>
      <c r="S31" s="6"/>
      <c r="T31" s="6" t="s">
        <v>38</v>
      </c>
      <c r="U31" s="7">
        <v>3090</v>
      </c>
      <c r="V31" s="6" t="s">
        <v>206</v>
      </c>
      <c r="W31" s="6" t="s">
        <v>67</v>
      </c>
      <c r="X31" s="6" t="s">
        <v>36</v>
      </c>
      <c r="Y31" s="7">
        <v>3090</v>
      </c>
      <c r="Z31" s="6">
        <f xml:space="preserve"> 807 + 568 + 596</f>
        <v>1971</v>
      </c>
      <c r="AA31" s="6">
        <f xml:space="preserve"> 703 + 166 + 85 + 134</f>
        <v>1088</v>
      </c>
      <c r="AB31" s="9">
        <v>31</v>
      </c>
      <c r="AC31" s="1" t="s">
        <v>88</v>
      </c>
      <c r="AD31" s="6"/>
      <c r="AE31" s="6">
        <v>0</v>
      </c>
      <c r="AF31" s="6"/>
      <c r="AG31">
        <v>2016</v>
      </c>
    </row>
    <row r="32" spans="2:33" x14ac:dyDescent="0.2">
      <c r="B32" s="9" t="s">
        <v>49</v>
      </c>
      <c r="C32" s="6" t="s">
        <v>31</v>
      </c>
      <c r="D32" s="1">
        <v>7</v>
      </c>
      <c r="E32" s="1">
        <v>2</v>
      </c>
      <c r="F32" s="6" t="s">
        <v>85</v>
      </c>
      <c r="G32" s="6" t="s">
        <v>64</v>
      </c>
      <c r="H32" s="1" t="s">
        <v>86</v>
      </c>
      <c r="I32" s="6">
        <v>0</v>
      </c>
      <c r="J32" s="6"/>
      <c r="K32" s="6" t="s">
        <v>34</v>
      </c>
      <c r="L32" s="6">
        <v>0</v>
      </c>
      <c r="M32" s="6"/>
      <c r="N32" s="6">
        <v>0</v>
      </c>
      <c r="O32" s="6">
        <v>0</v>
      </c>
      <c r="P32" s="6"/>
      <c r="Q32" s="6">
        <v>0</v>
      </c>
      <c r="R32" s="6"/>
      <c r="S32" s="6"/>
      <c r="T32" s="6" t="s">
        <v>35</v>
      </c>
      <c r="U32" s="8">
        <v>1181</v>
      </c>
      <c r="V32" s="6" t="s">
        <v>207</v>
      </c>
      <c r="W32" s="6" t="s">
        <v>67</v>
      </c>
      <c r="X32" s="6" t="s">
        <v>36</v>
      </c>
      <c r="Y32" s="8">
        <v>1181</v>
      </c>
      <c r="Z32" s="6">
        <f xml:space="preserve"> 59 + 269 + 418</f>
        <v>746</v>
      </c>
      <c r="AA32" s="6">
        <f xml:space="preserve"> 37 + 26 + 49 + 146</f>
        <v>258</v>
      </c>
      <c r="AB32" s="9">
        <v>77</v>
      </c>
      <c r="AC32" s="1" t="s">
        <v>89</v>
      </c>
      <c r="AD32" s="6"/>
      <c r="AE32" s="6">
        <v>1</v>
      </c>
      <c r="AF32" s="6"/>
      <c r="AG32">
        <v>2016</v>
      </c>
    </row>
    <row r="33" spans="2:33" x14ac:dyDescent="0.2">
      <c r="B33" s="9" t="s">
        <v>49</v>
      </c>
      <c r="C33" s="6" t="s">
        <v>31</v>
      </c>
      <c r="D33" s="1">
        <v>7</v>
      </c>
      <c r="E33" s="1">
        <v>2</v>
      </c>
      <c r="F33" s="6" t="s">
        <v>85</v>
      </c>
      <c r="G33" s="6" t="s">
        <v>64</v>
      </c>
      <c r="H33" s="1" t="s">
        <v>86</v>
      </c>
      <c r="I33" s="6">
        <v>0</v>
      </c>
      <c r="J33" s="6"/>
      <c r="K33" s="6" t="s">
        <v>34</v>
      </c>
      <c r="L33" s="6">
        <v>0</v>
      </c>
      <c r="M33" s="6"/>
      <c r="N33" s="6">
        <v>0</v>
      </c>
      <c r="O33" s="6">
        <v>0</v>
      </c>
      <c r="P33" s="6"/>
      <c r="Q33" s="6">
        <v>0</v>
      </c>
      <c r="R33" s="6"/>
      <c r="S33" s="6"/>
      <c r="T33" s="6" t="s">
        <v>38</v>
      </c>
      <c r="U33" s="8">
        <v>3090</v>
      </c>
      <c r="V33" s="6" t="s">
        <v>208</v>
      </c>
      <c r="W33" s="6" t="s">
        <v>67</v>
      </c>
      <c r="X33" s="6" t="s">
        <v>36</v>
      </c>
      <c r="Y33" s="8">
        <v>3090</v>
      </c>
      <c r="Z33" s="6">
        <f xml:space="preserve"> 395 + 55 + 1302</f>
        <v>1752</v>
      </c>
      <c r="AA33" s="6">
        <f xml:space="preserve"> 95 + 65 +115 +534</f>
        <v>809</v>
      </c>
      <c r="AB33" s="9">
        <v>27</v>
      </c>
      <c r="AC33" s="1" t="s">
        <v>90</v>
      </c>
      <c r="AD33" s="6"/>
      <c r="AE33" s="6">
        <v>0</v>
      </c>
      <c r="AF33" s="6"/>
      <c r="AG33">
        <v>2016</v>
      </c>
    </row>
    <row r="34" spans="2:33" x14ac:dyDescent="0.2">
      <c r="B34" s="9" t="s">
        <v>49</v>
      </c>
      <c r="C34" s="6" t="s">
        <v>31</v>
      </c>
      <c r="D34" s="1">
        <v>7</v>
      </c>
      <c r="E34" s="1">
        <v>2</v>
      </c>
      <c r="F34" s="6" t="s">
        <v>92</v>
      </c>
      <c r="G34" s="6" t="s">
        <v>91</v>
      </c>
      <c r="H34" s="6" t="s">
        <v>93</v>
      </c>
      <c r="I34" s="6">
        <v>0</v>
      </c>
      <c r="J34" s="6"/>
      <c r="K34" s="6" t="s">
        <v>34</v>
      </c>
      <c r="L34" s="6">
        <v>0</v>
      </c>
      <c r="M34" s="6"/>
      <c r="N34" s="6">
        <v>0</v>
      </c>
      <c r="O34" s="6">
        <v>0</v>
      </c>
      <c r="P34" s="6"/>
      <c r="Q34" s="6">
        <v>0</v>
      </c>
      <c r="R34" s="6"/>
      <c r="S34" s="6"/>
      <c r="T34" s="6" t="s">
        <v>35</v>
      </c>
      <c r="U34" s="7">
        <v>1181</v>
      </c>
      <c r="V34" s="6" t="s">
        <v>209</v>
      </c>
      <c r="W34" s="6" t="s">
        <v>67</v>
      </c>
      <c r="X34" s="6" t="s">
        <v>36</v>
      </c>
      <c r="Y34" s="7">
        <v>1181</v>
      </c>
      <c r="Z34" s="6">
        <f xml:space="preserve"> 289 + 272 + 225</f>
        <v>786</v>
      </c>
      <c r="AA34" s="6">
        <f xml:space="preserve"> 170 + 70 + 35 +20</f>
        <v>295</v>
      </c>
      <c r="AB34" s="9">
        <v>100</v>
      </c>
      <c r="AC34" s="6" t="s">
        <v>94</v>
      </c>
      <c r="AD34" s="6"/>
      <c r="AE34" s="1">
        <v>1</v>
      </c>
      <c r="AF34" s="6"/>
      <c r="AG34">
        <v>2016</v>
      </c>
    </row>
    <row r="35" spans="2:33" x14ac:dyDescent="0.2">
      <c r="B35" s="9" t="s">
        <v>49</v>
      </c>
      <c r="C35" s="6" t="s">
        <v>31</v>
      </c>
      <c r="D35" s="1">
        <v>7</v>
      </c>
      <c r="E35" s="1">
        <v>2</v>
      </c>
      <c r="F35" s="6" t="s">
        <v>92</v>
      </c>
      <c r="G35" s="6" t="s">
        <v>91</v>
      </c>
      <c r="H35" s="6" t="s">
        <v>93</v>
      </c>
      <c r="I35" s="6">
        <v>0</v>
      </c>
      <c r="J35" s="6"/>
      <c r="K35" s="6" t="s">
        <v>34</v>
      </c>
      <c r="L35" s="6">
        <v>0</v>
      </c>
      <c r="M35" s="6"/>
      <c r="N35" s="6">
        <v>0</v>
      </c>
      <c r="O35" s="6">
        <v>0</v>
      </c>
      <c r="P35" s="6"/>
      <c r="Q35" s="6">
        <v>0</v>
      </c>
      <c r="R35" s="6"/>
      <c r="S35" s="6"/>
      <c r="T35" s="6" t="s">
        <v>38</v>
      </c>
      <c r="U35" s="7">
        <v>3090</v>
      </c>
      <c r="V35" s="6" t="s">
        <v>210</v>
      </c>
      <c r="W35" s="6" t="s">
        <v>67</v>
      </c>
      <c r="X35" s="6" t="s">
        <v>36</v>
      </c>
      <c r="Y35" s="7">
        <v>3090</v>
      </c>
      <c r="Z35" s="6">
        <f xml:space="preserve"> 787 + 657 + 535</f>
        <v>1979</v>
      </c>
      <c r="AA35" s="6">
        <f xml:space="preserve"> 683 + 180 + 103 + 107</f>
        <v>1073</v>
      </c>
      <c r="AB35" s="9">
        <v>38</v>
      </c>
      <c r="AC35" s="6" t="s">
        <v>95</v>
      </c>
      <c r="AD35" s="6"/>
      <c r="AE35" s="1">
        <v>0</v>
      </c>
      <c r="AF35" s="6"/>
      <c r="AG35">
        <v>2016</v>
      </c>
    </row>
    <row r="36" spans="2:33" x14ac:dyDescent="0.2">
      <c r="B36" s="9" t="s">
        <v>49</v>
      </c>
      <c r="C36" s="6" t="s">
        <v>31</v>
      </c>
      <c r="D36" s="1">
        <v>7</v>
      </c>
      <c r="E36" s="1">
        <v>2</v>
      </c>
      <c r="F36" s="6" t="s">
        <v>92</v>
      </c>
      <c r="G36" s="6" t="s">
        <v>39</v>
      </c>
      <c r="H36" s="6" t="s">
        <v>93</v>
      </c>
      <c r="I36" s="6">
        <v>0</v>
      </c>
      <c r="J36" s="6"/>
      <c r="K36" s="6" t="s">
        <v>34</v>
      </c>
      <c r="L36" s="6">
        <v>0</v>
      </c>
      <c r="M36" s="6"/>
      <c r="N36" s="6">
        <v>0</v>
      </c>
      <c r="O36" s="6">
        <v>0</v>
      </c>
      <c r="P36" s="6"/>
      <c r="Q36" s="6">
        <v>0</v>
      </c>
      <c r="R36" s="6"/>
      <c r="S36" s="6"/>
      <c r="T36" s="6" t="s">
        <v>35</v>
      </c>
      <c r="U36" s="7">
        <v>1181</v>
      </c>
      <c r="V36" s="6" t="s">
        <v>211</v>
      </c>
      <c r="W36" s="6" t="s">
        <v>67</v>
      </c>
      <c r="X36" s="6" t="s">
        <v>36</v>
      </c>
      <c r="Y36" s="7">
        <v>1181</v>
      </c>
      <c r="Z36" s="6">
        <f xml:space="preserve"> 165 + 247 + 337</f>
        <v>749</v>
      </c>
      <c r="AA36" s="6">
        <f xml:space="preserve"> 55 + 48 + 67 + 156</f>
        <v>326</v>
      </c>
      <c r="AB36" s="9">
        <v>106</v>
      </c>
      <c r="AC36" s="6" t="s">
        <v>96</v>
      </c>
      <c r="AD36" s="6"/>
      <c r="AE36" s="1">
        <v>1</v>
      </c>
      <c r="AF36" s="6"/>
      <c r="AG36">
        <v>2016</v>
      </c>
    </row>
    <row r="37" spans="2:33" x14ac:dyDescent="0.2">
      <c r="B37" s="9" t="s">
        <v>49</v>
      </c>
      <c r="C37" s="6" t="s">
        <v>31</v>
      </c>
      <c r="D37" s="1">
        <v>7</v>
      </c>
      <c r="E37" s="1">
        <v>2</v>
      </c>
      <c r="F37" s="6" t="s">
        <v>92</v>
      </c>
      <c r="G37" s="6" t="s">
        <v>39</v>
      </c>
      <c r="H37" s="6" t="s">
        <v>93</v>
      </c>
      <c r="I37" s="6">
        <v>0</v>
      </c>
      <c r="J37" s="6"/>
      <c r="K37" s="6" t="s">
        <v>34</v>
      </c>
      <c r="L37" s="6">
        <v>0</v>
      </c>
      <c r="M37" s="6"/>
      <c r="N37" s="6">
        <v>0</v>
      </c>
      <c r="O37" s="6">
        <v>0</v>
      </c>
      <c r="P37" s="6"/>
      <c r="Q37" s="6">
        <v>0</v>
      </c>
      <c r="R37" s="6"/>
      <c r="S37" s="6"/>
      <c r="T37" s="6" t="s">
        <v>38</v>
      </c>
      <c r="U37" s="7">
        <v>3090</v>
      </c>
      <c r="V37" s="6" t="s">
        <v>212</v>
      </c>
      <c r="W37" s="6" t="s">
        <v>67</v>
      </c>
      <c r="X37" s="6" t="s">
        <v>36</v>
      </c>
      <c r="Y37" s="7">
        <v>3090</v>
      </c>
      <c r="Z37" s="6">
        <f xml:space="preserve"> 405 + 567 + 987</f>
        <v>1959</v>
      </c>
      <c r="AA37" s="6">
        <f xml:space="preserve"> 158 + 135 +201 + 595</f>
        <v>1089</v>
      </c>
      <c r="AB37" s="9">
        <v>42</v>
      </c>
      <c r="AC37" s="6" t="s">
        <v>97</v>
      </c>
      <c r="AD37" s="6"/>
      <c r="AE37" s="1">
        <v>0</v>
      </c>
      <c r="AF37" s="6"/>
      <c r="AG37">
        <v>2016</v>
      </c>
    </row>
    <row r="38" spans="2:33" ht="18" customHeight="1" x14ac:dyDescent="0.2">
      <c r="B38" s="1" t="s">
        <v>178</v>
      </c>
      <c r="C38" s="1" t="s">
        <v>50</v>
      </c>
      <c r="D38" s="6">
        <v>2</v>
      </c>
      <c r="E38" s="6">
        <v>2</v>
      </c>
      <c r="F38" s="6" t="s">
        <v>99</v>
      </c>
      <c r="G38" s="6" t="s">
        <v>98</v>
      </c>
      <c r="H38" s="6" t="s">
        <v>104</v>
      </c>
      <c r="I38" s="6">
        <v>0</v>
      </c>
      <c r="J38" s="6"/>
      <c r="K38" s="6"/>
      <c r="L38" s="6">
        <v>0</v>
      </c>
      <c r="M38" s="6"/>
      <c r="N38" s="6">
        <v>0</v>
      </c>
      <c r="O38" s="6">
        <v>0</v>
      </c>
      <c r="P38" s="6"/>
      <c r="Q38" s="6">
        <v>1</v>
      </c>
      <c r="R38" t="s">
        <v>274</v>
      </c>
      <c r="S38" s="6"/>
      <c r="T38" s="6" t="s">
        <v>35</v>
      </c>
      <c r="U38" s="7">
        <v>1181</v>
      </c>
      <c r="V38" s="6" t="s">
        <v>213</v>
      </c>
      <c r="W38" s="6" t="s">
        <v>67</v>
      </c>
      <c r="X38" s="6" t="s">
        <v>36</v>
      </c>
      <c r="Y38" s="7">
        <v>1181</v>
      </c>
      <c r="Z38" s="6">
        <v>966</v>
      </c>
      <c r="AA38" s="6">
        <v>183</v>
      </c>
      <c r="AB38" s="6">
        <v>32</v>
      </c>
      <c r="AC38" s="6" t="s">
        <v>100</v>
      </c>
      <c r="AD38" s="6"/>
      <c r="AE38" s="1">
        <v>1</v>
      </c>
      <c r="AF38" s="6"/>
      <c r="AG38">
        <v>2016</v>
      </c>
    </row>
    <row r="39" spans="2:33" ht="16" customHeight="1" x14ac:dyDescent="0.2">
      <c r="B39" s="1" t="s">
        <v>178</v>
      </c>
      <c r="C39" s="1" t="s">
        <v>50</v>
      </c>
      <c r="D39" s="6">
        <v>2</v>
      </c>
      <c r="E39" s="6">
        <v>2</v>
      </c>
      <c r="F39" s="6" t="s">
        <v>99</v>
      </c>
      <c r="G39" s="6" t="s">
        <v>98</v>
      </c>
      <c r="H39" s="6" t="s">
        <v>104</v>
      </c>
      <c r="I39" s="6">
        <v>0</v>
      </c>
      <c r="J39" s="6"/>
      <c r="K39" s="6"/>
      <c r="L39" s="6">
        <v>0</v>
      </c>
      <c r="M39" s="6"/>
      <c r="N39" s="6">
        <v>0</v>
      </c>
      <c r="O39" s="6">
        <v>0</v>
      </c>
      <c r="P39" s="6"/>
      <c r="Q39" s="6">
        <v>1</v>
      </c>
      <c r="R39" t="s">
        <v>274</v>
      </c>
      <c r="S39" s="6"/>
      <c r="T39" s="6" t="s">
        <v>38</v>
      </c>
      <c r="U39" s="7">
        <v>3090</v>
      </c>
      <c r="V39" s="6" t="s">
        <v>214</v>
      </c>
      <c r="W39" s="6" t="s">
        <v>67</v>
      </c>
      <c r="X39" s="6" t="s">
        <v>36</v>
      </c>
      <c r="Y39" s="7">
        <v>3090</v>
      </c>
      <c r="Z39" s="6">
        <v>2493</v>
      </c>
      <c r="AA39" s="6">
        <v>573</v>
      </c>
      <c r="AB39" s="6">
        <v>24</v>
      </c>
      <c r="AC39" s="6" t="s">
        <v>101</v>
      </c>
      <c r="AD39" s="6"/>
      <c r="AE39" s="1">
        <v>0</v>
      </c>
      <c r="AF39" s="6"/>
      <c r="AG39">
        <v>2016</v>
      </c>
    </row>
    <row r="40" spans="2:33" ht="17" customHeight="1" x14ac:dyDescent="0.2">
      <c r="B40" s="1" t="s">
        <v>178</v>
      </c>
      <c r="C40" s="1" t="s">
        <v>50</v>
      </c>
      <c r="D40" s="6">
        <v>3</v>
      </c>
      <c r="E40" s="6">
        <v>3</v>
      </c>
      <c r="F40" s="6" t="s">
        <v>99</v>
      </c>
      <c r="G40" s="6" t="s">
        <v>102</v>
      </c>
      <c r="H40" s="10" t="s">
        <v>105</v>
      </c>
      <c r="I40" s="6">
        <v>0</v>
      </c>
      <c r="J40" s="6"/>
      <c r="K40" s="6"/>
      <c r="L40" s="6">
        <v>0</v>
      </c>
      <c r="M40" s="6"/>
      <c r="N40" s="6">
        <v>0</v>
      </c>
      <c r="O40" s="6">
        <v>0</v>
      </c>
      <c r="P40" s="6"/>
      <c r="Q40" s="6">
        <v>1</v>
      </c>
      <c r="R40" s="6" t="s">
        <v>103</v>
      </c>
      <c r="S40" s="6"/>
      <c r="T40" s="6" t="s">
        <v>35</v>
      </c>
      <c r="U40" s="7">
        <v>1181</v>
      </c>
      <c r="V40" s="6" t="s">
        <v>215</v>
      </c>
      <c r="W40" s="6" t="s">
        <v>67</v>
      </c>
      <c r="X40" s="6" t="s">
        <v>36</v>
      </c>
      <c r="Y40" s="7">
        <v>1181</v>
      </c>
      <c r="Z40" s="6">
        <v>389</v>
      </c>
      <c r="AA40" s="6">
        <v>777</v>
      </c>
      <c r="AB40" s="6">
        <v>15</v>
      </c>
      <c r="AC40" s="6" t="s">
        <v>106</v>
      </c>
      <c r="AD40" s="6"/>
      <c r="AE40" s="1">
        <v>1</v>
      </c>
      <c r="AF40" s="6"/>
      <c r="AG40">
        <v>2016</v>
      </c>
    </row>
    <row r="41" spans="2:33" ht="18" customHeight="1" x14ac:dyDescent="0.2">
      <c r="B41" s="1" t="s">
        <v>178</v>
      </c>
      <c r="C41" s="1" t="s">
        <v>50</v>
      </c>
      <c r="D41" s="6">
        <v>3</v>
      </c>
      <c r="E41" s="6">
        <v>3</v>
      </c>
      <c r="F41" s="6" t="s">
        <v>99</v>
      </c>
      <c r="G41" s="6" t="s">
        <v>102</v>
      </c>
      <c r="H41" s="10" t="s">
        <v>105</v>
      </c>
      <c r="I41" s="6">
        <v>0</v>
      </c>
      <c r="J41" s="6"/>
      <c r="K41" s="6"/>
      <c r="L41" s="6">
        <v>0</v>
      </c>
      <c r="M41" s="6"/>
      <c r="N41" s="6">
        <v>0</v>
      </c>
      <c r="O41" s="6">
        <v>0</v>
      </c>
      <c r="P41" s="6"/>
      <c r="Q41" s="6">
        <v>1</v>
      </c>
      <c r="R41" s="6" t="s">
        <v>103</v>
      </c>
      <c r="S41" s="6"/>
      <c r="T41" s="6" t="s">
        <v>38</v>
      </c>
      <c r="U41" s="7">
        <v>3090</v>
      </c>
      <c r="V41" s="6" t="s">
        <v>216</v>
      </c>
      <c r="W41" s="6" t="s">
        <v>67</v>
      </c>
      <c r="X41" s="6" t="s">
        <v>36</v>
      </c>
      <c r="Y41" s="7">
        <v>3090</v>
      </c>
      <c r="Z41" s="6">
        <v>1271</v>
      </c>
      <c r="AA41" s="6">
        <v>1799</v>
      </c>
      <c r="AB41" s="6">
        <v>20</v>
      </c>
      <c r="AC41" s="6" t="s">
        <v>107</v>
      </c>
      <c r="AD41" s="6"/>
      <c r="AE41" s="1">
        <v>0</v>
      </c>
      <c r="AF41" s="6"/>
      <c r="AG41">
        <v>2016</v>
      </c>
    </row>
    <row r="42" spans="2:33" x14ac:dyDescent="0.2">
      <c r="B42" s="1" t="s">
        <v>172</v>
      </c>
      <c r="C42" s="6" t="s">
        <v>48</v>
      </c>
      <c r="D42" s="6"/>
      <c r="E42" s="6"/>
      <c r="F42" s="6"/>
      <c r="G42" s="6" t="s">
        <v>109</v>
      </c>
      <c r="H42" s="6"/>
      <c r="I42" s="6">
        <v>0</v>
      </c>
      <c r="J42" s="6"/>
      <c r="K42" s="6"/>
      <c r="L42" s="6">
        <v>0</v>
      </c>
      <c r="M42" s="6"/>
      <c r="N42" s="6">
        <v>0</v>
      </c>
      <c r="O42" s="6">
        <v>0</v>
      </c>
      <c r="P42" s="6"/>
      <c r="Q42" s="6">
        <v>0</v>
      </c>
      <c r="R42" s="6"/>
      <c r="S42" s="6"/>
      <c r="T42" s="6" t="s">
        <v>35</v>
      </c>
      <c r="U42" s="7">
        <v>1181</v>
      </c>
      <c r="V42" s="6" t="s">
        <v>217</v>
      </c>
      <c r="W42" s="6" t="s">
        <v>67</v>
      </c>
      <c r="X42" s="6" t="s">
        <v>36</v>
      </c>
      <c r="Y42" s="7">
        <v>1181</v>
      </c>
      <c r="Z42" s="9">
        <v>283</v>
      </c>
      <c r="AA42" s="9">
        <v>839</v>
      </c>
      <c r="AB42" s="9">
        <v>59</v>
      </c>
      <c r="AC42" s="9" t="s">
        <v>111</v>
      </c>
      <c r="AD42" s="9"/>
      <c r="AE42" s="4">
        <v>1</v>
      </c>
      <c r="AF42" s="9"/>
      <c r="AG42">
        <v>2016</v>
      </c>
    </row>
    <row r="43" spans="2:33" x14ac:dyDescent="0.2">
      <c r="B43" s="1" t="s">
        <v>172</v>
      </c>
      <c r="C43" s="6" t="s">
        <v>48</v>
      </c>
      <c r="D43" s="6"/>
      <c r="E43" s="6"/>
      <c r="F43" s="6"/>
      <c r="G43" s="6" t="s">
        <v>109</v>
      </c>
      <c r="H43" s="6"/>
      <c r="I43" s="6">
        <v>0</v>
      </c>
      <c r="J43" s="6"/>
      <c r="K43" s="6"/>
      <c r="L43" s="6">
        <v>0</v>
      </c>
      <c r="M43" s="6"/>
      <c r="N43" s="6">
        <v>0</v>
      </c>
      <c r="O43" s="6">
        <v>0</v>
      </c>
      <c r="P43" s="6"/>
      <c r="Q43" s="6">
        <v>0</v>
      </c>
      <c r="R43" s="6"/>
      <c r="S43" s="6"/>
      <c r="T43" s="6" t="s">
        <v>38</v>
      </c>
      <c r="U43" s="7">
        <v>3090</v>
      </c>
      <c r="V43" s="6" t="s">
        <v>218</v>
      </c>
      <c r="W43" s="6" t="s">
        <v>67</v>
      </c>
      <c r="X43" s="6" t="s">
        <v>36</v>
      </c>
      <c r="Y43" s="7">
        <v>3090</v>
      </c>
      <c r="Z43" s="6">
        <v>1444</v>
      </c>
      <c r="AA43" s="6">
        <v>1509</v>
      </c>
      <c r="AB43" s="6">
        <v>91</v>
      </c>
      <c r="AC43" s="6" t="s">
        <v>110</v>
      </c>
      <c r="AD43" s="9"/>
      <c r="AE43" s="4">
        <v>0</v>
      </c>
      <c r="AF43" s="9"/>
      <c r="AG43">
        <v>2016</v>
      </c>
    </row>
    <row r="44" spans="2:33" x14ac:dyDescent="0.2">
      <c r="B44" s="6" t="s">
        <v>51</v>
      </c>
      <c r="C44" s="6" t="s">
        <v>50</v>
      </c>
      <c r="D44" s="6">
        <v>4</v>
      </c>
      <c r="E44" s="6">
        <v>4</v>
      </c>
      <c r="F44" s="6"/>
      <c r="G44" s="6" t="s">
        <v>112</v>
      </c>
      <c r="H44" s="6" t="s">
        <v>113</v>
      </c>
      <c r="I44" s="6">
        <v>0</v>
      </c>
      <c r="J44" s="6"/>
      <c r="K44" s="6"/>
      <c r="L44" s="6">
        <v>0</v>
      </c>
      <c r="M44" s="6"/>
      <c r="N44" s="6">
        <v>0</v>
      </c>
      <c r="O44" s="6">
        <v>0</v>
      </c>
      <c r="P44" s="6"/>
      <c r="Q44" s="6">
        <v>0</v>
      </c>
      <c r="R44" s="6"/>
      <c r="S44" s="6"/>
      <c r="T44" s="6" t="s">
        <v>35</v>
      </c>
      <c r="U44" s="7">
        <v>1181</v>
      </c>
      <c r="V44" s="6" t="s">
        <v>219</v>
      </c>
      <c r="W44" s="6" t="s">
        <v>67</v>
      </c>
      <c r="X44" s="6" t="s">
        <v>36</v>
      </c>
      <c r="Y44" s="7">
        <v>1181</v>
      </c>
      <c r="Z44" s="6">
        <v>299</v>
      </c>
      <c r="AA44" s="6">
        <v>880</v>
      </c>
      <c r="AB44" s="6">
        <v>2</v>
      </c>
      <c r="AC44" s="6" t="s">
        <v>114</v>
      </c>
      <c r="AD44" s="9"/>
      <c r="AE44" s="4">
        <v>1</v>
      </c>
      <c r="AF44" s="9"/>
      <c r="AG44">
        <v>2016</v>
      </c>
    </row>
    <row r="45" spans="2:33" x14ac:dyDescent="0.2">
      <c r="B45" s="6" t="s">
        <v>51</v>
      </c>
      <c r="C45" s="6" t="s">
        <v>50</v>
      </c>
      <c r="D45" s="6">
        <v>4</v>
      </c>
      <c r="E45" s="6">
        <v>4</v>
      </c>
      <c r="F45" s="6"/>
      <c r="G45" s="6" t="s">
        <v>112</v>
      </c>
      <c r="H45" s="6" t="s">
        <v>113</v>
      </c>
      <c r="I45" s="6">
        <v>0</v>
      </c>
      <c r="J45" s="6"/>
      <c r="K45" s="6"/>
      <c r="L45" s="6">
        <v>0</v>
      </c>
      <c r="M45" s="6"/>
      <c r="N45" s="6">
        <v>0</v>
      </c>
      <c r="O45" s="6">
        <v>0</v>
      </c>
      <c r="P45" s="6"/>
      <c r="Q45" s="6">
        <v>0</v>
      </c>
      <c r="R45" s="6"/>
      <c r="S45" s="6"/>
      <c r="T45" s="6" t="s">
        <v>38</v>
      </c>
      <c r="U45" s="7">
        <v>3090</v>
      </c>
      <c r="V45" s="6" t="s">
        <v>220</v>
      </c>
      <c r="W45" s="6" t="s">
        <v>67</v>
      </c>
      <c r="X45" s="6" t="s">
        <v>36</v>
      </c>
      <c r="Y45" s="7">
        <v>3090</v>
      </c>
      <c r="Z45" s="6">
        <v>852</v>
      </c>
      <c r="AA45" s="6">
        <v>2119</v>
      </c>
      <c r="AB45" s="6">
        <v>71</v>
      </c>
      <c r="AC45" s="6" t="s">
        <v>115</v>
      </c>
      <c r="AD45" s="9"/>
      <c r="AE45" s="4">
        <v>0</v>
      </c>
      <c r="AF45" s="9"/>
      <c r="AG45">
        <v>2016</v>
      </c>
    </row>
    <row r="46" spans="2:33" x14ac:dyDescent="0.2">
      <c r="B46" s="6" t="s">
        <v>172</v>
      </c>
      <c r="C46" s="6" t="s">
        <v>50</v>
      </c>
      <c r="D46" s="6">
        <v>2</v>
      </c>
      <c r="E46" s="6">
        <v>2</v>
      </c>
      <c r="F46" s="6"/>
      <c r="G46" s="6" t="s">
        <v>117</v>
      </c>
      <c r="H46" s="6" t="s">
        <v>118</v>
      </c>
      <c r="I46" s="6">
        <v>0</v>
      </c>
      <c r="J46" s="6"/>
      <c r="K46" s="6"/>
      <c r="L46" s="6">
        <v>0</v>
      </c>
      <c r="M46" s="6"/>
      <c r="N46" s="6">
        <v>0</v>
      </c>
      <c r="O46" s="6">
        <v>0</v>
      </c>
      <c r="P46" s="6"/>
      <c r="Q46" s="6">
        <v>0</v>
      </c>
      <c r="R46" s="6"/>
      <c r="S46" s="6"/>
      <c r="T46" s="6" t="s">
        <v>35</v>
      </c>
      <c r="U46" s="6">
        <v>1181</v>
      </c>
      <c r="V46" s="6" t="s">
        <v>221</v>
      </c>
      <c r="W46" s="6" t="s">
        <v>67</v>
      </c>
      <c r="X46" s="6" t="s">
        <v>36</v>
      </c>
      <c r="Y46" s="6">
        <v>1181</v>
      </c>
      <c r="Z46" s="6">
        <v>781</v>
      </c>
      <c r="AA46" s="6">
        <v>345</v>
      </c>
      <c r="AB46" s="6">
        <v>55</v>
      </c>
      <c r="AC46" s="6" t="s">
        <v>119</v>
      </c>
      <c r="AD46" s="6"/>
      <c r="AE46" s="4">
        <v>1</v>
      </c>
      <c r="AF46" s="9"/>
      <c r="AG46">
        <v>2016</v>
      </c>
    </row>
    <row r="47" spans="2:33" x14ac:dyDescent="0.2">
      <c r="B47" s="6" t="s">
        <v>172</v>
      </c>
      <c r="C47" s="6" t="s">
        <v>50</v>
      </c>
      <c r="D47" s="6">
        <v>2</v>
      </c>
      <c r="E47" s="6">
        <v>2</v>
      </c>
      <c r="F47" s="6"/>
      <c r="G47" s="6" t="s">
        <v>117</v>
      </c>
      <c r="H47" s="6" t="s">
        <v>118</v>
      </c>
      <c r="I47" s="6">
        <v>0</v>
      </c>
      <c r="J47" s="6"/>
      <c r="K47" s="6"/>
      <c r="L47" s="6">
        <v>0</v>
      </c>
      <c r="M47" s="6"/>
      <c r="N47" s="6">
        <v>0</v>
      </c>
      <c r="O47" s="6">
        <v>0</v>
      </c>
      <c r="P47" s="6"/>
      <c r="Q47" s="6">
        <v>0</v>
      </c>
      <c r="R47" s="6"/>
      <c r="S47" s="6"/>
      <c r="T47" s="6" t="s">
        <v>38</v>
      </c>
      <c r="U47" s="6">
        <v>3090</v>
      </c>
      <c r="V47" s="6" t="s">
        <v>222</v>
      </c>
      <c r="W47" s="6" t="s">
        <v>67</v>
      </c>
      <c r="X47" s="6" t="s">
        <v>36</v>
      </c>
      <c r="Y47" s="6">
        <v>3090</v>
      </c>
      <c r="Z47" s="6">
        <v>2214</v>
      </c>
      <c r="AA47" s="6">
        <v>748</v>
      </c>
      <c r="AB47" s="6">
        <v>79</v>
      </c>
      <c r="AC47" s="6" t="s">
        <v>120</v>
      </c>
      <c r="AD47" s="6"/>
      <c r="AE47" s="4">
        <v>0</v>
      </c>
      <c r="AF47" s="9"/>
      <c r="AG47">
        <v>2016</v>
      </c>
    </row>
    <row r="48" spans="2:33" x14ac:dyDescent="0.2">
      <c r="B48" s="6" t="s">
        <v>172</v>
      </c>
      <c r="C48" s="6" t="s">
        <v>50</v>
      </c>
      <c r="D48" s="6">
        <v>2</v>
      </c>
      <c r="E48" s="6">
        <v>2</v>
      </c>
      <c r="F48" s="6"/>
      <c r="G48" s="6" t="s">
        <v>121</v>
      </c>
      <c r="H48" s="6" t="s">
        <v>118</v>
      </c>
      <c r="I48" s="6">
        <v>0</v>
      </c>
      <c r="J48" s="6"/>
      <c r="K48" s="6"/>
      <c r="L48" s="6">
        <v>0</v>
      </c>
      <c r="M48" s="6"/>
      <c r="N48" s="6">
        <v>0</v>
      </c>
      <c r="O48" s="6">
        <v>0</v>
      </c>
      <c r="P48" s="6"/>
      <c r="Q48" s="6">
        <v>0</v>
      </c>
      <c r="R48" s="6"/>
      <c r="S48" s="6"/>
      <c r="T48" s="6" t="s">
        <v>35</v>
      </c>
      <c r="U48" s="6">
        <v>1181</v>
      </c>
      <c r="V48" s="6" t="s">
        <v>223</v>
      </c>
      <c r="W48" s="6" t="s">
        <v>67</v>
      </c>
      <c r="X48" s="6" t="s">
        <v>36</v>
      </c>
      <c r="Y48" s="6">
        <v>1181</v>
      </c>
      <c r="Z48" s="6">
        <v>712</v>
      </c>
      <c r="AA48" s="6">
        <v>411</v>
      </c>
      <c r="AB48" s="6">
        <v>58</v>
      </c>
      <c r="AC48" s="6" t="s">
        <v>122</v>
      </c>
      <c r="AD48" s="6"/>
      <c r="AE48" s="4">
        <v>1</v>
      </c>
      <c r="AF48" s="9"/>
      <c r="AG48">
        <v>2016</v>
      </c>
    </row>
    <row r="49" spans="2:33" x14ac:dyDescent="0.2">
      <c r="B49" s="6" t="s">
        <v>172</v>
      </c>
      <c r="C49" s="6" t="s">
        <v>50</v>
      </c>
      <c r="D49" s="6">
        <v>2</v>
      </c>
      <c r="E49" s="6">
        <v>2</v>
      </c>
      <c r="F49" s="6"/>
      <c r="G49" s="6" t="s">
        <v>121</v>
      </c>
      <c r="H49" s="6" t="s">
        <v>118</v>
      </c>
      <c r="I49" s="6">
        <v>0</v>
      </c>
      <c r="J49" s="6"/>
      <c r="K49" s="6"/>
      <c r="L49" s="6">
        <v>0</v>
      </c>
      <c r="M49" s="6"/>
      <c r="N49" s="6">
        <v>0</v>
      </c>
      <c r="O49" s="6">
        <v>0</v>
      </c>
      <c r="P49" s="6"/>
      <c r="Q49" s="6">
        <v>0</v>
      </c>
      <c r="R49" s="6"/>
      <c r="S49" s="6"/>
      <c r="T49" s="6" t="s">
        <v>38</v>
      </c>
      <c r="U49" s="6">
        <v>3090</v>
      </c>
      <c r="V49" s="6" t="s">
        <v>224</v>
      </c>
      <c r="W49" s="6" t="s">
        <v>67</v>
      </c>
      <c r="X49" s="6" t="s">
        <v>36</v>
      </c>
      <c r="Y49" s="6">
        <v>3090</v>
      </c>
      <c r="Z49" s="6">
        <v>2029</v>
      </c>
      <c r="AA49" s="6">
        <v>930</v>
      </c>
      <c r="AB49" s="6">
        <v>82</v>
      </c>
      <c r="AC49" s="6" t="s">
        <v>123</v>
      </c>
      <c r="AD49" s="6"/>
      <c r="AE49" s="4">
        <v>0</v>
      </c>
      <c r="AF49" s="9"/>
      <c r="AG49">
        <v>2016</v>
      </c>
    </row>
    <row r="50" spans="2:33" x14ac:dyDescent="0.2">
      <c r="B50" s="1" t="s">
        <v>173</v>
      </c>
      <c r="C50" s="6" t="s">
        <v>48</v>
      </c>
      <c r="D50" s="6"/>
      <c r="E50" s="6"/>
      <c r="F50" s="6" t="s">
        <v>315</v>
      </c>
      <c r="G50" s="6" t="s">
        <v>124</v>
      </c>
      <c r="H50" s="6"/>
      <c r="I50" s="6">
        <v>0</v>
      </c>
      <c r="J50" s="6"/>
      <c r="K50" s="6"/>
      <c r="L50" s="6">
        <v>0</v>
      </c>
      <c r="M50" s="6"/>
      <c r="N50" t="s">
        <v>345</v>
      </c>
      <c r="O50" s="9">
        <v>0</v>
      </c>
      <c r="P50" s="9"/>
      <c r="Q50" s="9">
        <v>0</v>
      </c>
      <c r="R50" s="6"/>
      <c r="S50" s="6">
        <v>10</v>
      </c>
      <c r="T50" s="6" t="s">
        <v>35</v>
      </c>
      <c r="U50" s="6">
        <v>1181</v>
      </c>
      <c r="V50" s="6" t="s">
        <v>225</v>
      </c>
      <c r="W50" s="6" t="s">
        <v>67</v>
      </c>
      <c r="X50" s="6" t="s">
        <v>125</v>
      </c>
      <c r="Y50" s="6">
        <v>1181</v>
      </c>
      <c r="Z50" s="6">
        <v>861</v>
      </c>
      <c r="AA50" s="6">
        <v>198</v>
      </c>
      <c r="AB50" s="6">
        <v>0</v>
      </c>
      <c r="AC50" s="6" t="s">
        <v>316</v>
      </c>
      <c r="AD50" s="6"/>
      <c r="AE50" s="4">
        <v>0</v>
      </c>
      <c r="AF50" s="9"/>
      <c r="AG50">
        <v>2016</v>
      </c>
    </row>
    <row r="51" spans="2:33" x14ac:dyDescent="0.2">
      <c r="B51" s="1" t="s">
        <v>173</v>
      </c>
      <c r="C51" s="6" t="s">
        <v>48</v>
      </c>
      <c r="D51" s="6"/>
      <c r="E51" s="6"/>
      <c r="F51" s="6" t="s">
        <v>315</v>
      </c>
      <c r="G51" s="6" t="s">
        <v>124</v>
      </c>
      <c r="H51" s="6"/>
      <c r="I51" s="6">
        <v>0</v>
      </c>
      <c r="J51" s="6"/>
      <c r="K51" s="6"/>
      <c r="L51" s="6">
        <v>0</v>
      </c>
      <c r="M51" s="6"/>
      <c r="N51" t="s">
        <v>345</v>
      </c>
      <c r="O51" s="9">
        <v>0</v>
      </c>
      <c r="P51" s="9"/>
      <c r="Q51" s="9">
        <v>0</v>
      </c>
      <c r="R51" s="6"/>
      <c r="S51" s="6">
        <v>10</v>
      </c>
      <c r="T51" s="6" t="s">
        <v>38</v>
      </c>
      <c r="U51" s="6">
        <v>2590</v>
      </c>
      <c r="V51" s="6" t="s">
        <v>226</v>
      </c>
      <c r="W51" s="6" t="s">
        <v>67</v>
      </c>
      <c r="X51" s="6" t="s">
        <v>125</v>
      </c>
      <c r="Y51" s="6">
        <v>2590</v>
      </c>
      <c r="Z51" s="6">
        <v>2338</v>
      </c>
      <c r="AA51" s="6">
        <v>252</v>
      </c>
      <c r="AB51" s="6">
        <v>0</v>
      </c>
      <c r="AC51" s="6" t="s">
        <v>317</v>
      </c>
      <c r="AD51" s="6"/>
      <c r="AE51" s="4">
        <v>0</v>
      </c>
      <c r="AF51" s="9"/>
      <c r="AG51">
        <v>2016</v>
      </c>
    </row>
    <row r="52" spans="2:33" x14ac:dyDescent="0.2">
      <c r="B52" s="1" t="s">
        <v>173</v>
      </c>
      <c r="C52" s="6" t="s">
        <v>48</v>
      </c>
      <c r="D52" s="6"/>
      <c r="E52" s="6"/>
      <c r="F52" s="6" t="s">
        <v>315</v>
      </c>
      <c r="G52" s="6" t="s">
        <v>126</v>
      </c>
      <c r="H52" s="6"/>
      <c r="I52" s="6">
        <v>0</v>
      </c>
      <c r="J52" s="6"/>
      <c r="K52" s="6"/>
      <c r="L52" s="6">
        <v>0</v>
      </c>
      <c r="M52" s="6"/>
      <c r="N52" t="s">
        <v>345</v>
      </c>
      <c r="O52" s="9">
        <v>0</v>
      </c>
      <c r="P52" s="9"/>
      <c r="Q52" s="9">
        <v>0</v>
      </c>
      <c r="R52" s="6"/>
      <c r="S52" s="6">
        <v>10</v>
      </c>
      <c r="T52" s="6" t="s">
        <v>35</v>
      </c>
      <c r="U52" s="6">
        <v>1059</v>
      </c>
      <c r="V52" s="6" t="s">
        <v>227</v>
      </c>
      <c r="W52" s="6" t="s">
        <v>67</v>
      </c>
      <c r="X52" s="6" t="s">
        <v>125</v>
      </c>
      <c r="Y52" s="6">
        <v>1059</v>
      </c>
      <c r="Z52" s="6">
        <v>463</v>
      </c>
      <c r="AA52" s="6">
        <v>596</v>
      </c>
      <c r="AB52" s="6">
        <v>0</v>
      </c>
      <c r="AC52" s="6" t="s">
        <v>318</v>
      </c>
      <c r="AD52" s="6"/>
      <c r="AE52" s="4">
        <v>0</v>
      </c>
      <c r="AF52" s="9"/>
      <c r="AG52">
        <v>2016</v>
      </c>
    </row>
    <row r="53" spans="2:33" x14ac:dyDescent="0.2">
      <c r="B53" s="1" t="s">
        <v>173</v>
      </c>
      <c r="C53" s="6" t="s">
        <v>48</v>
      </c>
      <c r="D53" s="6"/>
      <c r="E53" s="6"/>
      <c r="F53" s="6" t="s">
        <v>315</v>
      </c>
      <c r="G53" s="6" t="s">
        <v>126</v>
      </c>
      <c r="H53" s="6"/>
      <c r="I53" s="6">
        <v>0</v>
      </c>
      <c r="J53" s="6"/>
      <c r="K53" s="6"/>
      <c r="L53" s="6">
        <v>0</v>
      </c>
      <c r="M53" s="6"/>
      <c r="N53" t="s">
        <v>345</v>
      </c>
      <c r="O53" s="9">
        <v>0</v>
      </c>
      <c r="P53" s="9"/>
      <c r="Q53" s="9">
        <v>0</v>
      </c>
      <c r="R53" s="6"/>
      <c r="S53" s="6">
        <v>10</v>
      </c>
      <c r="T53" s="6" t="s">
        <v>38</v>
      </c>
      <c r="U53" s="6">
        <v>2590</v>
      </c>
      <c r="V53" s="6" t="s">
        <v>228</v>
      </c>
      <c r="W53" s="6" t="s">
        <v>67</v>
      </c>
      <c r="X53" s="6" t="s">
        <v>125</v>
      </c>
      <c r="Y53" s="6">
        <v>2590</v>
      </c>
      <c r="Z53" s="6">
        <v>1578</v>
      </c>
      <c r="AA53" s="6">
        <v>1012</v>
      </c>
      <c r="AB53" s="6">
        <v>0</v>
      </c>
      <c r="AC53" s="6" t="s">
        <v>319</v>
      </c>
      <c r="AD53" s="6"/>
      <c r="AE53" s="4">
        <v>0</v>
      </c>
      <c r="AF53" s="9"/>
      <c r="AG53">
        <v>2016</v>
      </c>
    </row>
    <row r="54" spans="2:33" x14ac:dyDescent="0.2">
      <c r="B54" s="1" t="s">
        <v>173</v>
      </c>
      <c r="C54" s="6" t="s">
        <v>48</v>
      </c>
      <c r="D54" s="6"/>
      <c r="E54" s="6"/>
      <c r="F54" s="6" t="s">
        <v>315</v>
      </c>
      <c r="G54" s="6" t="s">
        <v>126</v>
      </c>
      <c r="H54" s="6"/>
      <c r="I54" s="6">
        <v>0</v>
      </c>
      <c r="J54" s="6"/>
      <c r="K54" s="6"/>
      <c r="L54" s="6">
        <v>0</v>
      </c>
      <c r="M54" s="6"/>
      <c r="N54" t="s">
        <v>345</v>
      </c>
      <c r="O54" s="9">
        <v>0</v>
      </c>
      <c r="P54" s="9"/>
      <c r="Q54" s="9">
        <v>0</v>
      </c>
      <c r="R54" s="6"/>
      <c r="S54" s="6">
        <v>10</v>
      </c>
      <c r="T54" s="6" t="s">
        <v>35</v>
      </c>
      <c r="U54" s="6">
        <v>1059</v>
      </c>
      <c r="V54" s="6" t="s">
        <v>229</v>
      </c>
      <c r="W54" s="6" t="s">
        <v>67</v>
      </c>
      <c r="X54" s="6" t="s">
        <v>125</v>
      </c>
      <c r="Y54" s="6">
        <v>1059</v>
      </c>
      <c r="Z54" s="6">
        <v>538</v>
      </c>
      <c r="AA54" s="6">
        <v>521</v>
      </c>
      <c r="AB54" s="6">
        <v>0</v>
      </c>
      <c r="AC54" s="6" t="s">
        <v>127</v>
      </c>
      <c r="AD54" s="6"/>
      <c r="AE54" s="4">
        <v>0</v>
      </c>
      <c r="AF54" s="9"/>
      <c r="AG54">
        <v>2016</v>
      </c>
    </row>
    <row r="55" spans="2:33" x14ac:dyDescent="0.2">
      <c r="B55" s="1" t="s">
        <v>173</v>
      </c>
      <c r="C55" s="6" t="s">
        <v>48</v>
      </c>
      <c r="D55" s="6"/>
      <c r="E55" s="6"/>
      <c r="F55" s="6" t="s">
        <v>315</v>
      </c>
      <c r="G55" s="6" t="s">
        <v>126</v>
      </c>
      <c r="H55" s="6"/>
      <c r="I55" s="6">
        <v>0</v>
      </c>
      <c r="J55" s="6"/>
      <c r="K55" s="6"/>
      <c r="L55" s="6">
        <v>0</v>
      </c>
      <c r="M55" s="6"/>
      <c r="N55" t="s">
        <v>345</v>
      </c>
      <c r="O55" s="9">
        <v>0</v>
      </c>
      <c r="P55" s="9"/>
      <c r="Q55" s="9">
        <v>0</v>
      </c>
      <c r="R55" s="6"/>
      <c r="S55" s="6">
        <v>10</v>
      </c>
      <c r="T55" s="6" t="s">
        <v>38</v>
      </c>
      <c r="U55" s="6">
        <v>2590</v>
      </c>
      <c r="V55" s="6" t="s">
        <v>230</v>
      </c>
      <c r="W55" s="6" t="s">
        <v>67</v>
      </c>
      <c r="X55" s="6" t="s">
        <v>125</v>
      </c>
      <c r="Y55" s="6">
        <v>2590</v>
      </c>
      <c r="Z55" s="6">
        <v>1763</v>
      </c>
      <c r="AA55" s="6">
        <v>827</v>
      </c>
      <c r="AB55" s="6">
        <v>0</v>
      </c>
      <c r="AC55" s="6" t="s">
        <v>128</v>
      </c>
      <c r="AD55" s="6"/>
      <c r="AE55" s="4">
        <v>0</v>
      </c>
      <c r="AF55" s="9"/>
      <c r="AG55">
        <v>2016</v>
      </c>
    </row>
    <row r="56" spans="2:33" x14ac:dyDescent="0.2">
      <c r="B56" s="1" t="s">
        <v>173</v>
      </c>
      <c r="C56" s="6" t="s">
        <v>48</v>
      </c>
      <c r="D56" s="6"/>
      <c r="E56" s="6"/>
      <c r="F56" s="6" t="s">
        <v>315</v>
      </c>
      <c r="G56" s="6" t="s">
        <v>129</v>
      </c>
      <c r="H56" s="6"/>
      <c r="I56" s="6">
        <v>0</v>
      </c>
      <c r="J56" s="6"/>
      <c r="K56" s="6"/>
      <c r="L56" s="6">
        <v>0</v>
      </c>
      <c r="M56" s="6"/>
      <c r="N56" t="s">
        <v>345</v>
      </c>
      <c r="O56" s="9">
        <v>0</v>
      </c>
      <c r="P56" s="9"/>
      <c r="Q56" s="9">
        <v>0</v>
      </c>
      <c r="R56" s="6"/>
      <c r="S56" s="6">
        <v>10</v>
      </c>
      <c r="T56" s="6" t="s">
        <v>35</v>
      </c>
      <c r="U56" s="6">
        <v>1059</v>
      </c>
      <c r="V56" s="6" t="s">
        <v>231</v>
      </c>
      <c r="W56" s="6" t="s">
        <v>67</v>
      </c>
      <c r="X56" s="6" t="s">
        <v>125</v>
      </c>
      <c r="Y56" s="6">
        <v>1059</v>
      </c>
      <c r="Z56" s="6">
        <v>275</v>
      </c>
      <c r="AA56" s="6">
        <v>784</v>
      </c>
      <c r="AB56" s="6">
        <v>0</v>
      </c>
      <c r="AC56" s="6" t="s">
        <v>320</v>
      </c>
      <c r="AD56" s="6"/>
      <c r="AE56" s="4">
        <v>0</v>
      </c>
      <c r="AF56" s="9"/>
      <c r="AG56">
        <v>2016</v>
      </c>
    </row>
    <row r="57" spans="2:33" x14ac:dyDescent="0.2">
      <c r="B57" s="1" t="s">
        <v>173</v>
      </c>
      <c r="C57" s="6" t="s">
        <v>48</v>
      </c>
      <c r="D57" s="6"/>
      <c r="E57" s="6"/>
      <c r="F57" s="6" t="s">
        <v>315</v>
      </c>
      <c r="G57" s="6" t="s">
        <v>129</v>
      </c>
      <c r="H57" s="6"/>
      <c r="I57" s="6">
        <v>0</v>
      </c>
      <c r="J57" s="6"/>
      <c r="K57" s="6"/>
      <c r="L57" s="6">
        <v>0</v>
      </c>
      <c r="M57" s="6"/>
      <c r="N57" t="s">
        <v>345</v>
      </c>
      <c r="O57" s="9">
        <v>0</v>
      </c>
      <c r="P57" s="9"/>
      <c r="Q57" s="9">
        <v>0</v>
      </c>
      <c r="R57" s="6"/>
      <c r="S57" s="6">
        <v>10</v>
      </c>
      <c r="T57" s="6" t="s">
        <v>38</v>
      </c>
      <c r="U57" s="6">
        <v>2590</v>
      </c>
      <c r="V57" s="6" t="s">
        <v>232</v>
      </c>
      <c r="W57" s="6" t="s">
        <v>67</v>
      </c>
      <c r="X57" s="6" t="s">
        <v>125</v>
      </c>
      <c r="Y57" s="6">
        <v>2590</v>
      </c>
      <c r="Z57" s="6">
        <v>1338</v>
      </c>
      <c r="AA57" s="6">
        <v>1252</v>
      </c>
      <c r="AB57" s="6">
        <v>0</v>
      </c>
      <c r="AC57" s="6" t="s">
        <v>321</v>
      </c>
      <c r="AD57" s="6"/>
      <c r="AE57" s="4">
        <v>0</v>
      </c>
      <c r="AF57" s="9"/>
      <c r="AG57">
        <v>2016</v>
      </c>
    </row>
    <row r="58" spans="2:33" x14ac:dyDescent="0.2">
      <c r="B58" s="1" t="s">
        <v>173</v>
      </c>
      <c r="C58" s="6" t="s">
        <v>48</v>
      </c>
      <c r="D58" s="6"/>
      <c r="E58" s="6"/>
      <c r="F58" s="6" t="s">
        <v>315</v>
      </c>
      <c r="G58" s="6" t="s">
        <v>129</v>
      </c>
      <c r="H58" s="6"/>
      <c r="I58" s="6">
        <v>0</v>
      </c>
      <c r="J58" s="6"/>
      <c r="K58" s="6"/>
      <c r="L58" s="6">
        <v>0</v>
      </c>
      <c r="M58" s="6"/>
      <c r="N58" t="s">
        <v>345</v>
      </c>
      <c r="O58" s="9">
        <v>0</v>
      </c>
      <c r="P58" s="9"/>
      <c r="Q58" s="9">
        <v>0</v>
      </c>
      <c r="R58" s="6"/>
      <c r="S58" s="6">
        <v>10</v>
      </c>
      <c r="T58" s="6" t="s">
        <v>35</v>
      </c>
      <c r="U58" s="6">
        <v>1059</v>
      </c>
      <c r="V58" s="6" t="s">
        <v>233</v>
      </c>
      <c r="W58" s="6" t="s">
        <v>67</v>
      </c>
      <c r="X58" s="6" t="s">
        <v>125</v>
      </c>
      <c r="Y58" s="6">
        <v>1059</v>
      </c>
      <c r="Z58" s="6">
        <v>214</v>
      </c>
      <c r="AA58" s="6">
        <v>845</v>
      </c>
      <c r="AB58" s="6">
        <v>0</v>
      </c>
      <c r="AC58" s="6" t="s">
        <v>322</v>
      </c>
      <c r="AD58" s="6"/>
      <c r="AE58" s="4">
        <v>0</v>
      </c>
      <c r="AF58" s="9"/>
      <c r="AG58">
        <v>2016</v>
      </c>
    </row>
    <row r="59" spans="2:33" x14ac:dyDescent="0.2">
      <c r="B59" s="1" t="s">
        <v>173</v>
      </c>
      <c r="C59" s="6" t="s">
        <v>48</v>
      </c>
      <c r="D59" s="6"/>
      <c r="E59" s="6"/>
      <c r="F59" s="6" t="s">
        <v>315</v>
      </c>
      <c r="G59" s="6" t="s">
        <v>129</v>
      </c>
      <c r="H59" s="6"/>
      <c r="I59" s="6">
        <v>0</v>
      </c>
      <c r="J59" s="6"/>
      <c r="K59" s="6"/>
      <c r="L59" s="6">
        <v>0</v>
      </c>
      <c r="M59" s="6"/>
      <c r="N59" t="s">
        <v>345</v>
      </c>
      <c r="O59" s="9">
        <v>0</v>
      </c>
      <c r="P59" s="9"/>
      <c r="Q59" s="9">
        <v>0</v>
      </c>
      <c r="R59" s="6"/>
      <c r="S59" s="6">
        <v>10</v>
      </c>
      <c r="T59" s="6" t="s">
        <v>38</v>
      </c>
      <c r="U59" s="6">
        <v>2590</v>
      </c>
      <c r="V59" s="6" t="s">
        <v>234</v>
      </c>
      <c r="W59" s="6" t="s">
        <v>67</v>
      </c>
      <c r="X59" s="6" t="s">
        <v>125</v>
      </c>
      <c r="Y59" s="6">
        <v>2590</v>
      </c>
      <c r="Z59" s="6">
        <v>1056</v>
      </c>
      <c r="AA59" s="6">
        <v>1534</v>
      </c>
      <c r="AB59" s="6">
        <v>0</v>
      </c>
      <c r="AC59" s="6" t="s">
        <v>323</v>
      </c>
      <c r="AD59" s="6"/>
      <c r="AE59" s="4">
        <v>0</v>
      </c>
      <c r="AF59" s="9"/>
      <c r="AG59">
        <v>2016</v>
      </c>
    </row>
    <row r="60" spans="2:33" x14ac:dyDescent="0.2">
      <c r="B60" s="1" t="s">
        <v>173</v>
      </c>
      <c r="C60" s="6" t="s">
        <v>48</v>
      </c>
      <c r="D60" s="6"/>
      <c r="E60" s="6"/>
      <c r="F60" s="6" t="s">
        <v>315</v>
      </c>
      <c r="G60" s="6" t="s">
        <v>130</v>
      </c>
      <c r="H60" s="6"/>
      <c r="I60" s="6">
        <v>0</v>
      </c>
      <c r="J60" s="6"/>
      <c r="K60" s="6"/>
      <c r="L60" s="6">
        <v>0</v>
      </c>
      <c r="M60" s="6"/>
      <c r="N60" t="s">
        <v>345</v>
      </c>
      <c r="O60" s="9">
        <v>0</v>
      </c>
      <c r="P60" s="9"/>
      <c r="Q60" s="9">
        <v>0</v>
      </c>
      <c r="R60" s="6"/>
      <c r="S60" s="6">
        <v>10</v>
      </c>
      <c r="T60" s="6" t="s">
        <v>35</v>
      </c>
      <c r="U60" s="6">
        <v>1059</v>
      </c>
      <c r="V60" s="6" t="s">
        <v>235</v>
      </c>
      <c r="W60" s="6" t="s">
        <v>67</v>
      </c>
      <c r="X60" s="6" t="s">
        <v>125</v>
      </c>
      <c r="Y60" s="6">
        <v>1059</v>
      </c>
      <c r="Z60" s="6">
        <v>834</v>
      </c>
      <c r="AA60" s="6">
        <v>225</v>
      </c>
      <c r="AB60" s="6">
        <v>0</v>
      </c>
      <c r="AC60" s="6" t="s">
        <v>324</v>
      </c>
      <c r="AD60" s="6"/>
      <c r="AE60" s="4">
        <v>0</v>
      </c>
      <c r="AF60" s="9"/>
      <c r="AG60">
        <v>2016</v>
      </c>
    </row>
    <row r="61" spans="2:33" x14ac:dyDescent="0.2">
      <c r="B61" s="1" t="s">
        <v>173</v>
      </c>
      <c r="C61" s="6" t="s">
        <v>48</v>
      </c>
      <c r="D61" s="6"/>
      <c r="E61" s="6"/>
      <c r="F61" s="6" t="s">
        <v>315</v>
      </c>
      <c r="G61" s="6" t="s">
        <v>130</v>
      </c>
      <c r="H61" s="6"/>
      <c r="I61" s="6">
        <v>0</v>
      </c>
      <c r="J61" s="6"/>
      <c r="K61" s="6"/>
      <c r="L61" s="6">
        <v>0</v>
      </c>
      <c r="M61" s="6"/>
      <c r="N61" t="s">
        <v>345</v>
      </c>
      <c r="O61" s="9">
        <v>0</v>
      </c>
      <c r="P61" s="9"/>
      <c r="Q61" s="9">
        <v>0</v>
      </c>
      <c r="R61" s="6"/>
      <c r="S61" s="6">
        <v>10</v>
      </c>
      <c r="T61" s="6" t="s">
        <v>38</v>
      </c>
      <c r="U61" s="6">
        <v>2590</v>
      </c>
      <c r="V61" s="6" t="s">
        <v>236</v>
      </c>
      <c r="W61" s="6" t="s">
        <v>67</v>
      </c>
      <c r="X61" s="6" t="s">
        <v>125</v>
      </c>
      <c r="Y61" s="6">
        <v>2590</v>
      </c>
      <c r="Z61" s="6">
        <v>2263</v>
      </c>
      <c r="AA61" s="6">
        <v>327</v>
      </c>
      <c r="AB61" s="6">
        <v>0</v>
      </c>
      <c r="AC61" s="6" t="s">
        <v>325</v>
      </c>
      <c r="AD61" s="6"/>
      <c r="AE61" s="4">
        <v>0</v>
      </c>
      <c r="AF61" s="9"/>
      <c r="AG61">
        <v>2016</v>
      </c>
    </row>
    <row r="62" spans="2:33" x14ac:dyDescent="0.2">
      <c r="B62" s="1" t="s">
        <v>173</v>
      </c>
      <c r="C62" s="6" t="s">
        <v>48</v>
      </c>
      <c r="D62" s="6"/>
      <c r="E62" s="6"/>
      <c r="F62" s="6" t="s">
        <v>315</v>
      </c>
      <c r="G62" s="6" t="s">
        <v>130</v>
      </c>
      <c r="H62" s="6"/>
      <c r="I62" s="6">
        <v>0</v>
      </c>
      <c r="J62" s="6"/>
      <c r="K62" s="6"/>
      <c r="L62" s="6">
        <v>0</v>
      </c>
      <c r="M62" s="6"/>
      <c r="N62" t="s">
        <v>345</v>
      </c>
      <c r="O62" s="9">
        <v>0</v>
      </c>
      <c r="P62" s="9"/>
      <c r="Q62" s="9">
        <v>0</v>
      </c>
      <c r="R62" s="6"/>
      <c r="S62" s="6">
        <v>10</v>
      </c>
      <c r="T62" s="6" t="s">
        <v>35</v>
      </c>
      <c r="U62" s="6">
        <v>1059</v>
      </c>
      <c r="V62" s="6" t="s">
        <v>237</v>
      </c>
      <c r="W62" s="6" t="s">
        <v>67</v>
      </c>
      <c r="X62" s="6" t="s">
        <v>125</v>
      </c>
      <c r="Y62" s="6">
        <v>1059</v>
      </c>
      <c r="Z62" s="6">
        <v>1864</v>
      </c>
      <c r="AA62" s="6">
        <v>726</v>
      </c>
      <c r="AB62" s="6">
        <v>0</v>
      </c>
      <c r="AC62" s="6" t="s">
        <v>326</v>
      </c>
      <c r="AD62" s="6"/>
      <c r="AE62" s="4">
        <v>0</v>
      </c>
      <c r="AF62" s="9"/>
      <c r="AG62">
        <v>2016</v>
      </c>
    </row>
    <row r="63" spans="2:33" x14ac:dyDescent="0.2">
      <c r="B63" s="1" t="s">
        <v>173</v>
      </c>
      <c r="C63" s="6" t="s">
        <v>48</v>
      </c>
      <c r="D63" s="6"/>
      <c r="E63" s="6"/>
      <c r="F63" s="6" t="s">
        <v>315</v>
      </c>
      <c r="G63" s="6" t="s">
        <v>130</v>
      </c>
      <c r="H63" s="6"/>
      <c r="I63" s="6">
        <v>0</v>
      </c>
      <c r="J63" s="6"/>
      <c r="K63" s="6"/>
      <c r="L63" s="6">
        <v>0</v>
      </c>
      <c r="M63" s="6"/>
      <c r="N63" t="s">
        <v>345</v>
      </c>
      <c r="O63" s="9">
        <v>0</v>
      </c>
      <c r="P63" s="9"/>
      <c r="Q63" s="9">
        <v>0</v>
      </c>
      <c r="R63" s="6"/>
      <c r="S63" s="6">
        <v>10</v>
      </c>
      <c r="T63" s="6" t="s">
        <v>38</v>
      </c>
      <c r="U63" s="6">
        <v>2590</v>
      </c>
      <c r="V63" s="6" t="s">
        <v>238</v>
      </c>
      <c r="W63" s="6" t="s">
        <v>67</v>
      </c>
      <c r="X63" s="6" t="s">
        <v>125</v>
      </c>
      <c r="Y63" s="6">
        <v>2590</v>
      </c>
      <c r="Z63" s="6">
        <v>1864</v>
      </c>
      <c r="AA63" s="6">
        <v>726</v>
      </c>
      <c r="AB63" s="6">
        <v>0</v>
      </c>
      <c r="AC63" s="6" t="s">
        <v>327</v>
      </c>
      <c r="AD63" s="6"/>
      <c r="AE63" s="4">
        <v>0</v>
      </c>
      <c r="AF63" s="9"/>
      <c r="AG63">
        <v>2016</v>
      </c>
    </row>
    <row r="64" spans="2:33" x14ac:dyDescent="0.2">
      <c r="B64" s="1" t="s">
        <v>173</v>
      </c>
      <c r="C64" s="6" t="s">
        <v>48</v>
      </c>
      <c r="D64" s="6"/>
      <c r="E64" s="6"/>
      <c r="F64" s="6" t="s">
        <v>315</v>
      </c>
      <c r="G64" s="6" t="s">
        <v>131</v>
      </c>
      <c r="H64" s="6"/>
      <c r="I64" s="6">
        <v>0</v>
      </c>
      <c r="J64" s="6"/>
      <c r="K64" s="6"/>
      <c r="L64" s="6">
        <v>0</v>
      </c>
      <c r="M64" s="6"/>
      <c r="N64" t="s">
        <v>345</v>
      </c>
      <c r="O64" s="9">
        <v>0</v>
      </c>
      <c r="P64" s="9"/>
      <c r="Q64" s="9">
        <v>0</v>
      </c>
      <c r="R64" s="6"/>
      <c r="S64" s="6">
        <v>10</v>
      </c>
      <c r="T64" s="6" t="s">
        <v>35</v>
      </c>
      <c r="U64" s="6">
        <v>1059</v>
      </c>
      <c r="V64" s="6" t="s">
        <v>239</v>
      </c>
      <c r="W64" s="6" t="s">
        <v>67</v>
      </c>
      <c r="X64" s="6" t="s">
        <v>125</v>
      </c>
      <c r="Y64" s="6">
        <v>1059</v>
      </c>
      <c r="Z64" s="6">
        <f>123+75</f>
        <v>198</v>
      </c>
      <c r="AA64" s="6">
        <v>861</v>
      </c>
      <c r="AB64" s="6">
        <v>0</v>
      </c>
      <c r="AC64" s="6" t="s">
        <v>328</v>
      </c>
      <c r="AD64" s="6"/>
      <c r="AE64" s="4">
        <v>0</v>
      </c>
      <c r="AF64" s="9"/>
      <c r="AG64">
        <v>2016</v>
      </c>
    </row>
    <row r="65" spans="2:33" x14ac:dyDescent="0.2">
      <c r="B65" s="1" t="s">
        <v>173</v>
      </c>
      <c r="C65" s="6" t="s">
        <v>48</v>
      </c>
      <c r="D65" s="6"/>
      <c r="E65" s="6"/>
      <c r="F65" s="6" t="s">
        <v>315</v>
      </c>
      <c r="G65" s="6" t="s">
        <v>131</v>
      </c>
      <c r="H65" s="6"/>
      <c r="I65" s="6">
        <v>0</v>
      </c>
      <c r="J65" s="6"/>
      <c r="K65" s="6"/>
      <c r="L65" s="6">
        <v>0</v>
      </c>
      <c r="M65" s="6"/>
      <c r="N65" t="s">
        <v>345</v>
      </c>
      <c r="O65" s="9">
        <v>0</v>
      </c>
      <c r="P65" s="9"/>
      <c r="Q65" s="9">
        <v>0</v>
      </c>
      <c r="R65" s="6"/>
      <c r="S65" s="6">
        <v>10</v>
      </c>
      <c r="T65" s="6" t="s">
        <v>38</v>
      </c>
      <c r="U65" s="6">
        <v>2590</v>
      </c>
      <c r="V65" s="6" t="s">
        <v>240</v>
      </c>
      <c r="W65" s="6" t="s">
        <v>67</v>
      </c>
      <c r="X65" s="6" t="s">
        <v>125</v>
      </c>
      <c r="Y65" s="6">
        <v>2590</v>
      </c>
      <c r="Z65" s="6">
        <f>382+893</f>
        <v>1275</v>
      </c>
      <c r="AA65" s="6">
        <v>1315</v>
      </c>
      <c r="AB65" s="6">
        <v>0</v>
      </c>
      <c r="AC65" s="6" t="s">
        <v>329</v>
      </c>
      <c r="AD65" s="6"/>
      <c r="AE65" s="4">
        <v>0</v>
      </c>
      <c r="AF65" s="9"/>
      <c r="AG65">
        <v>2016</v>
      </c>
    </row>
    <row r="66" spans="2:33" x14ac:dyDescent="0.2">
      <c r="B66" s="1" t="s">
        <v>173</v>
      </c>
      <c r="C66" s="6" t="s">
        <v>48</v>
      </c>
      <c r="D66" s="6"/>
      <c r="E66" s="6"/>
      <c r="F66" s="6" t="s">
        <v>315</v>
      </c>
      <c r="G66" s="6" t="s">
        <v>131</v>
      </c>
      <c r="H66" s="6"/>
      <c r="I66" s="6">
        <v>0</v>
      </c>
      <c r="J66" s="6"/>
      <c r="K66" s="6"/>
      <c r="L66" s="6">
        <v>0</v>
      </c>
      <c r="M66" s="6"/>
      <c r="N66" t="s">
        <v>345</v>
      </c>
      <c r="O66" s="9">
        <v>0</v>
      </c>
      <c r="P66" s="9"/>
      <c r="Q66" s="9">
        <v>0</v>
      </c>
      <c r="R66" s="6"/>
      <c r="S66" s="6">
        <v>10</v>
      </c>
      <c r="T66" s="6" t="s">
        <v>35</v>
      </c>
      <c r="U66" s="6">
        <v>1059</v>
      </c>
      <c r="V66" s="6" t="s">
        <v>241</v>
      </c>
      <c r="W66" s="6" t="s">
        <v>67</v>
      </c>
      <c r="X66" s="6" t="s">
        <v>125</v>
      </c>
      <c r="Y66" s="6">
        <v>1059</v>
      </c>
      <c r="Z66" s="6">
        <v>63</v>
      </c>
      <c r="AA66" s="6">
        <v>996</v>
      </c>
      <c r="AB66" s="6">
        <v>0</v>
      </c>
      <c r="AC66" s="6" t="s">
        <v>132</v>
      </c>
      <c r="AD66" s="6"/>
      <c r="AE66" s="4">
        <v>0</v>
      </c>
      <c r="AF66" s="9"/>
      <c r="AG66">
        <v>2016</v>
      </c>
    </row>
    <row r="67" spans="2:33" x14ac:dyDescent="0.2">
      <c r="B67" s="1" t="s">
        <v>173</v>
      </c>
      <c r="C67" s="6" t="s">
        <v>48</v>
      </c>
      <c r="D67" s="6"/>
      <c r="E67" s="6"/>
      <c r="F67" s="6" t="s">
        <v>315</v>
      </c>
      <c r="G67" s="6" t="s">
        <v>131</v>
      </c>
      <c r="H67" s="6"/>
      <c r="I67" s="6">
        <v>0</v>
      </c>
      <c r="J67" s="6"/>
      <c r="K67" s="6"/>
      <c r="L67" s="6">
        <v>0</v>
      </c>
      <c r="M67" s="6"/>
      <c r="N67" t="s">
        <v>345</v>
      </c>
      <c r="O67" s="9">
        <v>0</v>
      </c>
      <c r="P67" s="9"/>
      <c r="Q67" s="9">
        <v>0</v>
      </c>
      <c r="R67" s="6"/>
      <c r="S67" s="6">
        <v>10</v>
      </c>
      <c r="T67" s="6" t="s">
        <v>38</v>
      </c>
      <c r="U67" s="6">
        <v>2590</v>
      </c>
      <c r="V67" s="6" t="s">
        <v>242</v>
      </c>
      <c r="W67" s="6" t="s">
        <v>67</v>
      </c>
      <c r="X67" s="6" t="s">
        <v>125</v>
      </c>
      <c r="Y67" s="6">
        <v>2590</v>
      </c>
      <c r="Z67" s="6">
        <v>858</v>
      </c>
      <c r="AA67" s="6">
        <v>1732</v>
      </c>
      <c r="AB67" s="6">
        <v>0</v>
      </c>
      <c r="AC67" s="6" t="s">
        <v>133</v>
      </c>
      <c r="AD67" s="6"/>
      <c r="AE67" s="4">
        <v>0</v>
      </c>
      <c r="AF67" s="9"/>
      <c r="AG67">
        <v>2016</v>
      </c>
    </row>
    <row r="68" spans="2:33" x14ac:dyDescent="0.2">
      <c r="B68" s="6" t="s">
        <v>56</v>
      </c>
      <c r="C68" s="6" t="s">
        <v>50</v>
      </c>
      <c r="D68" s="6">
        <v>4</v>
      </c>
      <c r="E68" s="6">
        <v>4</v>
      </c>
      <c r="F68" s="6"/>
      <c r="G68" s="6" t="s">
        <v>134</v>
      </c>
      <c r="H68" s="6" t="s">
        <v>330</v>
      </c>
      <c r="I68" s="6">
        <v>0</v>
      </c>
      <c r="J68" s="6"/>
      <c r="K68" s="6"/>
      <c r="L68" s="6">
        <v>0</v>
      </c>
      <c r="M68" s="6"/>
      <c r="N68" s="9">
        <v>0</v>
      </c>
      <c r="O68" s="6">
        <v>0</v>
      </c>
      <c r="P68" s="6"/>
      <c r="Q68" s="6">
        <v>1</v>
      </c>
      <c r="R68" s="6" t="s">
        <v>103</v>
      </c>
      <c r="S68" s="6"/>
      <c r="T68" s="6" t="s">
        <v>35</v>
      </c>
      <c r="U68" s="6">
        <v>1059</v>
      </c>
      <c r="V68" s="6" t="s">
        <v>243</v>
      </c>
      <c r="W68" s="6" t="s">
        <v>67</v>
      </c>
      <c r="X68" s="6" t="s">
        <v>125</v>
      </c>
      <c r="Y68" s="6">
        <v>1059</v>
      </c>
      <c r="Z68" s="6">
        <v>422</v>
      </c>
      <c r="AA68" s="6">
        <f>91+286+147</f>
        <v>524</v>
      </c>
      <c r="AB68" s="6">
        <v>113</v>
      </c>
      <c r="AC68" s="6" t="s">
        <v>135</v>
      </c>
      <c r="AD68" s="6"/>
      <c r="AE68" s="9">
        <v>1</v>
      </c>
      <c r="AF68" s="9"/>
      <c r="AG68">
        <v>2016</v>
      </c>
    </row>
    <row r="69" spans="2:33" x14ac:dyDescent="0.2">
      <c r="B69" s="6" t="s">
        <v>56</v>
      </c>
      <c r="C69" s="6" t="s">
        <v>50</v>
      </c>
      <c r="D69" s="6">
        <v>4</v>
      </c>
      <c r="E69" s="6">
        <v>4</v>
      </c>
      <c r="F69" s="6"/>
      <c r="G69" s="6" t="s">
        <v>134</v>
      </c>
      <c r="H69" s="6" t="s">
        <v>330</v>
      </c>
      <c r="I69" s="6">
        <v>0</v>
      </c>
      <c r="J69" s="6"/>
      <c r="K69" s="6"/>
      <c r="L69" s="6">
        <v>0</v>
      </c>
      <c r="M69" s="6"/>
      <c r="N69" s="9">
        <v>0</v>
      </c>
      <c r="O69" s="6">
        <v>0</v>
      </c>
      <c r="P69" s="6"/>
      <c r="Q69" s="6">
        <v>1</v>
      </c>
      <c r="R69" s="6" t="s">
        <v>103</v>
      </c>
      <c r="S69" s="6"/>
      <c r="T69" s="6" t="s">
        <v>38</v>
      </c>
      <c r="U69" s="6">
        <v>2590</v>
      </c>
      <c r="V69" s="6" t="s">
        <v>244</v>
      </c>
      <c r="W69" s="6" t="s">
        <v>67</v>
      </c>
      <c r="X69" s="6" t="s">
        <v>125</v>
      </c>
      <c r="Y69" s="6">
        <v>2590</v>
      </c>
      <c r="Z69" s="6">
        <v>1628</v>
      </c>
      <c r="AA69" s="6">
        <f>92+607+226</f>
        <v>925</v>
      </c>
      <c r="AB69" s="6">
        <v>37</v>
      </c>
      <c r="AC69" s="6" t="s">
        <v>136</v>
      </c>
      <c r="AD69" s="6"/>
      <c r="AE69" s="6">
        <v>0</v>
      </c>
      <c r="AF69" s="6"/>
      <c r="AG69">
        <v>2016</v>
      </c>
    </row>
    <row r="70" spans="2:33" x14ac:dyDescent="0.2">
      <c r="B70" s="6" t="s">
        <v>51</v>
      </c>
      <c r="C70" s="6" t="s">
        <v>50</v>
      </c>
      <c r="D70" s="6">
        <v>3</v>
      </c>
      <c r="E70" s="6">
        <v>3</v>
      </c>
      <c r="F70" s="6"/>
      <c r="G70" s="6" t="s">
        <v>137</v>
      </c>
      <c r="H70" s="6" t="s">
        <v>138</v>
      </c>
      <c r="I70" s="6">
        <v>0</v>
      </c>
      <c r="J70" s="6"/>
      <c r="K70" s="6"/>
      <c r="L70" s="6">
        <v>0</v>
      </c>
      <c r="M70" s="6"/>
      <c r="N70" s="9">
        <v>0</v>
      </c>
      <c r="O70" s="6">
        <v>0</v>
      </c>
      <c r="P70" s="6"/>
      <c r="Q70" s="6">
        <v>0</v>
      </c>
      <c r="R70" s="6"/>
      <c r="S70" s="6"/>
      <c r="T70" s="6" t="s">
        <v>35</v>
      </c>
      <c r="U70" s="6">
        <v>1059</v>
      </c>
      <c r="V70" s="6" t="s">
        <v>245</v>
      </c>
      <c r="W70" s="6" t="s">
        <v>67</v>
      </c>
      <c r="X70" s="6" t="s">
        <v>125</v>
      </c>
      <c r="Y70" s="6">
        <v>1059</v>
      </c>
      <c r="Z70" s="6">
        <v>803</v>
      </c>
      <c r="AA70" s="6">
        <f>128+86</f>
        <v>214</v>
      </c>
      <c r="AB70" s="6">
        <v>42</v>
      </c>
      <c r="AC70" s="6" t="s">
        <v>139</v>
      </c>
      <c r="AD70" s="6"/>
      <c r="AE70" s="6">
        <v>1</v>
      </c>
      <c r="AF70" s="6"/>
      <c r="AG70">
        <v>2016</v>
      </c>
    </row>
    <row r="71" spans="2:33" x14ac:dyDescent="0.2">
      <c r="B71" s="9" t="s">
        <v>51</v>
      </c>
      <c r="C71" s="6" t="s">
        <v>50</v>
      </c>
      <c r="D71" s="6">
        <v>3</v>
      </c>
      <c r="E71" s="6">
        <v>3</v>
      </c>
      <c r="F71" s="6"/>
      <c r="G71" s="6" t="s">
        <v>137</v>
      </c>
      <c r="H71" s="6" t="s">
        <v>138</v>
      </c>
      <c r="I71" s="6">
        <v>0</v>
      </c>
      <c r="J71" s="6"/>
      <c r="K71" s="6"/>
      <c r="L71" s="6">
        <v>0</v>
      </c>
      <c r="M71" s="6"/>
      <c r="N71" s="9">
        <v>0</v>
      </c>
      <c r="O71" s="6">
        <v>0</v>
      </c>
      <c r="P71" s="6"/>
      <c r="Q71" s="6">
        <v>0</v>
      </c>
      <c r="R71" s="6"/>
      <c r="S71" s="6"/>
      <c r="T71" s="6" t="s">
        <v>38</v>
      </c>
      <c r="U71" s="6">
        <v>2590</v>
      </c>
      <c r="V71" s="6" t="s">
        <v>246</v>
      </c>
      <c r="W71" s="6" t="s">
        <v>67</v>
      </c>
      <c r="X71" s="6" t="s">
        <v>125</v>
      </c>
      <c r="Y71" s="6">
        <v>2590</v>
      </c>
      <c r="Z71" s="6">
        <v>1868</v>
      </c>
      <c r="AA71" s="6">
        <f>367+336</f>
        <v>703</v>
      </c>
      <c r="AB71" s="6">
        <v>19</v>
      </c>
      <c r="AC71" s="6" t="s">
        <v>140</v>
      </c>
      <c r="AD71" s="6"/>
      <c r="AE71" s="6">
        <v>0</v>
      </c>
      <c r="AF71" s="6"/>
      <c r="AG71">
        <v>2016</v>
      </c>
    </row>
    <row r="72" spans="2:33" x14ac:dyDescent="0.2">
      <c r="B72" s="9" t="s">
        <v>51</v>
      </c>
      <c r="C72" s="6" t="s">
        <v>50</v>
      </c>
      <c r="D72" s="6">
        <v>3</v>
      </c>
      <c r="E72" s="6">
        <v>3</v>
      </c>
      <c r="F72" s="6" t="s">
        <v>175</v>
      </c>
      <c r="G72" s="6" t="s">
        <v>174</v>
      </c>
      <c r="H72" s="6" t="s">
        <v>331</v>
      </c>
      <c r="I72" s="6">
        <v>0</v>
      </c>
      <c r="J72" s="6"/>
      <c r="K72" s="6"/>
      <c r="L72" s="6">
        <v>0</v>
      </c>
      <c r="M72" s="6"/>
      <c r="N72" s="9">
        <v>0</v>
      </c>
      <c r="O72" s="6">
        <v>0</v>
      </c>
      <c r="P72" s="6"/>
      <c r="Q72" s="6">
        <v>0</v>
      </c>
      <c r="R72" s="6"/>
      <c r="S72" s="6"/>
      <c r="T72" s="6" t="s">
        <v>35</v>
      </c>
      <c r="U72" s="6">
        <v>1059</v>
      </c>
      <c r="V72" s="6" t="s">
        <v>247</v>
      </c>
      <c r="W72" s="6" t="s">
        <v>67</v>
      </c>
      <c r="X72" s="6" t="s">
        <v>125</v>
      </c>
      <c r="Y72" s="6">
        <v>1059</v>
      </c>
      <c r="Z72" s="6">
        <v>705</v>
      </c>
      <c r="AA72" s="6">
        <f>98+229</f>
        <v>327</v>
      </c>
      <c r="AB72" s="6">
        <v>27</v>
      </c>
      <c r="AC72" t="s">
        <v>176</v>
      </c>
      <c r="AD72" s="6"/>
      <c r="AE72" s="6">
        <v>1</v>
      </c>
      <c r="AF72" s="6"/>
      <c r="AG72">
        <v>2016</v>
      </c>
    </row>
    <row r="73" spans="2:33" x14ac:dyDescent="0.2">
      <c r="B73" s="9" t="s">
        <v>49</v>
      </c>
      <c r="C73" s="6" t="s">
        <v>50</v>
      </c>
      <c r="D73" s="6">
        <v>3</v>
      </c>
      <c r="E73" s="6">
        <v>3</v>
      </c>
      <c r="F73" s="6" t="s">
        <v>175</v>
      </c>
      <c r="G73" s="6" t="s">
        <v>174</v>
      </c>
      <c r="H73" s="6" t="s">
        <v>331</v>
      </c>
      <c r="I73" s="6">
        <v>0</v>
      </c>
      <c r="J73" s="6"/>
      <c r="K73" s="6"/>
      <c r="L73" s="6">
        <v>0</v>
      </c>
      <c r="M73" s="6"/>
      <c r="N73" s="9">
        <v>0</v>
      </c>
      <c r="O73" s="6">
        <v>0</v>
      </c>
      <c r="P73" s="6"/>
      <c r="Q73" s="6">
        <v>0</v>
      </c>
      <c r="R73" s="6"/>
      <c r="S73" s="6"/>
      <c r="T73" s="6" t="s">
        <v>38</v>
      </c>
      <c r="U73" s="6">
        <v>2590</v>
      </c>
      <c r="V73" s="6" t="s">
        <v>248</v>
      </c>
      <c r="W73" s="6" t="s">
        <v>67</v>
      </c>
      <c r="X73" s="6" t="s">
        <v>125</v>
      </c>
      <c r="Y73" s="6">
        <v>2590</v>
      </c>
      <c r="Z73" s="6">
        <v>1972</v>
      </c>
      <c r="AA73" s="6">
        <f>292+311</f>
        <v>603</v>
      </c>
      <c r="AB73" s="6">
        <v>15</v>
      </c>
      <c r="AC73" t="s">
        <v>177</v>
      </c>
      <c r="AD73" s="6"/>
      <c r="AE73" s="6">
        <v>0</v>
      </c>
      <c r="AF73" s="6"/>
      <c r="AG73">
        <v>2016</v>
      </c>
    </row>
    <row r="74" spans="2:33" x14ac:dyDescent="0.2">
      <c r="B74" s="9" t="s">
        <v>30</v>
      </c>
      <c r="C74" s="6" t="s">
        <v>31</v>
      </c>
      <c r="D74" s="6">
        <v>7</v>
      </c>
      <c r="E74" s="6">
        <v>2</v>
      </c>
      <c r="F74" s="6" t="s">
        <v>142</v>
      </c>
      <c r="G74" s="6" t="s">
        <v>141</v>
      </c>
      <c r="H74" s="6" t="s">
        <v>33</v>
      </c>
      <c r="I74" s="6">
        <v>0</v>
      </c>
      <c r="J74" s="6"/>
      <c r="K74" s="6" t="s">
        <v>34</v>
      </c>
      <c r="L74" s="6">
        <v>0</v>
      </c>
      <c r="M74" s="6"/>
      <c r="N74" s="9">
        <v>0</v>
      </c>
      <c r="O74" s="6">
        <v>0</v>
      </c>
      <c r="P74" s="6"/>
      <c r="Q74" s="6">
        <v>0</v>
      </c>
      <c r="R74" s="6"/>
      <c r="S74" s="6"/>
      <c r="T74" s="6" t="s">
        <v>35</v>
      </c>
      <c r="U74" s="6">
        <v>1059</v>
      </c>
      <c r="V74" s="6" t="s">
        <v>249</v>
      </c>
      <c r="W74" s="6" t="s">
        <v>67</v>
      </c>
      <c r="X74" s="6" t="s">
        <v>125</v>
      </c>
      <c r="Y74" s="6">
        <v>1059</v>
      </c>
      <c r="Z74" s="6">
        <f>434+147+129</f>
        <v>710</v>
      </c>
      <c r="AA74" s="6">
        <f>128+45+45</f>
        <v>218</v>
      </c>
      <c r="AB74" s="6">
        <v>131</v>
      </c>
      <c r="AC74" s="6" t="s">
        <v>332</v>
      </c>
      <c r="AD74" s="6"/>
      <c r="AE74" s="6">
        <v>1</v>
      </c>
      <c r="AF74" s="6"/>
      <c r="AG74">
        <v>2016</v>
      </c>
    </row>
    <row r="75" spans="2:33" x14ac:dyDescent="0.2">
      <c r="B75" s="9" t="s">
        <v>30</v>
      </c>
      <c r="C75" s="6" t="s">
        <v>31</v>
      </c>
      <c r="D75" s="6">
        <v>7</v>
      </c>
      <c r="E75" s="6">
        <v>2</v>
      </c>
      <c r="F75" s="6" t="s">
        <v>142</v>
      </c>
      <c r="G75" s="6" t="s">
        <v>141</v>
      </c>
      <c r="H75" s="6" t="s">
        <v>33</v>
      </c>
      <c r="I75" s="6">
        <v>0</v>
      </c>
      <c r="J75" s="6"/>
      <c r="K75" s="6" t="s">
        <v>34</v>
      </c>
      <c r="L75" s="6">
        <v>0</v>
      </c>
      <c r="M75" s="6"/>
      <c r="N75" s="9">
        <v>0</v>
      </c>
      <c r="O75" s="6">
        <v>0</v>
      </c>
      <c r="P75" s="6"/>
      <c r="Q75" s="6">
        <v>0</v>
      </c>
      <c r="R75" s="6"/>
      <c r="S75" s="6"/>
      <c r="T75" s="6" t="s">
        <v>38</v>
      </c>
      <c r="U75" s="6">
        <v>2590</v>
      </c>
      <c r="V75" s="6" t="s">
        <v>250</v>
      </c>
      <c r="W75" s="6" t="s">
        <v>67</v>
      </c>
      <c r="X75" s="6" t="s">
        <v>125</v>
      </c>
      <c r="Y75" s="6">
        <v>2590</v>
      </c>
      <c r="Z75" s="6">
        <f>525+568+468</f>
        <v>1561</v>
      </c>
      <c r="AA75" s="6">
        <f>776+157+79+17</f>
        <v>1029</v>
      </c>
      <c r="AB75" s="6">
        <v>0</v>
      </c>
      <c r="AC75" s="6" t="s">
        <v>333</v>
      </c>
      <c r="AD75" s="6"/>
      <c r="AE75" s="6">
        <v>0</v>
      </c>
      <c r="AF75" s="6"/>
      <c r="AG75">
        <v>2016</v>
      </c>
    </row>
    <row r="76" spans="2:33" x14ac:dyDescent="0.2">
      <c r="B76" s="9" t="s">
        <v>30</v>
      </c>
      <c r="C76" s="6" t="s">
        <v>31</v>
      </c>
      <c r="D76" s="6">
        <v>7</v>
      </c>
      <c r="E76" s="6">
        <v>2</v>
      </c>
      <c r="F76" s="6" t="s">
        <v>143</v>
      </c>
      <c r="G76" s="6" t="s">
        <v>144</v>
      </c>
      <c r="H76" s="6" t="s">
        <v>145</v>
      </c>
      <c r="I76" s="6">
        <v>0</v>
      </c>
      <c r="J76" s="6"/>
      <c r="K76" s="6" t="s">
        <v>34</v>
      </c>
      <c r="L76" s="6">
        <v>0</v>
      </c>
      <c r="M76" s="6"/>
      <c r="N76" s="9">
        <v>0</v>
      </c>
      <c r="O76" s="6">
        <v>0</v>
      </c>
      <c r="P76" s="6"/>
      <c r="Q76" s="6">
        <v>0</v>
      </c>
      <c r="R76" s="6"/>
      <c r="S76" s="6"/>
      <c r="T76" s="6" t="s">
        <v>35</v>
      </c>
      <c r="U76" s="6">
        <v>1059</v>
      </c>
      <c r="V76" s="6" t="s">
        <v>251</v>
      </c>
      <c r="W76" s="6" t="s">
        <v>67</v>
      </c>
      <c r="X76" s="6" t="s">
        <v>125</v>
      </c>
      <c r="Y76" s="6">
        <v>1059</v>
      </c>
      <c r="Z76" s="6">
        <f>132+202+39</f>
        <v>373</v>
      </c>
      <c r="AA76" s="6">
        <f>5+22+42+141</f>
        <v>210</v>
      </c>
      <c r="AB76" s="6">
        <v>127</v>
      </c>
      <c r="AC76" s="6" t="s">
        <v>146</v>
      </c>
      <c r="AD76" s="6"/>
      <c r="AE76" s="6">
        <v>1</v>
      </c>
      <c r="AF76" s="6"/>
      <c r="AG76">
        <v>2016</v>
      </c>
    </row>
    <row r="77" spans="2:33" x14ac:dyDescent="0.2">
      <c r="B77" s="6" t="s">
        <v>30</v>
      </c>
      <c r="C77" s="6" t="s">
        <v>31</v>
      </c>
      <c r="D77" s="6">
        <v>7</v>
      </c>
      <c r="E77" s="6">
        <v>2</v>
      </c>
      <c r="F77" s="6" t="s">
        <v>143</v>
      </c>
      <c r="G77" s="6" t="s">
        <v>144</v>
      </c>
      <c r="H77" s="6" t="s">
        <v>145</v>
      </c>
      <c r="I77" s="6">
        <v>0</v>
      </c>
      <c r="J77" s="6"/>
      <c r="K77" s="6" t="s">
        <v>34</v>
      </c>
      <c r="L77" s="6">
        <v>0</v>
      </c>
      <c r="M77" s="6"/>
      <c r="N77" s="9">
        <v>0</v>
      </c>
      <c r="O77" s="6">
        <v>0</v>
      </c>
      <c r="P77" s="6"/>
      <c r="Q77" s="6">
        <v>0</v>
      </c>
      <c r="R77" s="6"/>
      <c r="S77" s="6"/>
      <c r="T77" s="6" t="s">
        <v>38</v>
      </c>
      <c r="U77" s="6">
        <v>2590</v>
      </c>
      <c r="V77" s="6" t="s">
        <v>252</v>
      </c>
      <c r="W77" s="6" t="s">
        <v>67</v>
      </c>
      <c r="X77" s="6" t="s">
        <v>125</v>
      </c>
      <c r="Y77" s="6">
        <v>2590</v>
      </c>
      <c r="Z77" s="6">
        <f>366+726+124</f>
        <v>1216</v>
      </c>
      <c r="AA77" s="6">
        <f>16+106+162+666</f>
        <v>950</v>
      </c>
      <c r="AB77" s="6">
        <v>0</v>
      </c>
      <c r="AC77" s="6" t="s">
        <v>170</v>
      </c>
      <c r="AD77" s="6"/>
      <c r="AE77" s="6">
        <v>0</v>
      </c>
      <c r="AF77" s="6"/>
      <c r="AG77">
        <v>2016</v>
      </c>
    </row>
    <row r="78" spans="2:33" x14ac:dyDescent="0.2">
      <c r="B78" s="6" t="s">
        <v>30</v>
      </c>
      <c r="C78" s="6" t="s">
        <v>31</v>
      </c>
      <c r="D78" s="6">
        <v>4</v>
      </c>
      <c r="E78" s="6">
        <v>4</v>
      </c>
      <c r="F78" s="6"/>
      <c r="G78" s="6" t="s">
        <v>147</v>
      </c>
      <c r="H78" s="6" t="s">
        <v>148</v>
      </c>
      <c r="I78" s="6">
        <v>0</v>
      </c>
      <c r="J78" s="6"/>
      <c r="K78" s="6"/>
      <c r="L78" s="6">
        <v>0</v>
      </c>
      <c r="M78" s="6"/>
      <c r="N78" s="9">
        <v>0</v>
      </c>
      <c r="O78" s="6">
        <v>0</v>
      </c>
      <c r="P78" s="6"/>
      <c r="Q78" s="6">
        <v>0</v>
      </c>
      <c r="R78" s="6"/>
      <c r="S78" s="6"/>
      <c r="T78" s="6" t="s">
        <v>35</v>
      </c>
      <c r="U78" s="6">
        <v>1059</v>
      </c>
      <c r="V78" s="6" t="s">
        <v>253</v>
      </c>
      <c r="W78" s="6" t="s">
        <v>67</v>
      </c>
      <c r="X78" s="6" t="s">
        <v>125</v>
      </c>
      <c r="Y78" s="6">
        <v>1059</v>
      </c>
      <c r="Z78" s="6">
        <v>750</v>
      </c>
      <c r="AA78" s="6">
        <f>57+86+120</f>
        <v>263</v>
      </c>
      <c r="AB78" s="6">
        <v>46</v>
      </c>
      <c r="AC78" s="6" t="s">
        <v>149</v>
      </c>
      <c r="AD78" s="6"/>
      <c r="AE78" s="6">
        <v>1</v>
      </c>
      <c r="AF78" s="6"/>
      <c r="AG78">
        <v>2016</v>
      </c>
    </row>
    <row r="79" spans="2:33" x14ac:dyDescent="0.2">
      <c r="B79" s="6" t="s">
        <v>30</v>
      </c>
      <c r="C79" s="6" t="s">
        <v>31</v>
      </c>
      <c r="D79" s="6">
        <v>4</v>
      </c>
      <c r="E79" s="6">
        <v>4</v>
      </c>
      <c r="F79" s="6"/>
      <c r="G79" s="6" t="s">
        <v>147</v>
      </c>
      <c r="H79" s="6" t="s">
        <v>148</v>
      </c>
      <c r="I79" s="6">
        <v>0</v>
      </c>
      <c r="J79" s="6"/>
      <c r="K79" s="6"/>
      <c r="L79" s="6">
        <v>0</v>
      </c>
      <c r="M79" s="6"/>
      <c r="N79" s="9">
        <v>0</v>
      </c>
      <c r="O79" s="6">
        <v>0</v>
      </c>
      <c r="P79" s="6"/>
      <c r="Q79" s="6">
        <v>0</v>
      </c>
      <c r="R79" s="6"/>
      <c r="S79" s="6"/>
      <c r="T79" s="6" t="s">
        <v>38</v>
      </c>
      <c r="U79" s="6">
        <v>2590</v>
      </c>
      <c r="V79" s="6" t="s">
        <v>254</v>
      </c>
      <c r="W79" s="6" t="s">
        <v>67</v>
      </c>
      <c r="X79" s="6" t="s">
        <v>125</v>
      </c>
      <c r="Y79" s="6">
        <v>2590</v>
      </c>
      <c r="Z79" s="6">
        <v>1877</v>
      </c>
      <c r="AA79" s="6">
        <f>118+277+287</f>
        <v>682</v>
      </c>
      <c r="AB79" s="6">
        <v>31</v>
      </c>
      <c r="AC79" s="6" t="s">
        <v>150</v>
      </c>
      <c r="AD79" s="6"/>
      <c r="AE79" s="6">
        <v>0</v>
      </c>
      <c r="AF79" s="6"/>
      <c r="AG79">
        <v>2016</v>
      </c>
    </row>
    <row r="80" spans="2:33" x14ac:dyDescent="0.2">
      <c r="B80" s="6" t="s">
        <v>30</v>
      </c>
      <c r="C80" s="6" t="s">
        <v>31</v>
      </c>
      <c r="D80" s="6">
        <v>4</v>
      </c>
      <c r="E80" s="6">
        <v>4</v>
      </c>
      <c r="F80" s="6"/>
      <c r="G80" s="6" t="s">
        <v>151</v>
      </c>
      <c r="H80" s="6" t="s">
        <v>148</v>
      </c>
      <c r="I80" s="6">
        <v>0</v>
      </c>
      <c r="J80" s="6"/>
      <c r="K80" s="6"/>
      <c r="L80" s="6">
        <v>0</v>
      </c>
      <c r="M80" s="6"/>
      <c r="N80" s="9">
        <v>0</v>
      </c>
      <c r="O80" s="6">
        <v>0</v>
      </c>
      <c r="P80" s="6"/>
      <c r="Q80" s="6">
        <v>0</v>
      </c>
      <c r="R80" s="6"/>
      <c r="S80" s="6"/>
      <c r="T80" s="6" t="s">
        <v>35</v>
      </c>
      <c r="U80" s="6">
        <v>1059</v>
      </c>
      <c r="V80" s="6" t="s">
        <v>255</v>
      </c>
      <c r="W80" s="6" t="s">
        <v>67</v>
      </c>
      <c r="X80" s="6" t="s">
        <v>125</v>
      </c>
      <c r="Y80" s="6">
        <v>1059</v>
      </c>
      <c r="Z80" s="6">
        <v>430</v>
      </c>
      <c r="AA80" s="6">
        <f>354+119+91</f>
        <v>564</v>
      </c>
      <c r="AB80" s="6">
        <v>65</v>
      </c>
      <c r="AC80" s="6" t="s">
        <v>152</v>
      </c>
      <c r="AD80" s="6"/>
      <c r="AE80" s="6">
        <v>1</v>
      </c>
      <c r="AF80" s="6"/>
      <c r="AG80">
        <v>2016</v>
      </c>
    </row>
    <row r="81" spans="1:46" x14ac:dyDescent="0.2">
      <c r="B81" s="6" t="s">
        <v>30</v>
      </c>
      <c r="C81" s="6" t="s">
        <v>31</v>
      </c>
      <c r="D81" s="6">
        <v>4</v>
      </c>
      <c r="E81" s="6">
        <v>4</v>
      </c>
      <c r="F81" s="6"/>
      <c r="G81" s="6" t="s">
        <v>151</v>
      </c>
      <c r="H81" s="6" t="s">
        <v>148</v>
      </c>
      <c r="I81" s="6">
        <v>0</v>
      </c>
      <c r="J81" s="6"/>
      <c r="K81" s="1"/>
      <c r="L81" s="6">
        <v>0</v>
      </c>
      <c r="M81" s="6"/>
      <c r="N81" s="9">
        <v>0</v>
      </c>
      <c r="O81" s="6">
        <v>0</v>
      </c>
      <c r="P81" s="6"/>
      <c r="Q81" s="6">
        <v>0</v>
      </c>
      <c r="R81" s="6"/>
      <c r="S81" s="6"/>
      <c r="T81" s="6" t="s">
        <v>38</v>
      </c>
      <c r="U81" s="6">
        <v>2590</v>
      </c>
      <c r="V81" s="6" t="s">
        <v>256</v>
      </c>
      <c r="W81" s="6" t="s">
        <v>67</v>
      </c>
      <c r="X81" s="6" t="s">
        <v>125</v>
      </c>
      <c r="Y81" s="6">
        <v>2590</v>
      </c>
      <c r="Z81" s="6">
        <v>999</v>
      </c>
      <c r="AA81" s="6">
        <f>888+322+342</f>
        <v>1552</v>
      </c>
      <c r="AB81" s="6">
        <v>39</v>
      </c>
      <c r="AC81" s="6" t="s">
        <v>153</v>
      </c>
      <c r="AD81" s="6"/>
      <c r="AE81" s="6">
        <v>0</v>
      </c>
      <c r="AF81" s="6"/>
      <c r="AG81">
        <v>2016</v>
      </c>
    </row>
    <row r="82" spans="1:46" ht="13" customHeight="1" x14ac:dyDescent="0.2">
      <c r="B82" s="6" t="s">
        <v>172</v>
      </c>
      <c r="C82" s="6" t="s">
        <v>50</v>
      </c>
      <c r="D82" s="6">
        <v>2</v>
      </c>
      <c r="E82" s="6">
        <v>2</v>
      </c>
      <c r="F82" s="6"/>
      <c r="G82" s="6" t="s">
        <v>154</v>
      </c>
      <c r="H82" s="6" t="s">
        <v>334</v>
      </c>
      <c r="I82" s="6">
        <v>0</v>
      </c>
      <c r="J82" s="6"/>
      <c r="K82" s="6"/>
      <c r="L82" s="6">
        <v>0</v>
      </c>
      <c r="M82" s="6"/>
      <c r="N82" s="9">
        <v>0</v>
      </c>
      <c r="O82" s="6">
        <v>0</v>
      </c>
      <c r="P82" s="6"/>
      <c r="Q82" s="6">
        <v>1</v>
      </c>
      <c r="R82" s="6" t="s">
        <v>156</v>
      </c>
      <c r="S82" s="6"/>
      <c r="T82" s="6" t="s">
        <v>35</v>
      </c>
      <c r="U82" s="6">
        <v>1059</v>
      </c>
      <c r="V82" s="6" t="s">
        <v>256</v>
      </c>
      <c r="W82" s="6" t="s">
        <v>67</v>
      </c>
      <c r="X82" s="6" t="s">
        <v>125</v>
      </c>
      <c r="Y82" s="6">
        <v>1059</v>
      </c>
      <c r="Z82" s="6">
        <v>906</v>
      </c>
      <c r="AA82" s="6">
        <v>127</v>
      </c>
      <c r="AB82" s="6">
        <v>26</v>
      </c>
      <c r="AC82" s="6" t="s">
        <v>335</v>
      </c>
      <c r="AD82" s="6"/>
      <c r="AE82" s="6">
        <v>1</v>
      </c>
      <c r="AF82" s="6"/>
      <c r="AG82">
        <v>2016</v>
      </c>
    </row>
    <row r="83" spans="1:46" hidden="1" x14ac:dyDescent="0.2">
      <c r="B83" s="6" t="s">
        <v>172</v>
      </c>
      <c r="C83" s="6" t="s">
        <v>50</v>
      </c>
      <c r="D83" s="6">
        <v>2</v>
      </c>
      <c r="E83" s="6">
        <v>2</v>
      </c>
      <c r="F83" s="6"/>
      <c r="G83" s="6" t="s">
        <v>154</v>
      </c>
      <c r="H83" s="6" t="s">
        <v>334</v>
      </c>
      <c r="I83" s="6">
        <v>0</v>
      </c>
      <c r="J83" s="6"/>
      <c r="K83" s="6"/>
      <c r="L83" s="6">
        <v>0</v>
      </c>
      <c r="M83" s="6"/>
      <c r="N83" s="9">
        <v>0</v>
      </c>
      <c r="O83" s="6">
        <v>0</v>
      </c>
      <c r="P83" s="6"/>
      <c r="Q83" s="6">
        <v>1</v>
      </c>
      <c r="R83" s="6" t="s">
        <v>156</v>
      </c>
      <c r="S83" s="6"/>
      <c r="T83" s="6" t="s">
        <v>38</v>
      </c>
      <c r="U83" s="6">
        <v>2590</v>
      </c>
      <c r="V83" s="6" t="s">
        <v>257</v>
      </c>
      <c r="W83" s="6" t="s">
        <v>67</v>
      </c>
      <c r="X83" s="6" t="s">
        <v>125</v>
      </c>
      <c r="Y83" s="6">
        <v>2590</v>
      </c>
      <c r="Z83" s="9">
        <v>2258</v>
      </c>
      <c r="AA83" s="9">
        <v>314</v>
      </c>
      <c r="AB83" s="6">
        <v>18</v>
      </c>
      <c r="AC83" s="6" t="s">
        <v>336</v>
      </c>
      <c r="AD83" s="6"/>
      <c r="AE83" s="6">
        <v>0</v>
      </c>
      <c r="AF83" s="6"/>
      <c r="AG83">
        <v>2016</v>
      </c>
    </row>
    <row r="84" spans="1:46" hidden="1" x14ac:dyDescent="0.2">
      <c r="B84" s="6" t="s">
        <v>172</v>
      </c>
      <c r="C84" s="6" t="s">
        <v>50</v>
      </c>
      <c r="D84" s="6">
        <v>2</v>
      </c>
      <c r="E84" s="6">
        <v>2</v>
      </c>
      <c r="F84" s="6"/>
      <c r="G84" s="6" t="s">
        <v>155</v>
      </c>
      <c r="H84" s="6" t="s">
        <v>118</v>
      </c>
      <c r="I84" s="6">
        <v>0</v>
      </c>
      <c r="J84" s="6"/>
      <c r="K84" s="6"/>
      <c r="L84" s="6">
        <v>0</v>
      </c>
      <c r="M84" s="6"/>
      <c r="N84" s="9">
        <v>0</v>
      </c>
      <c r="O84" s="6">
        <v>0</v>
      </c>
      <c r="P84" s="6"/>
      <c r="Q84" s="6">
        <v>0</v>
      </c>
      <c r="R84" s="6"/>
      <c r="S84" s="6"/>
      <c r="T84" s="6" t="s">
        <v>35</v>
      </c>
      <c r="U84" s="6">
        <v>1059</v>
      </c>
      <c r="V84" s="6" t="s">
        <v>258</v>
      </c>
      <c r="W84" s="6" t="s">
        <v>67</v>
      </c>
      <c r="X84" s="6" t="s">
        <v>125</v>
      </c>
      <c r="Y84" s="6">
        <v>1059</v>
      </c>
      <c r="Z84" s="9">
        <v>749</v>
      </c>
      <c r="AA84" s="9">
        <v>148</v>
      </c>
      <c r="AB84" s="6">
        <v>9</v>
      </c>
      <c r="AC84" s="6" t="s">
        <v>337</v>
      </c>
      <c r="AD84" s="6"/>
      <c r="AE84" s="6">
        <v>1</v>
      </c>
      <c r="AF84" s="6"/>
      <c r="AG84">
        <v>2016</v>
      </c>
    </row>
    <row r="85" spans="1:46" x14ac:dyDescent="0.2">
      <c r="A85" s="6"/>
      <c r="B85" s="6" t="s">
        <v>172</v>
      </c>
      <c r="C85" s="6" t="s">
        <v>50</v>
      </c>
      <c r="D85" s="6">
        <v>2</v>
      </c>
      <c r="E85" s="6">
        <v>2</v>
      </c>
      <c r="F85" s="6"/>
      <c r="G85" s="6" t="s">
        <v>154</v>
      </c>
      <c r="H85" s="6" t="s">
        <v>334</v>
      </c>
      <c r="I85" s="6">
        <v>0</v>
      </c>
      <c r="J85" s="6"/>
      <c r="K85" s="6"/>
      <c r="L85" s="6">
        <v>0</v>
      </c>
      <c r="M85" s="6"/>
      <c r="N85" s="9">
        <v>0</v>
      </c>
      <c r="O85" s="6">
        <v>0</v>
      </c>
      <c r="P85" s="6"/>
      <c r="Q85" s="6">
        <v>1</v>
      </c>
      <c r="R85" s="6" t="s">
        <v>156</v>
      </c>
      <c r="S85" s="6"/>
      <c r="T85" s="6" t="s">
        <v>38</v>
      </c>
      <c r="U85" s="6">
        <v>2590</v>
      </c>
      <c r="V85" s="6" t="s">
        <v>256</v>
      </c>
      <c r="W85" s="6" t="s">
        <v>67</v>
      </c>
      <c r="X85" s="6" t="s">
        <v>125</v>
      </c>
      <c r="Y85" s="6">
        <f t="shared" ref="Y85" si="0">Z85+AA85+AB85</f>
        <v>2590</v>
      </c>
      <c r="Z85" s="6">
        <v>2258</v>
      </c>
      <c r="AA85" s="6">
        <v>314</v>
      </c>
      <c r="AB85" s="6">
        <v>18</v>
      </c>
      <c r="AC85" s="6" t="s">
        <v>336</v>
      </c>
      <c r="AD85" s="6"/>
      <c r="AE85" s="6">
        <v>0</v>
      </c>
      <c r="AF85" s="6"/>
      <c r="AG85">
        <v>2016</v>
      </c>
      <c r="AH85" s="6"/>
      <c r="AI85" s="6"/>
      <c r="AJ85" s="6"/>
      <c r="AK85" s="6"/>
      <c r="AL85" s="6"/>
      <c r="AM85" s="6"/>
      <c r="AN85" s="6"/>
      <c r="AO85" s="6"/>
      <c r="AP85" s="6"/>
      <c r="AQ85" s="6"/>
      <c r="AR85" s="6"/>
      <c r="AS85" s="6"/>
      <c r="AT85" s="6"/>
    </row>
    <row r="86" spans="1:46" x14ac:dyDescent="0.2">
      <c r="A86" s="6"/>
      <c r="B86" s="6" t="s">
        <v>172</v>
      </c>
      <c r="C86" s="6" t="s">
        <v>50</v>
      </c>
      <c r="D86" s="6">
        <v>2</v>
      </c>
      <c r="E86" s="6">
        <v>2</v>
      </c>
      <c r="F86" s="6"/>
      <c r="G86" s="6" t="s">
        <v>155</v>
      </c>
      <c r="H86" s="6" t="s">
        <v>118</v>
      </c>
      <c r="I86" s="6">
        <v>0</v>
      </c>
      <c r="J86" s="6"/>
      <c r="K86" s="6"/>
      <c r="L86" s="6">
        <v>0</v>
      </c>
      <c r="M86" s="6"/>
      <c r="N86" s="9">
        <v>0</v>
      </c>
      <c r="O86" s="6">
        <v>0</v>
      </c>
      <c r="P86" s="6"/>
      <c r="Q86" s="6">
        <v>0</v>
      </c>
      <c r="R86" s="6"/>
      <c r="S86" s="6"/>
      <c r="T86" s="6" t="s">
        <v>35</v>
      </c>
      <c r="U86" s="6">
        <v>1059</v>
      </c>
      <c r="V86" s="6" t="s">
        <v>256</v>
      </c>
      <c r="W86" s="6" t="s">
        <v>67</v>
      </c>
      <c r="X86" s="6" t="s">
        <v>125</v>
      </c>
      <c r="Y86" s="6">
        <v>1059</v>
      </c>
      <c r="Z86" s="6">
        <v>749</v>
      </c>
      <c r="AA86" s="6">
        <v>148</v>
      </c>
      <c r="AB86" s="6">
        <v>9</v>
      </c>
      <c r="AC86" s="6" t="s">
        <v>337</v>
      </c>
      <c r="AD86" s="6"/>
      <c r="AE86" s="6">
        <v>1</v>
      </c>
      <c r="AF86" s="6"/>
      <c r="AG86">
        <v>2016</v>
      </c>
      <c r="AH86" s="6"/>
      <c r="AI86" s="6"/>
      <c r="AJ86" s="6"/>
      <c r="AK86" s="6"/>
      <c r="AL86" s="6"/>
      <c r="AM86" s="6"/>
      <c r="AN86" s="6"/>
      <c r="AO86" s="6"/>
      <c r="AP86" s="6"/>
      <c r="AQ86" s="6"/>
      <c r="AR86" s="6"/>
      <c r="AS86" s="6"/>
      <c r="AT86" s="6"/>
    </row>
    <row r="87" spans="1:46" x14ac:dyDescent="0.2">
      <c r="B87" s="6" t="s">
        <v>172</v>
      </c>
      <c r="C87" s="6" t="s">
        <v>50</v>
      </c>
      <c r="D87" s="6">
        <v>2</v>
      </c>
      <c r="E87" s="6">
        <v>2</v>
      </c>
      <c r="F87" s="6"/>
      <c r="G87" s="6" t="s">
        <v>155</v>
      </c>
      <c r="H87" s="6" t="s">
        <v>118</v>
      </c>
      <c r="I87" s="6">
        <v>0</v>
      </c>
      <c r="J87" s="6"/>
      <c r="K87" s="6"/>
      <c r="L87" s="6">
        <v>0</v>
      </c>
      <c r="M87" s="6"/>
      <c r="N87" s="9">
        <v>0</v>
      </c>
      <c r="O87" s="6">
        <v>0</v>
      </c>
      <c r="P87" s="6"/>
      <c r="Q87" s="6">
        <v>0</v>
      </c>
      <c r="R87" s="6"/>
      <c r="S87" s="6"/>
      <c r="T87" s="6" t="s">
        <v>38</v>
      </c>
      <c r="U87" s="6">
        <v>2590</v>
      </c>
      <c r="V87" s="6" t="s">
        <v>259</v>
      </c>
      <c r="W87" s="6" t="s">
        <v>67</v>
      </c>
      <c r="X87" s="6" t="s">
        <v>125</v>
      </c>
      <c r="Y87" s="6">
        <v>2590</v>
      </c>
      <c r="Z87" s="9">
        <v>1963</v>
      </c>
      <c r="AA87" s="9">
        <v>290</v>
      </c>
      <c r="AB87" s="6">
        <v>5</v>
      </c>
      <c r="AC87" s="6" t="s">
        <v>338</v>
      </c>
      <c r="AD87" s="6"/>
      <c r="AE87" s="6">
        <v>0</v>
      </c>
      <c r="AF87" s="6"/>
      <c r="AG87">
        <v>2016</v>
      </c>
    </row>
    <row r="88" spans="1:46" x14ac:dyDescent="0.2">
      <c r="A88">
        <v>0</v>
      </c>
      <c r="B88" s="6" t="s">
        <v>346</v>
      </c>
      <c r="C88" s="6" t="s">
        <v>50</v>
      </c>
      <c r="D88" s="6">
        <v>4</v>
      </c>
      <c r="E88" s="6">
        <v>4</v>
      </c>
      <c r="F88" s="6"/>
      <c r="G88" s="6" t="s">
        <v>275</v>
      </c>
      <c r="H88" s="6" t="s">
        <v>157</v>
      </c>
      <c r="I88" s="6">
        <v>0</v>
      </c>
      <c r="J88" s="6"/>
      <c r="K88" s="6"/>
      <c r="L88" s="6">
        <v>0</v>
      </c>
      <c r="M88" s="6"/>
      <c r="N88" s="9">
        <v>0</v>
      </c>
      <c r="O88" s="6">
        <v>0</v>
      </c>
      <c r="P88" s="6"/>
      <c r="Q88" s="6">
        <v>0</v>
      </c>
      <c r="R88" s="6"/>
      <c r="S88" s="6"/>
      <c r="T88" s="6" t="s">
        <v>35</v>
      </c>
      <c r="U88" s="6">
        <v>1059</v>
      </c>
      <c r="V88" s="6" t="s">
        <v>260</v>
      </c>
      <c r="W88" s="6" t="s">
        <v>67</v>
      </c>
      <c r="X88" s="6" t="s">
        <v>125</v>
      </c>
      <c r="Y88" s="6">
        <v>1059</v>
      </c>
      <c r="Z88" s="6">
        <v>231</v>
      </c>
      <c r="AA88" s="6">
        <f>91+308+407</f>
        <v>806</v>
      </c>
      <c r="AB88" s="6">
        <v>22</v>
      </c>
      <c r="AC88" s="6" t="s">
        <v>158</v>
      </c>
      <c r="AD88" s="6"/>
      <c r="AE88" s="6">
        <v>1</v>
      </c>
      <c r="AF88" s="6"/>
      <c r="AG88">
        <v>2016</v>
      </c>
    </row>
    <row r="89" spans="1:46" ht="14" customHeight="1" x14ac:dyDescent="0.2">
      <c r="A89">
        <v>0</v>
      </c>
      <c r="B89" s="6" t="s">
        <v>346</v>
      </c>
      <c r="C89" s="6" t="s">
        <v>50</v>
      </c>
      <c r="D89" s="6">
        <v>4</v>
      </c>
      <c r="E89" s="6">
        <v>4</v>
      </c>
      <c r="F89" s="6"/>
      <c r="G89" s="6" t="s">
        <v>275</v>
      </c>
      <c r="H89" s="6" t="s">
        <v>157</v>
      </c>
      <c r="I89" s="6">
        <v>0</v>
      </c>
      <c r="J89" s="6"/>
      <c r="K89" s="6"/>
      <c r="L89" s="6">
        <v>0</v>
      </c>
      <c r="M89" s="6"/>
      <c r="N89" s="9">
        <v>0</v>
      </c>
      <c r="O89" s="6">
        <v>0</v>
      </c>
      <c r="P89" s="6"/>
      <c r="Q89" s="6">
        <v>0</v>
      </c>
      <c r="R89" s="6"/>
      <c r="S89" s="6"/>
      <c r="T89" s="6" t="s">
        <v>38</v>
      </c>
      <c r="U89" s="6">
        <v>2590</v>
      </c>
      <c r="V89" s="6" t="s">
        <v>261</v>
      </c>
      <c r="W89" s="6" t="s">
        <v>67</v>
      </c>
      <c r="X89" s="6" t="s">
        <v>125</v>
      </c>
      <c r="Y89" s="6">
        <v>2590</v>
      </c>
      <c r="Z89" s="9">
        <v>584</v>
      </c>
      <c r="AA89" s="9">
        <f>202+718+1056</f>
        <v>1976</v>
      </c>
      <c r="AB89" s="6">
        <v>30</v>
      </c>
      <c r="AC89" s="6" t="s">
        <v>159</v>
      </c>
      <c r="AD89" s="6"/>
      <c r="AE89" s="6">
        <v>0</v>
      </c>
      <c r="AF89" s="6"/>
      <c r="AG89">
        <v>2016</v>
      </c>
    </row>
    <row r="90" spans="1:46" x14ac:dyDescent="0.2">
      <c r="B90" s="6" t="s">
        <v>346</v>
      </c>
      <c r="C90" s="6" t="s">
        <v>50</v>
      </c>
      <c r="D90" s="6">
        <v>2</v>
      </c>
      <c r="E90" s="6">
        <v>2</v>
      </c>
      <c r="F90" s="6"/>
      <c r="G90" s="6" t="s">
        <v>160</v>
      </c>
      <c r="H90" s="6" t="s">
        <v>339</v>
      </c>
      <c r="I90" s="6">
        <v>0</v>
      </c>
      <c r="J90" s="6"/>
      <c r="K90" s="6"/>
      <c r="L90" s="6">
        <v>0</v>
      </c>
      <c r="M90" s="6"/>
      <c r="N90" s="9">
        <v>0</v>
      </c>
      <c r="O90" s="6">
        <v>0</v>
      </c>
      <c r="P90" s="6"/>
      <c r="Q90" s="6">
        <v>0</v>
      </c>
      <c r="R90" s="6"/>
      <c r="S90" s="6"/>
      <c r="T90" s="6" t="s">
        <v>35</v>
      </c>
      <c r="U90" s="6">
        <v>1059</v>
      </c>
      <c r="V90" s="6" t="s">
        <v>262</v>
      </c>
      <c r="W90" s="6" t="s">
        <v>67</v>
      </c>
      <c r="X90" s="6" t="s">
        <v>125</v>
      </c>
      <c r="Y90" s="6">
        <v>1059</v>
      </c>
      <c r="Z90" s="9">
        <v>624</v>
      </c>
      <c r="AA90" s="9">
        <v>286</v>
      </c>
      <c r="AB90" s="6">
        <v>149</v>
      </c>
      <c r="AC90" s="6" t="s">
        <v>340</v>
      </c>
      <c r="AD90" s="6"/>
      <c r="AE90" s="6">
        <v>1</v>
      </c>
      <c r="AF90" s="6"/>
      <c r="AG90">
        <v>2016</v>
      </c>
    </row>
    <row r="91" spans="1:46" x14ac:dyDescent="0.2">
      <c r="B91" s="6" t="s">
        <v>346</v>
      </c>
      <c r="C91" s="6" t="s">
        <v>50</v>
      </c>
      <c r="D91" s="6">
        <v>2</v>
      </c>
      <c r="E91" s="6">
        <v>2</v>
      </c>
      <c r="F91" s="6"/>
      <c r="G91" s="6" t="s">
        <v>160</v>
      </c>
      <c r="H91" s="6" t="s">
        <v>339</v>
      </c>
      <c r="I91" s="6">
        <v>0</v>
      </c>
      <c r="J91" s="6"/>
      <c r="K91" s="6"/>
      <c r="L91" s="6">
        <v>0</v>
      </c>
      <c r="M91" s="6"/>
      <c r="N91" s="9">
        <v>0</v>
      </c>
      <c r="O91" s="6">
        <v>0</v>
      </c>
      <c r="P91" s="6"/>
      <c r="Q91" s="6">
        <v>0</v>
      </c>
      <c r="R91" s="6"/>
      <c r="S91" s="6"/>
      <c r="T91" s="6" t="s">
        <v>38</v>
      </c>
      <c r="U91" s="6">
        <v>2590</v>
      </c>
      <c r="V91" s="6" t="s">
        <v>263</v>
      </c>
      <c r="W91" s="6" t="s">
        <v>67</v>
      </c>
      <c r="X91" s="6" t="s">
        <v>125</v>
      </c>
      <c r="Y91" s="6">
        <v>2590</v>
      </c>
      <c r="Z91" s="9">
        <v>1791</v>
      </c>
      <c r="AA91" s="9">
        <v>746</v>
      </c>
      <c r="AB91" s="6">
        <v>53</v>
      </c>
      <c r="AC91" s="6" t="s">
        <v>341</v>
      </c>
      <c r="AD91" s="6"/>
      <c r="AE91" s="6">
        <v>0</v>
      </c>
      <c r="AF91" s="6"/>
      <c r="AG91">
        <v>2016</v>
      </c>
    </row>
    <row r="92" spans="1:46" x14ac:dyDescent="0.2">
      <c r="A92">
        <v>0</v>
      </c>
      <c r="B92" s="6" t="s">
        <v>172</v>
      </c>
      <c r="C92" s="6" t="s">
        <v>50</v>
      </c>
      <c r="D92" s="6">
        <v>5</v>
      </c>
      <c r="E92" s="6">
        <v>5</v>
      </c>
      <c r="F92" s="6"/>
      <c r="G92" s="6" t="s">
        <v>161</v>
      </c>
      <c r="H92" s="6" t="s">
        <v>342</v>
      </c>
      <c r="I92" s="6">
        <v>0</v>
      </c>
      <c r="J92" s="6"/>
      <c r="K92" s="6"/>
      <c r="L92" s="6">
        <v>0</v>
      </c>
      <c r="M92" s="6"/>
      <c r="N92" s="9">
        <v>0</v>
      </c>
      <c r="O92" s="6">
        <v>0</v>
      </c>
      <c r="P92" s="6"/>
      <c r="Q92" s="6">
        <v>0</v>
      </c>
      <c r="R92" s="6"/>
      <c r="S92" s="6"/>
      <c r="T92" s="6" t="s">
        <v>35</v>
      </c>
      <c r="U92" s="6">
        <v>1059</v>
      </c>
      <c r="V92" s="6" t="s">
        <v>264</v>
      </c>
      <c r="W92" s="6" t="s">
        <v>67</v>
      </c>
      <c r="X92" s="6" t="s">
        <v>125</v>
      </c>
      <c r="Y92" s="6">
        <v>1059</v>
      </c>
      <c r="Z92" s="9">
        <f>71+355</f>
        <v>426</v>
      </c>
      <c r="AA92" s="9">
        <f>350+ 198+73</f>
        <v>621</v>
      </c>
      <c r="AB92" s="6">
        <v>12</v>
      </c>
      <c r="AC92" s="6" t="s">
        <v>343</v>
      </c>
      <c r="AD92" s="6"/>
      <c r="AE92" s="6">
        <v>1</v>
      </c>
      <c r="AF92" s="6"/>
      <c r="AG92">
        <v>2016</v>
      </c>
    </row>
    <row r="93" spans="1:46" x14ac:dyDescent="0.2">
      <c r="A93">
        <v>0</v>
      </c>
      <c r="B93" s="6" t="s">
        <v>172</v>
      </c>
      <c r="C93" s="6" t="s">
        <v>50</v>
      </c>
      <c r="D93" s="6">
        <v>5</v>
      </c>
      <c r="E93" s="6">
        <v>5</v>
      </c>
      <c r="F93" s="6"/>
      <c r="G93" s="6" t="s">
        <v>161</v>
      </c>
      <c r="H93" s="6" t="s">
        <v>342</v>
      </c>
      <c r="I93" s="6">
        <v>0</v>
      </c>
      <c r="J93" s="6"/>
      <c r="K93" s="6"/>
      <c r="L93" s="6">
        <v>0</v>
      </c>
      <c r="M93" s="6"/>
      <c r="N93" s="9">
        <v>0</v>
      </c>
      <c r="O93" s="6">
        <v>0</v>
      </c>
      <c r="P93" s="6"/>
      <c r="Q93" s="6">
        <v>0</v>
      </c>
      <c r="R93" s="6"/>
      <c r="S93" s="6"/>
      <c r="T93" s="6" t="s">
        <v>38</v>
      </c>
      <c r="U93" s="6">
        <v>2590</v>
      </c>
      <c r="V93" s="6" t="s">
        <v>265</v>
      </c>
      <c r="W93" s="6" t="s">
        <v>67</v>
      </c>
      <c r="X93" s="6" t="s">
        <v>125</v>
      </c>
      <c r="Y93" s="6">
        <v>2590</v>
      </c>
      <c r="Z93" s="9">
        <f>177+722</f>
        <v>899</v>
      </c>
      <c r="AA93" s="9">
        <f>990 + 461+ 226</f>
        <v>1677</v>
      </c>
      <c r="AB93" s="6">
        <v>14</v>
      </c>
      <c r="AC93" s="6" t="s">
        <v>344</v>
      </c>
      <c r="AD93" s="6"/>
      <c r="AE93" s="6">
        <v>0</v>
      </c>
      <c r="AF93" s="6"/>
      <c r="AG93">
        <v>2016</v>
      </c>
    </row>
    <row r="94" spans="1:46" x14ac:dyDescent="0.2">
      <c r="B94" s="6" t="s">
        <v>30</v>
      </c>
      <c r="C94" s="6" t="s">
        <v>31</v>
      </c>
      <c r="D94" s="6">
        <v>11</v>
      </c>
      <c r="E94" s="6">
        <v>2</v>
      </c>
      <c r="F94" s="6" t="s">
        <v>162</v>
      </c>
      <c r="G94" s="6" t="s">
        <v>163</v>
      </c>
      <c r="H94" s="6" t="s">
        <v>164</v>
      </c>
      <c r="I94" s="6">
        <v>0</v>
      </c>
      <c r="J94" s="6"/>
      <c r="K94" s="6"/>
      <c r="L94" s="6">
        <v>0</v>
      </c>
      <c r="M94" s="6"/>
      <c r="N94" s="9">
        <v>0</v>
      </c>
      <c r="O94" s="6">
        <v>0</v>
      </c>
      <c r="P94" s="6"/>
      <c r="Q94" s="6">
        <v>0</v>
      </c>
      <c r="R94" s="6"/>
      <c r="S94" s="6"/>
      <c r="T94" s="6" t="s">
        <v>35</v>
      </c>
      <c r="U94" s="6">
        <v>1059</v>
      </c>
      <c r="V94" s="6" t="s">
        <v>266</v>
      </c>
      <c r="W94" s="6" t="s">
        <v>67</v>
      </c>
      <c r="X94" s="6" t="s">
        <v>125</v>
      </c>
      <c r="Y94" s="6">
        <v>1059</v>
      </c>
      <c r="Z94" s="9">
        <f>155 + 102 +164 + 130 + 96</f>
        <v>647</v>
      </c>
      <c r="AA94" s="9">
        <f>109+43+39+41+29+52</f>
        <v>313</v>
      </c>
      <c r="AB94" s="6">
        <v>99</v>
      </c>
      <c r="AC94" s="6" t="s">
        <v>165</v>
      </c>
      <c r="AD94" s="6"/>
      <c r="AE94" s="6">
        <v>1</v>
      </c>
      <c r="AF94" s="6"/>
      <c r="AG94">
        <v>2016</v>
      </c>
    </row>
    <row r="95" spans="1:46" x14ac:dyDescent="0.2">
      <c r="B95" s="6" t="s">
        <v>30</v>
      </c>
      <c r="C95" s="6" t="s">
        <v>31</v>
      </c>
      <c r="D95" s="6">
        <v>11</v>
      </c>
      <c r="E95" s="6">
        <v>2</v>
      </c>
      <c r="F95" s="6" t="s">
        <v>162</v>
      </c>
      <c r="G95" s="6" t="s">
        <v>163</v>
      </c>
      <c r="H95" s="6" t="s">
        <v>164</v>
      </c>
      <c r="I95" s="6">
        <v>0</v>
      </c>
      <c r="J95" s="6"/>
      <c r="K95" s="6"/>
      <c r="L95" s="6">
        <v>0</v>
      </c>
      <c r="M95" s="6"/>
      <c r="N95" s="9">
        <v>0</v>
      </c>
      <c r="O95" s="6">
        <v>0</v>
      </c>
      <c r="P95" s="6"/>
      <c r="Q95" s="6">
        <v>0</v>
      </c>
      <c r="R95" s="6"/>
      <c r="S95" s="6"/>
      <c r="T95" s="6" t="s">
        <v>38</v>
      </c>
      <c r="U95" s="6">
        <v>2590</v>
      </c>
      <c r="V95" s="6" t="s">
        <v>267</v>
      </c>
      <c r="W95" s="6" t="s">
        <v>67</v>
      </c>
      <c r="X95" s="6" t="s">
        <v>125</v>
      </c>
      <c r="Y95" s="6">
        <v>2590</v>
      </c>
      <c r="Z95" s="9">
        <f xml:space="preserve"> 440 + 307 + 401 + 323 + 203</f>
        <v>1674</v>
      </c>
      <c r="AA95" s="9">
        <f>391 + 82 + 84 + 117 + 65 + 92</f>
        <v>831</v>
      </c>
      <c r="AB95" s="6">
        <v>85</v>
      </c>
      <c r="AC95" s="6" t="s">
        <v>171</v>
      </c>
      <c r="AD95" s="6"/>
      <c r="AE95" s="6">
        <v>0</v>
      </c>
      <c r="AF95" s="6"/>
      <c r="AG95">
        <v>2016</v>
      </c>
    </row>
    <row r="96" spans="1:46" ht="20" customHeight="1" x14ac:dyDescent="0.2">
      <c r="B96" s="6" t="s">
        <v>30</v>
      </c>
      <c r="C96" s="6" t="s">
        <v>31</v>
      </c>
      <c r="D96" s="6">
        <v>11</v>
      </c>
      <c r="E96" s="6">
        <v>2</v>
      </c>
      <c r="F96" s="6"/>
      <c r="G96" s="6" t="s">
        <v>166</v>
      </c>
      <c r="H96" s="6" t="s">
        <v>164</v>
      </c>
      <c r="I96" s="6">
        <v>0</v>
      </c>
      <c r="J96" s="6"/>
      <c r="K96" s="6"/>
      <c r="L96" s="6">
        <v>0</v>
      </c>
      <c r="M96" s="6"/>
      <c r="N96" s="9">
        <v>0</v>
      </c>
      <c r="O96" s="6">
        <v>0</v>
      </c>
      <c r="P96" s="6"/>
      <c r="Q96" s="6">
        <v>0</v>
      </c>
      <c r="R96" s="6"/>
      <c r="S96" s="6"/>
      <c r="T96" s="6" t="s">
        <v>35</v>
      </c>
      <c r="U96" s="6">
        <v>1059</v>
      </c>
      <c r="V96" s="6" t="s">
        <v>268</v>
      </c>
      <c r="W96" s="6" t="s">
        <v>67</v>
      </c>
      <c r="X96" s="6" t="s">
        <v>125</v>
      </c>
      <c r="Y96" s="6">
        <v>1059</v>
      </c>
      <c r="Z96" s="9">
        <f xml:space="preserve"> 87 + 119 + 189 + 151 + 160</f>
        <v>706</v>
      </c>
      <c r="AA96" s="9">
        <f>38 + 17 + 25 + 32 + 44 + 102</f>
        <v>258</v>
      </c>
      <c r="AB96" s="6">
        <v>95</v>
      </c>
      <c r="AC96" s="6" t="s">
        <v>167</v>
      </c>
      <c r="AD96" s="6"/>
      <c r="AE96" s="6">
        <v>1</v>
      </c>
      <c r="AF96" s="6"/>
      <c r="AG96">
        <v>2016</v>
      </c>
    </row>
    <row r="97" spans="2:33" ht="19" customHeight="1" x14ac:dyDescent="0.2">
      <c r="B97" s="6" t="s">
        <v>30</v>
      </c>
      <c r="C97" s="6" t="s">
        <v>31</v>
      </c>
      <c r="D97" s="6">
        <v>11</v>
      </c>
      <c r="E97" s="6">
        <v>2</v>
      </c>
      <c r="F97" s="6"/>
      <c r="G97" s="6" t="s">
        <v>166</v>
      </c>
      <c r="H97" s="6" t="s">
        <v>164</v>
      </c>
      <c r="I97" s="6">
        <v>0</v>
      </c>
      <c r="J97" s="6"/>
      <c r="K97" s="6"/>
      <c r="L97" s="6">
        <v>0</v>
      </c>
      <c r="M97" s="6"/>
      <c r="N97" s="9">
        <v>0</v>
      </c>
      <c r="O97" s="6">
        <v>0</v>
      </c>
      <c r="P97" s="6"/>
      <c r="Q97" s="6">
        <v>0</v>
      </c>
      <c r="R97" s="6"/>
      <c r="S97" s="6"/>
      <c r="T97" s="6" t="s">
        <v>38</v>
      </c>
      <c r="U97" s="6">
        <v>2590</v>
      </c>
      <c r="V97" s="6" t="s">
        <v>269</v>
      </c>
      <c r="W97" s="6" t="s">
        <v>67</v>
      </c>
      <c r="X97" s="6" t="s">
        <v>125</v>
      </c>
      <c r="Y97" s="6">
        <v>2590</v>
      </c>
      <c r="Z97" s="9">
        <f xml:space="preserve"> 158 + 264 + 469 + 391 +461</f>
        <v>1743</v>
      </c>
      <c r="AA97" s="9">
        <f xml:space="preserve"> 100 + 56 + 97 + 90 + 88 + 329</f>
        <v>760</v>
      </c>
      <c r="AB97" s="6">
        <v>87</v>
      </c>
      <c r="AC97" s="6" t="s">
        <v>168</v>
      </c>
      <c r="AD97" s="6"/>
      <c r="AE97" s="6">
        <v>0</v>
      </c>
      <c r="AF97" s="6"/>
      <c r="AG97">
        <v>2016</v>
      </c>
    </row>
    <row r="98" spans="2:33" x14ac:dyDescent="0.2">
      <c r="B98" s="6"/>
      <c r="C98" s="6"/>
      <c r="D98" s="6"/>
      <c r="E98" s="6"/>
      <c r="F98" s="6"/>
      <c r="G98" s="6"/>
      <c r="H98" s="6"/>
      <c r="I98" s="6"/>
      <c r="J98" s="6"/>
      <c r="K98" s="6"/>
      <c r="L98" s="6"/>
      <c r="M98" s="6"/>
      <c r="N98" s="6"/>
      <c r="O98" s="6"/>
      <c r="P98" s="6"/>
      <c r="Q98" s="6"/>
      <c r="R98" s="6"/>
      <c r="S98" s="6"/>
      <c r="T98" s="6"/>
      <c r="U98" s="6"/>
      <c r="V98" s="6"/>
      <c r="W98" s="6"/>
      <c r="X98" s="6"/>
      <c r="Y98" s="6"/>
      <c r="Z98" s="9"/>
      <c r="AA98" s="9"/>
      <c r="AB98" s="6"/>
      <c r="AC98" s="6"/>
      <c r="AD98" s="6"/>
      <c r="AE98" s="6"/>
      <c r="AF98" s="6"/>
    </row>
    <row r="99" spans="2:33" x14ac:dyDescent="0.2">
      <c r="B99" s="6"/>
      <c r="C99" s="6"/>
      <c r="D99" s="6"/>
      <c r="E99" s="6"/>
      <c r="F99" s="6"/>
      <c r="G99" s="6"/>
      <c r="H99" s="6"/>
      <c r="I99" s="6"/>
      <c r="J99" s="6"/>
      <c r="K99" s="6"/>
      <c r="L99" s="6"/>
      <c r="M99" s="6"/>
      <c r="N99" s="6"/>
      <c r="O99" s="6"/>
      <c r="P99" s="6"/>
      <c r="Q99" s="6"/>
      <c r="R99" s="6"/>
      <c r="S99" s="6"/>
      <c r="T99" s="6"/>
      <c r="U99" s="6"/>
      <c r="V99" s="6"/>
      <c r="W99" s="6"/>
      <c r="X99" s="6"/>
      <c r="Y99" s="6"/>
      <c r="Z99" s="9"/>
      <c r="AA99" s="9"/>
      <c r="AB99" s="6"/>
      <c r="AC99" s="6"/>
      <c r="AD99" s="6"/>
      <c r="AE99" s="6"/>
      <c r="AF99" s="6"/>
    </row>
    <row r="100" spans="2:33" x14ac:dyDescent="0.2">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row>
    <row r="101" spans="2:33" x14ac:dyDescent="0.2">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row>
    <row r="102" spans="2:33" x14ac:dyDescent="0.2">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row>
    <row r="103" spans="2:33" x14ac:dyDescent="0.2">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row>
    <row r="104" spans="2:33" x14ac:dyDescent="0.2">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row>
    <row r="105" spans="2:33" x14ac:dyDescent="0.2">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row>
    <row r="106" spans="2:33" x14ac:dyDescent="0.2">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row>
    <row r="107" spans="2:33" x14ac:dyDescent="0.2">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row>
    <row r="108" spans="2:33" x14ac:dyDescent="0.2">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row>
    <row r="109" spans="2:33" x14ac:dyDescent="0.2">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row>
    <row r="110" spans="2:33" x14ac:dyDescent="0.2">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row>
    <row r="111" spans="2:33" x14ac:dyDescent="0.2">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row>
    <row r="112" spans="2:33" x14ac:dyDescent="0.2">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row>
    <row r="113" spans="2:32" x14ac:dyDescent="0.2">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row>
    <row r="114" spans="2:32" x14ac:dyDescent="0.2">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row>
    <row r="115" spans="2:32" x14ac:dyDescent="0.2">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row>
    <row r="116" spans="2:32" x14ac:dyDescent="0.2">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row>
    <row r="117" spans="2:32" x14ac:dyDescent="0.2">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row>
    <row r="118" spans="2:32" x14ac:dyDescent="0.2">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row>
    <row r="119" spans="2:32" x14ac:dyDescent="0.2">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row>
    <row r="120" spans="2:32" x14ac:dyDescent="0.2">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row>
    <row r="121" spans="2:32" x14ac:dyDescent="0.2">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row>
    <row r="122" spans="2:32" x14ac:dyDescent="0.2">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row>
    <row r="123" spans="2:32" x14ac:dyDescent="0.2">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row>
    <row r="124" spans="2:32" x14ac:dyDescent="0.2">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row>
    <row r="125" spans="2:32" x14ac:dyDescent="0.2">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row>
    <row r="126" spans="2:32" x14ac:dyDescent="0.2">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row>
    <row r="127" spans="2:32" x14ac:dyDescent="0.2">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row>
    <row r="128" spans="2:32" x14ac:dyDescent="0.2">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row>
    <row r="129" spans="2:32" x14ac:dyDescent="0.2">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row>
    <row r="130" spans="2:32" x14ac:dyDescent="0.2">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row>
    <row r="131" spans="2:32" x14ac:dyDescent="0.2">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row>
    <row r="132" spans="2:32" x14ac:dyDescent="0.2">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row>
    <row r="133" spans="2:32" x14ac:dyDescent="0.2">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row>
    <row r="134" spans="2:32" x14ac:dyDescent="0.2">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row>
    <row r="135" spans="2:32" x14ac:dyDescent="0.2">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row>
    <row r="136" spans="2:32" x14ac:dyDescent="0.2">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row>
    <row r="137" spans="2:32" x14ac:dyDescent="0.2">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67DA4-9718-0A44-9F72-B8FCE2C4915A}">
  <dimension ref="A1:K1"/>
  <sheetViews>
    <sheetView workbookViewId="0">
      <selection sqref="A1:K1"/>
    </sheetView>
  </sheetViews>
  <sheetFormatPr baseColWidth="10" defaultRowHeight="16" x14ac:dyDescent="0.2"/>
  <sheetData>
    <row r="1" spans="1:11" x14ac:dyDescent="0.2">
      <c r="A1" s="2" t="s">
        <v>277</v>
      </c>
      <c r="B1" s="2" t="s">
        <v>278</v>
      </c>
      <c r="C1" s="2" t="s">
        <v>279</v>
      </c>
      <c r="D1" s="2" t="s">
        <v>280</v>
      </c>
      <c r="E1" s="2" t="s">
        <v>281</v>
      </c>
      <c r="F1" s="2" t="s">
        <v>282</v>
      </c>
      <c r="G1" s="2" t="s">
        <v>283</v>
      </c>
      <c r="H1" s="2" t="s">
        <v>284</v>
      </c>
      <c r="I1" s="2" t="s">
        <v>285</v>
      </c>
      <c r="J1" s="2" t="s">
        <v>286</v>
      </c>
      <c r="K1" s="2" t="s">
        <v>287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2018-01-15T19:53:03Z</dcterms:created>
  <dcterms:modified xsi:type="dcterms:W3CDTF">2019-01-09T09:27:02Z</dcterms:modified>
  <cp:category/>
  <cp:contentStatus/>
</cp:coreProperties>
</file>