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ox89/Desktop/인하대학교/2022-2/경영과학/"/>
    </mc:Choice>
  </mc:AlternateContent>
  <xr:revisionPtr revIDLastSave="0" documentId="13_ncr:1_{29668DB6-241D-CB41-806F-9208497BE5EE}" xr6:coauthVersionLast="47" xr6:coauthVersionMax="47" xr10:uidLastSave="{00000000-0000-0000-0000-000000000000}"/>
  <bookViews>
    <workbookView xWindow="540" yWindow="740" windowWidth="28300" windowHeight="16740" activeTab="1" xr2:uid="{CC712DA0-6407-7641-9848-D53F6162C620}"/>
  </bookViews>
  <sheets>
    <sheet name="11월22일 계층분석법" sheetId="1" r:id="rId1"/>
    <sheet name="11월24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3" i="2"/>
  <c r="B10" i="2"/>
  <c r="B9" i="2"/>
  <c r="B7" i="2"/>
  <c r="B6" i="2"/>
  <c r="B5" i="2"/>
  <c r="B4" i="2"/>
  <c r="B3" i="2"/>
  <c r="B2" i="2"/>
  <c r="E23" i="1"/>
  <c r="E24" i="1"/>
  <c r="E25" i="1"/>
  <c r="E26" i="1"/>
  <c r="E27" i="1"/>
  <c r="F18" i="1"/>
  <c r="F19" i="1"/>
  <c r="K3" i="1" s="1"/>
  <c r="F17" i="1"/>
  <c r="E6" i="1"/>
  <c r="E11" i="1" s="1"/>
  <c r="C5" i="1"/>
  <c r="D5" i="1"/>
  <c r="D6" i="1" s="1"/>
  <c r="C4" i="1"/>
  <c r="C6" i="1" s="1"/>
  <c r="C10" i="1" s="1"/>
  <c r="I5" i="1" l="1"/>
  <c r="K4" i="1"/>
  <c r="K5" i="1"/>
  <c r="F20" i="1"/>
  <c r="I4" i="1"/>
  <c r="J3" i="1"/>
  <c r="J4" i="1"/>
  <c r="I3" i="1"/>
  <c r="L3" i="1" s="1"/>
  <c r="I9" i="1" s="1"/>
  <c r="J5" i="1"/>
  <c r="C12" i="1"/>
  <c r="D10" i="1"/>
  <c r="D11" i="1"/>
  <c r="C11" i="1"/>
  <c r="D12" i="1"/>
  <c r="E12" i="1"/>
  <c r="E10" i="1"/>
  <c r="L5" i="1" l="1"/>
  <c r="I11" i="1" s="1"/>
  <c r="L4" i="1"/>
  <c r="I10" i="1" s="1"/>
  <c r="I14" i="1" s="1"/>
  <c r="I16" i="1" s="1"/>
  <c r="I18" i="1" s="1"/>
</calcChain>
</file>

<file path=xl/sharedStrings.xml><?xml version="1.0" encoding="utf-8"?>
<sst xmlns="http://schemas.openxmlformats.org/spreadsheetml/2006/main" count="50" uniqueCount="22">
  <si>
    <t>성장성</t>
    <phoneticPr fontId="1" type="noConversion"/>
  </si>
  <si>
    <t>A회사</t>
  </si>
  <si>
    <t>A회사</t>
    <phoneticPr fontId="1" type="noConversion"/>
  </si>
  <si>
    <t>B회사</t>
  </si>
  <si>
    <t>B회사</t>
    <phoneticPr fontId="1" type="noConversion"/>
  </si>
  <si>
    <t>C회사</t>
  </si>
  <si>
    <t>C회사</t>
    <phoneticPr fontId="1" type="noConversion"/>
  </si>
  <si>
    <t>합계</t>
    <phoneticPr fontId="1" type="noConversion"/>
  </si>
  <si>
    <t>표준쌍체비교행렬</t>
    <phoneticPr fontId="1" type="noConversion"/>
  </si>
  <si>
    <t>행평균</t>
    <phoneticPr fontId="1" type="noConversion"/>
  </si>
  <si>
    <t>표준쌍체비교행렬의 행평균</t>
    <phoneticPr fontId="1" type="noConversion"/>
  </si>
  <si>
    <t>3C2</t>
    <phoneticPr fontId="1" type="noConversion"/>
  </si>
  <si>
    <t>4C2</t>
    <phoneticPr fontId="1" type="noConversion"/>
  </si>
  <si>
    <t>5C2</t>
    <phoneticPr fontId="1" type="noConversion"/>
  </si>
  <si>
    <t>값</t>
    <phoneticPr fontId="1" type="noConversion"/>
  </si>
  <si>
    <t>행합계</t>
    <phoneticPr fontId="1" type="noConversion"/>
  </si>
  <si>
    <t>lamda Max</t>
    <phoneticPr fontId="1" type="noConversion"/>
  </si>
  <si>
    <t>CI</t>
    <phoneticPr fontId="1" type="noConversion"/>
  </si>
  <si>
    <t>CR</t>
    <phoneticPr fontId="1" type="noConversion"/>
  </si>
  <si>
    <t>RI</t>
    <phoneticPr fontId="1" type="noConversion"/>
  </si>
  <si>
    <t>ㅋ</t>
    <phoneticPr fontId="1" type="noConversion"/>
  </si>
  <si>
    <t xml:space="preserve">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</si>
</sst>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;[Red]\(0.000\)"/>
    <numFmt numFmtId="177" formatCode="0_);[Red]\(0\)"/>
    <numFmt numFmtId="178" formatCode="0.000_ "/>
    <numFmt numFmtId="179" formatCode="#,##0.000_ "/>
    <numFmt numFmtId="180" formatCode="#,##0_ "/>
    <numFmt numFmtId="181" formatCode="#,##0.0_ 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12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3" fontId="0" fillId="0" borderId="5" xfId="0" applyNumberFormat="1" applyBorder="1">
      <alignment vertical="center"/>
    </xf>
    <xf numFmtId="13" fontId="0" fillId="0" borderId="6" xfId="0" applyNumberFormat="1" applyBorder="1">
      <alignment vertical="center"/>
    </xf>
    <xf numFmtId="0" fontId="0" fillId="0" borderId="7" xfId="0" applyBorder="1">
      <alignment vertical="center"/>
    </xf>
    <xf numFmtId="176" fontId="2" fillId="0" borderId="5" xfId="0" applyNumberFormat="1" applyFont="1" applyBorder="1">
      <alignment vertical="center"/>
    </xf>
    <xf numFmtId="176" fontId="2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76" fontId="2" fillId="0" borderId="6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7" fontId="2" fillId="0" borderId="0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12" fontId="0" fillId="2" borderId="5" xfId="0" applyNumberFormat="1" applyFill="1" applyBorder="1">
      <alignment vertical="center"/>
    </xf>
    <xf numFmtId="0" fontId="0" fillId="0" borderId="0" xfId="0" applyBorder="1">
      <alignment vertical="center"/>
    </xf>
    <xf numFmtId="176" fontId="2" fillId="0" borderId="0" xfId="0" applyNumberFormat="1" applyFont="1" applyBorder="1">
      <alignment vertical="center"/>
    </xf>
    <xf numFmtId="176" fontId="0" fillId="2" borderId="5" xfId="0" applyNumberFormat="1" applyFill="1" applyBorder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176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370411</xdr:colOff>
      <xdr:row>0</xdr:row>
      <xdr:rowOff>0</xdr:rowOff>
    </xdr:from>
    <xdr:to>
      <xdr:col>18</xdr:col>
      <xdr:colOff>636984</xdr:colOff>
      <xdr:row>28</xdr:row>
      <xdr:rowOff>136333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CF11160-817F-E261-B7E7-EA1F1533C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5326" y="0"/>
          <a:ext cx="6013861" cy="64648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572988</xdr:colOff>
      <xdr:row>2</xdr:row>
      <xdr:rowOff>194504</xdr:rowOff>
    </xdr:from>
    <xdr:to>
      <xdr:col>17</xdr:col>
      <xdr:colOff>813258</xdr:colOff>
      <xdr:row>6</xdr:row>
      <xdr:rowOff>45766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E75D06-5E61-1EE2-E005-3FBE6811F479}"/>
            </a:ext>
          </a:extLst>
        </xdr:cNvPr>
        <xdr:cNvSpPr txBox="1"/>
      </xdr:nvSpPr>
      <xdr:spPr>
        <a:xfrm>
          <a:off x="14492188" y="651704"/>
          <a:ext cx="2170670" cy="765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F4</a:t>
          </a:r>
          <a:r>
            <a:rPr lang="ko-KR" altLang="en-US" sz="1100" baseline="0"/>
            <a:t>키 </a:t>
          </a:r>
          <a:r>
            <a:rPr lang="en-US" altLang="ko-KR" sz="1100" baseline="0"/>
            <a:t>&gt;</a:t>
          </a:r>
          <a:r>
            <a:rPr lang="ko-KR" altLang="en-US" sz="1100" baseline="0"/>
            <a:t> </a:t>
          </a:r>
          <a:r>
            <a:rPr lang="en-US" altLang="ko-KR" sz="1100" baseline="0"/>
            <a:t>command T</a:t>
          </a:r>
          <a:endParaRPr lang="ko-KR" altLang="en-US" sz="1100"/>
        </a:p>
      </xdr:txBody>
    </xdr:sp>
    <xdr:clientData/>
  </xdr:twoCellAnchor>
  <xdr:oneCellAnchor>
    <xdr:from>
      <xdr:col>6</xdr:col>
      <xdr:colOff>775131</xdr:colOff>
      <xdr:row>11</xdr:row>
      <xdr:rowOff>193944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283E62-C04A-B26C-3E0F-46DF79BE76F4}"/>
            </a:ext>
          </a:extLst>
        </xdr:cNvPr>
        <xdr:cNvSpPr txBox="1"/>
      </xdr:nvSpPr>
      <xdr:spPr>
        <a:xfrm>
          <a:off x="6920639" y="26801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7</xdr:col>
      <xdr:colOff>75339</xdr:colOff>
      <xdr:row>19</xdr:row>
      <xdr:rowOff>86102</xdr:rowOff>
    </xdr:from>
    <xdr:to>
      <xdr:col>10</xdr:col>
      <xdr:colOff>452034</xdr:colOff>
      <xdr:row>24</xdr:row>
      <xdr:rowOff>139915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9E1D66-CE00-5209-061B-750667150C99}"/>
            </a:ext>
          </a:extLst>
        </xdr:cNvPr>
        <xdr:cNvSpPr txBox="1"/>
      </xdr:nvSpPr>
      <xdr:spPr>
        <a:xfrm>
          <a:off x="7178729" y="4380424"/>
          <a:ext cx="3250339" cy="11838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CR</a:t>
          </a:r>
          <a:r>
            <a:rPr lang="en-US" altLang="ko-KR" sz="1100" baseline="0"/>
            <a:t>=0.064 </a:t>
          </a:r>
          <a:br>
            <a:rPr lang="en-US" altLang="ko-KR" sz="1100" baseline="0"/>
          </a:br>
          <a:r>
            <a:rPr lang="ko-KR" altLang="en-US" sz="1100" baseline="0"/>
            <a:t>일관성비율 </a:t>
          </a:r>
          <a:r>
            <a:rPr lang="en-US" altLang="ko-KR" sz="1100" baseline="0"/>
            <a:t>CR</a:t>
          </a:r>
          <a:r>
            <a:rPr lang="ko-KR" altLang="en-US" sz="1100" baseline="0"/>
            <a:t>이 </a:t>
          </a:r>
          <a:r>
            <a:rPr lang="en-US" altLang="ko-KR" sz="1100" baseline="0"/>
            <a:t>0.064</a:t>
          </a:r>
          <a:r>
            <a:rPr lang="ko-KR" altLang="en-US" sz="1100" baseline="0"/>
            <a:t>로 </a:t>
          </a:r>
          <a:r>
            <a:rPr lang="en-US" altLang="ko-KR" sz="1100" baseline="0"/>
            <a:t>0.1</a:t>
          </a:r>
          <a:r>
            <a:rPr lang="ko-KR" altLang="en-US" sz="1100" baseline="0"/>
            <a:t>보다 작음</a:t>
          </a:r>
          <a:endParaRPr lang="en-US" altLang="ko-KR" sz="1100" baseline="0"/>
        </a:p>
        <a:p>
          <a:r>
            <a:rPr lang="en-US" altLang="ko-KR" sz="1100" baseline="0"/>
            <a:t>&gt;</a:t>
          </a:r>
          <a:r>
            <a:rPr lang="ko-KR" altLang="en-US" sz="1100" baseline="0"/>
            <a:t> 일관성문제 심각하지 않다고 봄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CB21-B29C-EF46-BD63-33EE7C382977}">
  <dimension ref="A1:M47"/>
  <sheetViews>
    <sheetView zoomScale="117" workbookViewId="0">
      <selection activeCell="M35" sqref="M35"/>
    </sheetView>
  </sheetViews>
  <sheetFormatPr baseColWidth="10" defaultRowHeight="18"/>
  <cols>
    <col min="1" max="1" width="15.28515625" customWidth="1"/>
  </cols>
  <sheetData>
    <row r="1" spans="1:12">
      <c r="A1" t="s">
        <v>0</v>
      </c>
    </row>
    <row r="2" spans="1:12">
      <c r="B2" s="17"/>
      <c r="C2" s="17" t="s">
        <v>1</v>
      </c>
      <c r="D2" s="17" t="s">
        <v>3</v>
      </c>
      <c r="E2" s="17" t="s">
        <v>5</v>
      </c>
      <c r="H2" s="17"/>
      <c r="I2" s="17" t="s">
        <v>1</v>
      </c>
      <c r="J2" s="17" t="s">
        <v>3</v>
      </c>
      <c r="K2" s="17" t="s">
        <v>5</v>
      </c>
      <c r="L2" s="18" t="s">
        <v>15</v>
      </c>
    </row>
    <row r="3" spans="1:12">
      <c r="B3" s="18" t="s">
        <v>2</v>
      </c>
      <c r="C3" s="19">
        <v>1</v>
      </c>
      <c r="D3" s="19">
        <v>3</v>
      </c>
      <c r="E3" s="19">
        <v>8</v>
      </c>
      <c r="H3" s="18" t="s">
        <v>2</v>
      </c>
      <c r="I3" s="22">
        <f>C3*$F$17</f>
        <v>0.64634920634920634</v>
      </c>
      <c r="J3" s="22">
        <f>D3*$F$18</f>
        <v>0.86857142857142855</v>
      </c>
      <c r="K3" s="22">
        <f>E3*$F$19</f>
        <v>0.51301587301587304</v>
      </c>
      <c r="L3" s="10">
        <f>SUM(I3:K3)</f>
        <v>2.0279365079365079</v>
      </c>
    </row>
    <row r="4" spans="1:12">
      <c r="B4" s="18" t="s">
        <v>4</v>
      </c>
      <c r="C4" s="19">
        <f>1/3</f>
        <v>0.33333333333333331</v>
      </c>
      <c r="D4" s="19">
        <v>1</v>
      </c>
      <c r="E4" s="19">
        <v>6</v>
      </c>
      <c r="H4" s="18" t="s">
        <v>4</v>
      </c>
      <c r="I4" s="22">
        <f t="shared" ref="I4:I5" si="0">C4*$F$17</f>
        <v>0.21544973544973545</v>
      </c>
      <c r="J4" s="22">
        <f t="shared" ref="J4:J5" si="1">D4*$F$18</f>
        <v>0.28952380952380952</v>
      </c>
      <c r="K4" s="22">
        <f t="shared" ref="K4:K5" si="2">E4*$F$19</f>
        <v>0.38476190476190475</v>
      </c>
      <c r="L4" s="10">
        <f t="shared" ref="L4:L5" si="3">SUM(I4:K4)</f>
        <v>0.88973544973544971</v>
      </c>
    </row>
    <row r="5" spans="1:12">
      <c r="B5" s="18" t="s">
        <v>6</v>
      </c>
      <c r="C5" s="19">
        <f>1/8</f>
        <v>0.125</v>
      </c>
      <c r="D5" s="19">
        <f>1/6</f>
        <v>0.16666666666666666</v>
      </c>
      <c r="E5" s="19">
        <v>1</v>
      </c>
      <c r="H5" s="18" t="s">
        <v>6</v>
      </c>
      <c r="I5" s="22">
        <f t="shared" si="0"/>
        <v>8.0793650793650792E-2</v>
      </c>
      <c r="J5" s="22">
        <f t="shared" si="1"/>
        <v>4.825396825396825E-2</v>
      </c>
      <c r="K5" s="22">
        <f t="shared" si="2"/>
        <v>6.412698412698413E-2</v>
      </c>
      <c r="L5" s="10">
        <f t="shared" si="3"/>
        <v>0.19317460317460317</v>
      </c>
    </row>
    <row r="6" spans="1:12">
      <c r="B6" s="1" t="s">
        <v>7</v>
      </c>
      <c r="C6" s="2">
        <f>SUM(C3:C5)</f>
        <v>1.4583333333333333</v>
      </c>
      <c r="D6" s="2">
        <f t="shared" ref="D6:E6" si="4">SUM(D3:D5)</f>
        <v>4.166666666666667</v>
      </c>
      <c r="E6" s="2">
        <f t="shared" si="4"/>
        <v>15</v>
      </c>
    </row>
    <row r="8" spans="1:12">
      <c r="A8" t="s">
        <v>8</v>
      </c>
    </row>
    <row r="9" spans="1:12">
      <c r="B9" s="1"/>
      <c r="C9" s="1" t="s">
        <v>1</v>
      </c>
      <c r="D9" s="1" t="s">
        <v>3</v>
      </c>
      <c r="E9" s="1" t="s">
        <v>5</v>
      </c>
      <c r="H9" s="25" t="s">
        <v>2</v>
      </c>
      <c r="I9" s="23">
        <f>L3/I3</f>
        <v>3.1375245579567781</v>
      </c>
    </row>
    <row r="10" spans="1:12">
      <c r="B10" s="3" t="s">
        <v>2</v>
      </c>
      <c r="C10" s="5">
        <f>C3/$C$6</f>
        <v>0.68571428571428572</v>
      </c>
      <c r="D10" s="5">
        <f>D3/$D$6</f>
        <v>0.72</v>
      </c>
      <c r="E10" s="5">
        <f>E3/$E$6</f>
        <v>0.53333333333333333</v>
      </c>
      <c r="H10" s="25" t="s">
        <v>4</v>
      </c>
      <c r="I10" s="23">
        <f>L4/J4</f>
        <v>3.0730994152046782</v>
      </c>
    </row>
    <row r="11" spans="1:12">
      <c r="B11" s="3" t="s">
        <v>4</v>
      </c>
      <c r="C11" s="5">
        <f t="shared" ref="C11:C12" si="5">C4/$C$6</f>
        <v>0.22857142857142856</v>
      </c>
      <c r="D11" s="5">
        <f t="shared" ref="D11:D12" si="6">D4/$D$6</f>
        <v>0.24</v>
      </c>
      <c r="E11" s="5">
        <f t="shared" ref="E11:E12" si="7">E4/$E$6</f>
        <v>0.4</v>
      </c>
      <c r="H11" s="25" t="s">
        <v>6</v>
      </c>
      <c r="I11" s="23">
        <f>L5/K5</f>
        <v>3.0123762376237622</v>
      </c>
    </row>
    <row r="12" spans="1:12">
      <c r="B12" s="4" t="s">
        <v>6</v>
      </c>
      <c r="C12" s="6">
        <f t="shared" si="5"/>
        <v>8.5714285714285715E-2</v>
      </c>
      <c r="D12" s="6">
        <f t="shared" si="6"/>
        <v>3.9999999999999994E-2</v>
      </c>
      <c r="E12" s="6">
        <f t="shared" si="7"/>
        <v>6.6666666666666666E-2</v>
      </c>
    </row>
    <row r="14" spans="1:12">
      <c r="H14" s="25" t="s">
        <v>16</v>
      </c>
      <c r="I14" s="23">
        <f>SUM(I9:I11)/3</f>
        <v>3.0743334035950731</v>
      </c>
    </row>
    <row r="15" spans="1:12">
      <c r="A15" t="s">
        <v>10</v>
      </c>
    </row>
    <row r="16" spans="1:12">
      <c r="B16" s="1"/>
      <c r="C16" s="1" t="s">
        <v>1</v>
      </c>
      <c r="D16" s="1" t="s">
        <v>3</v>
      </c>
      <c r="E16" s="1" t="s">
        <v>5</v>
      </c>
      <c r="F16" s="7" t="s">
        <v>9</v>
      </c>
      <c r="G16" s="20"/>
      <c r="H16" s="26" t="s">
        <v>17</v>
      </c>
      <c r="I16" s="23">
        <f>(I14-3)/2</f>
        <v>3.7166701797536561E-2</v>
      </c>
    </row>
    <row r="17" spans="2:9">
      <c r="B17" s="3" t="s">
        <v>2</v>
      </c>
      <c r="C17" s="8">
        <v>0.68571428571428572</v>
      </c>
      <c r="D17" s="9">
        <v>0.72</v>
      </c>
      <c r="E17" s="9">
        <v>0.53333333333333333</v>
      </c>
      <c r="F17" s="13">
        <f>AVERAGE(C17:E17)</f>
        <v>0.64634920634920634</v>
      </c>
      <c r="G17" s="24"/>
      <c r="H17" s="10" t="s">
        <v>19</v>
      </c>
      <c r="I17" s="23">
        <v>0.57999999999999996</v>
      </c>
    </row>
    <row r="18" spans="2:9">
      <c r="B18" s="3" t="s">
        <v>4</v>
      </c>
      <c r="C18" s="8">
        <v>0.22857142857142856</v>
      </c>
      <c r="D18" s="9">
        <v>0.24</v>
      </c>
      <c r="E18" s="9">
        <v>0.4</v>
      </c>
      <c r="F18" s="14">
        <f t="shared" ref="F18:F19" si="8">AVERAGE(C18:E18)</f>
        <v>0.28952380952380952</v>
      </c>
      <c r="G18" s="24"/>
      <c r="H18" s="27" t="s">
        <v>18</v>
      </c>
      <c r="I18" s="23">
        <f>I16/I17</f>
        <v>6.4080520340580288E-2</v>
      </c>
    </row>
    <row r="19" spans="2:9">
      <c r="B19" s="4" t="s">
        <v>6</v>
      </c>
      <c r="C19" s="11">
        <v>8.5714285714285715E-2</v>
      </c>
      <c r="D19" s="12">
        <v>0.04</v>
      </c>
      <c r="E19" s="12">
        <v>6.6666666666666666E-2</v>
      </c>
      <c r="F19" s="15">
        <f t="shared" si="8"/>
        <v>6.412698412698413E-2</v>
      </c>
      <c r="G19" s="24"/>
    </row>
    <row r="20" spans="2:9">
      <c r="E20" t="s">
        <v>7</v>
      </c>
      <c r="F20" s="10">
        <f>SUM(F17:F19)</f>
        <v>1</v>
      </c>
      <c r="G20" s="10"/>
    </row>
    <row r="21" spans="2:9">
      <c r="F21" s="10"/>
      <c r="G21" s="10"/>
    </row>
    <row r="22" spans="2:9">
      <c r="E22" t="s">
        <v>14</v>
      </c>
    </row>
    <row r="23" spans="2:9">
      <c r="C23" t="s">
        <v>11</v>
      </c>
      <c r="D23" s="16">
        <v>3</v>
      </c>
      <c r="E23">
        <f>COMBIN(D23,2)</f>
        <v>3</v>
      </c>
    </row>
    <row r="24" spans="2:9">
      <c r="C24" t="s">
        <v>12</v>
      </c>
      <c r="D24" s="16">
        <v>4</v>
      </c>
      <c r="E24">
        <f t="shared" ref="E24:E27" si="9">COMBIN(D24,2)</f>
        <v>6</v>
      </c>
    </row>
    <row r="25" spans="2:9">
      <c r="C25" t="s">
        <v>13</v>
      </c>
      <c r="D25" s="16">
        <v>5</v>
      </c>
      <c r="E25">
        <f t="shared" si="9"/>
        <v>10</v>
      </c>
    </row>
    <row r="26" spans="2:9">
      <c r="D26" s="16">
        <v>6</v>
      </c>
      <c r="E26">
        <f t="shared" si="9"/>
        <v>15</v>
      </c>
    </row>
    <row r="27" spans="2:9">
      <c r="D27" s="16">
        <v>7</v>
      </c>
      <c r="E27">
        <f t="shared" si="9"/>
        <v>21</v>
      </c>
    </row>
    <row r="29" spans="2:9">
      <c r="D29" s="1"/>
      <c r="E29" s="1" t="s">
        <v>1</v>
      </c>
      <c r="F29" s="1" t="s">
        <v>3</v>
      </c>
      <c r="G29" s="1" t="s">
        <v>5</v>
      </c>
    </row>
    <row r="30" spans="2:9">
      <c r="D30" s="3" t="s">
        <v>2</v>
      </c>
      <c r="E30" s="8">
        <v>0.68571428571428572</v>
      </c>
      <c r="F30" s="9">
        <v>0.72</v>
      </c>
      <c r="G30" s="9">
        <v>0.53333333333333333</v>
      </c>
    </row>
    <row r="31" spans="2:9">
      <c r="D31" s="3" t="s">
        <v>4</v>
      </c>
      <c r="E31" s="8">
        <v>0.22857142857142856</v>
      </c>
      <c r="F31" s="9">
        <v>0.24</v>
      </c>
      <c r="G31" s="9">
        <v>0.4</v>
      </c>
    </row>
    <row r="32" spans="2:9">
      <c r="D32" s="4" t="s">
        <v>6</v>
      </c>
      <c r="E32" s="11">
        <v>8.5714285714285715E-2</v>
      </c>
      <c r="F32" s="12">
        <v>0.04</v>
      </c>
      <c r="G32" s="12">
        <v>6.6666666666666666E-2</v>
      </c>
    </row>
    <row r="35" spans="4:13">
      <c r="M35" t="s">
        <v>20</v>
      </c>
    </row>
    <row r="36" spans="4:13">
      <c r="E36" s="16"/>
    </row>
    <row r="37" spans="4:13">
      <c r="E37" s="16"/>
    </row>
    <row r="38" spans="4:13">
      <c r="E38" s="16"/>
    </row>
    <row r="39" spans="4:13">
      <c r="E39" s="16"/>
      <c r="H39" s="20"/>
      <c r="I39" s="20"/>
    </row>
    <row r="40" spans="4:13">
      <c r="D40" s="20"/>
      <c r="E40" s="16"/>
      <c r="F40" s="20"/>
      <c r="G40" s="20"/>
      <c r="H40" s="20"/>
      <c r="I40" s="20"/>
      <c r="J40" s="20"/>
    </row>
    <row r="41" spans="4:13">
      <c r="D41" s="20"/>
      <c r="E41" s="20"/>
      <c r="F41" s="20"/>
      <c r="G41" s="20"/>
      <c r="H41" s="20"/>
      <c r="I41" s="20"/>
      <c r="J41" s="20"/>
    </row>
    <row r="42" spans="4:13">
      <c r="D42" s="20"/>
      <c r="E42" s="20"/>
      <c r="F42" s="20"/>
      <c r="G42" s="20"/>
      <c r="H42" s="21"/>
      <c r="I42" s="21"/>
      <c r="J42" s="20"/>
    </row>
    <row r="43" spans="4:13">
      <c r="D43" s="20"/>
      <c r="E43" s="20"/>
      <c r="F43" s="21"/>
      <c r="G43" s="21"/>
      <c r="H43" s="21"/>
      <c r="I43" s="21"/>
      <c r="J43" s="20"/>
    </row>
    <row r="44" spans="4:13">
      <c r="D44" s="20"/>
      <c r="E44" s="20"/>
      <c r="F44" s="21"/>
      <c r="G44" s="21"/>
      <c r="H44" s="21"/>
      <c r="I44" s="21"/>
      <c r="J44" s="20"/>
    </row>
    <row r="45" spans="4:13">
      <c r="D45" s="20"/>
      <c r="E45" s="20"/>
      <c r="F45" s="21"/>
      <c r="G45" s="21"/>
      <c r="H45" s="20"/>
      <c r="I45" s="20"/>
      <c r="J45" s="20"/>
    </row>
    <row r="46" spans="4:13">
      <c r="D46" s="20"/>
      <c r="E46" s="20"/>
      <c r="F46" s="20"/>
      <c r="G46" s="20"/>
      <c r="H46" s="20"/>
      <c r="I46" s="20"/>
      <c r="J46" s="20"/>
    </row>
    <row r="47" spans="4:13">
      <c r="D47" s="20"/>
      <c r="E47" s="20"/>
      <c r="F47" s="20"/>
      <c r="G47" s="20"/>
      <c r="J47" s="20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D3FB-9B8A-EA44-9C48-F3D38FFF3198}">
  <dimension ref="B2:C17"/>
  <sheetViews>
    <sheetView tabSelected="1" workbookViewId="0">
      <selection activeCell="F9" sqref="F9"/>
    </sheetView>
  </sheetViews>
  <sheetFormatPr baseColWidth="10" defaultRowHeight="18"/>
  <cols>
    <col min="2" max="2" width="12.5703125" bestFit="1" customWidth="1"/>
  </cols>
  <sheetData>
    <row r="2" spans="2:3">
      <c r="B2" s="28">
        <f>_xlfn.NORM.S.INV(0.1)</f>
        <v>-1.2815515655446006</v>
      </c>
    </row>
    <row r="3" spans="2:3">
      <c r="B3" s="28">
        <f>_xlfn.NORM.S.INV(0.9)</f>
        <v>1.2815515655446006</v>
      </c>
      <c r="C3" s="28"/>
    </row>
    <row r="4" spans="2:3">
      <c r="B4" s="29">
        <f>1000000/1.28</f>
        <v>781250</v>
      </c>
    </row>
    <row r="5" spans="2:3">
      <c r="B5">
        <f>ABS(3000000-2500000)/781250</f>
        <v>0.64</v>
      </c>
    </row>
    <row r="6" spans="2:3">
      <c r="B6">
        <f>(24-18)/1.28</f>
        <v>4.6875</v>
      </c>
    </row>
    <row r="7" spans="2:3">
      <c r="B7">
        <f>ABS(18-9)/B6</f>
        <v>1.92</v>
      </c>
    </row>
    <row r="9" spans="2:3">
      <c r="B9">
        <f>4.6875*0.01049</f>
        <v>4.9171874999999997E-2</v>
      </c>
    </row>
    <row r="10" spans="2:3">
      <c r="B10">
        <f>B9*100000000</f>
        <v>4917187.5</v>
      </c>
    </row>
    <row r="12" spans="2:3">
      <c r="B12" t="s">
        <v>21</v>
      </c>
    </row>
    <row r="13" spans="2:3">
      <c r="B13">
        <f>_xlfn.NORM.S.INV(0.85)</f>
        <v>1.0364333894937898</v>
      </c>
    </row>
    <row r="15" spans="2:3">
      <c r="B15" s="30">
        <f>100000000/1.04</f>
        <v>96153846.153846145</v>
      </c>
    </row>
    <row r="16" spans="2:3">
      <c r="B16" s="29">
        <f>120000000/0.25</f>
        <v>480000000</v>
      </c>
    </row>
    <row r="17" spans="2:2">
      <c r="B17" s="28">
        <f>20000000/96153846</f>
        <v>0.2080000003328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11월22일 계층분석법</vt:lpstr>
      <vt:lpstr>11월24일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2022-11-22T04:50:10Z</dcterms:created>
  <dcterms:modified xsi:type="dcterms:W3CDTF">2022-11-24T08:44:35Z</dcterms:modified>
</cp:coreProperties>
</file>