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sosreenivasan\Downloads\"/>
    </mc:Choice>
  </mc:AlternateContent>
  <xr:revisionPtr revIDLastSave="0" documentId="13_ncr:1_{758C1251-6E02-4066-90A4-2AE94401B0D9}" xr6:coauthVersionLast="47" xr6:coauthVersionMax="47" xr10:uidLastSave="{00000000-0000-0000-0000-000000000000}"/>
  <bookViews>
    <workbookView xWindow="-110" yWindow="-110" windowWidth="19420" windowHeight="10300" tabRatio="816" firstSheet="1" activeTab="1" xr2:uid="{00000000-000D-0000-FFFF-FFFF00000000}"/>
  </bookViews>
  <sheets>
    <sheet name="Sheet1" sheetId="16" state="hidden" r:id="rId1"/>
    <sheet name="Intake" sheetId="1" r:id="rId2"/>
    <sheet name="_56F9DC9755BA473782653E2940F9" sheetId="2" state="veryHidden" r:id="rId3"/>
    <sheet name="Archived Metrics" sheetId="8" state="hidden" r:id="rId4"/>
    <sheet name="Win Loss Review" sheetId="13" state="hidden" r:id="rId5"/>
  </sheets>
  <definedNames>
    <definedName name="_56F9DC9755BA473782653E2940F9FormId">"8UXaNizdH02vE1q-RrmZIZb9ILT6AThMmWN7YB7REe5UMFVOTTRKMExOMjhEQVZNSVFSUVNaSzNOMyQlQCN0PWcu"</definedName>
    <definedName name="_56F9DC9755BA473782653E2940F9ResponseSheet">"Form1"</definedName>
    <definedName name="_56F9DC9755BA473782653E2940F9SourceDocId">"{64bc6793-8644-4891-adad-51e1a7e1f11e}"</definedName>
    <definedName name="_xlnm._FilterDatabase" localSheetId="1" hidden="1">Intake!$AW$368:$AX$371</definedName>
    <definedName name="_xlnm._FilterDatabase" localSheetId="4" hidden="1">'Win Loss Review'!$A$1:$T$22</definedName>
    <definedName name="Slicer_Team_Member_Filter">#N/A</definedName>
    <definedName name="tblIntake" comment="The intake table on the first spreadsheet." localSheetId="1">Intake!$A$97:$AX$2994</definedName>
  </definedNames>
  <calcPr calcId="191029"/>
  <pivotCaches>
    <pivotCache cacheId="0" r:id="rId6"/>
    <pivotCache cacheId="1" r:id="rId7"/>
    <pivotCache cacheId="3"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2" i="1" l="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J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3" i="1"/>
  <c r="AJ364" i="1"/>
  <c r="AJ365" i="1"/>
  <c r="AJ366" i="1"/>
  <c r="AJ367" i="1"/>
  <c r="AJ368" i="1"/>
  <c r="AJ369" i="1"/>
  <c r="AJ370" i="1"/>
  <c r="AJ371" i="1"/>
  <c r="AJ372" i="1"/>
  <c r="AJ373" i="1"/>
  <c r="AJ374" i="1"/>
  <c r="AJ375" i="1"/>
  <c r="AJ376" i="1"/>
  <c r="AJ377" i="1"/>
  <c r="AJ378" i="1"/>
  <c r="AJ379" i="1"/>
  <c r="AJ380" i="1"/>
  <c r="AJ381"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40" i="1"/>
  <c r="AJ441" i="1"/>
  <c r="AJ442" i="1"/>
  <c r="AJ443" i="1"/>
  <c r="AJ444" i="1"/>
  <c r="AJ445" i="1"/>
  <c r="AJ446" i="1"/>
  <c r="AJ447" i="1"/>
  <c r="AJ448" i="1"/>
  <c r="AJ449" i="1"/>
  <c r="AJ450" i="1"/>
  <c r="AJ451" i="1"/>
  <c r="AJ452" i="1"/>
  <c r="AJ453" i="1"/>
  <c r="AJ455" i="1"/>
  <c r="AJ456" i="1"/>
  <c r="AJ457" i="1"/>
  <c r="AJ458" i="1"/>
  <c r="AJ459" i="1"/>
  <c r="AJ460" i="1"/>
  <c r="AJ461" i="1"/>
  <c r="AJ462" i="1"/>
  <c r="AJ463" i="1"/>
  <c r="AJ464" i="1"/>
  <c r="AJ465" i="1"/>
  <c r="AJ466" i="1"/>
  <c r="AO466" i="1"/>
  <c r="AU466" i="1"/>
  <c r="AV466" i="1"/>
  <c r="AO465" i="1"/>
  <c r="AU465" i="1"/>
  <c r="AV465" i="1"/>
  <c r="AV464" i="1"/>
  <c r="AU464" i="1"/>
  <c r="AO464" i="1"/>
  <c r="AV463" i="1"/>
  <c r="AU463" i="1"/>
  <c r="AO463" i="1"/>
  <c r="AO462" i="1" l="1"/>
  <c r="AU462" i="1"/>
  <c r="AV462" i="1"/>
  <c r="AO461" i="1"/>
  <c r="AU461" i="1"/>
  <c r="AV461" i="1"/>
  <c r="AO359" i="1"/>
  <c r="AV460" i="1"/>
  <c r="AU460" i="1"/>
  <c r="AO460" i="1"/>
  <c r="AU459" i="1"/>
  <c r="AV459" i="1" s="1"/>
  <c r="AO459" i="1"/>
  <c r="AO458" i="1"/>
  <c r="AU458" i="1"/>
  <c r="AV458" i="1" s="1"/>
  <c r="AV457" i="1"/>
  <c r="AU457" i="1"/>
  <c r="AO457" i="1"/>
  <c r="AV454" i="1"/>
  <c r="AV455" i="1"/>
  <c r="AU454" i="1"/>
  <c r="AU455" i="1"/>
  <c r="AU456" i="1"/>
  <c r="AO454" i="1"/>
  <c r="AO455" i="1"/>
  <c r="AO456" i="1"/>
  <c r="AO444" i="1"/>
  <c r="AO445" i="1"/>
  <c r="AO447" i="1"/>
  <c r="AO448" i="1"/>
  <c r="AU453" i="1"/>
  <c r="AV453" i="1" s="1"/>
  <c r="AO453" i="1"/>
  <c r="AO451" i="1"/>
  <c r="AV452" i="1"/>
  <c r="AU452" i="1"/>
  <c r="AO452" i="1"/>
  <c r="AV451" i="1"/>
  <c r="AU451" i="1"/>
  <c r="AO413" i="1"/>
  <c r="AU413" i="1"/>
  <c r="AV413" i="1" s="1"/>
  <c r="AU450" i="1"/>
  <c r="AV450" i="1" s="1"/>
  <c r="AO450" i="1"/>
  <c r="AV449" i="1"/>
  <c r="AU449" i="1"/>
  <c r="AO449" i="1"/>
  <c r="AU448" i="1"/>
  <c r="AV448" i="1" s="1"/>
  <c r="AV447" i="1"/>
  <c r="AU447" i="1"/>
  <c r="AO443" i="1"/>
  <c r="AO446" i="1"/>
  <c r="AU443" i="1"/>
  <c r="AU444" i="1"/>
  <c r="AV444" i="1" s="1"/>
  <c r="AU445" i="1"/>
  <c r="AU446" i="1"/>
  <c r="AV443" i="1"/>
  <c r="AV445" i="1"/>
  <c r="AV446" i="1"/>
  <c r="AU442" i="1"/>
  <c r="AV442" i="1" s="1"/>
  <c r="AO442" i="1"/>
  <c r="AO441" i="1"/>
  <c r="AU441" i="1"/>
  <c r="AV441" i="1"/>
  <c r="AU440" i="1"/>
  <c r="AV440" i="1" s="1"/>
  <c r="AO440" i="1"/>
  <c r="AO439" i="1"/>
  <c r="AU439" i="1"/>
  <c r="AV439" i="1"/>
  <c r="AU438" i="1"/>
  <c r="AV438" i="1" s="1"/>
  <c r="AO438" i="1"/>
  <c r="AU437" i="1"/>
  <c r="AV437" i="1" s="1"/>
  <c r="AO437" i="1"/>
  <c r="AO436" i="1"/>
  <c r="AU436" i="1"/>
  <c r="AV436" i="1" s="1"/>
  <c r="AO435" i="1"/>
  <c r="AU435" i="1"/>
  <c r="AV435" i="1" s="1"/>
  <c r="AO431" i="1"/>
  <c r="AU434" i="1"/>
  <c r="AO434" i="1"/>
  <c r="AV433" i="1"/>
  <c r="AU433" i="1"/>
  <c r="AO433" i="1"/>
  <c r="AV432" i="1"/>
  <c r="AU432" i="1"/>
  <c r="AO432" i="1"/>
  <c r="AU431" i="1"/>
  <c r="AV431" i="1" s="1"/>
  <c r="AU430" i="1"/>
  <c r="AV430" i="1" s="1"/>
  <c r="AO430" i="1"/>
  <c r="AU429" i="1"/>
  <c r="AV429" i="1" s="1"/>
  <c r="AO429" i="1"/>
  <c r="AV428" i="1"/>
  <c r="AU428" i="1"/>
  <c r="AO428" i="1"/>
  <c r="AU427" i="1"/>
  <c r="AV427" i="1" s="1"/>
  <c r="AO427" i="1"/>
  <c r="AU426" i="1"/>
  <c r="AV426" i="1" s="1"/>
  <c r="AO426" i="1"/>
  <c r="AU425" i="1"/>
  <c r="AV425" i="1" s="1"/>
  <c r="AO425" i="1"/>
  <c r="AU424" i="1"/>
  <c r="AV424" i="1" s="1"/>
  <c r="AO424" i="1"/>
  <c r="AU423" i="1"/>
  <c r="AV423" i="1" s="1"/>
  <c r="AO423" i="1"/>
  <c r="AU422" i="1"/>
  <c r="AV422" i="1" s="1"/>
  <c r="AO422" i="1"/>
  <c r="AU421" i="1"/>
  <c r="AV421" i="1" s="1"/>
  <c r="AO421" i="1"/>
  <c r="AU420" i="1"/>
  <c r="AV420" i="1" s="1"/>
  <c r="AO420" i="1"/>
  <c r="AU419" i="1"/>
  <c r="AV419" i="1" s="1"/>
  <c r="AO419" i="1"/>
  <c r="AU418" i="1"/>
  <c r="AO418" i="1"/>
  <c r="AU417" i="1"/>
  <c r="AV417" i="1" s="1"/>
  <c r="AO417" i="1"/>
  <c r="AV416" i="1"/>
  <c r="AU416" i="1"/>
  <c r="AO416" i="1"/>
  <c r="AO415" i="1"/>
  <c r="AU415" i="1"/>
  <c r="AV415" i="1" s="1"/>
  <c r="AV414" i="1"/>
  <c r="AU414" i="1"/>
  <c r="AO414" i="1"/>
  <c r="AU2" i="1"/>
  <c r="AV2" i="1" s="1"/>
  <c r="AU412" i="1"/>
  <c r="AV412" i="1" s="1"/>
  <c r="AO412" i="1"/>
  <c r="AV411" i="1"/>
  <c r="AU411" i="1"/>
  <c r="AO411" i="1"/>
  <c r="O14" i="13"/>
  <c r="AV410" i="1"/>
  <c r="AU410" i="1"/>
  <c r="AO410" i="1"/>
  <c r="AU409" i="1"/>
  <c r="AV409" i="1" s="1"/>
  <c r="AO409" i="1"/>
  <c r="C3" i="13"/>
  <c r="C4" i="13"/>
  <c r="C9" i="13"/>
  <c r="C5" i="13"/>
  <c r="C10" i="13"/>
  <c r="C11" i="13"/>
  <c r="C12" i="13"/>
  <c r="C13" i="13"/>
  <c r="C6" i="13"/>
  <c r="C14" i="13"/>
  <c r="C7" i="13"/>
  <c r="C16" i="13"/>
  <c r="C8" i="13"/>
  <c r="C17" i="13"/>
  <c r="C18" i="13"/>
  <c r="C19" i="13"/>
  <c r="C20" i="13"/>
  <c r="C21" i="13"/>
  <c r="C22" i="13"/>
  <c r="C2" i="13"/>
  <c r="AV408" i="1"/>
  <c r="AU408" i="1"/>
  <c r="AO408" i="1"/>
  <c r="AV407" i="1"/>
  <c r="AU407" i="1"/>
  <c r="AO407" i="1"/>
  <c r="AU406" i="1"/>
  <c r="AV406" i="1" s="1"/>
  <c r="AO406" i="1"/>
  <c r="B17" i="13"/>
  <c r="F17" i="13"/>
  <c r="H17" i="13"/>
  <c r="B18" i="13"/>
  <c r="F18" i="13"/>
  <c r="H18" i="13"/>
  <c r="B19" i="13"/>
  <c r="F19" i="13"/>
  <c r="H19" i="13"/>
  <c r="B20" i="13"/>
  <c r="F20" i="13"/>
  <c r="H20" i="13"/>
  <c r="B21" i="13"/>
  <c r="F21" i="13"/>
  <c r="H21" i="13"/>
  <c r="B22" i="13"/>
  <c r="F22" i="13"/>
  <c r="H22" i="13"/>
  <c r="B7" i="13"/>
  <c r="F7" i="13"/>
  <c r="H7" i="13"/>
  <c r="B16" i="13"/>
  <c r="F16" i="13"/>
  <c r="H16" i="13"/>
  <c r="B8" i="13"/>
  <c r="F8" i="13"/>
  <c r="H8" i="13"/>
  <c r="AO405" i="1"/>
  <c r="AU405" i="1"/>
  <c r="AO404" i="1"/>
  <c r="AU404" i="1"/>
  <c r="AV404" i="1" s="1"/>
  <c r="F2" i="13"/>
  <c r="F3" i="13"/>
  <c r="F4" i="13"/>
  <c r="F9" i="13"/>
  <c r="F5" i="13"/>
  <c r="F10" i="13"/>
  <c r="F11" i="13"/>
  <c r="F12" i="13"/>
  <c r="F13" i="13"/>
  <c r="F6" i="13"/>
  <c r="F14" i="13"/>
  <c r="F15" i="13"/>
  <c r="H2" i="13"/>
  <c r="H3" i="13"/>
  <c r="H4" i="13"/>
  <c r="H9" i="13"/>
  <c r="H5" i="13"/>
  <c r="H10" i="13"/>
  <c r="H11" i="13"/>
  <c r="H12" i="13"/>
  <c r="H13" i="13"/>
  <c r="H6" i="13"/>
  <c r="H14" i="13"/>
  <c r="H15" i="13"/>
  <c r="B2" i="13"/>
  <c r="B3" i="13"/>
  <c r="B4" i="13"/>
  <c r="B9" i="13"/>
  <c r="B5" i="13"/>
  <c r="B10" i="13"/>
  <c r="B11" i="13"/>
  <c r="B12" i="13"/>
  <c r="B13" i="13"/>
  <c r="B6" i="13"/>
  <c r="B14" i="13"/>
  <c r="B15" i="13"/>
  <c r="AV403" i="1"/>
  <c r="AU403" i="1"/>
  <c r="AO403" i="1"/>
  <c r="AO402" i="1"/>
  <c r="AU402" i="1"/>
  <c r="AV402" i="1" s="1"/>
  <c r="AV401" i="1"/>
  <c r="AU401" i="1"/>
  <c r="AO401" i="1"/>
  <c r="AO400" i="1"/>
  <c r="AU400" i="1"/>
  <c r="AV400" i="1"/>
  <c r="AU399" i="1"/>
  <c r="AV399" i="1" s="1"/>
  <c r="AO399" i="1"/>
  <c r="AU398" i="1"/>
  <c r="AV398" i="1" s="1"/>
  <c r="AO398" i="1"/>
  <c r="AU397" i="1"/>
  <c r="AV397" i="1" s="1"/>
  <c r="AO397" i="1"/>
  <c r="AU396" i="1"/>
  <c r="AV396" i="1" s="1"/>
  <c r="AO396" i="1"/>
  <c r="AO395" i="1"/>
  <c r="AO394" i="1"/>
  <c r="AU395" i="1"/>
  <c r="AV395" i="1" s="1"/>
  <c r="AU394" i="1"/>
  <c r="AV394" i="1" s="1"/>
  <c r="AU393" i="1"/>
  <c r="AV393" i="1" s="1"/>
  <c r="AO393" i="1"/>
  <c r="AU392" i="1"/>
  <c r="AV392" i="1" s="1"/>
  <c r="J18" i="13" s="1"/>
  <c r="AO392" i="1"/>
  <c r="AU391" i="1"/>
  <c r="AV391" i="1" s="1"/>
  <c r="AO391" i="1"/>
  <c r="AU390" i="1"/>
  <c r="AV390" i="1" s="1"/>
  <c r="AO390" i="1"/>
  <c r="AU389" i="1"/>
  <c r="AV389" i="1" s="1"/>
  <c r="AO389" i="1"/>
  <c r="AU388" i="1"/>
  <c r="AV388" i="1" s="1"/>
  <c r="AO388" i="1"/>
  <c r="AU387" i="1"/>
  <c r="AV387" i="1" s="1"/>
  <c r="AO387" i="1"/>
  <c r="AU386" i="1"/>
  <c r="AV386" i="1" s="1"/>
  <c r="AO386" i="1"/>
  <c r="AU385" i="1"/>
  <c r="AV385" i="1" s="1"/>
  <c r="AO385" i="1"/>
  <c r="AU384" i="1"/>
  <c r="AV384" i="1" s="1"/>
  <c r="AO384" i="1"/>
  <c r="AU383" i="1"/>
  <c r="AV383" i="1" s="1"/>
  <c r="AO383" i="1"/>
  <c r="AU382" i="1"/>
  <c r="AV382" i="1" s="1"/>
  <c r="AV381" i="1"/>
  <c r="AU381" i="1"/>
  <c r="AO381" i="1"/>
  <c r="AV380" i="1"/>
  <c r="AU380" i="1"/>
  <c r="AO380" i="1"/>
  <c r="AV379" i="1"/>
  <c r="AU379" i="1"/>
  <c r="AO379" i="1"/>
  <c r="AV378" i="1"/>
  <c r="AU378" i="1"/>
  <c r="AO378" i="1"/>
  <c r="AU377" i="1"/>
  <c r="AV377" i="1" s="1"/>
  <c r="AO377" i="1"/>
  <c r="AU376" i="1"/>
  <c r="AV376" i="1" s="1"/>
  <c r="AO376" i="1"/>
  <c r="AU375" i="1"/>
  <c r="AV375" i="1" s="1"/>
  <c r="AO375" i="1"/>
  <c r="AV374" i="1"/>
  <c r="AU374" i="1"/>
  <c r="AO374" i="1"/>
  <c r="AU373" i="1"/>
  <c r="AV373" i="1" s="1"/>
  <c r="J15" i="13" s="1"/>
  <c r="AO373" i="1"/>
  <c r="E15" i="13" s="1"/>
  <c r="AU372" i="1"/>
  <c r="AV372" i="1" s="1"/>
  <c r="AO372" i="1"/>
  <c r="AU371" i="1"/>
  <c r="AV371" i="1" s="1"/>
  <c r="AO371" i="1"/>
  <c r="AU370" i="1"/>
  <c r="AV370" i="1" s="1"/>
  <c r="AO370" i="1"/>
  <c r="AU369" i="1"/>
  <c r="AO369" i="1"/>
  <c r="AU368" i="1"/>
  <c r="AO368" i="1"/>
  <c r="AU367" i="1"/>
  <c r="AV367" i="1" s="1"/>
  <c r="AO367" i="1"/>
  <c r="AV366" i="1"/>
  <c r="AU366" i="1"/>
  <c r="AO366" i="1"/>
  <c r="AV365" i="1"/>
  <c r="AO365" i="1"/>
  <c r="AV364" i="1"/>
  <c r="AU364" i="1"/>
  <c r="AO364" i="1"/>
  <c r="AU363" i="1"/>
  <c r="AV363" i="1" s="1"/>
  <c r="J16" i="13" s="1"/>
  <c r="AO363" i="1"/>
  <c r="AV362" i="1"/>
  <c r="AU362" i="1"/>
  <c r="AO362" i="1"/>
  <c r="AU361" i="1"/>
  <c r="AV361" i="1" s="1"/>
  <c r="AO361" i="1"/>
  <c r="AV360" i="1"/>
  <c r="AU360" i="1"/>
  <c r="AO360" i="1"/>
  <c r="AU359" i="1"/>
  <c r="AV359" i="1" s="1"/>
  <c r="J17" i="13" s="1"/>
  <c r="AU358" i="1"/>
  <c r="AO358" i="1"/>
  <c r="AU357" i="1"/>
  <c r="AV357" i="1" s="1"/>
  <c r="AO357" i="1"/>
  <c r="AU356" i="1"/>
  <c r="AV356" i="1" s="1"/>
  <c r="AO356" i="1"/>
  <c r="AV355" i="1"/>
  <c r="AU355" i="1"/>
  <c r="AO355" i="1"/>
  <c r="AV354" i="1"/>
  <c r="AU354" i="1"/>
  <c r="AO354" i="1"/>
  <c r="AU353" i="1"/>
  <c r="AV353" i="1" s="1"/>
  <c r="AO353" i="1"/>
  <c r="AU352" i="1"/>
  <c r="AV352" i="1" s="1"/>
  <c r="AO352" i="1"/>
  <c r="AO351" i="1"/>
  <c r="AU351" i="1"/>
  <c r="AV350" i="1"/>
  <c r="AU350" i="1"/>
  <c r="AO350" i="1"/>
  <c r="AU349" i="1"/>
  <c r="AV349" i="1" s="1"/>
  <c r="AO349" i="1"/>
  <c r="AV348" i="1"/>
  <c r="AU348" i="1"/>
  <c r="AO348" i="1"/>
  <c r="AU347" i="1"/>
  <c r="AV347" i="1" s="1"/>
  <c r="AO347" i="1"/>
  <c r="E14" i="13" s="1"/>
  <c r="AO346" i="1"/>
  <c r="AU346" i="1"/>
  <c r="AV345" i="1"/>
  <c r="AU345" i="1"/>
  <c r="AO345" i="1"/>
  <c r="AU344" i="1"/>
  <c r="AV344" i="1" s="1"/>
  <c r="AO344" i="1"/>
  <c r="AU343" i="1"/>
  <c r="AV343" i="1" s="1"/>
  <c r="J8" i="13" s="1"/>
  <c r="AO343" i="1"/>
  <c r="E8" i="13" s="1"/>
  <c r="AO342" i="1"/>
  <c r="AU342" i="1"/>
  <c r="AV342" i="1" s="1"/>
  <c r="AV341" i="1"/>
  <c r="AU341" i="1"/>
  <c r="AO341" i="1"/>
  <c r="AV340" i="1"/>
  <c r="AU340" i="1"/>
  <c r="AO340" i="1"/>
  <c r="AU339" i="1"/>
  <c r="AO339" i="1"/>
  <c r="AV338" i="1"/>
  <c r="AU338" i="1"/>
  <c r="AO338" i="1"/>
  <c r="AU337" i="1"/>
  <c r="AV337" i="1" s="1"/>
  <c r="AO337" i="1"/>
  <c r="AU336" i="1"/>
  <c r="AV336" i="1" s="1"/>
  <c r="AO336" i="1"/>
  <c r="AV335" i="1"/>
  <c r="AU335" i="1"/>
  <c r="AO335" i="1"/>
  <c r="AU334" i="1"/>
  <c r="AV334" i="1" s="1"/>
  <c r="AO334" i="1"/>
  <c r="AU333" i="1"/>
  <c r="AV333" i="1" s="1"/>
  <c r="J21" i="13" s="1"/>
  <c r="AO333" i="1"/>
  <c r="AV332" i="1"/>
  <c r="AU332" i="1"/>
  <c r="AO332" i="1"/>
  <c r="AU331" i="1"/>
  <c r="AV331" i="1" s="1"/>
  <c r="J6" i="13" s="1"/>
  <c r="O6" i="13" s="1"/>
  <c r="AO331" i="1"/>
  <c r="AU330" i="1"/>
  <c r="AV330" i="1" s="1"/>
  <c r="J13" i="13" s="1"/>
  <c r="O13" i="13" s="1"/>
  <c r="AO330" i="1"/>
  <c r="E13" i="13" s="1"/>
  <c r="AV329" i="1"/>
  <c r="AU329" i="1"/>
  <c r="AO329" i="1"/>
  <c r="AU328" i="1"/>
  <c r="AO328" i="1"/>
  <c r="AV327" i="1"/>
  <c r="AU327" i="1"/>
  <c r="AO327" i="1"/>
  <c r="AU326" i="1"/>
  <c r="AV326" i="1" s="1"/>
  <c r="AO326" i="1"/>
  <c r="AU325" i="1"/>
  <c r="AV325" i="1" s="1"/>
  <c r="AO325" i="1"/>
  <c r="AU324" i="1"/>
  <c r="AO324" i="1"/>
  <c r="AU323" i="1"/>
  <c r="AV323" i="1" s="1"/>
  <c r="AO323" i="1"/>
  <c r="AU322" i="1"/>
  <c r="AV322" i="1" s="1"/>
  <c r="AO322" i="1"/>
  <c r="AU321" i="1"/>
  <c r="AV321" i="1" s="1"/>
  <c r="J12" i="13" s="1"/>
  <c r="O12" i="13" s="1"/>
  <c r="AO321" i="1"/>
  <c r="AO320" i="1"/>
  <c r="AU320" i="1"/>
  <c r="AV320" i="1" s="1"/>
  <c r="AU319" i="1"/>
  <c r="AV319" i="1" s="1"/>
  <c r="J19" i="13" s="1"/>
  <c r="O19" i="13" s="1"/>
  <c r="AO319" i="1"/>
  <c r="E19" i="13" s="1"/>
  <c r="AU314" i="1"/>
  <c r="AU3" i="1"/>
  <c r="AU4" i="1"/>
  <c r="AV4" i="1" s="1"/>
  <c r="AU5" i="1"/>
  <c r="AV5" i="1" s="1"/>
  <c r="AU6" i="1"/>
  <c r="AV6" i="1" s="1"/>
  <c r="AU7" i="1"/>
  <c r="AV7" i="1" s="1"/>
  <c r="AU8" i="1"/>
  <c r="AV8" i="1" s="1"/>
  <c r="AU9" i="1"/>
  <c r="AV9" i="1" s="1"/>
  <c r="AU10" i="1"/>
  <c r="AV10" i="1" s="1"/>
  <c r="AU11" i="1"/>
  <c r="AV11" i="1" s="1"/>
  <c r="AU12" i="1"/>
  <c r="AV12" i="1" s="1"/>
  <c r="AU13" i="1"/>
  <c r="AV13" i="1" s="1"/>
  <c r="AU14" i="1"/>
  <c r="AV14" i="1" s="1"/>
  <c r="AU15" i="1"/>
  <c r="AV15" i="1" s="1"/>
  <c r="AU16" i="1"/>
  <c r="AU17" i="1"/>
  <c r="AV17" i="1" s="1"/>
  <c r="AU18" i="1"/>
  <c r="AV18" i="1" s="1"/>
  <c r="AU19" i="1"/>
  <c r="AV19" i="1" s="1"/>
  <c r="AU20" i="1"/>
  <c r="AV20" i="1" s="1"/>
  <c r="AU21" i="1"/>
  <c r="AV21" i="1" s="1"/>
  <c r="AU22" i="1"/>
  <c r="AV22" i="1" s="1"/>
  <c r="AU23" i="1"/>
  <c r="AV23" i="1" s="1"/>
  <c r="J20" i="13" s="1"/>
  <c r="AU24" i="1"/>
  <c r="AV24" i="1" s="1"/>
  <c r="AU25" i="1"/>
  <c r="AV25" i="1" s="1"/>
  <c r="AU26" i="1"/>
  <c r="AU27" i="1"/>
  <c r="AV27" i="1" s="1"/>
  <c r="AU28" i="1"/>
  <c r="AV28" i="1" s="1"/>
  <c r="AU29" i="1"/>
  <c r="AV29" i="1" s="1"/>
  <c r="AU30" i="1"/>
  <c r="AV30" i="1" s="1"/>
  <c r="AU31" i="1"/>
  <c r="AV31" i="1" s="1"/>
  <c r="AU32" i="1"/>
  <c r="AV32" i="1" s="1"/>
  <c r="AU33" i="1"/>
  <c r="AU34" i="1"/>
  <c r="AV34" i="1" s="1"/>
  <c r="AU35" i="1"/>
  <c r="AV35" i="1" s="1"/>
  <c r="AU36" i="1"/>
  <c r="AV36" i="1" s="1"/>
  <c r="AU37" i="1"/>
  <c r="AV37" i="1" s="1"/>
  <c r="AU38" i="1"/>
  <c r="AU39" i="1"/>
  <c r="AV39" i="1" s="1"/>
  <c r="AU40" i="1"/>
  <c r="AV40" i="1" s="1"/>
  <c r="AU41" i="1"/>
  <c r="AV41" i="1" s="1"/>
  <c r="AU42" i="1"/>
  <c r="AV42" i="1" s="1"/>
  <c r="AU43" i="1"/>
  <c r="AV43" i="1" s="1"/>
  <c r="AU44" i="1"/>
  <c r="AV44" i="1" s="1"/>
  <c r="AU45" i="1"/>
  <c r="AV45" i="1" s="1"/>
  <c r="AU46" i="1"/>
  <c r="AV46" i="1" s="1"/>
  <c r="AU47" i="1"/>
  <c r="AU48" i="1"/>
  <c r="AV48" i="1" s="1"/>
  <c r="AU49" i="1"/>
  <c r="AV49" i="1" s="1"/>
  <c r="AU50" i="1"/>
  <c r="AV50" i="1" s="1"/>
  <c r="AU51" i="1"/>
  <c r="AV51" i="1" s="1"/>
  <c r="AU52" i="1"/>
  <c r="AV52" i="1" s="1"/>
  <c r="AU53" i="1"/>
  <c r="AV53" i="1" s="1"/>
  <c r="AU54" i="1"/>
  <c r="AV54" i="1" s="1"/>
  <c r="AU55" i="1"/>
  <c r="AV55" i="1" s="1"/>
  <c r="AU56" i="1"/>
  <c r="AS56" i="1" s="1"/>
  <c r="AV56" i="1" s="1"/>
  <c r="AU57" i="1"/>
  <c r="AV57" i="1" s="1"/>
  <c r="AU58" i="1"/>
  <c r="AV58" i="1" s="1"/>
  <c r="AU59" i="1"/>
  <c r="AV59" i="1" s="1"/>
  <c r="AU60" i="1"/>
  <c r="AV60" i="1" s="1"/>
  <c r="AU61" i="1"/>
  <c r="AV61" i="1" s="1"/>
  <c r="AU62" i="1"/>
  <c r="AV62" i="1" s="1"/>
  <c r="AU63" i="1"/>
  <c r="AV63" i="1" s="1"/>
  <c r="AU64" i="1"/>
  <c r="AV64" i="1" s="1"/>
  <c r="AU65" i="1"/>
  <c r="AU66" i="1"/>
  <c r="AU67" i="1"/>
  <c r="AV67" i="1" s="1"/>
  <c r="AU68" i="1"/>
  <c r="AV68" i="1" s="1"/>
  <c r="AU69" i="1"/>
  <c r="AV69" i="1" s="1"/>
  <c r="AU70" i="1"/>
  <c r="AU71" i="1"/>
  <c r="AV71" i="1" s="1"/>
  <c r="AU72" i="1"/>
  <c r="AV72" i="1" s="1"/>
  <c r="AU73" i="1"/>
  <c r="AV73" i="1" s="1"/>
  <c r="AU74" i="1"/>
  <c r="AV74" i="1" s="1"/>
  <c r="AU75" i="1"/>
  <c r="AV75" i="1" s="1"/>
  <c r="AU76" i="1"/>
  <c r="AV76" i="1" s="1"/>
  <c r="AU77" i="1"/>
  <c r="AV77" i="1" s="1"/>
  <c r="AU78" i="1"/>
  <c r="AV78" i="1" s="1"/>
  <c r="AU79" i="1"/>
  <c r="AV79" i="1" s="1"/>
  <c r="AU80" i="1"/>
  <c r="AV80" i="1" s="1"/>
  <c r="AU81" i="1"/>
  <c r="AV81" i="1" s="1"/>
  <c r="AU82" i="1"/>
  <c r="AV82" i="1" s="1"/>
  <c r="AU83" i="1"/>
  <c r="AV83" i="1" s="1"/>
  <c r="AU84" i="1"/>
  <c r="AV84" i="1" s="1"/>
  <c r="AU85" i="1"/>
  <c r="AV85" i="1" s="1"/>
  <c r="AU86" i="1"/>
  <c r="AV86" i="1" s="1"/>
  <c r="AU87" i="1"/>
  <c r="AV87" i="1" s="1"/>
  <c r="AU88" i="1"/>
  <c r="AV88" i="1" s="1"/>
  <c r="AU89" i="1"/>
  <c r="AV89" i="1" s="1"/>
  <c r="AU90" i="1"/>
  <c r="AV90" i="1" s="1"/>
  <c r="AU91" i="1"/>
  <c r="AV91" i="1" s="1"/>
  <c r="AU92" i="1"/>
  <c r="AV92" i="1" s="1"/>
  <c r="AU93" i="1"/>
  <c r="AV93" i="1" s="1"/>
  <c r="AU94" i="1"/>
  <c r="AV94" i="1" s="1"/>
  <c r="AU95" i="1"/>
  <c r="AU96" i="1"/>
  <c r="AV96" i="1" s="1"/>
  <c r="AU97" i="1"/>
  <c r="AV97" i="1" s="1"/>
  <c r="AU98" i="1"/>
  <c r="AV98" i="1" s="1"/>
  <c r="AU99" i="1"/>
  <c r="AV99" i="1" s="1"/>
  <c r="AU100" i="1"/>
  <c r="AV100" i="1" s="1"/>
  <c r="AU101" i="1"/>
  <c r="AV101" i="1" s="1"/>
  <c r="AU102" i="1"/>
  <c r="AU103" i="1"/>
  <c r="AU104" i="1"/>
  <c r="AV104" i="1" s="1"/>
  <c r="AU105" i="1"/>
  <c r="AV105" i="1" s="1"/>
  <c r="AU106" i="1"/>
  <c r="AV106" i="1" s="1"/>
  <c r="AU107" i="1"/>
  <c r="AU108" i="1"/>
  <c r="AU109" i="1"/>
  <c r="AV109" i="1" s="1"/>
  <c r="AU110" i="1"/>
  <c r="AV110" i="1" s="1"/>
  <c r="AU111" i="1"/>
  <c r="AV111" i="1" s="1"/>
  <c r="AU112" i="1"/>
  <c r="AV112" i="1" s="1"/>
  <c r="AU113" i="1"/>
  <c r="AU114" i="1"/>
  <c r="AV114" i="1" s="1"/>
  <c r="J2" i="13" s="1"/>
  <c r="O2" i="13" s="1"/>
  <c r="AU115" i="1"/>
  <c r="AV115" i="1" s="1"/>
  <c r="AU116" i="1"/>
  <c r="AV116" i="1" s="1"/>
  <c r="AU117" i="1"/>
  <c r="AV117" i="1" s="1"/>
  <c r="AU118" i="1"/>
  <c r="AV118" i="1" s="1"/>
  <c r="AU119" i="1"/>
  <c r="AV119" i="1" s="1"/>
  <c r="AU120" i="1"/>
  <c r="AV120" i="1" s="1"/>
  <c r="AU121" i="1"/>
  <c r="AV121" i="1" s="1"/>
  <c r="AU122" i="1"/>
  <c r="AV122" i="1" s="1"/>
  <c r="AU123" i="1"/>
  <c r="AV123" i="1" s="1"/>
  <c r="AU124" i="1"/>
  <c r="AU125" i="1"/>
  <c r="AV125" i="1" s="1"/>
  <c r="AU126" i="1"/>
  <c r="AV126" i="1" s="1"/>
  <c r="AU127" i="1"/>
  <c r="AV127" i="1" s="1"/>
  <c r="AU128" i="1"/>
  <c r="AV128" i="1" s="1"/>
  <c r="AU129" i="1"/>
  <c r="AV129" i="1" s="1"/>
  <c r="AU130" i="1"/>
  <c r="AV130" i="1" s="1"/>
  <c r="AU131" i="1"/>
  <c r="AV131" i="1" s="1"/>
  <c r="AU132" i="1"/>
  <c r="AV132" i="1" s="1"/>
  <c r="AU133" i="1"/>
  <c r="AV133" i="1" s="1"/>
  <c r="AU134" i="1"/>
  <c r="AV134" i="1" s="1"/>
  <c r="AU135" i="1"/>
  <c r="AV135" i="1" s="1"/>
  <c r="AU136" i="1"/>
  <c r="AV136" i="1" s="1"/>
  <c r="AU137" i="1"/>
  <c r="AU138" i="1"/>
  <c r="AV138" i="1" s="1"/>
  <c r="AU139" i="1"/>
  <c r="AV139" i="1" s="1"/>
  <c r="AU140" i="1"/>
  <c r="AU141" i="1"/>
  <c r="AV141" i="1" s="1"/>
  <c r="AU142" i="1"/>
  <c r="AU143" i="1"/>
  <c r="AV143" i="1" s="1"/>
  <c r="AU144" i="1"/>
  <c r="AV144" i="1" s="1"/>
  <c r="AU145" i="1"/>
  <c r="AV145" i="1" s="1"/>
  <c r="AU146" i="1"/>
  <c r="AU147" i="1"/>
  <c r="AV147" i="1" s="1"/>
  <c r="AU148" i="1"/>
  <c r="AV148" i="1" s="1"/>
  <c r="AU149" i="1"/>
  <c r="AV149" i="1" s="1"/>
  <c r="AU150" i="1"/>
  <c r="AV150" i="1" s="1"/>
  <c r="AU151" i="1"/>
  <c r="AU152" i="1"/>
  <c r="AV152" i="1" s="1"/>
  <c r="AU153" i="1"/>
  <c r="AV153" i="1" s="1"/>
  <c r="AU154" i="1"/>
  <c r="AV154" i="1" s="1"/>
  <c r="AU155" i="1"/>
  <c r="AV155" i="1" s="1"/>
  <c r="AU156" i="1"/>
  <c r="AV156" i="1" s="1"/>
  <c r="AU157" i="1"/>
  <c r="AV157" i="1" s="1"/>
  <c r="AU158" i="1"/>
  <c r="AV158" i="1" s="1"/>
  <c r="AU159" i="1"/>
  <c r="AV159" i="1" s="1"/>
  <c r="AU160" i="1"/>
  <c r="AV160" i="1" s="1"/>
  <c r="AU161" i="1"/>
  <c r="AU162" i="1"/>
  <c r="AV162" i="1" s="1"/>
  <c r="AU163" i="1"/>
  <c r="AV163" i="1" s="1"/>
  <c r="AU164" i="1"/>
  <c r="AU165" i="1"/>
  <c r="AU166" i="1"/>
  <c r="AU167" i="1"/>
  <c r="AV167" i="1" s="1"/>
  <c r="AU168" i="1"/>
  <c r="AV168" i="1" s="1"/>
  <c r="AU169" i="1"/>
  <c r="AV169" i="1" s="1"/>
  <c r="AU170" i="1"/>
  <c r="AU171" i="1"/>
  <c r="AU172" i="1"/>
  <c r="AV172" i="1" s="1"/>
  <c r="AU173" i="1"/>
  <c r="AV173" i="1" s="1"/>
  <c r="J3" i="13" s="1"/>
  <c r="AU174" i="1"/>
  <c r="AV174" i="1" s="1"/>
  <c r="AU175" i="1"/>
  <c r="AV175" i="1" s="1"/>
  <c r="AU176" i="1"/>
  <c r="AV176" i="1" s="1"/>
  <c r="AU177" i="1"/>
  <c r="AU178" i="1"/>
  <c r="AV178" i="1" s="1"/>
  <c r="AU179" i="1"/>
  <c r="AU180" i="1"/>
  <c r="AV180" i="1" s="1"/>
  <c r="AU181" i="1"/>
  <c r="AV181" i="1" s="1"/>
  <c r="AU182" i="1"/>
  <c r="AV182" i="1" s="1"/>
  <c r="AU183" i="1"/>
  <c r="AV183" i="1" s="1"/>
  <c r="AU184" i="1"/>
  <c r="AV184" i="1" s="1"/>
  <c r="AU185" i="1"/>
  <c r="AV185" i="1" s="1"/>
  <c r="AU186" i="1"/>
  <c r="AU187" i="1"/>
  <c r="AV187" i="1" s="1"/>
  <c r="AU188" i="1"/>
  <c r="AV188" i="1" s="1"/>
  <c r="AU189" i="1"/>
  <c r="AU190" i="1"/>
  <c r="AV190" i="1" s="1"/>
  <c r="AU191" i="1"/>
  <c r="AU192" i="1"/>
  <c r="AV192" i="1" s="1"/>
  <c r="AU193" i="1"/>
  <c r="AV193" i="1" s="1"/>
  <c r="AU194" i="1"/>
  <c r="AU195" i="1"/>
  <c r="AV195" i="1" s="1"/>
  <c r="AU196" i="1"/>
  <c r="AV196" i="1" s="1"/>
  <c r="AU197" i="1"/>
  <c r="AV197" i="1" s="1"/>
  <c r="AU198" i="1"/>
  <c r="AV198" i="1" s="1"/>
  <c r="J22" i="13" s="1"/>
  <c r="AU199" i="1"/>
  <c r="AV199" i="1" s="1"/>
  <c r="AU200" i="1"/>
  <c r="AU201" i="1"/>
  <c r="AU202" i="1"/>
  <c r="AV202" i="1" s="1"/>
  <c r="AU203" i="1"/>
  <c r="AV203" i="1" s="1"/>
  <c r="AU204" i="1"/>
  <c r="AV204" i="1" s="1"/>
  <c r="AU205" i="1"/>
  <c r="AU206" i="1"/>
  <c r="AU207" i="1"/>
  <c r="AU208" i="1"/>
  <c r="AV208" i="1" s="1"/>
  <c r="AU209" i="1"/>
  <c r="AU210" i="1"/>
  <c r="AV210" i="1" s="1"/>
  <c r="AU211" i="1"/>
  <c r="AV211" i="1" s="1"/>
  <c r="AU212" i="1"/>
  <c r="AV212" i="1" s="1"/>
  <c r="AU213" i="1"/>
  <c r="AV213" i="1" s="1"/>
  <c r="AU214" i="1"/>
  <c r="AV214" i="1" s="1"/>
  <c r="AU215" i="1"/>
  <c r="AV215" i="1" s="1"/>
  <c r="AU216" i="1"/>
  <c r="AU217" i="1"/>
  <c r="AU218" i="1"/>
  <c r="AV218" i="1" s="1"/>
  <c r="AU219" i="1"/>
  <c r="AV219" i="1" s="1"/>
  <c r="AU220" i="1"/>
  <c r="AU221" i="1"/>
  <c r="AV221" i="1" s="1"/>
  <c r="AU222" i="1"/>
  <c r="AU223" i="1"/>
  <c r="AU224" i="1"/>
  <c r="AV224" i="1" s="1"/>
  <c r="AU225" i="1"/>
  <c r="AV225" i="1" s="1"/>
  <c r="J9" i="13" s="1"/>
  <c r="O9" i="13" s="1"/>
  <c r="AU226" i="1"/>
  <c r="AU227" i="1"/>
  <c r="AU228" i="1"/>
  <c r="AV228" i="1" s="1"/>
  <c r="AU229" i="1"/>
  <c r="AV229" i="1" s="1"/>
  <c r="AU230" i="1"/>
  <c r="AV230" i="1" s="1"/>
  <c r="AU231" i="1"/>
  <c r="AV231" i="1" s="1"/>
  <c r="AU232" i="1"/>
  <c r="AU233" i="1"/>
  <c r="AV233" i="1" s="1"/>
  <c r="AU234" i="1"/>
  <c r="AV234" i="1" s="1"/>
  <c r="AU235" i="1"/>
  <c r="AU236" i="1"/>
  <c r="AU237" i="1"/>
  <c r="AV237" i="1" s="1"/>
  <c r="AU238" i="1"/>
  <c r="AU239" i="1"/>
  <c r="AU240" i="1"/>
  <c r="AV240" i="1" s="1"/>
  <c r="AU241" i="1"/>
  <c r="AV241" i="1" s="1"/>
  <c r="AU242" i="1"/>
  <c r="AV242" i="1" s="1"/>
  <c r="AU243" i="1"/>
  <c r="AV243" i="1" s="1"/>
  <c r="AU244" i="1"/>
  <c r="AV244" i="1" s="1"/>
  <c r="AU245" i="1"/>
  <c r="AU246" i="1"/>
  <c r="AV246" i="1" s="1"/>
  <c r="AU247" i="1"/>
  <c r="AU248" i="1"/>
  <c r="AV248" i="1" s="1"/>
  <c r="AU249" i="1"/>
  <c r="AU250" i="1"/>
  <c r="AV250" i="1" s="1"/>
  <c r="AU251" i="1"/>
  <c r="AU252" i="1"/>
  <c r="AV252" i="1" s="1"/>
  <c r="AU253" i="1"/>
  <c r="AU254" i="1"/>
  <c r="AV254" i="1" s="1"/>
  <c r="AU255" i="1"/>
  <c r="AU256" i="1"/>
  <c r="AU257" i="1"/>
  <c r="AV257" i="1" s="1"/>
  <c r="AU258" i="1"/>
  <c r="AU259" i="1"/>
  <c r="AV259" i="1" s="1"/>
  <c r="AU260" i="1"/>
  <c r="AV260" i="1" s="1"/>
  <c r="AU261" i="1"/>
  <c r="AV261" i="1" s="1"/>
  <c r="AU262" i="1"/>
  <c r="AU263" i="1"/>
  <c r="AU264" i="1"/>
  <c r="AV264" i="1" s="1"/>
  <c r="AU265" i="1"/>
  <c r="AU266" i="1"/>
  <c r="AV266" i="1" s="1"/>
  <c r="AU267" i="1"/>
  <c r="AV267" i="1" s="1"/>
  <c r="AU268" i="1"/>
  <c r="AU269" i="1"/>
  <c r="AV269" i="1" s="1"/>
  <c r="J11" i="13" s="1"/>
  <c r="O11" i="13" s="1"/>
  <c r="AU270" i="1"/>
  <c r="AV270" i="1" s="1"/>
  <c r="AU271" i="1"/>
  <c r="AV271" i="1" s="1"/>
  <c r="AU272" i="1"/>
  <c r="AU273" i="1"/>
  <c r="AV273" i="1" s="1"/>
  <c r="AU274" i="1"/>
  <c r="AU275" i="1"/>
  <c r="AU276" i="1"/>
  <c r="AV276" i="1" s="1"/>
  <c r="AU277" i="1"/>
  <c r="AV277" i="1" s="1"/>
  <c r="AU278" i="1"/>
  <c r="AV278" i="1" s="1"/>
  <c r="AU279" i="1"/>
  <c r="AV279" i="1" s="1"/>
  <c r="AU280" i="1"/>
  <c r="AU281" i="1"/>
  <c r="AU282" i="1"/>
  <c r="AU283" i="1"/>
  <c r="AU284" i="1"/>
  <c r="AU285" i="1"/>
  <c r="AV285" i="1" s="1"/>
  <c r="AU286" i="1"/>
  <c r="AV286" i="1" s="1"/>
  <c r="AU287" i="1"/>
  <c r="AU288" i="1"/>
  <c r="AV288" i="1" s="1"/>
  <c r="AU289" i="1"/>
  <c r="AU290" i="1"/>
  <c r="AU291" i="1"/>
  <c r="AU292" i="1"/>
  <c r="AV292" i="1" s="1"/>
  <c r="AU293" i="1"/>
  <c r="AV293" i="1" s="1"/>
  <c r="AU294" i="1"/>
  <c r="AV294" i="1" s="1"/>
  <c r="AU295" i="1"/>
  <c r="AV295" i="1" s="1"/>
  <c r="AU296" i="1"/>
  <c r="AV296" i="1" s="1"/>
  <c r="AU297" i="1"/>
  <c r="AU298" i="1"/>
  <c r="AV298" i="1" s="1"/>
  <c r="AU299" i="1"/>
  <c r="AV299" i="1" s="1"/>
  <c r="AU300" i="1"/>
  <c r="AU301" i="1"/>
  <c r="AV301" i="1" s="1"/>
  <c r="AU302" i="1"/>
  <c r="AV302" i="1" s="1"/>
  <c r="AU303" i="1"/>
  <c r="AU304" i="1"/>
  <c r="AU305" i="1"/>
  <c r="AV305" i="1" s="1"/>
  <c r="AU306" i="1"/>
  <c r="AU307" i="1"/>
  <c r="AV307" i="1" s="1"/>
  <c r="AU308" i="1"/>
  <c r="AU309" i="1"/>
  <c r="AV309" i="1" s="1"/>
  <c r="AU310" i="1"/>
  <c r="AU311" i="1"/>
  <c r="AV311" i="1" s="1"/>
  <c r="AU312" i="1"/>
  <c r="AU313" i="1"/>
  <c r="AV313" i="1" s="1"/>
  <c r="AU315" i="1"/>
  <c r="AU316" i="1"/>
  <c r="AV316" i="1" s="1"/>
  <c r="AU317" i="1"/>
  <c r="AV317" i="1" s="1"/>
  <c r="AU318" i="1"/>
  <c r="AV318" i="1" s="1"/>
  <c r="AO318" i="1"/>
  <c r="AO317" i="1"/>
  <c r="AO316" i="1"/>
  <c r="AV315" i="1"/>
  <c r="AO315" i="1"/>
  <c r="AV314" i="1"/>
  <c r="AO314" i="1"/>
  <c r="AO313" i="1"/>
  <c r="AO312" i="1"/>
  <c r="AO311" i="1"/>
  <c r="AO310" i="1"/>
  <c r="AO309" i="1"/>
  <c r="AV308" i="1"/>
  <c r="AO308" i="1"/>
  <c r="AO307" i="1"/>
  <c r="AV306" i="1"/>
  <c r="AO306" i="1"/>
  <c r="AO305" i="1"/>
  <c r="AO304" i="1"/>
  <c r="AO303" i="1"/>
  <c r="AO302" i="1"/>
  <c r="AO301" i="1"/>
  <c r="AV300" i="1"/>
  <c r="AO300" i="1"/>
  <c r="AO295" i="1"/>
  <c r="AO299" i="1"/>
  <c r="AO298" i="1"/>
  <c r="AO297" i="1"/>
  <c r="AV297" i="1"/>
  <c r="AO296" i="1"/>
  <c r="AO294" i="1"/>
  <c r="AO293" i="1"/>
  <c r="E20" i="13"/>
  <c r="E2" i="13"/>
  <c r="E7" i="13"/>
  <c r="E22" i="13"/>
  <c r="E9" i="13"/>
  <c r="AO292" i="1"/>
  <c r="AO291" i="1"/>
  <c r="AO290" i="1"/>
  <c r="AV289" i="1"/>
  <c r="AO289" i="1"/>
  <c r="AO288" i="1"/>
  <c r="AO287" i="1"/>
  <c r="AO286" i="1"/>
  <c r="AO285" i="1"/>
  <c r="AV284" i="1"/>
  <c r="AO284" i="1"/>
  <c r="AV283" i="1"/>
  <c r="AO283" i="1"/>
  <c r="AV282" i="1"/>
  <c r="AO282" i="1"/>
  <c r="AV281" i="1"/>
  <c r="AO281" i="1"/>
  <c r="AV38" i="1"/>
  <c r="AV47" i="1"/>
  <c r="AV66" i="1"/>
  <c r="AV103" i="1"/>
  <c r="AV113" i="1"/>
  <c r="AV124" i="1"/>
  <c r="AV140" i="1"/>
  <c r="AV151" i="1"/>
  <c r="AV165" i="1"/>
  <c r="AV171" i="1"/>
  <c r="AV179" i="1"/>
  <c r="AV186" i="1"/>
  <c r="AV191" i="1"/>
  <c r="AV205" i="1"/>
  <c r="AV206" i="1"/>
  <c r="AV207" i="1"/>
  <c r="AV216" i="1"/>
  <c r="AV217" i="1"/>
  <c r="AV223" i="1"/>
  <c r="AV232" i="1"/>
  <c r="AV235" i="1"/>
  <c r="AV236" i="1"/>
  <c r="AV239" i="1"/>
  <c r="AV247" i="1"/>
  <c r="AV251" i="1"/>
  <c r="AV256" i="1"/>
  <c r="AV265" i="1"/>
  <c r="AV272" i="1"/>
  <c r="AV274" i="1"/>
  <c r="AV275" i="1"/>
  <c r="AV280" i="1"/>
  <c r="AO280" i="1"/>
  <c r="AO279" i="1"/>
  <c r="AO278" i="1"/>
  <c r="AO277" i="1"/>
  <c r="AO276" i="1"/>
  <c r="AO275" i="1"/>
  <c r="AO274" i="1"/>
  <c r="AO273" i="1"/>
  <c r="AO272" i="1"/>
  <c r="AO271" i="1"/>
  <c r="AO270" i="1"/>
  <c r="AO269" i="1"/>
  <c r="AO268" i="1"/>
  <c r="AO267" i="1"/>
  <c r="AO266" i="1"/>
  <c r="AO265" i="1"/>
  <c r="AO264" i="1"/>
  <c r="AO263" i="1"/>
  <c r="AO262" i="1"/>
  <c r="AO261" i="1"/>
  <c r="AO260" i="1"/>
  <c r="AO259" i="1"/>
  <c r="AO258" i="1"/>
  <c r="AO257" i="1"/>
  <c r="AS291" i="1"/>
  <c r="AV291" i="1" s="1"/>
  <c r="AO382" i="1"/>
  <c r="AV456" i="1" l="1"/>
  <c r="E11" i="13"/>
  <c r="AV434" i="1"/>
  <c r="E5" i="13"/>
  <c r="AV194" i="1"/>
  <c r="E6" i="13"/>
  <c r="AV290" i="1"/>
  <c r="AV263" i="1"/>
  <c r="AV351" i="1"/>
  <c r="AV255" i="1"/>
  <c r="AV245" i="1"/>
  <c r="AV137" i="1"/>
  <c r="AV328" i="1"/>
  <c r="AV346" i="1"/>
  <c r="E16" i="13"/>
  <c r="AV310" i="1"/>
  <c r="AV358" i="1"/>
  <c r="AV253" i="1"/>
  <c r="AV258" i="1"/>
  <c r="AV3" i="1"/>
  <c r="AV107" i="1"/>
  <c r="AV262" i="1"/>
  <c r="AV226" i="1"/>
  <c r="AV166" i="1"/>
  <c r="AV33" i="1"/>
  <c r="AV369" i="1"/>
  <c r="AV102" i="1"/>
  <c r="E3" i="13"/>
  <c r="E12" i="13"/>
  <c r="AV324" i="1"/>
  <c r="AV222" i="1"/>
  <c r="J4" i="13" s="1"/>
  <c r="O4" i="13" s="1"/>
  <c r="AV201" i="1"/>
  <c r="E21" i="13"/>
  <c r="AV200" i="1"/>
  <c r="AV189" i="1"/>
  <c r="AV161" i="1"/>
  <c r="AV70" i="1"/>
  <c r="AV220" i="1"/>
  <c r="AV209" i="1"/>
  <c r="AV26" i="1"/>
  <c r="AV142" i="1"/>
  <c r="AV312" i="1"/>
  <c r="AV268" i="1"/>
  <c r="J10" i="13" s="1"/>
  <c r="O10" i="13" s="1"/>
  <c r="AV249" i="1"/>
  <c r="AV227" i="1"/>
  <c r="E18" i="13"/>
  <c r="E10" i="13"/>
  <c r="E17" i="13"/>
  <c r="AV177" i="1"/>
  <c r="AV170" i="1"/>
  <c r="E4" i="13"/>
  <c r="AV368" i="1"/>
  <c r="AV405" i="1"/>
  <c r="AV287" i="1"/>
  <c r="AV95" i="1"/>
  <c r="AV418" i="1"/>
  <c r="AV304" i="1"/>
  <c r="AV65" i="1"/>
  <c r="AV339" i="1"/>
  <c r="AV303" i="1"/>
  <c r="AV238" i="1"/>
  <c r="J5" i="13" s="1"/>
  <c r="O5" i="13" s="1"/>
  <c r="AV164" i="1"/>
  <c r="AV146" i="1"/>
  <c r="AV16" i="1"/>
  <c r="AV10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tc={52E02B77-7027-4A10-8B09-70715C822450}</author>
    <author>tc={AF75A743-CB83-4B09-BD77-97D76BA35604}</author>
    <author>tc={F3D00BAD-2D17-4822-924B-6E9C6511AE9A}</author>
    <author>tc={43388259-41AC-4B62-8489-D5B55427CB47}</author>
    <author>tc={E3BFDA3D-C8E7-42BC-BF96-C4BEC4FCBAAD}</author>
  </authors>
  <commentList>
    <comment ref="AL29" authorId="0" shapeId="0" xr:uid="{52E02B77-7027-4A10-8B09-70715C822450}">
      <text>
        <t>[Threaded comment]
Your version of Excel allows you to read this threaded comment; however, any edits to it will get removed if the file is opened in a newer version of Excel. Learn more: https://go.microsoft.com/fwlink/?linkid=870924
Comment:
    @Huard, Bethany this yours?
Reply:
    @D'Angelo, Nick - negative, this was before I joined the pod :)
Reply:
    This is Shiva's; updated accordingly</t>
      </text>
    </comment>
    <comment ref="AL48" authorId="1" shapeId="0" xr:uid="{AF75A743-CB83-4B09-BD77-97D76BA35604}">
      <text>
        <t>[Threaded comment]
Your version of Excel allows you to read this threaded comment; however, any edits to it will get removed if the file is opened in a newer version of Excel. Learn more: https://go.microsoft.com/fwlink/?linkid=870924
Comment:
    @D'Angelo, Nick didn't you work on Cisco?
Reply:
    I definitely did not work on Cisco
Reply:
    @Damri, Ava @Devarajan, Shiva yes, thanks for confirming.</t>
      </text>
    </comment>
    <comment ref="AR384" authorId="2" shapeId="0" xr:uid="{F3D00BAD-2D17-4822-924B-6E9C6511AE9A}">
      <text>
        <t xml:space="preserve">[Threaded comment]
Your version of Excel allows you to read this threaded comment; however, any edits to it will get removed if the file is opened in a newer version of Excel. Learn more: https://go.microsoft.com/fwlink/?linkid=870924
Comment:
    @Gilman, Michael  and @Panacci, Stephanie  Hi you two! We're doing cleanup in the intake form - looks like this one has been on hold for a while. Can you take a look at this opportunity and confirm if it's been closed out? If so, please change the status from 'on hold' to 'Closed'. </t>
      </text>
    </comment>
    <comment ref="AR387" authorId="3" shapeId="0" xr:uid="{43388259-41AC-4B62-8489-D5B55427CB47}">
      <text>
        <t>[Threaded comment]
Your version of Excel allows you to read this threaded comment; however, any edits to it will get removed if the file is opened in a newer version of Excel. Learn more: https://go.microsoft.com/fwlink/?linkid=870924
Comment:
    @Mallett, Larry  Hi Larry! I'm doing a quick look at the latest ops to clean up the tracker. This one has been on hold for about a month - is that still the case? If so, I suggest closing out the op and if the requestor comes back for more support, we can ask them to submit a new request.</t>
      </text>
    </comment>
    <comment ref="AQ402" authorId="4" shapeId="0" xr:uid="{E3BFDA3D-C8E7-42BC-BF96-C4BEC4FCBAAD}">
      <text>
        <t>[Threaded comment]
Your version of Excel allows you to read this threaded comment; however, any edits to it will get removed if the file is opened in a newer version of Excel. Learn more: https://go.microsoft.com/fwlink/?linkid=870924
Comment:
    @Avdic, Addy  - hey Addy! I'm looking at the intake tracker and saw this was still marked in-progress. Is that still the case? If not, can you update the status and include the closed date. Thanks!
Reply:
    Done!</t>
      </text>
    </comment>
  </commentList>
</comments>
</file>

<file path=xl/sharedStrings.xml><?xml version="1.0" encoding="utf-8"?>
<sst xmlns="http://schemas.openxmlformats.org/spreadsheetml/2006/main" count="11262" uniqueCount="2578">
  <si>
    <t>Count of Current Status</t>
  </si>
  <si>
    <t>Current Status</t>
  </si>
  <si>
    <t>Primary Assignee</t>
  </si>
  <si>
    <t>Client name (if related to a pursuit) / Initiative name (if not a pursuit)</t>
  </si>
  <si>
    <t>Jupiter Opportunity ID</t>
  </si>
  <si>
    <t>What is the RFP / RFI Due date?</t>
  </si>
  <si>
    <t>In-Progress</t>
  </si>
  <si>
    <t>On Hold</t>
  </si>
  <si>
    <t>Addy Avdic</t>
  </si>
  <si>
    <t>Adobe</t>
  </si>
  <si>
    <t>JO-8062081</t>
  </si>
  <si>
    <t>Broadcom</t>
  </si>
  <si>
    <t>JO-8115294</t>
  </si>
  <si>
    <t>(blank)</t>
  </si>
  <si>
    <t>Pretium</t>
  </si>
  <si>
    <t>JO-7881805</t>
  </si>
  <si>
    <t xml:space="preserve">Prudential Financial, Inc.  </t>
  </si>
  <si>
    <t>JO-8059310</t>
  </si>
  <si>
    <t>Regeneron</t>
  </si>
  <si>
    <t>JO-8072820</t>
  </si>
  <si>
    <t xml:space="preserve">Eric Lied </t>
  </si>
  <si>
    <t>Experian</t>
  </si>
  <si>
    <t>JO-8062570</t>
  </si>
  <si>
    <t>Lenovo</t>
  </si>
  <si>
    <t>JO-8107213</t>
  </si>
  <si>
    <t>UNFI</t>
  </si>
  <si>
    <t>JO-8065192
JO-8065264
JO-8065187
JO-7444051
JO-8065258</t>
  </si>
  <si>
    <t xml:space="preserve">Jill T. Perkins </t>
  </si>
  <si>
    <t>PepsiCo Holdings</t>
  </si>
  <si>
    <t>JO-8151463</t>
  </si>
  <si>
    <t>Michael Gilman</t>
  </si>
  <si>
    <t>RWJ Banabas</t>
  </si>
  <si>
    <t>JO-7741494</t>
  </si>
  <si>
    <t>Srivatsan Sampathkumar</t>
  </si>
  <si>
    <t xml:space="preserve">Boston Scientific </t>
  </si>
  <si>
    <t>JO-8016395</t>
  </si>
  <si>
    <t>Stephanie Panacci</t>
  </si>
  <si>
    <t>American Express</t>
  </si>
  <si>
    <t>JO-8057522</t>
  </si>
  <si>
    <t>Weatherly Langsett</t>
  </si>
  <si>
    <t>Consolidated Edison Company of New York</t>
  </si>
  <si>
    <t>JO-8143915</t>
  </si>
  <si>
    <t>Medtronic</t>
  </si>
  <si>
    <t>ID</t>
  </si>
  <si>
    <t>Start time</t>
  </si>
  <si>
    <t>Completion time</t>
  </si>
  <si>
    <t>Email</t>
  </si>
  <si>
    <t>Name</t>
  </si>
  <si>
    <t>Primary Offering</t>
  </si>
  <si>
    <t>Primary Market Offering within HCaaS</t>
  </si>
  <si>
    <t>Primary Market Offering within HRT</t>
  </si>
  <si>
    <t>Primary Market Offering within OT</t>
  </si>
  <si>
    <t>Primary Market Offering within WT</t>
  </si>
  <si>
    <t>Are you the main person we will be working with?</t>
  </si>
  <si>
    <t>Please indicate the main point of contact for this opportunity</t>
  </si>
  <si>
    <t>Please add the email of the main point of contact for this opportunity</t>
  </si>
  <si>
    <t>Are you the pursuit / initiative leader?</t>
  </si>
  <si>
    <t>Pursuit / Initiative Leader Name</t>
  </si>
  <si>
    <t>Pursuit / Initiative Leader Email</t>
  </si>
  <si>
    <t>Is the Pursuit Leader the main point of contact our team will be working with? (choose "Yes" if request is NOT related to a pursuit)</t>
  </si>
  <si>
    <t>Please indicate the time zone(s) that the core team members operate in</t>
  </si>
  <si>
    <t>Estimated date for support to start</t>
  </si>
  <si>
    <t>When is the first major milestone (e.g. RFP submission date, orals presentation date, or draft due). Note: if the request is less than one week, please provide further detail in the Additional Com...2</t>
  </si>
  <si>
    <t>Do you have an entry in Jupiter for this pursuit? (If request is NOT related to a pursuit, select "Not a pursuit" from the options below)</t>
  </si>
  <si>
    <t>Industry</t>
  </si>
  <si>
    <t>Pursuit name</t>
  </si>
  <si>
    <t>Is this a Tiered Deal?</t>
  </si>
  <si>
    <t>What stage is the opportunity in?</t>
  </si>
  <si>
    <t>What type(s) of support do you suspect you will need?</t>
  </si>
  <si>
    <t>Is (or will) the deal be supported by the PCOE / Creative Services?</t>
  </si>
  <si>
    <t>Estimated opportunity value</t>
  </si>
  <si>
    <t>Please enter any additional comments regarding this request. Especially if your request is NOT related to a pursuit, please provide specific details as to the help you are requesting</t>
  </si>
  <si>
    <t>If this is your first time working with us, tell us how you heard about the Human Capital GTM Pod.  If not, simply select "I'm a repeat user of the pod" from the options below</t>
  </si>
  <si>
    <t>Overall Status</t>
  </si>
  <si>
    <t>Scope</t>
  </si>
  <si>
    <t>Scope Value</t>
  </si>
  <si>
    <t>Initial Weight</t>
  </si>
  <si>
    <t>Secondary Assignee</t>
  </si>
  <si>
    <t>Tertiary Assignee</t>
  </si>
  <si>
    <t>Team Involvement</t>
  </si>
  <si>
    <t>Actual Support Start Date</t>
  </si>
  <si>
    <t>On Hold Date</t>
  </si>
  <si>
    <t>Close Date</t>
  </si>
  <si>
    <t>Notes</t>
  </si>
  <si>
    <t xml:space="preserve">Intake Date </t>
  </si>
  <si>
    <t>Cycle Time</t>
  </si>
  <si>
    <t xml:space="preserve">Win/Loss Outcome  </t>
  </si>
  <si>
    <t>Reason for Outcome</t>
  </si>
  <si>
    <t>Anonymous</t>
  </si>
  <si>
    <t>HCM GTM Pod Submitted</t>
  </si>
  <si>
    <t>HRT</t>
  </si>
  <si>
    <t>HR Strategy &amp; Solutions</t>
  </si>
  <si>
    <t>Chris Forti</t>
  </si>
  <si>
    <t>chrisforti@deloitte.com</t>
  </si>
  <si>
    <t>Cathi Cunningham</t>
  </si>
  <si>
    <t>cacunningham@deloitte.com</t>
  </si>
  <si>
    <t>No</t>
  </si>
  <si>
    <t>Eastern Standard Time (EST);Central Standard Time (CST);Pacific Standard Time (PST);</t>
  </si>
  <si>
    <t>Yes</t>
  </si>
  <si>
    <t>JO-5942636</t>
  </si>
  <si>
    <t>Ascension Health</t>
  </si>
  <si>
    <t>Life Sciences &amp; Healthcare</t>
  </si>
  <si>
    <t>Finance / HR Transformation - Name needs updated</t>
  </si>
  <si>
    <t>Not Tiered</t>
  </si>
  <si>
    <t>RFP</t>
  </si>
  <si>
    <t>&gt; $1.5M - $2.5M</t>
  </si>
  <si>
    <t>Need to check Mercury for opportunity value, Tiering, and pursuit name.  As of 4/6 waiting on Chris Forti to provide Mercury ID</t>
  </si>
  <si>
    <t>Word of mouth</t>
  </si>
  <si>
    <t>Accepted</t>
  </si>
  <si>
    <t>Medium</t>
  </si>
  <si>
    <t>Nick D'Angelo</t>
  </si>
  <si>
    <t>Closed</t>
  </si>
  <si>
    <t>Mindy Sanchez</t>
  </si>
  <si>
    <t>minsanchez@deloitte.com</t>
  </si>
  <si>
    <t>John Brownridge</t>
  </si>
  <si>
    <t>jbrownridge@deloitte.com</t>
  </si>
  <si>
    <t>Eastern Standard Time (EST);Pacific Standard Time (PST);</t>
  </si>
  <si>
    <t>JO-5898347</t>
  </si>
  <si>
    <t>Intuitive Surgical</t>
  </si>
  <si>
    <t>Intuitive Surgical - Current State Assessment &amp; Selection</t>
  </si>
  <si>
    <t>&gt; $500K - $1.5M</t>
  </si>
  <si>
    <t>Support needed until 4/8. Quick turnaround.</t>
  </si>
  <si>
    <t>Workday Enabled Transformation</t>
  </si>
  <si>
    <t>Jeremy Harless</t>
  </si>
  <si>
    <t>jharless@deloitte.com</t>
  </si>
  <si>
    <t>Victor Reyes</t>
  </si>
  <si>
    <t>vreyes@deloitte.com</t>
  </si>
  <si>
    <t>Pacific Standard Time (PST);Central Standard Time (CST);Eastern Standard Time (EST);</t>
  </si>
  <si>
    <t>JO-6092254</t>
  </si>
  <si>
    <t>American Electric Power</t>
  </si>
  <si>
    <t>Energy, Resources, &amp; Industrials</t>
  </si>
  <si>
    <t>Client is AEP. There is an existing Mercury ID for the original Oracle pursuit. AEP has now decided to go with Workday, so Jeremy will confirm with Victor if we are keeping the existing Mercury ID or creating a new one.</t>
  </si>
  <si>
    <t>Shiva Devarajan</t>
  </si>
  <si>
    <t>Oracle Enabled Transformation</t>
  </si>
  <si>
    <t>Mike Levin</t>
  </si>
  <si>
    <t>milevin@deloitte.com</t>
  </si>
  <si>
    <t>Central Standard Time (CST);</t>
  </si>
  <si>
    <t>JO-6072790</t>
  </si>
  <si>
    <t>Motorola</t>
  </si>
  <si>
    <t>Technology, Media, &amp; Telecom</t>
  </si>
  <si>
    <t>Motorola Oracle Cloud HCM Implementation</t>
  </si>
  <si>
    <t>Will pull additional details from Mercury</t>
  </si>
  <si>
    <t>Low</t>
  </si>
  <si>
    <t>Carl Eisenmann</t>
  </si>
  <si>
    <t>ceisenmann@deloitte.com</t>
  </si>
  <si>
    <t>Andrew Heller</t>
  </si>
  <si>
    <t>anheller@deloitte.com</t>
  </si>
  <si>
    <t>Central Standard Time (CST);Eastern Standard Time (EST);</t>
  </si>
  <si>
    <t>Not a Pursuit</t>
  </si>
  <si>
    <t>N/A</t>
  </si>
  <si>
    <t>Johnson Controls International</t>
  </si>
  <si>
    <t>Project Sunrise</t>
  </si>
  <si>
    <t>Early Conversations</t>
  </si>
  <si>
    <t>Requested by Neal. Entry submitted by HC Sales COE Nick D'Angelo.</t>
  </si>
  <si>
    <t>I'm a repeat user of the pod!</t>
  </si>
  <si>
    <t>OT</t>
  </si>
  <si>
    <t>Organizational Strategy, Design, and Transition</t>
  </si>
  <si>
    <t>Kathy Kim</t>
  </si>
  <si>
    <t>kathkim@deloitte.com</t>
  </si>
  <si>
    <t>Eastern Standard Time (EST);</t>
  </si>
  <si>
    <t>JO-5948423</t>
  </si>
  <si>
    <t>Charter Communications</t>
  </si>
  <si>
    <t>Project Dynamite - Phase 2</t>
  </si>
  <si>
    <t>Tier 1</t>
  </si>
  <si>
    <t>TBD</t>
  </si>
  <si>
    <t>&gt; $5M</t>
  </si>
  <si>
    <t>High</t>
  </si>
  <si>
    <t>Iman Elchorbagy</t>
  </si>
  <si>
    <t>ielchorbagy@deloitte.com</t>
  </si>
  <si>
    <t>Bob Burnett</t>
  </si>
  <si>
    <t>bburnett@deloitte.com</t>
  </si>
  <si>
    <t>JO-6077367</t>
  </si>
  <si>
    <t>Intuit</t>
  </si>
  <si>
    <t>Intuit - Workday Process, Change, Governance</t>
  </si>
  <si>
    <t>Tier 2</t>
  </si>
  <si>
    <t>&gt; $2.5M - $5M</t>
  </si>
  <si>
    <t>WT</t>
  </si>
  <si>
    <t>Workforce Strategy</t>
  </si>
  <si>
    <t>Scott Delmar</t>
  </si>
  <si>
    <t>sdelmar@deloitte.com</t>
  </si>
  <si>
    <t>Eastern Standard Time (EST);Central Standard Time (CST);</t>
  </si>
  <si>
    <t>JO-5896813</t>
  </si>
  <si>
    <t>Johns Hopkins Health System</t>
  </si>
  <si>
    <t>Johns Hopkins Health System WFM Phase 0/Deployment</t>
  </si>
  <si>
    <t>I'm a repeat user of the pod;</t>
  </si>
  <si>
    <t>Single day turnaround, but very low scope activity</t>
  </si>
  <si>
    <t>M&amp;A</t>
  </si>
  <si>
    <t>JO-5894307</t>
  </si>
  <si>
    <t>Platinum Equity</t>
  </si>
  <si>
    <t>Financial Services</t>
  </si>
  <si>
    <t>Platinum Equity M&amp;A</t>
  </si>
  <si>
    <t>RFI</t>
  </si>
  <si>
    <t>&lt; $500,000</t>
  </si>
  <si>
    <t>M&amp;A Playbook - Internal</t>
  </si>
  <si>
    <t>M&amp;A Playbook</t>
  </si>
  <si>
    <t>M&amp;A Playbook development</t>
  </si>
  <si>
    <t>Andrew Clark</t>
  </si>
  <si>
    <t>andrclark@deloitte.com</t>
  </si>
  <si>
    <t>Keith Burr</t>
  </si>
  <si>
    <t>kburr@deloitte.com</t>
  </si>
  <si>
    <t>JO-6015762</t>
  </si>
  <si>
    <t>TJX</t>
  </si>
  <si>
    <t>Consumer</t>
  </si>
  <si>
    <t>TJX HR Modernization - Workday - Phase 0</t>
  </si>
  <si>
    <t xml:space="preserve">At this time, the client is deciding whether they want to go with SAP, Workday, or Oracle. The decision the client makes will impact the respective market offering that will take on this work. </t>
  </si>
  <si>
    <t>Dan Sundt</t>
  </si>
  <si>
    <t>dsundt@deloitte.com</t>
  </si>
  <si>
    <t>JO-6077488</t>
  </si>
  <si>
    <t>Hillenbrand</t>
  </si>
  <si>
    <t>Hillenbrand HR Transformation</t>
  </si>
  <si>
    <t>Orals</t>
  </si>
  <si>
    <t>Client is still in the process of selecting between Oracle and Workday. Will need to update the Primary Market offering based on what vendor they decide to go with.  MO-729333.  Proposal submitted and Orals was already held. At this point we are in additional conversations to secure client confidence that we can deliver</t>
  </si>
  <si>
    <t>Ava Damri</t>
  </si>
  <si>
    <t>Richard Wrye</t>
  </si>
  <si>
    <t>rwrye@deloitte.com</t>
  </si>
  <si>
    <t xml:space="preserve">Andrew Breimayer </t>
  </si>
  <si>
    <t>abreimayer@deloitte.com</t>
  </si>
  <si>
    <t>JO-5996486</t>
  </si>
  <si>
    <t>Hospital for Special Surgery</t>
  </si>
  <si>
    <t>HSS: ERP Implementation</t>
  </si>
  <si>
    <t>Client has not full committed to Workday, but the assumption is they will choose workday.</t>
  </si>
  <si>
    <t>Neal Kimball</t>
  </si>
  <si>
    <t>Change Services (CS&amp;A / T&amp;C)</t>
  </si>
  <si>
    <t>Bradd Craver</t>
  </si>
  <si>
    <t>bcraver@deloitte.com</t>
  </si>
  <si>
    <t>JO-5882413</t>
  </si>
  <si>
    <t>GM EV</t>
  </si>
  <si>
    <t>GM EV Learning &amp; Development</t>
  </si>
  <si>
    <t>&lt; $500K</t>
  </si>
  <si>
    <t>Internal - HC Sales Operations</t>
  </si>
  <si>
    <t>CSM Playbook</t>
  </si>
  <si>
    <t>Internal project: CSM Playbook</t>
  </si>
  <si>
    <t>Also supported by Nick D'Angelo as tertiary</t>
  </si>
  <si>
    <t>adamri@deloitte.com</t>
  </si>
  <si>
    <t>Payroll &amp; Workforce Management Solutions</t>
  </si>
  <si>
    <t>JO-5997126</t>
  </si>
  <si>
    <t>GM Financial</t>
  </si>
  <si>
    <t>GMF CHRO Lab</t>
  </si>
  <si>
    <t>Pre-RFX</t>
  </si>
  <si>
    <t>For the CHRO Greenhouse Lab, which is part of a larger pursuit. GMF HR Service Delivery ($400K)
Lab is DHRSS $70K</t>
  </si>
  <si>
    <t>ndangelo@deloitte.com</t>
  </si>
  <si>
    <t>Puneet Tandon</t>
  </si>
  <si>
    <t>Punetandon@deloitte.com</t>
  </si>
  <si>
    <t>Mike Teska</t>
  </si>
  <si>
    <t>mteska@deloitte.com</t>
  </si>
  <si>
    <t>Eastern Standard Time (EST);Mountain Standard Time (MST);Central Standard Time (CST);</t>
  </si>
  <si>
    <t>JO-5974565</t>
  </si>
  <si>
    <t>Paychex</t>
  </si>
  <si>
    <t>HR Operations Strategy</t>
  </si>
  <si>
    <t>Someone from the pod reached out to me offering to assist on my pursuit</t>
  </si>
  <si>
    <t>Steve Seykora</t>
  </si>
  <si>
    <t>sseykora@deloitte.com</t>
  </si>
  <si>
    <t>JO-5970457</t>
  </si>
  <si>
    <t>Nationwide Children's Hospital</t>
  </si>
  <si>
    <t xml:space="preserve">
Nationwide Children's ERP Implementation</t>
  </si>
  <si>
    <t xml:space="preserve">Pursuit was submitted for both Workday and Oracle.  NCH Is leaning towards Workday and has asked the team back for Workday Orals on 8/2. </t>
  </si>
  <si>
    <t>JO-5965490</t>
  </si>
  <si>
    <t>Millennium Management, LLC</t>
  </si>
  <si>
    <t xml:space="preserve">
Millennium HRT - Design Phase 1</t>
  </si>
  <si>
    <t xml:space="preserve">This is a cross MO oppty and we need proposal design/slide creation support and overall sales pursuit management help. </t>
  </si>
  <si>
    <t>UKG - Deloitte Vendor Relationship</t>
  </si>
  <si>
    <t>Cynthia DeVooght</t>
  </si>
  <si>
    <t>cdevooght@deloitte.com</t>
  </si>
  <si>
    <t>Chip Newton</t>
  </si>
  <si>
    <t>chipnewton@deloitte.com</t>
  </si>
  <si>
    <t>UKG</t>
  </si>
  <si>
    <t>UKG - Deloitte Vendor Alliance</t>
  </si>
  <si>
    <t>Not a pursuit, but a vendor management deck that shows the relationship between UKG and Deloitte</t>
  </si>
  <si>
    <t>Eastern Standard Time (EST);Pacific Standard Time (PST);Central Standard Time (CST);</t>
  </si>
  <si>
    <t>JO-6027418</t>
  </si>
  <si>
    <t>Mercedes Benz USA</t>
  </si>
  <si>
    <t>Mecedes-Benz USA</t>
  </si>
  <si>
    <t>Larger deal with only a small portion that's HC</t>
  </si>
  <si>
    <t>Derek Polzien</t>
  </si>
  <si>
    <t>dpolzien@deloitte.com</t>
  </si>
  <si>
    <t>Eastern Standard Time (EST);Central Standard Time (CST);Mountain Standard Time (MST);Pacific Standard Time (PST);</t>
  </si>
  <si>
    <t>JO-5992805</t>
  </si>
  <si>
    <t>Dollar General</t>
  </si>
  <si>
    <t>Dollar General HCM/Finance Implementation</t>
  </si>
  <si>
    <t>Lost Closed</t>
  </si>
  <si>
    <t>Charles McNichols</t>
  </si>
  <si>
    <t>chmcnichols@deloitte.com</t>
  </si>
  <si>
    <t>bcraver@DELOITTE.com</t>
  </si>
  <si>
    <t>JO-6004551</t>
  </si>
  <si>
    <t>Honda North America</t>
  </si>
  <si>
    <t xml:space="preserve">Honda Dealership Information Feasibility Study </t>
  </si>
  <si>
    <t>Word of Mouth</t>
  </si>
  <si>
    <t>tmcmillin@deloitte.com</t>
  </si>
  <si>
    <t>Tim Mcmillin</t>
  </si>
  <si>
    <t>HCaaS</t>
  </si>
  <si>
    <t>HC Operate</t>
  </si>
  <si>
    <t>Tim McMillin</t>
  </si>
  <si>
    <t>Tim Williams</t>
  </si>
  <si>
    <t>twilliams@deloitte.com</t>
  </si>
  <si>
    <t>JO-6076035</t>
  </si>
  <si>
    <t>Paypal</t>
  </si>
  <si>
    <t>OCM as a Service (for the Sales organization)</t>
  </si>
  <si>
    <t>Paypal RFI for change management as a service.  Working with Nick</t>
  </si>
  <si>
    <t>nkimball@deloitte.com</t>
  </si>
  <si>
    <t>Danielle Hawkins</t>
  </si>
  <si>
    <t>dahawkins@deloitte.com</t>
  </si>
  <si>
    <t>JO-6054153</t>
  </si>
  <si>
    <t>IGT / PlayDigital</t>
  </si>
  <si>
    <t>PlayDigital Org Assessment and Culture</t>
  </si>
  <si>
    <t>shidevarajan@deloitte.com</t>
  </si>
  <si>
    <t>JO-6108682</t>
  </si>
  <si>
    <t>Fanuc Corporation</t>
  </si>
  <si>
    <t>Fanuc - Workday HR Implementation</t>
  </si>
  <si>
    <t>JO-6073661</t>
  </si>
  <si>
    <t>Charles River Laboratories</t>
  </si>
  <si>
    <t>CRL- NA Payroll Implementation Advisory Project</t>
  </si>
  <si>
    <t>Karly Griffith</t>
  </si>
  <si>
    <t>kgriffith@deloitte.com</t>
  </si>
  <si>
    <t>JO-6114447</t>
  </si>
  <si>
    <t>BlueScope Steel North America Corporation</t>
  </si>
  <si>
    <t>Project Activation (Phase 0)</t>
  </si>
  <si>
    <t>JO-5948444</t>
  </si>
  <si>
    <t>Charter Communications Inc</t>
  </si>
  <si>
    <t>Project Dynamite - Phase 1a</t>
  </si>
  <si>
    <t>JO-5948440</t>
  </si>
  <si>
    <t>Project Dynamite - Phase 0</t>
  </si>
  <si>
    <t>Pacific Standard Time (PST);Eastern Standard Time (EST);</t>
  </si>
  <si>
    <t>JO-5948389</t>
  </si>
  <si>
    <t>HCM Cloud Implementation</t>
  </si>
  <si>
    <t>JO-5999483</t>
  </si>
  <si>
    <t>Bytedance Co., Ltd</t>
  </si>
  <si>
    <t>TikTok Global Payroll Transformation</t>
  </si>
  <si>
    <t>Application Modernization &amp; Innovation</t>
  </si>
  <si>
    <t>JO-6142377</t>
  </si>
  <si>
    <t>HCA</t>
  </si>
  <si>
    <t>HCA - Timewatch Application Migration to GCP</t>
  </si>
  <si>
    <t>Pacific Standard Time (PST);Eastern Standard Time (EST);Central Standard Time (CST);</t>
  </si>
  <si>
    <t>JO-6016161</t>
  </si>
  <si>
    <t>Alorica</t>
  </si>
  <si>
    <t>Alorica Oracle Cloud Transformation</t>
  </si>
  <si>
    <t>Carrie Fox</t>
  </si>
  <si>
    <t>cafox@deloitte.com</t>
  </si>
  <si>
    <t>JO-5900555</t>
  </si>
  <si>
    <t>Analog Devices</t>
  </si>
  <si>
    <t>ADI HR Operating Model Proposal</t>
  </si>
  <si>
    <t>Brian Proctor</t>
  </si>
  <si>
    <t>brproctor@deloitte.com</t>
  </si>
  <si>
    <t>Pacific Standard Time (PST);Mountain Standard Time (MST);Central Standard Time (CST);</t>
  </si>
  <si>
    <t>JO-6071753</t>
  </si>
  <si>
    <t>Estee Lauder Companies</t>
  </si>
  <si>
    <t>Regional ADP Payroll Migration Support</t>
  </si>
  <si>
    <t>Quick turn on support to create a short deck for 30 minute orals session due on 9/16/2022. Reach out to Cynthia DeVooght for further details</t>
  </si>
  <si>
    <t>Katie Duerr</t>
  </si>
  <si>
    <t>kduerr@deloitte.com</t>
  </si>
  <si>
    <t>Detail not acquired. Help was requested started ASAP morning of 9/16/2022 until 9/26/2022</t>
  </si>
  <si>
    <t>Rejected</t>
  </si>
  <si>
    <t>Rejected/Canceled</t>
  </si>
  <si>
    <t>JO-6103270</t>
  </si>
  <si>
    <t>Quest Diagnostics</t>
  </si>
  <si>
    <t>Quest WFM Oracle HCM Cloud T&amp;L Implementation</t>
  </si>
  <si>
    <t>nhahnelt@deloitte.com</t>
  </si>
  <si>
    <t>Nicholas Hahnelt</t>
  </si>
  <si>
    <t>JO-6081676</t>
  </si>
  <si>
    <t>Lincoln Financial Group</t>
  </si>
  <si>
    <t>Beyond Cloud HR Technology Assessment</t>
  </si>
  <si>
    <t>Contracting</t>
  </si>
  <si>
    <t>JO-5942769</t>
  </si>
  <si>
    <t>TVA</t>
  </si>
  <si>
    <t>TVA - Econ Study Stakeholder Engagement</t>
  </si>
  <si>
    <t>Leadership Announcement</t>
  </si>
  <si>
    <t>Andrew G Clark</t>
  </si>
  <si>
    <t>Transformation GTM Strategy</t>
  </si>
  <si>
    <t xml:space="preserve">Hi- looking for support for Transformation 2.0 GTM Strategy. </t>
  </si>
  <si>
    <t>SD - As of 5/30, this effort is On Hold until HRT leadership changes are finalized</t>
  </si>
  <si>
    <t>SAP/SF Enabled Transformation</t>
  </si>
  <si>
    <t>Brian Stewart</t>
  </si>
  <si>
    <t>bstewart@deloitte.com</t>
  </si>
  <si>
    <t>Mountain Standard Time (MST);Eastern Standard Time (EST);Central Standard Time (CST);</t>
  </si>
  <si>
    <t>JO-5970380</t>
  </si>
  <si>
    <t>Republic National Distributing Company</t>
  </si>
  <si>
    <t>RNDC - SuccessFactors HCM Transformation - Phase 0</t>
  </si>
  <si>
    <t>Looking for support to pull together RNDC SuccessFactors proposal.</t>
  </si>
  <si>
    <t>bhuard@deloitte.com</t>
  </si>
  <si>
    <t>Bethany Huard</t>
  </si>
  <si>
    <t>Alyssa Strachan</t>
  </si>
  <si>
    <t>astrachan@deloitte.com</t>
  </si>
  <si>
    <t>Jasmin Jacks</t>
  </si>
  <si>
    <t>jasjacks@deloitte.com</t>
  </si>
  <si>
    <t>Pacific Standard Time (PST);</t>
  </si>
  <si>
    <t>JO-5894229</t>
  </si>
  <si>
    <t>Disney</t>
  </si>
  <si>
    <t>Deloitte's experience and expertise regarding S4/HANA technical conversions</t>
  </si>
  <si>
    <t>Awaiting for manager to confirm information</t>
  </si>
  <si>
    <t xml:space="preserve">
JO-6117562</t>
  </si>
  <si>
    <t>Ohio Farmers / Westfield</t>
  </si>
  <si>
    <t>Ohio Farmers/Westfield HCM Implementation</t>
  </si>
  <si>
    <t>RFP Due 11/4, need help with managing</t>
  </si>
  <si>
    <t>JO-6333790</t>
  </si>
  <si>
    <t>Kaiser Permenente</t>
  </si>
  <si>
    <t>alolmos@deloitte.com</t>
  </si>
  <si>
    <t>Almendra C Olmos</t>
  </si>
  <si>
    <t>Google EDU</t>
  </si>
  <si>
    <t>Central Standard Time (CST);Eastern Standard Time (EST);Mountain Standard Time (MST);Pacific Standard Time (PST);</t>
  </si>
  <si>
    <t>Google</t>
  </si>
  <si>
    <t>Google EDU RFP</t>
  </si>
  <si>
    <t>Looking for a SC to support the proposal development, preferable with training/learning experience</t>
  </si>
  <si>
    <t>alexchun@deloitte.com</t>
  </si>
  <si>
    <t>Alex Chun</t>
  </si>
  <si>
    <t>ServiceNow HRT</t>
  </si>
  <si>
    <t>Gary Cole</t>
  </si>
  <si>
    <t>gcole@deloitte.com</t>
  </si>
  <si>
    <t>JO-5890896</t>
  </si>
  <si>
    <t>Cisco</t>
  </si>
  <si>
    <t>Cisco - ServiceNow HRSD Implementation</t>
  </si>
  <si>
    <t>Timeline /Milestone Estimated Timeline (BY EOD) RFP Release Date Monday, October 31, 2022
Acknowledgement Due from Each Participant Supplier /Bidder Tuesday, November 1, 2022
Supplier Q&amp;A - Written Questions Submitted for Q&amp;A Thursday, November 3, 2022
Answers provided to suppliers Monday, November 7, 2022
Bid Response Package Due from all Bidders/ Suppliers Monday, November 14, 2022
Notification of First Round Selection Thursday, November 17, 2022
Virtual Presentation (if applicable) Monday, November 21, 2022
Selected Final Supplier Notification* Monday, November 21, 2022</t>
  </si>
  <si>
    <t>bepowers@deloitte.com</t>
  </si>
  <si>
    <t>Benjamin Powers</t>
  </si>
  <si>
    <t>Ben Powers</t>
  </si>
  <si>
    <t>HC Intersectional Playbook</t>
  </si>
  <si>
    <t xml:space="preserve">Support on creating a Human Capital Intersection Playbook, designed to provide a big picture overview of how Deloitte can sell across HC Market Offerings so that sales teams are best educated on how to leverage opportunities to their full potential. </t>
  </si>
  <si>
    <t>Bhavin Shah</t>
  </si>
  <si>
    <t>bhashah@deloitte.com</t>
  </si>
  <si>
    <t>Chetain Jain</t>
  </si>
  <si>
    <t>cjain@deloitte.com</t>
  </si>
  <si>
    <t>Eastern Standard Time (EST);Central Standard Time (CST);Mountain Standard Time (MST);</t>
  </si>
  <si>
    <t>JO-6330298</t>
  </si>
  <si>
    <t>Weatherford International</t>
  </si>
  <si>
    <t xml:space="preserve">
Weatherford - Oracle HCM Cloud Implementation</t>
  </si>
  <si>
    <t>Request to format Pursuit Deck for Weatherford (received via email from CSM, Marissa Draheim). Entering into tracker.</t>
  </si>
  <si>
    <t>JO-5980698</t>
  </si>
  <si>
    <t>Universal Health Services</t>
  </si>
  <si>
    <t>UHS SOW/RFP</t>
  </si>
  <si>
    <t>I would use assistance from this team to help polish up and refine a 10-12 slide deck for UHS ( We will be working with the UKG practice team, and they will own the content.  We have a goal of getting this done by the end of next week 11/18</t>
  </si>
  <si>
    <t>punetandon@deloitte.com</t>
  </si>
  <si>
    <t>Kartik Shukla</t>
  </si>
  <si>
    <t>kdshukla@deloitte.com</t>
  </si>
  <si>
    <t>JO-6332321</t>
  </si>
  <si>
    <t>DoorDash</t>
  </si>
  <si>
    <t>Workday Integration &amp; SDM/Process Optimize</t>
  </si>
  <si>
    <t>&gt; $3M</t>
  </si>
  <si>
    <t>Deb Cole</t>
  </si>
  <si>
    <t>decole@deloitte.com</t>
  </si>
  <si>
    <t>Cindy Skirvin</t>
  </si>
  <si>
    <t>cskirvin@deloitte.com</t>
  </si>
  <si>
    <t>JO-6329519</t>
  </si>
  <si>
    <t>McDonald's Corporation</t>
  </si>
  <si>
    <t>Change Management Support for Global Tech</t>
  </si>
  <si>
    <t>Nick and Ava have started working on this effort already. We received this request via email from Neal.</t>
  </si>
  <si>
    <t>JO-6332605</t>
  </si>
  <si>
    <t>Havi</t>
  </si>
  <si>
    <t>SAP SuccessFactors SI RFP</t>
  </si>
  <si>
    <t xml:space="preserve">RFP with quick turnaround </t>
  </si>
  <si>
    <t>Brian Borzone</t>
  </si>
  <si>
    <t>bborzone@deloitte.com</t>
  </si>
  <si>
    <t>JO-6359373</t>
  </si>
  <si>
    <t>JP Morgan Chase</t>
  </si>
  <si>
    <t>JPMC AMS</t>
  </si>
  <si>
    <t>looking for help with getting a deck ready to present for orals conversation. Love to connect with someone on the team asap.</t>
  </si>
  <si>
    <t>nanellis@deloitte.com</t>
  </si>
  <si>
    <t>Nancy Ellis</t>
  </si>
  <si>
    <t>nancy ellis</t>
  </si>
  <si>
    <t>Vyas Anantharaman</t>
  </si>
  <si>
    <t>vyanantharaman@deloitte.com</t>
  </si>
  <si>
    <t>JO-5898155</t>
  </si>
  <si>
    <t>Equinix</t>
  </si>
  <si>
    <t>Future HR &amp; Talent Tech Stack RFP</t>
  </si>
  <si>
    <t>we have enlisted support from the PCOE, will need design help; it is a joint HRT &amp; HCaaS pursuit</t>
  </si>
  <si>
    <t>JO-5948388</t>
  </si>
  <si>
    <t>HCM Cloud Pre-Implementation</t>
  </si>
  <si>
    <t>JO-6055021</t>
  </si>
  <si>
    <t>Sony Pictures Entertainment</t>
  </si>
  <si>
    <t>SPE Workday Reimplementation</t>
  </si>
  <si>
    <t>JO-6333661</t>
  </si>
  <si>
    <t>Splunk Inc.</t>
  </si>
  <si>
    <t>Workday SNOW AMS</t>
  </si>
  <si>
    <t>kduerr@deoitte.com</t>
  </si>
  <si>
    <t>JO-6334712</t>
  </si>
  <si>
    <t>Chick-fil-A</t>
  </si>
  <si>
    <t>Chick-fil-A HCaaS Operate AMS</t>
  </si>
  <si>
    <t>This is an RFP for Chick-fil-a.  this is due December 23rd.</t>
  </si>
  <si>
    <t>JO-6168324</t>
  </si>
  <si>
    <t>Southern Glazers Wine and Spirits</t>
  </si>
  <si>
    <t xml:space="preserve"> WXbyD and DWP Assessment</t>
  </si>
  <si>
    <t>Alex informed Ava that we have a verbal commit</t>
  </si>
  <si>
    <t>Derrick Jenkins</t>
  </si>
  <si>
    <t>dejenkins@deloitte.com</t>
  </si>
  <si>
    <t>JO-6364902</t>
  </si>
  <si>
    <t>Nike</t>
  </si>
  <si>
    <t>Nike Global Time and Absence RFP</t>
  </si>
  <si>
    <t xml:space="preserve">Shiva will own this as he's a Workday Time and Absence SME. </t>
  </si>
  <si>
    <t>Chris Forti, Jeff Miller, Cory Lukens</t>
  </si>
  <si>
    <t>chrisforti@deloitte.com, jefmiller@deloitte.com, clukens@deloitte.com</t>
  </si>
  <si>
    <t>Cory Lukens, HCAL for Medtronic</t>
  </si>
  <si>
    <t>clukens@deloitte.com</t>
  </si>
  <si>
    <t>JO-6364164</t>
  </si>
  <si>
    <t>Medtronic Talent</t>
  </si>
  <si>
    <t xml:space="preserve">We are about to receive an RFP before holiday break for an SI partner to implement an Applicant Tracking System, so this is a "Talent" opportunity, and Workday looks to be the leading ATS software package the client will likely select, although not 100% confirmed yet.  </t>
  </si>
  <si>
    <t>JO-5942745</t>
  </si>
  <si>
    <t>Tennessee Valley Authority</t>
  </si>
  <si>
    <t>TVA - HCM Implementation</t>
  </si>
  <si>
    <t xml:space="preserve">Need help to support the RFP response for OCM, Training for a SuccessFactors HCM Transformation. We do have PCoE help dedicatd to the overall response, so looking for OT/OCM section support. I will likely pull in another M from core to help drive some of ther response as well. We submitted a proposal very similiar to this RFP but for S4 Finance Transformation. We will be able to heavily leverage that material for this response.  Response is due 2/6. I put 1/4 for CoE support, if available. but if capacity is limited wihtin CoE, Monday 1/9 would be ok too. </t>
  </si>
  <si>
    <t>Matthew Schwenderman</t>
  </si>
  <si>
    <t>mschwenderman@deloitte.com</t>
  </si>
  <si>
    <t>JO-5979205</t>
  </si>
  <si>
    <t>Panda</t>
  </si>
  <si>
    <t>Panda Workday Full-Platform</t>
  </si>
  <si>
    <t xml:space="preserve">Ava is working with Andrew on this pursuit. Andrew reached out via email the week most of the team as on PTO. </t>
  </si>
  <si>
    <t>Orals held on 3/22; Sent SE a note on 4/11 asking for update. Team is working on a deck; no pod support required. Closing pursuit.</t>
  </si>
  <si>
    <t>JO-6381309</t>
  </si>
  <si>
    <t>Pivotal Enterprises</t>
  </si>
  <si>
    <t>Pivotal - Workday AMS - 1-Year</t>
  </si>
  <si>
    <t>Looking for help with fixing a broken table of contents within an SOW we are trying to send over for signature.. HELP ASAP would be extremely beneficial.  Does anyone on the team have proficiency in editing table of contents in Word?</t>
  </si>
  <si>
    <t>Rejected due to late turnaround time</t>
  </si>
  <si>
    <t>Jessica Morrow &amp; Carl Eisenmann</t>
  </si>
  <si>
    <t>Sales Executive Training</t>
  </si>
  <si>
    <t xml:space="preserve">We are delivering a SE onboarding training class in Dallas on Feb 7 and need support building the content. Thank you, Bethany, for supporting!!! :) </t>
  </si>
  <si>
    <t>JO-6390200</t>
  </si>
  <si>
    <t>Prudential Financial, Inc.</t>
  </si>
  <si>
    <t>CORP: Tech: HR Workday Support</t>
  </si>
  <si>
    <t xml:space="preserve">This is a Prudential RFP for Workday Support.  I will be creating a teams site for all communication. </t>
  </si>
  <si>
    <t>Closing out request as no further help has been requested in Orals phase</t>
  </si>
  <si>
    <t>JO-6392403</t>
  </si>
  <si>
    <t>IGT / Landbased Gaming</t>
  </si>
  <si>
    <t>Land-Based Gaming P&amp;L Review &amp; Org Benchmark</t>
  </si>
  <si>
    <t xml:space="preserve">Nick has previously helped with a proposal for IGT so it might make sense. </t>
  </si>
  <si>
    <t>Eastern Standard Time (EST);Mountain Standard Time (MST);</t>
  </si>
  <si>
    <t>PWFM_Working with Sales Executives</t>
  </si>
  <si>
    <t xml:space="preserve">Engaged with Nick D on this. </t>
  </si>
  <si>
    <t>chrfrey@deloitte.com</t>
  </si>
  <si>
    <t>Chris Frey</t>
  </si>
  <si>
    <t>Eightfold Alliance</t>
  </si>
  <si>
    <t>Assistance in building out our story and value of our Alliance with Eightfold to present internally, to EF sales org and to clients if need be.</t>
  </si>
  <si>
    <t>JO-6329890</t>
  </si>
  <si>
    <t>Netflix</t>
  </si>
  <si>
    <t xml:space="preserve">Netflix </t>
  </si>
  <si>
    <t>similar to RFP for Medtronics that Ava is helping with</t>
  </si>
  <si>
    <t>Workforce Strategy &amp; Analytics</t>
  </si>
  <si>
    <t>Laura Shact</t>
  </si>
  <si>
    <t>lshact@deloitte.com</t>
  </si>
  <si>
    <t>JO-6399415</t>
  </si>
  <si>
    <t>Equinix Future of Work</t>
  </si>
  <si>
    <t>lmonck@deloitte.com</t>
  </si>
  <si>
    <t>Luke Monck</t>
  </si>
  <si>
    <t>JO-6384347</t>
  </si>
  <si>
    <t>Israel Chemicals</t>
  </si>
  <si>
    <t>Future Plant Design</t>
  </si>
  <si>
    <t>JO-6422034</t>
  </si>
  <si>
    <t>Meta</t>
  </si>
  <si>
    <t>MVR_Finance_Payroll Phase III</t>
  </si>
  <si>
    <t>Pat Shannon</t>
  </si>
  <si>
    <t>patshannon@deloitte.com</t>
  </si>
  <si>
    <t>JO-6430201</t>
  </si>
  <si>
    <t>Cushman &amp; Wakefield, Inc.</t>
  </si>
  <si>
    <t xml:space="preserve">
C&amp;W WD Operate</t>
  </si>
  <si>
    <t>Brian Cespedes</t>
  </si>
  <si>
    <t>bcespedes@deloitte.com</t>
  </si>
  <si>
    <t>Mountain Standard Time (MST);</t>
  </si>
  <si>
    <t>JO-6425569</t>
  </si>
  <si>
    <t>Discount Tire Company</t>
  </si>
  <si>
    <t>Discount Tire KC DWP Intranet Migration Strategy</t>
  </si>
  <si>
    <t>This is a C&amp;M/HC HRT Digital Workplace and Knowledge Contact Management pursuit with a chance to work with a historical buyer of Deloitte. This is a tight turnaround but likely a light RFP.</t>
  </si>
  <si>
    <t>Chris Forti and Spencer Horowitz</t>
  </si>
  <si>
    <t>JO-6435437</t>
  </si>
  <si>
    <t>NYU</t>
  </si>
  <si>
    <t>Government &amp; Public Services</t>
  </si>
  <si>
    <t>NYU Langone UKG Assessment</t>
  </si>
  <si>
    <t xml:space="preserve">This pursuit is for an assessment, est at $300K.  This will lead to a UKG Implementation opportunity, which could be $1-5M in size.  </t>
  </si>
  <si>
    <t>I'm a repeat user of the pod</t>
  </si>
  <si>
    <t>Chris Forti, Spencer Horowitz</t>
  </si>
  <si>
    <t>JO-6104077</t>
  </si>
  <si>
    <t>Northwell Health</t>
  </si>
  <si>
    <t>UKG RFI Deck</t>
  </si>
  <si>
    <t xml:space="preserve">We have a couple of slides to polish up before sending to the client. this is a small ask right now... Hopefully, will lead to a future proposal. </t>
  </si>
  <si>
    <t>Draft SOW in progress. Looks like there is no more need for Pod Support. Closing Pursuit on 4/11</t>
  </si>
  <si>
    <t>Tauna Jecmen / JJ Evans / Scott Warwick</t>
  </si>
  <si>
    <t>tjecmen@deloitte.com</t>
  </si>
  <si>
    <t>JO-6451453</t>
  </si>
  <si>
    <t>LAM Research</t>
  </si>
  <si>
    <t>LAM Research ServiceNow HRSD Pursuit</t>
  </si>
  <si>
    <t>yama@deloitte.com</t>
  </si>
  <si>
    <t>Kevin (Yang) Ma</t>
  </si>
  <si>
    <t>Kevin Ma</t>
  </si>
  <si>
    <t>JO-6067424</t>
  </si>
  <si>
    <t>Delta Airlines</t>
  </si>
  <si>
    <t xml:space="preserve">
ACS - MPS (Manpower Planning System) Replacement</t>
  </si>
  <si>
    <t>Scaled Agile activation for the program team upon program start, estimated in March.  Needs estimates and resource plan for pricing ASAP.</t>
  </si>
  <si>
    <t>Nicholas Gregoretti</t>
  </si>
  <si>
    <t>Jessica Britton</t>
  </si>
  <si>
    <t>jbritton@deloitte.com</t>
  </si>
  <si>
    <t>JO-6386151</t>
  </si>
  <si>
    <t>Occidental Petroleum</t>
  </si>
  <si>
    <t>Oxy OT for Workday</t>
  </si>
  <si>
    <t>ATTEST client. Just won 12 week HR Op Model / Phase 0 Assessment. This new RFP is for 2.5 year Workday implementation to follow - we cannot bid on WD implementation, but we can bid on OCM components as well as program advisory, Op Model / Process and Workday advisory. Intent to bid submitted today (13th) and the RFP is due March 1 and has several attachments / appendices to provide response within certain format. Internal reviews with Independence and QRM are required due to attest relationship.</t>
  </si>
  <si>
    <t>Workforce Activation</t>
  </si>
  <si>
    <t>Dan Haddad</t>
  </si>
  <si>
    <t>JO-6333163</t>
  </si>
  <si>
    <t>Nissan</t>
  </si>
  <si>
    <t>Nissan Employee Experience</t>
  </si>
  <si>
    <t>mkorbieh@deloitte.com</t>
  </si>
  <si>
    <t>Mark Korbieh</t>
  </si>
  <si>
    <t>JO-5949452</t>
  </si>
  <si>
    <t>STO Building Group</t>
  </si>
  <si>
    <t>HCM Technology Implementation</t>
  </si>
  <si>
    <t>matfox@deloitte.com</t>
  </si>
  <si>
    <t>Matthew V Fox</t>
  </si>
  <si>
    <t>Matthew Fox</t>
  </si>
  <si>
    <t>Myke Miller</t>
  </si>
  <si>
    <t>mykemiller@deloitte.com</t>
  </si>
  <si>
    <t>JO-6463467</t>
  </si>
  <si>
    <t>General Dynamics - Electric Boat</t>
  </si>
  <si>
    <t>GD EB - Cloud Migration RFP</t>
  </si>
  <si>
    <t>Would like to work w/ Bethany Huard, especially in light of industry and her past experience w/ EB.</t>
  </si>
  <si>
    <t>JO-6514360</t>
  </si>
  <si>
    <t>Cardinal Health</t>
  </si>
  <si>
    <t>Cardinal Health Workday Recruiting Implementation</t>
  </si>
  <si>
    <t xml:space="preserve">Cardinal Health is expected to send Deloitte an RFP to implement Workday Recruiting.  We don't have the RFP yet, however, I would expect it may arrive the week of February 20th.  </t>
  </si>
  <si>
    <t>Lost pursuit</t>
  </si>
  <si>
    <t>strickie@deloitte.com</t>
  </si>
  <si>
    <t>Sara Trickie</t>
  </si>
  <si>
    <t>Updates to Momentum Health</t>
  </si>
  <si>
    <t>Momentum</t>
  </si>
  <si>
    <t xml:space="preserve">Updates to the Momentum Sales Deck to support launch of OneMomentum and Ascend (May). Have a few weeks to get this done, but want to make sure we capitalize on some of the work that the GTM pod is doing with Agile activation, etc. </t>
  </si>
  <si>
    <t>jaminelson@deloitte.com</t>
  </si>
  <si>
    <t>Jamie Drew</t>
  </si>
  <si>
    <t xml:space="preserve">Vyas Anantharaman </t>
  </si>
  <si>
    <t>Mountain Standard Time (MST);Central Standard Time (CST);</t>
  </si>
  <si>
    <t>JO-6476813</t>
  </si>
  <si>
    <t>uniQure</t>
  </si>
  <si>
    <t>uniQure HR Process Mapping &amp; HRIS Benchmarks</t>
  </si>
  <si>
    <t xml:space="preserve">10-20 slides, enhanced formatting, Life Sciences focused graphics and icons </t>
  </si>
  <si>
    <t>HCaaS TMT Strategy</t>
  </si>
  <si>
    <t>We are seeking to add accountability and tracking to the HCaaS TMT strategy deck.</t>
  </si>
  <si>
    <t>SD - As of 5/30, this is still in progress and current weight should still be 0.17. As of 6/12, this is closed.</t>
  </si>
  <si>
    <t>UKG Healthcare West Summit</t>
  </si>
  <si>
    <t xml:space="preserve">I have a small need to help make a few enhancements to a Deloitte presentation to be delivered as a keynote at the UKG Healthcare West Summit on 3/1 in Phoenix, AZ.  Chip Newton and Shannon Poynton are the speakers for this event.  </t>
  </si>
  <si>
    <t>Kapil Sable</t>
  </si>
  <si>
    <t>JO-6478701</t>
  </si>
  <si>
    <t>Raytheon</t>
  </si>
  <si>
    <t>EDX Connected Factory CY23</t>
  </si>
  <si>
    <t>Requesting Beth Huard.  She has special knowledge of our OCM smart factory solutions.</t>
  </si>
  <si>
    <t>Dan Sundt -LEP / Mark Korbieh - SE</t>
  </si>
  <si>
    <t>JO-5994190</t>
  </si>
  <si>
    <t>Country Financials</t>
  </si>
  <si>
    <t>ERP Enabled Finance and HR Transformation</t>
  </si>
  <si>
    <t>this is a full platform pursuit - we need content and PMO support</t>
  </si>
  <si>
    <t>sisavitt@deloitte.com</t>
  </si>
  <si>
    <t>Simona Savitt</t>
  </si>
  <si>
    <t>JO-6486905</t>
  </si>
  <si>
    <t>Lockheed Martin</t>
  </si>
  <si>
    <t>1LMX OCM</t>
  </si>
  <si>
    <t>Appreciate the help! Request working with Bethany Huard</t>
  </si>
  <si>
    <t>brianamartin@deloitte.com</t>
  </si>
  <si>
    <t>Briana Martin</t>
  </si>
  <si>
    <t>RMS 1LMX</t>
  </si>
  <si>
    <t>&gt; $1M</t>
  </si>
  <si>
    <t>lshane@deloitte.com</t>
  </si>
  <si>
    <t>Lisa Shane</t>
  </si>
  <si>
    <t>JO-6560142</t>
  </si>
  <si>
    <t>Kroger</t>
  </si>
  <si>
    <t>Kroger - HR Strategy, Roadmap &amp; Operating Model</t>
  </si>
  <si>
    <t>We are engaged with this client on optimizing their Oracle payroll &amp; HR environment (HR &amp; Finance), and they have brought up the need for more support with their HR Strategy &amp; Operating Model. They have asked for a conversation on this topic to discuss what we see as possible as well as how we can help. This is early conversations but could result in a lot of ongoing work, as well as developing better relationships with the client.</t>
  </si>
  <si>
    <t>HC Leadership Meeting Announcement;</t>
  </si>
  <si>
    <t>JO-6495933</t>
  </si>
  <si>
    <t>Saltwater River Project</t>
  </si>
  <si>
    <t>Salt River SAP CIS Pursuit</t>
  </si>
  <si>
    <t>RFP was submitted on 4/12.</t>
  </si>
  <si>
    <t>JO-6499659</t>
  </si>
  <si>
    <t>Heritage Group</t>
  </si>
  <si>
    <t>Heritage Group - Workday HCM RFP</t>
  </si>
  <si>
    <t>Qualified</t>
  </si>
  <si>
    <t>Workday HCM RFP</t>
  </si>
  <si>
    <t>I'm a repeat user of the pod!;I love the pod!;</t>
  </si>
  <si>
    <t>3/27: RFP submitted Friday, waiting for next steps
4/10: Orals scheduled for 4/11. No further connection points made. Closing out</t>
  </si>
  <si>
    <t>Won Closed</t>
  </si>
  <si>
    <t>kyancy@deloitte.com</t>
  </si>
  <si>
    <t>Kristalyn Yancy Yancy</t>
  </si>
  <si>
    <t>Kristalyn Yancy</t>
  </si>
  <si>
    <t>Central Standard Time (CST);Pacific Standard Time (PST);</t>
  </si>
  <si>
    <t>JO-5941862</t>
  </si>
  <si>
    <t>SCE (Southern California Edison) / NexGen Digital Transformation RFP (SAP S/4 and Digital Edge Applications)</t>
  </si>
  <si>
    <t>SCE NexGen Digital Transformation (SAP S4/ Digital Applications)</t>
  </si>
  <si>
    <t>This is a pursuit, and Must Win (Do Not Lose) opportunity.  The estimated value is over $100M.</t>
  </si>
  <si>
    <t>Word of mouth;HC Leadership Meeting Announcement;</t>
  </si>
  <si>
    <t>SD - As of 5/30, Orals occurred on 5/9 and we have a handful of follow-up Action Items to address via workshops. Dropping the Current Weight to 0.17 and will confirm with Kristalyn on next steps</t>
  </si>
  <si>
    <t>JO-6508179</t>
  </si>
  <si>
    <t>DC Water</t>
  </si>
  <si>
    <t xml:space="preserve">
Human Capital Strategy</t>
  </si>
  <si>
    <t>Opportunity is to bid on development of a Human Capital Strategy and provide capabilities / quals / rates for a range of additional HC services.</t>
  </si>
  <si>
    <t>JO-6522658</t>
  </si>
  <si>
    <t>Workday Country Extensions</t>
  </si>
  <si>
    <t>SD - As of 5/30, we are still awaiting follow-up from Equinix on Orals. Original contract/decision date was 3/31, but Equinix has told Nancy that they are now aiming for May.</t>
  </si>
  <si>
    <t>JO-6462961</t>
  </si>
  <si>
    <t>Bloomin' Brands HR Modernization Vendor Selection</t>
  </si>
  <si>
    <t>HCM Cloud Vendor Selection</t>
  </si>
  <si>
    <t>Mary Rose Armstrong</t>
  </si>
  <si>
    <t>mararmstrong@deloitte.com</t>
  </si>
  <si>
    <t>JO-6160900</t>
  </si>
  <si>
    <t>Phoenix Children's Hospital Proposal</t>
  </si>
  <si>
    <t>PCH ERP Strategy - Phase 0</t>
  </si>
  <si>
    <t>this is for an HRSS opportunity for vendor selection</t>
  </si>
  <si>
    <t>Logan Webb</t>
  </si>
  <si>
    <t>3/27: waiting to kick off RFP after meeting on 3.28 with client to better understand scope
4/11: Orals held
4/17: no further action needed at this time but not closing opportunity, putting on hold for now
5/1: time lapse with no further action done. closing out</t>
  </si>
  <si>
    <t>1 week</t>
  </si>
  <si>
    <t>Channel Sales Community Meeting on 3/31/23</t>
  </si>
  <si>
    <t>Content Design / Formatting;</t>
  </si>
  <si>
    <t xml:space="preserve">I may need some assistance, about 2-5 hours, from 3/28-31, to help polish up a deck for the Channel Sales Community Call on 3/31 at 12 noon.  </t>
  </si>
  <si>
    <t>Rejected due to nature of service requested; simple formatting-only request. Re-directed to Core Creative Services.</t>
  </si>
  <si>
    <t>Cyndi DeVooght</t>
  </si>
  <si>
    <t>Chipnewton@deloitte.com</t>
  </si>
  <si>
    <t>UKG Vendor Alliance</t>
  </si>
  <si>
    <t>Content Design / Formatting;Vendor Alliance Support;</t>
  </si>
  <si>
    <t>N/A - Not a pursuit</t>
  </si>
  <si>
    <t>Continuation of vendor alliance work with UKG. Already engaged Nick D'Angelo with this.</t>
  </si>
  <si>
    <t>Closed on 4/4/2023.  Re-opened on 4/11/2023. Closed 4/17/2023.</t>
  </si>
  <si>
    <t>4 + weeks</t>
  </si>
  <si>
    <t>HC Sales Training for Client Facing Practitioners</t>
  </si>
  <si>
    <t>Content and Asset Creation (net-new);Content Design / Formatting;Training Development;</t>
  </si>
  <si>
    <t>Suggested by Walt Sokoll;</t>
  </si>
  <si>
    <t>Joann Boduch</t>
  </si>
  <si>
    <t>Also supported by Maddy and Kapil.  Ava, Logan, and Shiva may also be engaged as contributors.</t>
  </si>
  <si>
    <t>3 weeks</t>
  </si>
  <si>
    <t>JO-6526596</t>
  </si>
  <si>
    <t>Dollar Tree</t>
  </si>
  <si>
    <t>Dollar Tree HCM System Implementation</t>
  </si>
  <si>
    <t>PMO Support / Bid Management;Content and Asset Creation (net-new);Content Design / Formatting;</t>
  </si>
  <si>
    <t>Unsure</t>
  </si>
  <si>
    <t>SD - As of 5/30, Orals occurred on 5/4 and we are having a follow-up Phase 0 Workshop with DT the week of 6/5 or 6/12. Dropping Current Weight to 0.17 and will confirm with Andrew on next steps
As of 6/2, supporting the creation of the Prepare Phase workshop deck. About 80% complete and just need someone to finalize the last couple of slides
As of 6/12, this is Closed</t>
  </si>
  <si>
    <t>Insurance Sales Day</t>
  </si>
  <si>
    <t>Content and Asset Creation (net-new);Content Design / Formatting;</t>
  </si>
  <si>
    <t xml:space="preserve">Hi Team, I am going to be presenting for 20 minutes to all Insurance LCP's on How to uncover HCAAS opportunities.  Want to make sure I have crisp slideware </t>
  </si>
  <si>
    <t>Gautam Shah</t>
  </si>
  <si>
    <t>gautshah@deloitte.com</t>
  </si>
  <si>
    <t>2 weeks</t>
  </si>
  <si>
    <t>JO-6109607</t>
  </si>
  <si>
    <t>The MetroHealth Health System</t>
  </si>
  <si>
    <t xml:space="preserve">The bid is for Infor ERP &amp; HCM &amp; Supply Chain implementation. there is a chance the PCOE will assign resources to this, but it may not be until the week of 4/10.  Looking to see if someone can help us get rolling and then still stay engaged as needed to make sure Human Capital content is strong. We have a meeting at 1:30 pm on Friday, 4/7, should someone be able to join.  </t>
  </si>
  <si>
    <t>Content Design / Formatting;Content and Asset Creation (net-new);</t>
  </si>
  <si>
    <t>The team did such great work on our early conversations that they now want a full day with us to scope a sole sourced opportunity!</t>
  </si>
  <si>
    <t>JO-5951885</t>
  </si>
  <si>
    <t>Avangrid</t>
  </si>
  <si>
    <t>Content Design / Formatting;Pricing Model;</t>
  </si>
  <si>
    <t>I spoke with Ava about support for this OCM component of a Phase 0. It should be lighter lift for pursuit, but is expected to open up OCM opportunity for broader S4 implementation at Avangrid</t>
  </si>
  <si>
    <t>Content shared with SM for review on 4/12.</t>
  </si>
  <si>
    <t>sshchemelev@deloitte.com</t>
  </si>
  <si>
    <t>Sergey Shchemelev</t>
  </si>
  <si>
    <t>Less than one week</t>
  </si>
  <si>
    <t>JO-6329796</t>
  </si>
  <si>
    <t>Lam Research</t>
  </si>
  <si>
    <t>Need support over the next 48 hours to create 1-2 slides based on existing content to support response to the client as part of the downselect process. Have previously worked with Nick D'Angelo on this same pursuit as part of the RFP response.</t>
  </si>
  <si>
    <t>Word of mouth;HC Leadership Meeting Announcement;Someone from the pod reached out to me offering to assist on my pursuit;</t>
  </si>
  <si>
    <t>4/17: no further action needed at this time but not closing opportunity, putting on hold for now
5/1: opportunity lapsed with no further action requested. Closing out.</t>
  </si>
  <si>
    <t>Not a pursuit</t>
  </si>
  <si>
    <t>Content Design / Formatting;Sales Team Strategy Outputs;</t>
  </si>
  <si>
    <t>madraheim@deloitte.com</t>
  </si>
  <si>
    <t>Marissa Draheim</t>
  </si>
  <si>
    <t>Matt Kraus</t>
  </si>
  <si>
    <t>matkraus@deloitte.com</t>
  </si>
  <si>
    <t>JO-6659214</t>
  </si>
  <si>
    <t>MassMutual</t>
  </si>
  <si>
    <t xml:space="preserve">This will be light formatting. </t>
  </si>
  <si>
    <t>JO-7532891</t>
  </si>
  <si>
    <t>Texas Children's Hospital</t>
  </si>
  <si>
    <t>PMO Support / Bid Management;Content Design / Formatting;Content and Asset Creation (net-new);</t>
  </si>
  <si>
    <t xml:space="preserve">Danielle Lesko and Chris Thoman have client relationship. Diana Minjares will help with content.  First meeting with the response team is needed on Friday, 4/21.  Teams site is already up and running, and content is being pulled toether. This is a light weight RFI, and an RFP will follow in the weeks/months ahead. </t>
  </si>
  <si>
    <t>As of 10/18 - TCH asked Deloitte for 4 education sessions post orals before making any decisions on scope or implementor</t>
  </si>
  <si>
    <t>joprescott@deloitte.com</t>
  </si>
  <si>
    <t>John Prescott</t>
  </si>
  <si>
    <t>WalkMe Alliance - Pipeline and Growth Support</t>
  </si>
  <si>
    <t>Vendor Alliance Support;</t>
  </si>
  <si>
    <t>Support with management of alliance offerings/pipeline with WalkMe.</t>
  </si>
  <si>
    <t>Weekly in-progress</t>
  </si>
  <si>
    <t xml:space="preserve">PMaaS Campaign </t>
  </si>
  <si>
    <t>Ava conducted intake call on 4/25. See Intake call notes for more details</t>
  </si>
  <si>
    <t>khipwell@deloitte.com</t>
  </si>
  <si>
    <t>Kate Hipwell</t>
  </si>
  <si>
    <t>Lmonck@deloitte.com</t>
  </si>
  <si>
    <t>JO-6474531</t>
  </si>
  <si>
    <t xml:space="preserve">Spirit Aerosystems </t>
  </si>
  <si>
    <t>Content and Asset Creation (net-new);</t>
  </si>
  <si>
    <t>Word of mouth;</t>
  </si>
  <si>
    <t>Update Human Capital Channel Sales Playbook</t>
  </si>
  <si>
    <t xml:space="preserve">Many updates are needed to the playbook based on new leadership, refinement of process direction, new channel sales naming conventions, etc. </t>
  </si>
  <si>
    <t>minman@deloitte.com</t>
  </si>
  <si>
    <t>Megan Inman</t>
  </si>
  <si>
    <t>Leelakrishna Dammu</t>
  </si>
  <si>
    <t>ldammu@deloitte.com</t>
  </si>
  <si>
    <t>Optimization Campaign One Page Request</t>
  </si>
  <si>
    <t xml:space="preserve">My question/thought was:
Based on the Healthcare projects that we delivered, is there a one pager that we can create? This could be something that can provide a preview of issues/opportunities we have seen on our projects and the client needs to think in terms of optimization. 
If we can put some breadcrumbs that can answer this question, then it may open up doors for optimization discussions: 
What is top of mind for healthcare executives once they implement a cloud solution?
The FIN Shared Services VP at UCM keeps saying – I want our business to be more like auditors who bring their expertise to look at data and answer questions rather than enter transactions
Do we have or should we create anything that can be of help in this regards? May be worthwhile.
</t>
  </si>
  <si>
    <t>HC Leadership Meeting Announcement;Email communication;</t>
  </si>
  <si>
    <t>Call held on 7/10; working on draft content; call was cancelled on 7/25; appears this will no longer be needed, so closing it out.</t>
  </si>
  <si>
    <t>Lisa Fox</t>
  </si>
  <si>
    <t>lfox@deloitte.com</t>
  </si>
  <si>
    <t>JO-6460669</t>
  </si>
  <si>
    <t>Sysco Corp</t>
  </si>
  <si>
    <t>PMO Support / Bid Management;Content Design / Formatting;</t>
  </si>
  <si>
    <t>Connected with Andrew via IM; told him we can only support in a "contributor" role vs. a lead role given the tight turnaround. Joann will assist with general content/response development based on her capacity.
Closed pending reply from Sysco</t>
  </si>
  <si>
    <t>Nick Mina</t>
  </si>
  <si>
    <t>nmina@deloitte.com</t>
  </si>
  <si>
    <t>JO-6611221</t>
  </si>
  <si>
    <t>Cargill</t>
  </si>
  <si>
    <t>PMO Support / Bid Management;</t>
  </si>
  <si>
    <t>We are getting the pursuit machine up and running for a $40M WFM deal at Cargill. RFP has not been release and we are doing some work ahead of time to increase our chances.</t>
  </si>
  <si>
    <t>RFP submitted on 6/12; now on to Orals Prep. As 6/12: Pod isn't actively supporting but the pursuit is still on-going so placing it on hold. Orals occurred, waiting on outcome but no pod work, so closing out pursuit.</t>
  </si>
  <si>
    <t>Anne St. Clair</t>
  </si>
  <si>
    <t>anstclair@deloitte.com</t>
  </si>
  <si>
    <t>JO-6692669</t>
  </si>
  <si>
    <t>Centers Health Care</t>
  </si>
  <si>
    <t>Merging content from different proposals, ensuring a consistent format, leveraging content from other proposals where appropriate.  this vendor selection proposal will encompass Core HR, WFM and Payroll.  So bringing all this together.  There is a consultant who is also supporting the response, and she has already set up daily calls and starting a PMO tracker.</t>
  </si>
  <si>
    <t>Chris Forti and Vyas Anantharaman</t>
  </si>
  <si>
    <t>JO-6697719</t>
  </si>
  <si>
    <t>amcnair@deloitte.com</t>
  </si>
  <si>
    <t>Alex McNair</t>
  </si>
  <si>
    <t>Mathias Cousin</t>
  </si>
  <si>
    <t>mcousin@deloitte.com</t>
  </si>
  <si>
    <t>Alnylam</t>
  </si>
  <si>
    <t>Alnylam Commercial Org Design</t>
  </si>
  <si>
    <t>PMO Support / Bid Management;Content and Asset Creation (net-new);Content Design / Formatting;Vendor Alliance Support;</t>
  </si>
  <si>
    <t>Someone from the pod reached out to me offering to assist on my pursuit;</t>
  </si>
  <si>
    <t>Rejected due to capacity / timing; referred them to Sales Exec, Pod Asset Inventory and provided list of bench resources that could be of assistance</t>
  </si>
  <si>
    <t>Gordon Laverock</t>
  </si>
  <si>
    <t>glavarock@deloitte.com</t>
  </si>
  <si>
    <t>JO-5942477</t>
  </si>
  <si>
    <t>Dynatrace</t>
  </si>
  <si>
    <t>Content Design / Formatting;PMO Support / Bid Management;Writing draft SOW;</t>
  </si>
  <si>
    <t>HR Transformation SF, HRS&amp;S &amp; PMO (and possibly OCM)</t>
  </si>
  <si>
    <t>As of 6/5 - Supporting OT staffing and leader alignment discussions. 
As of 6/16 - conversations continue with Dynatrace for negotations and staffing
Opportunity lost to Accenture</t>
  </si>
  <si>
    <t>HC SKO June 2023</t>
  </si>
  <si>
    <t xml:space="preserve">We are requesting a pod resource certified to facilitate a Business Chemistry session during the HC SKO in June.  Spoke with Ava and she confirmed she would be good to roll with this. One of the sales team's main goals is to create an inclusive environment, and more collaborative culture, and a part of how we address this is through biz chem. Scope of work: 
45 minute session with 40 people. some may have to dial in so consider a hybrid environment. We also anticipate some prep work will be required:  sending out a communication to the sales team to remind them to take the biz chem survey (so its fresh) and preparing presentation materials needed for the session. </t>
  </si>
  <si>
    <t>Spoke with Nick D. regarding this ask. I'll work with him and Mike Levin to get this planned and faciliate it on the day-off.
6/14: complete; closed</t>
  </si>
  <si>
    <t>JO-6564202</t>
  </si>
  <si>
    <t>FWC2026 US, Inc.</t>
  </si>
  <si>
    <t>PMO Support / Bid Management;Content and Asset Creation (net-new);Content Design / Formatting;Pricing Model;</t>
  </si>
  <si>
    <t>This request is related to a proposal we anticipate engaging with FWC2026 on.</t>
  </si>
  <si>
    <t>ehaddadin@deloitte.com</t>
  </si>
  <si>
    <t>Earma Haddadin</t>
  </si>
  <si>
    <t>Belden</t>
  </si>
  <si>
    <t>OCM for Beldon</t>
  </si>
  <si>
    <t>Content Design / Formatting;Content and Asset Creation (net-new);PMO Support / Bid Management;Pursuit Advisory;</t>
  </si>
  <si>
    <t xml:space="preserve">Client reached out via website! This will be Change Services sole sourced. </t>
  </si>
  <si>
    <t>6/26: no RFP yet, team is waiting on client feedback. Closing as we've not heard back for over 3 weeks.</t>
  </si>
  <si>
    <t>gvert@deloitte.com</t>
  </si>
  <si>
    <t>Greg Vert</t>
  </si>
  <si>
    <t>JO-6717166</t>
  </si>
  <si>
    <t>Chick-fil-A International HR Model</t>
  </si>
  <si>
    <t>Content and Asset Creation (net-new);Content Design / Formatting;PMO Support / Bid Management;Pricing Model;Pursuit Advisory;</t>
  </si>
  <si>
    <t>Yes, bringing on</t>
  </si>
  <si>
    <t>HC Leadership Meeting Announcement;HC GTM Pod Infomercial;</t>
  </si>
  <si>
    <t>RFP submitted on 5/31</t>
  </si>
  <si>
    <t>JO-6716968</t>
  </si>
  <si>
    <t>Interpublic Group</t>
  </si>
  <si>
    <t>JO-6676271</t>
  </si>
  <si>
    <t>Palo Alto Networks</t>
  </si>
  <si>
    <t xml:space="preserve">Palo Alto Networks Digital Workplace and AI </t>
  </si>
  <si>
    <t>Content Design / Formatting;Content and Asset Creation (net-new);PMO Support / Bid Management;</t>
  </si>
  <si>
    <t>JO-6455379</t>
  </si>
  <si>
    <t>AXA XL - WalkMe Implementation</t>
  </si>
  <si>
    <t>AXA WalkMe Implementation - GISMO/UW</t>
  </si>
  <si>
    <t>Content and Asset Creation (net-new);Content Design / Formatting;Vendor Alliance Support;Pricing Model;</t>
  </si>
  <si>
    <t>6/12: RFP Submitted; not expecting more work for this pursuit.
9/25: Lost pursuit due AXA XL's decision not to purchase WalkMe ultimately (so out of Deloitte's control)</t>
  </si>
  <si>
    <t>JO-6727540</t>
  </si>
  <si>
    <t>Avery Dennison</t>
  </si>
  <si>
    <t>Content Design / Formatting;Content and Asset Creation (net-new);Pricing Model;PMO Support / Bid Management;</t>
  </si>
  <si>
    <t>Orals are on Friday, 6/30</t>
  </si>
  <si>
    <t>Digital HR &amp; Emerging Solutions</t>
  </si>
  <si>
    <t>Requesting team support on materials creation for an upcoming client conversation.</t>
  </si>
  <si>
    <t>As of 6/30 - the team plans to update materials the week of 7/10 when everyone is back from PTO
As of 7/19 - new POC Nicole Senerth (SM) is taking on next phase of edits/review. Will likely pull Logan in late July to further refine.</t>
  </si>
  <si>
    <t>JO-6743655</t>
  </si>
  <si>
    <t>MultiCare</t>
  </si>
  <si>
    <t>MultiCare UKG Dimensions</t>
  </si>
  <si>
    <t xml:space="preserve">there is no RFP, however, the client is asking for a proposal due on/by 6/9.  This is competitive and the client is looking at other SIs too. </t>
  </si>
  <si>
    <t>RFP submitted on 6/9</t>
  </si>
  <si>
    <t>Workforce Development</t>
  </si>
  <si>
    <t>JO-6743842</t>
  </si>
  <si>
    <t>Regeneron Workforce Planning RFI</t>
  </si>
  <si>
    <t xml:space="preserve">We are anticipating the client will issue an RFI any day now.  I don't have any more details on the time line or response due date. I've provided estimates only.  There will likely be a $1M plus "tail" project for this pursuit.  TBD once we see the RFI. </t>
  </si>
  <si>
    <t>JO-5896706</t>
  </si>
  <si>
    <t>Google Fiber</t>
  </si>
  <si>
    <t>Google Fiber carve out</t>
  </si>
  <si>
    <t>Pursuit Advisory;Content and Asset Creation (net-new);</t>
  </si>
  <si>
    <t>Google Fiber is being carved out of Google and HRT is part of a larger opportunity across many of our offerings.  While the RFP is due on 6/25, the HC team has an internal deadline of 6/13 for updates.  This request is for a resource to help us with content around qualifications and case studies that we will input into a predefined proposal template as well as some some PMO activity leading up to the 6/25 deadline</t>
  </si>
  <si>
    <t>Pursuit was due on 6/25; on 7/11 informed there was orals, but no further request has been made for support. Closing out</t>
  </si>
  <si>
    <t>Prudential</t>
  </si>
  <si>
    <t>shoot me an email with who can help and I'll send you the details</t>
  </si>
  <si>
    <t>Sonakshi Malik</t>
  </si>
  <si>
    <t>Mostly design/formatting which we'd normally reject; accepting due to very tight turnaround, small scope, and direct revenue generation from work. Noted to Tim to please engage us sooner in the future and that we normally reject these type of requests/may not always be able to support these requests in the future.</t>
  </si>
  <si>
    <t>Greg Stephans and Angela Van Bijlevelt</t>
  </si>
  <si>
    <t>gstephans@deloitte.com ; avanbijlevelt@deloitte.com</t>
  </si>
  <si>
    <t>Kristof Huyghebaert</t>
  </si>
  <si>
    <t>khuyghebaert@deloitte.com</t>
  </si>
  <si>
    <t>JO-6076634</t>
  </si>
  <si>
    <t>Hilton Domestic Operating Company, Inc</t>
  </si>
  <si>
    <t>PMO Support / Bid Management;Content and Asset Creation (net-new);Pursuit Advisory;</t>
  </si>
  <si>
    <t>Steve Lancaster-Hall</t>
  </si>
  <si>
    <t>slancasterhall@deloitte.com</t>
  </si>
  <si>
    <t>JO-6754060</t>
  </si>
  <si>
    <t>Transunion</t>
  </si>
  <si>
    <t>PMO Support / Bid Management;Content Design / Formatting;Pursuit Advisory;</t>
  </si>
  <si>
    <t>This is a Knowledge Management RFP that came is yesterday.  The RFP is asking for a proposal on KM assessment phase 1 and KM implementation for phase 2.  If you have any WT folks on your team that have done work in the KM area would be helpful for this pursuit.  I would like to have someone help with PM, content contribution and ideally someone that has worked on such projects before.  I have put in a request for Pursuit Studio for content design but due to the current pricing in Jupiter not sure if I will get it.  Industry SE set the pursuit at 300K which is the low end of what we could do in Phase 1 and so I anticipate this will grow to a $500K-$1.5M pursuit</t>
  </si>
  <si>
    <t>Canceled</t>
  </si>
  <si>
    <t>6/14 - Connected with Mark K; he said he's established a good team for the pursuit and may not need support. He will let us know early next week. 6/21 - Checked in with Mark and he no longer needs support; said he will keep pulling us in to future work; cancelling this request.</t>
  </si>
  <si>
    <t>ngeiman@deloitte.com</t>
  </si>
  <si>
    <t>Nicole Geiman</t>
  </si>
  <si>
    <t>Polzien, Derek</t>
  </si>
  <si>
    <t>JO-6071744</t>
  </si>
  <si>
    <t>Estee Lauder HR Transformation</t>
  </si>
  <si>
    <t>PMO Support / Bid Management;Content and Asset Creation (net-new);Pricing Model;Content Design / Formatting;Pursuit Advisory;</t>
  </si>
  <si>
    <t>JO-6454720</t>
  </si>
  <si>
    <t>Children's Hospital of Philadelphia (aka CHOP)</t>
  </si>
  <si>
    <t>The RFP is expected to be sent to Deloitte on Monday, June 19th, for a UKG Dimensions implementation. We have not seen the RFP yet, however, the client has told us the due date will be in July some time.  I expect that we will have the opportunity to submit questions, likely within a week of receiving the RFP, but we won't know for sure until the RFP is in hand. Assigning someone with UKG response experience could be great.  Chip Newton asked for Joann based on her work on the MultiCare proposal -- nice compliment for her!</t>
  </si>
  <si>
    <t>Rebecca Eakin</t>
  </si>
  <si>
    <t>RFP submitted July 24
Orals held August 17</t>
  </si>
  <si>
    <t>shanifa@deloitte.com</t>
  </si>
  <si>
    <t>Shakir Hanifa</t>
  </si>
  <si>
    <t>Cyber</t>
  </si>
  <si>
    <t>JO-067776</t>
  </si>
  <si>
    <t>University of Wisconsin</t>
  </si>
  <si>
    <t>University of Wisconsin - RFP</t>
  </si>
  <si>
    <t>OCM Content;</t>
  </si>
  <si>
    <t>This is a GPS opportunity and will not be tracked as part of Commercial metrics.</t>
  </si>
  <si>
    <t>3 months</t>
  </si>
  <si>
    <t>JO-6814791</t>
  </si>
  <si>
    <t>Albemarle</t>
  </si>
  <si>
    <t>&gt;$400,000</t>
  </si>
  <si>
    <t>Opportunity is to support content creation for Albemarle HR Tech Strategy workshop</t>
  </si>
  <si>
    <t xml:space="preserve">10/23 - Pausing until 11/1 when the client decides the new date for their HRLT Workshop in November.
10/31 - the client has delayed the next workshop inevitably, likely until the new year and instead is engaging Deloitte with an Eightfold proposal. </t>
  </si>
  <si>
    <t>JO-6765346</t>
  </si>
  <si>
    <t>Hillenbrand AMS</t>
  </si>
  <si>
    <t>Content Design / Formatting;PMO Support / Bid Management;</t>
  </si>
  <si>
    <t>Piyush Seth from HCaaS will also support</t>
  </si>
  <si>
    <t>Yi-Hui Chang</t>
  </si>
  <si>
    <t>RFP and follow up Q submitted on 6/27</t>
  </si>
  <si>
    <t>yingwang9@deloitte.com</t>
  </si>
  <si>
    <t>Ying Wang</t>
  </si>
  <si>
    <t>JO-6782945</t>
  </si>
  <si>
    <t>Job Architecture and Career Framework</t>
  </si>
  <si>
    <t>&gt;2.5M</t>
  </si>
  <si>
    <t>On hold for client's decision</t>
  </si>
  <si>
    <t>Jeff Miller</t>
  </si>
  <si>
    <t>jeffreydmiller@deloitte.com</t>
  </si>
  <si>
    <t>JO-6725305; 
JO-6767731</t>
  </si>
  <si>
    <t>Johnson &amp; Johnson</t>
  </si>
  <si>
    <t xml:space="preserve">The intake form does not provide an option to selection Workday, under HRT Services.  I just received the RFP for Phase 0 of WD Recruiting implementation.  The 1st call on this is at 10:30 am ET on Monday, 6/19.  I will attend that call and debrief the Sales COE team following, unless you assign someone before the call.  thanks! </t>
  </si>
  <si>
    <t>RFP submitted on 6/29. Work was won!</t>
  </si>
  <si>
    <t>gstephans@deloitte.com</t>
  </si>
  <si>
    <t>Greg Stephans</t>
  </si>
  <si>
    <t>JO-6765083</t>
  </si>
  <si>
    <t>HD Supply</t>
  </si>
  <si>
    <t>RFI Questions for SI;Pricing Model;</t>
  </si>
  <si>
    <t>RFI is being submitted by Infor, but there are a few questions for us to answer.  I will highlight the questions to be completed on the Teams site.</t>
  </si>
  <si>
    <t>I am the Podfather;I'm a repeat user of the pod;</t>
  </si>
  <si>
    <t>(Maddy) Madhusudan Purushothaman</t>
  </si>
  <si>
    <t>JO-6677768</t>
  </si>
  <si>
    <t>General Dynamics IT</t>
  </si>
  <si>
    <t>Content and Asset Creation (net-new);Content Design / Formatting;Orals content and prep support;</t>
  </si>
  <si>
    <t>Orals are on Wednesday, 7/12; JH said Pod Support is not needed at Orals as of 7/11. Awaiting further details, but putting on hold.</t>
  </si>
  <si>
    <t>sbortniker@deloitte.com</t>
  </si>
  <si>
    <t>Shira Bortniker</t>
  </si>
  <si>
    <t>JO-6767347</t>
  </si>
  <si>
    <t>Bellin-Gundersen Health</t>
  </si>
  <si>
    <t>ERP Strategy</t>
  </si>
  <si>
    <t>Content and Asset Creation (net-new);Pricing Model;Content Design / Formatting;</t>
  </si>
  <si>
    <t>HC Leadership Meeting Announcement;in a OP call;</t>
  </si>
  <si>
    <t>FSI HCaaS Pod</t>
  </si>
  <si>
    <t>FSI HCaaS Pod support</t>
  </si>
  <si>
    <t>This is not for a pursuit. I am leading the FSI HCaaS Pod and would love to have PMO support.  Love to talk with someone that wants to get to know FSI better and bring organizational focus to how I run the pod allowing us to scale.. I am a Pioneer/Integrator,  need someone that can be Guardian/Driver.</t>
  </si>
  <si>
    <t>6/21 - Connected with Tim; he's looking for someone to operationalize his HCaaS pod and grow their pipeline; long-term, slow burn opp; Tim will provide and additional description and him and I will revisit post-holiday.</t>
  </si>
  <si>
    <t>kimrogers@deloitte.com</t>
  </si>
  <si>
    <t>Kimberly Rogers</t>
  </si>
  <si>
    <t>Rewards &amp; Wellbeing</t>
  </si>
  <si>
    <t>Joseph Rapanotti</t>
  </si>
  <si>
    <t>jrapanotti@deloitte.com</t>
  </si>
  <si>
    <t>JO-6762971</t>
  </si>
  <si>
    <t>Ares / Compensation Program Management</t>
  </si>
  <si>
    <t>Word of mouth;Someone from the pod reached out to me offering to assist on my pursuit;</t>
  </si>
  <si>
    <t>RFP submitted on 6/28</t>
  </si>
  <si>
    <t>2 week</t>
  </si>
  <si>
    <t>Internal</t>
  </si>
  <si>
    <t>Requesting support making edits to our Digital Workplace Frontline POV.  We have a number of slides already, but looking to incorporate updates based on current frontline campaign that consumer is running and BYOD POV.  
https://amedeloitte.sharepoint.com/:p:/r/sites/DigitalWorkplaceSolutions307/Shared%20Documents/General/Sales%20%26%20Pipeline/Frontline%20%26%20Deskless%20Worker%20POV/Enabling%20the%20Digital%20Workplace%20for%20Frontline%20Workers_DRAFT.pptx?d=we7abed3148024e7bbdc8d9350f3a5f1b&amp;csf=1&amp;web=1&amp;e=wwxgwB</t>
  </si>
  <si>
    <t>Amit Augustine Singh</t>
  </si>
  <si>
    <t>fsymes@deloitte.com</t>
  </si>
  <si>
    <t>Frances Symes</t>
  </si>
  <si>
    <t>Siemens USA</t>
  </si>
  <si>
    <t>We are doing two 90 minute workshops for the HR leadership team at Siemens USA around Skills-Based Organizations</t>
  </si>
  <si>
    <t>Organize roadshow activities across ER&amp;I</t>
  </si>
  <si>
    <t>muhali@deloitte.com</t>
  </si>
  <si>
    <t>Mustaque Ali</t>
  </si>
  <si>
    <t>Zain Premji</t>
  </si>
  <si>
    <t>zpremji@deloitte.com</t>
  </si>
  <si>
    <t>JO-6807001</t>
  </si>
  <si>
    <t>Dell</t>
  </si>
  <si>
    <t xml:space="preserve">HR Cost Reduction </t>
  </si>
  <si>
    <t>PMO Support / Bid Management;Content Design / Formatting;Content and Asset Creation (net-new);Pricing Model;</t>
  </si>
  <si>
    <t xml:space="preserve">We should be able to leverage other existing proposals and content for this opportunity.   </t>
  </si>
  <si>
    <t>Submited to Dell CHRO</t>
  </si>
  <si>
    <t>mpanek@deloitte.com</t>
  </si>
  <si>
    <t>Mark Panek</t>
  </si>
  <si>
    <t>Internal - HC Sales Operations or other Sales Initiative</t>
  </si>
  <si>
    <t>Cloud/SGO Sales</t>
  </si>
  <si>
    <t>The CEW Practice Leader, Josh Haims, requested we organize all Cloud SGO wins over the last 6 months and identify the top clients in that respect. need the POD's help with the organization aspect. Logan Webb is assisting.</t>
  </si>
  <si>
    <t>Newton, Chip</t>
  </si>
  <si>
    <t>b</t>
  </si>
  <si>
    <t>JO-6812458</t>
  </si>
  <si>
    <t>Jabil</t>
  </si>
  <si>
    <t>Content Design / Formatting;PMO Support / Bid Management;Content and Asset Creation (net-new);</t>
  </si>
  <si>
    <t xml:space="preserve">Opportunity lost </t>
  </si>
  <si>
    <t>mibowman@deloitte.com</t>
  </si>
  <si>
    <t>Michael Bowman</t>
  </si>
  <si>
    <t>JO-6794042</t>
  </si>
  <si>
    <t xml:space="preserve">Kohler </t>
  </si>
  <si>
    <t xml:space="preserve">This pursuit will be for a new human resources platform for Kohler, either Workday or SAP SuccessFactors. </t>
  </si>
  <si>
    <t>Kurt Weber</t>
  </si>
  <si>
    <t>kweber@deloitte.com</t>
  </si>
  <si>
    <t>JO-6812144</t>
  </si>
  <si>
    <t>Primark Limited</t>
  </si>
  <si>
    <t>Deloitte withdrew from this pursuit on Fri 7/28</t>
  </si>
  <si>
    <t>JO-6816333</t>
  </si>
  <si>
    <t>Cleveland Clinic</t>
  </si>
  <si>
    <t xml:space="preserve">I will start working on this pursuit on Monday 7/24.  I will be on PTO the 1st week of August, and need someone strong who can handle the responsibility without me being plugged into every meeting.  I checked with Ava and she said she may be able to take this project on.   If she can, that would be helpful since she has experience with UKG already. LMK. Thanks. </t>
  </si>
  <si>
    <t>Submitted RFP on Fri 8/4; awaiting response RE: Orals prep. If not, this can be closed  with a close date of 8/4/23.</t>
  </si>
  <si>
    <t>JO-6709282</t>
  </si>
  <si>
    <t>Intuitive</t>
  </si>
  <si>
    <t>WDAY Implementation -- mid-market</t>
  </si>
  <si>
    <t>Ruchika Akhtar</t>
  </si>
  <si>
    <t>awobst@deloitte.com</t>
  </si>
  <si>
    <t>Andrew Wobst</t>
  </si>
  <si>
    <t>JO-6791864</t>
  </si>
  <si>
    <t>McDonald's</t>
  </si>
  <si>
    <t>PMO Support / Bid Management;Content Design / Formatting;Pricing Model;</t>
  </si>
  <si>
    <t>McDonald's has asked for our support to reshape their approach to all of their technology talent. Includes job architecture, learning and development, change, comp, etc.</t>
  </si>
  <si>
    <t>Logan Webb and I have been chatting about this pursuit and would like to formally engage her for additional support!;</t>
  </si>
  <si>
    <t xml:space="preserve">First SOW for $100K signed and completed. As of 9/11 - remaining client paused all efforts due to funding concerns. </t>
  </si>
  <si>
    <t>UKG Account List Market Research</t>
  </si>
  <si>
    <t>Vendor Alliance Support;Account Planning;</t>
  </si>
  <si>
    <t>UKG came to me with a list of 50 accounts that they are targeting. Information I would like to gather includes columns for 1) whether or not we audit them, 2) the footprint of our work at the client, relationships we have, and the industry and sector the account is aligned to. I'd also like to know the type of account we classify it as (e.g. ACP, crown jewel, non-program, etc.). I have a spreadsheet already with the information I'm looking for, just need a resource to help fill it in.  Resource will need access to Deloitte IQ, Jupiter, and DESC.</t>
  </si>
  <si>
    <t>I'm a repeat user of the pod;Pod Alumni :-);</t>
  </si>
  <si>
    <t>smasseth@deloitte.com</t>
  </si>
  <si>
    <t>Stephanie Masseth</t>
  </si>
  <si>
    <t>JO-6934144</t>
  </si>
  <si>
    <t>Norfolk Southern S/4 Award</t>
  </si>
  <si>
    <t>NG via Teams Chat with requestor: scope is the OCM porition of an RFP for an SAP migration; RFP is limited to 30 pages; 2 of which the requestor expects will be OCM focused. First deadline is vendor questions on 8/7; requestor will check to see if there are other major time constraints during call today.</t>
  </si>
  <si>
    <t>Word of mouth;HC Leadership Meeting Announcement;Email communication;</t>
  </si>
  <si>
    <t xml:space="preserve">Due date extended to first week of Sept. </t>
  </si>
  <si>
    <t>abudhwani@deloitte.com</t>
  </si>
  <si>
    <t>Abdul Budhwani</t>
  </si>
  <si>
    <t xml:space="preserve">Govindarajan, Sudakar </t>
  </si>
  <si>
    <t>sugovindarajan@deloitte.com</t>
  </si>
  <si>
    <t>Hanifa, Shakir</t>
  </si>
  <si>
    <t xml:space="preserve">State of Oregon - Secretary of State M365 Migration </t>
  </si>
  <si>
    <t>PMO Support / Bid Management;Pricing Model;Content Design / Formatting;</t>
  </si>
  <si>
    <t>Previously their Office365 had been consolidated now want to do a divestiture; client is looking for training and PMO support to manage the transition. Pursuit will be going through iterative reviews until final review on 8/25.</t>
  </si>
  <si>
    <t>8/3 NG: GPS client; conducted hand-off to GPS Pod and they agreed to support the request.</t>
  </si>
  <si>
    <t>mblinn@deloitte.com</t>
  </si>
  <si>
    <t>Martin Blinn</t>
  </si>
  <si>
    <t>HC Analytics and Insights Solutions</t>
  </si>
  <si>
    <t>Workday</t>
  </si>
  <si>
    <t>mblinn@deloitte.com&gt;</t>
  </si>
  <si>
    <t>Govindarajan, Sendhil</t>
  </si>
  <si>
    <t>sgovindarajan@deloitte.com</t>
  </si>
  <si>
    <t>JO-6953305</t>
  </si>
  <si>
    <t>Ameren</t>
  </si>
  <si>
    <t>Ameren Workday Phase III</t>
  </si>
  <si>
    <t>NG Via Teams Chat with Requestor: have some support, vendor questions due Monday; proposal due 8/25</t>
  </si>
  <si>
    <t>Ava to help Michael while Nick is on PTO; 20-SEPT - Ongoing conversations after orals; wrapping up</t>
  </si>
  <si>
    <t>Ben Rowe</t>
  </si>
  <si>
    <t>browe@deloitte.com</t>
  </si>
  <si>
    <t>Cunningham, Karen</t>
  </si>
  <si>
    <t>kcunningham@deloitte.com</t>
  </si>
  <si>
    <t>JO-6890635</t>
  </si>
  <si>
    <t>Exelon</t>
  </si>
  <si>
    <t>&gt; $2M - $2.5M</t>
  </si>
  <si>
    <t>Provide strategy, OCM, and PMO for ICISM implementation</t>
  </si>
  <si>
    <t xml:space="preserve">Prep for Oral and provide additional op support to push for the sell. </t>
  </si>
  <si>
    <t>Workforce Composition</t>
  </si>
  <si>
    <t>Renzo Tognocchi</t>
  </si>
  <si>
    <t>retognocchi@deloitte.com</t>
  </si>
  <si>
    <t>JO-6950561</t>
  </si>
  <si>
    <t>Darling Ingredients, Inc.</t>
  </si>
  <si>
    <t>The JA team is creating the content as we speak, just need some help from the pod on making it presentable to the client</t>
  </si>
  <si>
    <t>ccybulski@deloitte.com</t>
  </si>
  <si>
    <t>Cheryl Cybulski</t>
  </si>
  <si>
    <t>JO-6765009</t>
  </si>
  <si>
    <t>Mastercard</t>
  </si>
  <si>
    <t>Email communication;</t>
  </si>
  <si>
    <t>glaverock@deloitte.com</t>
  </si>
  <si>
    <t>JO-6809418</t>
  </si>
  <si>
    <t>Loudoun Sanitation</t>
  </si>
  <si>
    <t xml:space="preserve">We just received an RFP for Loudoun County for an S/4 transformation inclusive of SuccessFactors and I'd like someone to help manage the process as well as help with content.  I am entering a request for Pursuit Studio support in parallel and I believe we will get it given this is due on 9/28.  Would like someone to support from a PMO and content contribution update perspective.  </t>
  </si>
  <si>
    <t>CB: Closing on 11/30 per Yi-Hui's confirmation.</t>
  </si>
  <si>
    <t>lcarson@deloitte.com</t>
  </si>
  <si>
    <t>Lauren Carson</t>
  </si>
  <si>
    <t>Jeanie Cole</t>
  </si>
  <si>
    <t>jcole@deloitte.com</t>
  </si>
  <si>
    <t>Disney PM Redesign</t>
  </si>
  <si>
    <t>This request entails building an RFI from scratch. It is a sole-sourced opportunity in which we will demonstrate PM Redesign options from discovery through pilot.</t>
  </si>
  <si>
    <t>Did not end up needing pod support - account had extra $ and gave billable hours to an M and an A currently on the bench. Now that pursuit leaders know about the pod, they will plan to submit requests to our intake form in the future.</t>
  </si>
  <si>
    <t xml:space="preserve">Deloitte’s team demonstrated superior overall SAP experience compared to Utegration, specifically in the number and level of senior resources and breadth and depth of the bench. In addition, Loudoun felt more comfortable with Deloitte’s proposed team members because they knew them personally from previous engagements, had been “very satisfied” with their performance, and Deloitte committed to staffing those resources on this engagement. Deloitte’s proposed “one stop shop” approach to resourcing was a differentiator compared to the competitors’ use of subcontractors. While Deloitte’s initial scope and effort estimates were high—particularly in the development, testing, and training phases—Loudoun felt comfortable after they clarified assumptions and whittled down the training approach. Deloitte’s “high quality” presenters appeared to be well-rehearsed, organized, and prepared to answer questions and the presentation materials were “very clear and easy to follow.” </t>
  </si>
  <si>
    <t>JO-6958972</t>
  </si>
  <si>
    <t>Kyndryl</t>
  </si>
  <si>
    <t xml:space="preserve">Kyndryl requested addedum to supplement the RFP response. </t>
  </si>
  <si>
    <t>JO-6394697</t>
  </si>
  <si>
    <t>Progressive/ Progressive HCM Implementation</t>
  </si>
  <si>
    <t>PMO Support / Bid Management;Content and Asset Creation (net-new);Content Design / Formatting;Account Planning;Pursuit Advisory;</t>
  </si>
  <si>
    <t xml:space="preserve">INTAKE CALL LINKED: Tier 2 pursuit in pre-RFP stage. Need initial project planning for timeline, resources, etc. as we gear up for RFP content. </t>
  </si>
  <si>
    <t>RE: Adjusted weight on 9/21 because RFP still hasn't dropped; will readjust accordingly upon receipt
Sent email to requestor confirming support will start on 8/28; Joann will be primary and ultimately transition over to Rebecca as Primary; Nick G. will provide additional support as needed.
CB: Closing on 11/30 per Nick's confirmation.</t>
  </si>
  <si>
    <t>yliang@deloitte.com</t>
  </si>
  <si>
    <t>Yen-Sze Liang</t>
  </si>
  <si>
    <t>JO-6964823</t>
  </si>
  <si>
    <t xml:space="preserve">Workday Uplift and Modernize </t>
  </si>
  <si>
    <t>Looking for content support - formatting and content creation; if we are selected for orals, they will need additional support. Have 3 consultants already working and need support beefing up the verbiage and cleaning up the storyboard; presentation at 50 slides now, but want to condense</t>
  </si>
  <si>
    <t>Confirmed with requestor that scope is limited to the following: 1. coordinating with Design team, 2. providing 1 storyboard review Friday, 18-AUG morning. No support provided week of 21-AUG; requestor will coordinate with design team.</t>
  </si>
  <si>
    <t>dakirk@deloitte.com</t>
  </si>
  <si>
    <t>David Kirk</t>
  </si>
  <si>
    <t>Ryan Hill</t>
  </si>
  <si>
    <t>ryanhill@deloitte.com</t>
  </si>
  <si>
    <t>Point32/Tufts Health Plan</t>
  </si>
  <si>
    <t>Care Partners of Connecticut Admin Cost Benchmark</t>
  </si>
  <si>
    <t>The clients RFP questionnaire has some specific Deloitte questions that we could use some help answering, e.g. if we're involved in any lawsuits)</t>
  </si>
  <si>
    <t>jhiipakka@deloitte.com</t>
  </si>
  <si>
    <t>Julie Hiipakka</t>
  </si>
  <si>
    <t>JO-6719856</t>
  </si>
  <si>
    <t>Boston Scientific</t>
  </si>
  <si>
    <t>Content Design / Formatting;Pricing Model;Pursuit Advisory;pre-sales;Account Planning;</t>
  </si>
  <si>
    <t>Rebecca Eakin is already working with me</t>
  </si>
  <si>
    <t>Pre-sales activities have been completed; RFP "light" to be submitted to client if they receive budget approval for a Discovery phase.</t>
  </si>
  <si>
    <t>Andrew Breimayer</t>
  </si>
  <si>
    <t>JO-5988132</t>
  </si>
  <si>
    <t>HonorHealth</t>
  </si>
  <si>
    <t>Content Design / Formatting;General messaging support;</t>
  </si>
  <si>
    <t>Articulated to requestor that scope is limited to attempting to setup design support. We have not agreed to anything else other than that. I've already sent the email to coordinate with Design.</t>
  </si>
  <si>
    <t>HC Platform (e.g. ChangeScout, Future of Talent Optimization, etc.)</t>
  </si>
  <si>
    <t>Rick Aviles</t>
  </si>
  <si>
    <t>riaviles@deloitte.com</t>
  </si>
  <si>
    <t>JO-6961985</t>
  </si>
  <si>
    <t>There is a pursuit team in place, and they need help with formatting and polishing RFP response document. they already have creative services lined up to help on Tues/Wed next week.  Looking to add bandwidth and PPT skills to the team already in place.  Assigning someone with access to other Workday proposals would be very helpful!</t>
  </si>
  <si>
    <t>Caveat: Ava is the only one supporting up until her PTO (So Fri-Tue); Supported Orals prep - Orals were on 8/30, closing out pursuit</t>
  </si>
  <si>
    <t>Eric Bokelberg</t>
  </si>
  <si>
    <t>ebokelberg@deloitte.com</t>
  </si>
  <si>
    <t>JO-6818417</t>
  </si>
  <si>
    <t>Carrier</t>
  </si>
  <si>
    <t>Support no longer required.</t>
  </si>
  <si>
    <t>JO-6050439</t>
  </si>
  <si>
    <t>Bechtel</t>
  </si>
  <si>
    <t xml:space="preserve">Oral has completed on 9/14. Oral commitment and waiting for final pricing. </t>
  </si>
  <si>
    <t>brichiu@deloitte.com</t>
  </si>
  <si>
    <t>Brian Chiu</t>
  </si>
  <si>
    <t>JO-6959081</t>
  </si>
  <si>
    <t>Corteva</t>
  </si>
  <si>
    <t>We have a long prior history with Corteva, and are currently talking to VP of Talent. We believe we'll need more professional materials when our proposal ultimately goes to CHRO for approval.
Not sure why HCAS question was required to answer, but I put Operate.</t>
  </si>
  <si>
    <t>Marissa Drahiem</t>
  </si>
  <si>
    <t>JO-6852111</t>
  </si>
  <si>
    <t>Crawford &amp; Co</t>
  </si>
  <si>
    <t>We need GTM support for responding to questions and deck support</t>
  </si>
  <si>
    <t>JO-6957745</t>
  </si>
  <si>
    <t>eBay</t>
  </si>
  <si>
    <t>eBay Labor Relations Assessment</t>
  </si>
  <si>
    <t>NG: Shared with requestor that scope is limited to setting up design support and conducting 2 storyboard reviews.
RE: Adjusted weight on 9/21 because RFP still hasn't dropped; will readjust accordingly upon receipt
Sent email to requestor confirming support will start on 8/28; Joann will be primary and ultimately transition over to Rebecca as Primary; Nick G. will provide additional support as needed.
CB: Closing on 11/30 per Nick's confirmation.</t>
  </si>
  <si>
    <t>chrismurphy@deloitte.com</t>
  </si>
  <si>
    <t>Chris Murphy</t>
  </si>
  <si>
    <t>Andrea Colianni</t>
  </si>
  <si>
    <t>andreacolianni@deloitte.com</t>
  </si>
  <si>
    <t>JO-6982998</t>
  </si>
  <si>
    <t>NY Power Authority</t>
  </si>
  <si>
    <t>Success Factors Operation Support</t>
  </si>
  <si>
    <t>$3.2M</t>
  </si>
  <si>
    <t>We have a team already coming together, but areg opening the Jupiter and aligning on deal size in parallel.  The 1st round of questions is due 9/11 ahead of the 10/4 RFP deadline, looking to get organized in Teams, meeting scheduled, all the good 1st steps as things come together.</t>
  </si>
  <si>
    <t xml:space="preserve">12/01 Received confirmation from Chris Murphy to close the request. Chris will create the intake form as soon as he hear from NYPA. 
11/10: Maddy to followup with the NYPA team for any follow up support.11/10 : RFP is submitted awaiting for further instruction for next steps, until then the request is kept on hold status.
10/20: Currently supporting any Orals deck request that may come up for design/format. Content work is complete for now. 11/10 Mark requested to keep the intake request on hold until further update. Planning to do followup with Mark on 11/17. 11/29 Chris replied with an email mentioning so far no update received from NYPA. The status of proposal is still under discussion. Hence the status should be on Hold for time being. </t>
  </si>
  <si>
    <t>JO-6559880</t>
  </si>
  <si>
    <t>Merck</t>
  </si>
  <si>
    <t>Merck Marketing Capabilities Assessment</t>
  </si>
  <si>
    <t>Content Design / Formatting;Content and Asset Creation (net-new);Pricing Model;</t>
  </si>
  <si>
    <t xml:space="preserve">Cole knows Merck. </t>
  </si>
  <si>
    <t>Cole Butchen</t>
  </si>
  <si>
    <t>Submitted RFP to client and awaiting feedback.</t>
  </si>
  <si>
    <t>Highmark Health</t>
  </si>
  <si>
    <t>Highmark UKG Assessment &amp; Implementation</t>
  </si>
  <si>
    <t>Client is asking for a proposal.  Due date may be by the end of the week, or possibly, early next week.  I'm figuring out the details still, yet wanted to get my ask in ASAP.</t>
  </si>
  <si>
    <t xml:space="preserve">Reject w/ explanation: Shared bench report, asset inventory, guide to engaging creative services.
Convo w/ Chris - due date is end of next week; Chris is on PTO next week. Have some existing content. Looking for PMO support, formatting for consistency. Told Chris we will likely not be able to support this, but would pull the bench report for her and send her the asset inventory if we cannot support it. 
</t>
  </si>
  <si>
    <t>JO-6983972</t>
  </si>
  <si>
    <t>Carrier Corp</t>
  </si>
  <si>
    <t>Call moved by Jeremy to 9/5 as he is till waiting to hear back from the team on scope and next steps. Added Kartik Shukla to the call rescheduled for 9/5. Will update the tracker once we have more info on it. 
[RA 11/15: Closing based on Final deck review notes]</t>
  </si>
  <si>
    <t>Jeffery D. Miller</t>
  </si>
  <si>
    <t>jefmiller@deloitte.com</t>
  </si>
  <si>
    <t>Content and Asset Creation (net-new);Content Design / Formatting; Pursuit Advisory</t>
  </si>
  <si>
    <t>Brian Proctor, who is advising on this pursuit (but not the LEP), mentioned that Mike Gillman recently joined the Pod, and would be a great resource to have given his background with WFM.  If he has cycles, we'd love to have him on board!</t>
  </si>
  <si>
    <t>RFP was submitted, Team will engage with new request  if they need additional support</t>
  </si>
  <si>
    <t>echodaczek@deloitte.com</t>
  </si>
  <si>
    <t>Elizabeth Chodaczek</t>
  </si>
  <si>
    <t>JO-7005421</t>
  </si>
  <si>
    <t>NYL</t>
  </si>
  <si>
    <t>NYL Skills Implementation</t>
  </si>
  <si>
    <t>PMO Support / Bid Management;Content Design / Formatting;Content and Asset Creation (net-new);Vendor Alliance Support;Pricing Model;</t>
  </si>
  <si>
    <t>Summary of RFP is below. We submitted questions last night. We are in search of a partner to provide implementation support on the journey towards creating a skills-based organization, ensuring that the transformation is successful, sustainable, and aligned with the organization’s strategic objectives.  The partner will help us implement the identified technology platform/solution, which delivers a skills taxonomy by gathering and analyzing data from various sources.  The technology solution will serve as a basis in which insights on talent trends, potential candidates, career paths, skills gaps, and prescriptive learning pathways can be identified.  The implementation partner will help us chart the journey on how to design and implement a cohesive and forward-thinking strategy for adopting and implementing skills-based talent practices across the organization.</t>
  </si>
  <si>
    <t>JO-6537008</t>
  </si>
  <si>
    <t>TJX - WFM Implementation Full Program</t>
  </si>
  <si>
    <t>PMO Support / Bid Management;Account Planning;Pursuit Advisory;Content and Asset Creation (net-new);</t>
  </si>
  <si>
    <t>This request is to start to engage the HC GTM pod to support the TJX WFM implementation. RFP has not been released but we are mobilizing the team and getting ready for the RFP.</t>
  </si>
  <si>
    <t>NG will support as primary while MG finishes up Ameren; MG will take over once Ameren wraps 12-SEPT.</t>
  </si>
  <si>
    <t>marawat@deloitte.com</t>
  </si>
  <si>
    <t>Manu Birendra Singh Rawat</t>
  </si>
  <si>
    <t>AES LATAM</t>
  </si>
  <si>
    <t>AES LATAM Skills, Career, and Change Management Project</t>
  </si>
  <si>
    <t>8/31 - Reject w/ explanation: bench resources, asset inventory, pod contact details, creative services etc.</t>
  </si>
  <si>
    <t>JO-6992522</t>
  </si>
  <si>
    <t>Globalfoundries</t>
  </si>
  <si>
    <t>RE: Adjusted weight on 9/21 because RFP still hasn't dropped; will readjust accordingly upon receipt
Sent email to requestor confirming support will start on 8/28; Joann will be primary and ultimately transition over to Rebecca as Primary; Nick G. will provide additional support as needed.
CB: Confirmed with Nick that RFP is still ongoing.</t>
  </si>
  <si>
    <t>JO-6704148</t>
  </si>
  <si>
    <t>Nomura</t>
  </si>
  <si>
    <t>we have just been down selected for orals for Nomura SAP operate support deal.  We have a complete proposal deck however we will need help modifying the proposal deck into an orals deck.  An agenda from Nomura is forthcoming for the orals. Would be great to have someone that is comfortable transforming a deck from proposal to orals format</t>
  </si>
  <si>
    <t>NG: Spoke with requestor; states it will be refining proposal deck into an orals deck. Orals agenda is yet to be shared, but plan is to have orals 9/14 at 6:30a ET.
[RA 11/16: Followed-up with Tim referring to the final deck review call of 9/14. Will close based on his response]</t>
  </si>
  <si>
    <t>JO-6975000</t>
  </si>
  <si>
    <t>We need an extra set of hands to prepare a couple of slides for an informal proposal due Thursday.</t>
  </si>
  <si>
    <t>We need support for proof reading and editing response to spreadsheet questions for RFP response.</t>
  </si>
  <si>
    <t>Mars Workday and ServiceNow Case Study Write up</t>
  </si>
  <si>
    <t>Lisa Fox requested support to build out a qual for internal proposal use for Mars Inc.  We have multiple documents with the content needed but need someone that can pull it together in a powerpoint.</t>
  </si>
  <si>
    <t>10/20: No updates from Jeremy. Will follow and close.
[RA 11/16: sent follow-up email to Jeremy]</t>
  </si>
  <si>
    <t>JO-7027119</t>
  </si>
  <si>
    <t>Kirkland &amp; Ellis</t>
  </si>
  <si>
    <t>Hire-to-Retire (H2R) Assessment</t>
  </si>
  <si>
    <t>PMO Support / Bid Management;Content and Asset Creation (net-new);Content Design / Formatting;Pricing Model;Pursuit Advisory;</t>
  </si>
  <si>
    <t>11/ 8 - Waiting on PPMD debrief from Orals to confirm if there are any follow-on discussions needed</t>
  </si>
  <si>
    <t>JO-7023087</t>
  </si>
  <si>
    <t>United Airlines / Leadership Framework Redesign and Implementation</t>
  </si>
  <si>
    <t>Content Design / Formatting;PMO Support / Bid Management;Content and Asset Creation (net-new);Pricing Model;</t>
  </si>
  <si>
    <t>We have a lot of great content to draw on from the leadership practice</t>
  </si>
  <si>
    <t>Someone from the pod reached out to me offering to assist on my pursuit;I'm a repeat user of the pod;</t>
  </si>
  <si>
    <t>Proposal submitted on 10/3 and Orals completed on 10/9. Waiting to hear back about any post-Orals activities.</t>
  </si>
  <si>
    <t>Internal HC Salesforce GTM</t>
  </si>
  <si>
    <t xml:space="preserve">Requesting GTM Pod support to help on materials creation for HC Services tied to our Salesforce alliance.  </t>
  </si>
  <si>
    <t>11/17: Sent an email on 11/15 to Shannon and Erica. Havent heard from them as yet.
Connected with Alex via teams and he said he doesn't have a firm timeline on this; it's an outcome from "DreamForce" so I think we have some flexibility.</t>
  </si>
  <si>
    <t>apbhattacharya@deloitte.com</t>
  </si>
  <si>
    <t>Aparupa Bhattacharya</t>
  </si>
  <si>
    <t>Sanjay Purohit</t>
  </si>
  <si>
    <t>sapurohit@deloitte.com</t>
  </si>
  <si>
    <t>Rapid Org Assessment Go to Market</t>
  </si>
  <si>
    <t>PMO Support / Bid Management;Account Planning;Industry/sector/account communications;</t>
  </si>
  <si>
    <t>We have developed a rapid org assessment with a lot of opportunity to create a wedge to open more opportunities in the market (across industries), especially related to cost optimization.  We're finding that our practice bandwidth to drive a campaign on this solution is low and it's slowing our ability to capitalize on these opportunities.  We have base content and have done some rapid sharing across OT, but we would love support to better communicate with industry/sector leaders and accounts/HCALs.</t>
  </si>
  <si>
    <t>maprucha@deloitte.com</t>
  </si>
  <si>
    <t>Marcia Prucha</t>
  </si>
  <si>
    <t>Payroll Migration Vendor Service Offering</t>
  </si>
  <si>
    <t>SAP SuccessFactors</t>
  </si>
  <si>
    <t>Deloitte SAP/SF Practice and the Payroll &amp; Workforce Management leaders will be delivering a presentation to all of SAP/SF North American Sales organization on a Payroll migration service offering that is complimentary to clients. Completed presentation due 10/12/23.</t>
  </si>
  <si>
    <t>Pre-existing relationship with Pod Leader;</t>
  </si>
  <si>
    <t>Sameer Khan</t>
  </si>
  <si>
    <t>samekhan@deloitte.com</t>
  </si>
  <si>
    <t>JO-6992511</t>
  </si>
  <si>
    <t>Children's National Hospital</t>
  </si>
  <si>
    <t>Children's National Med Center: Cloud ERP Phase 0 Assessment</t>
  </si>
  <si>
    <t>Carl Eisenmann will be leading this while I am on PTO -- Sept. 25th thru Oct. 6th</t>
  </si>
  <si>
    <t>Per Carl and Mary Rose - looking more for PMO/Bid Management support; tracking tasks, coordinating resources etc.</t>
  </si>
  <si>
    <t>vscales@deloitte.com</t>
  </si>
  <si>
    <t>Valronica Scales</t>
  </si>
  <si>
    <t xml:space="preserve">Veronica Holleran </t>
  </si>
  <si>
    <t>vholleran@deloitte.com</t>
  </si>
  <si>
    <t>Jocelyn Mayfield</t>
  </si>
  <si>
    <t>jomayfield@deloitte.com</t>
  </si>
  <si>
    <t xml:space="preserve"> JO-7030533</t>
  </si>
  <si>
    <t xml:space="preserve">Navistar Inc </t>
  </si>
  <si>
    <t xml:space="preserve">Navistar Inc ERP Implementation </t>
  </si>
  <si>
    <t>PMO Support / Bid Management;Content and Asset Creation (net-new);Content Design / Formatting;Vendor Alliance Support;Account Planning;Pricing Model;Pursuit Advisory;</t>
  </si>
  <si>
    <t>There is a large team already supporting this pursuit, so we'd be extra arms/legs/ support for Transformation Intelligence mainly.</t>
  </si>
  <si>
    <t>elizvarghese@deloitte.com</t>
  </si>
  <si>
    <t>Elizebeth Varghese</t>
  </si>
  <si>
    <t>Florida Natural</t>
  </si>
  <si>
    <t xml:space="preserve">Workforce Strategy, Skills &amp; Op Model </t>
  </si>
  <si>
    <t>Content and Asset Creation (net-new);Pricing Model;</t>
  </si>
  <si>
    <t>Reject w/ Explanation - rejected due to tight turnaround and pod capacity. Per Requestor: Workforce strategy, Skills &amp; org capability, Op Model RFP; looking for support with Pricing Model and Proposal. Referred to SE's Andrew Clark &amp; Carl Eisenmann, queried RM's for bench report, solicitied relevant proposals from team.</t>
  </si>
  <si>
    <t>mmoharram@deloitte.com</t>
  </si>
  <si>
    <t>Mohamed Moharram</t>
  </si>
  <si>
    <t>S. C. Johnson &amp; Son, Inc.</t>
  </si>
  <si>
    <t xml:space="preserve">SCJ RFP - UKG Dimensions Kronos Reimplementation </t>
  </si>
  <si>
    <t>Content and Asset Creation (net-new);Pursuit Advisory;PMO Support / Bid Management;</t>
  </si>
  <si>
    <t>SC Johnson is seeking to reimplement Kronos Dimensions for 3 groups in North America to resolve ongoing issues that require significant manual intervention to ensure accurate timecards and thus correct pay.  The 3 groups are as follows: (1) Waxdale Production in Racine, WI -approx. 600 employees. (2) Bay City Production in Bay City, MI – Approx. 400 employees.  (3) Office Hourly employees (non-production) – approx. 200 individuals.  Each of these groups have different work rules and yet have been combined into the ONE configuration.  We are looking to split this ONE configuration to THREE independent configurations that include work rules/policies applicable for that group.  Our purpose is to reach 99% pay accuracy without manual intervention on time sheets.  We are also seeking to propose policy changes upfront that will align with common industry practices that reduce manual interventions.  See Exhibit A for more details on the background, purpose, scope, assessment of issues, etc. 
Our management wants this solution fully in place by end of May 2024 or before.</t>
  </si>
  <si>
    <t>Reject w/ explanation - rejected due to tight turnaround and pod capacity. Referred to Sales Exec, Resource Managers for additional support.</t>
  </si>
  <si>
    <t>Archer Daniels Midland</t>
  </si>
  <si>
    <t>Archer Daniels Midland (ADM) JA, Skills, Careers</t>
  </si>
  <si>
    <t>Content and Asset Creation (net-new);Content Design / Formatting;Pursuit Advisory;</t>
  </si>
  <si>
    <t>We are creating content for a pre-RFP conversation about JA, Skills, and Careers with some rewards and talent leaders</t>
  </si>
  <si>
    <t>Will re-open the request if it ends up going to the pursuit stage (currently in pre-sales with the client)</t>
  </si>
  <si>
    <t>mabost@deloitte.com</t>
  </si>
  <si>
    <t>Marcus Bost</t>
  </si>
  <si>
    <t>Josh Haims</t>
  </si>
  <si>
    <t>jhaims@deloitte.com</t>
  </si>
  <si>
    <t>Bank of America</t>
  </si>
  <si>
    <t>PMO Support / Bid Management;Pursuit Advisory;Content Design / Formatting;Content and Asset Creation (net-new);RFP Advisory;</t>
  </si>
  <si>
    <t>Have an early stage opportunity to help client build a case for change + create an RFP for a leadership development program which we would be in sole position to win</t>
  </si>
  <si>
    <t>npohle@deloitte.com</t>
  </si>
  <si>
    <t>Nathan Pohle</t>
  </si>
  <si>
    <t>Actuarial &amp; Insurance Solutions</t>
  </si>
  <si>
    <t>Corey Carriker</t>
  </si>
  <si>
    <t>ccarriker@deloitte.com</t>
  </si>
  <si>
    <t>JO-6951828</t>
  </si>
  <si>
    <t>Lincoln Financial</t>
  </si>
  <si>
    <t>Managed Actuarial Services</t>
  </si>
  <si>
    <t xml:space="preserve">Per requestor: I was looking for a formal PMO coach plus graphics support; Scope is actuarial outsourcing, $10M deal, RFP due 10/16. RFP submitted and oral prep on 10/25. </t>
  </si>
  <si>
    <t>JO-7056746</t>
  </si>
  <si>
    <t>Visa</t>
  </si>
  <si>
    <t>Eightfold TA &amp; Workday Recruiting Implementation</t>
  </si>
  <si>
    <t>Intake Call</t>
  </si>
  <si>
    <t>JO-7136187</t>
  </si>
  <si>
    <t>The Walt Disney Company</t>
  </si>
  <si>
    <t>HR - Tech Strategy Evaluation</t>
  </si>
  <si>
    <t>Content and Asset Creation (net-new);Content Design / Formatting;PMO Support / Bid Management;</t>
  </si>
  <si>
    <t>Can we please request Joann Boduch from the team to support this proposal?</t>
  </si>
  <si>
    <t>Shwetha Chandrashekhar</t>
  </si>
  <si>
    <t>Got confirmation from Frances that this can be closed as they are good with the changes done in the deck.
11/30 - Closing on 11/30 per confirmation above.</t>
  </si>
  <si>
    <t>yonlchen@deloitte.com</t>
  </si>
  <si>
    <t>Yon-Loon Chen</t>
  </si>
  <si>
    <t>Tim Geddes</t>
  </si>
  <si>
    <t>tgeddes@deloitte.com</t>
  </si>
  <si>
    <t>JO-7136125</t>
  </si>
  <si>
    <t>Sysco Corporation</t>
  </si>
  <si>
    <t>Sysco 2024 Pension Actuarial &amp; Administration</t>
  </si>
  <si>
    <t>Need help developing responses to RFP questions around our company, structure, etc. Will send an Excel spreadsheet required for RFP response that we need to answer questions. We can include attachments to supplement our answers, so anything to that end would be helpful. The tabs we need help on are certain questions on: "2. Supplier Profile", "3. Data Privacy &amp; Security", "4. Capabilities &amp; Services", and "6. Geographic Serviceability".</t>
  </si>
  <si>
    <t>I have used the Pursuit COE in the past, was sent here;</t>
  </si>
  <si>
    <t>Intake Call 10/12/2023</t>
  </si>
  <si>
    <t>dhruvpatel8@deloitte.com</t>
  </si>
  <si>
    <t>Dhruv Patel</t>
  </si>
  <si>
    <t>Cathy Gutierrez</t>
  </si>
  <si>
    <t>cathgutierrez@deloitte.com</t>
  </si>
  <si>
    <t>JO-7136474</t>
  </si>
  <si>
    <t>Toyota - DBOTT Workforce Transformation</t>
  </si>
  <si>
    <t>Toyota: Workforce Strategy Tech</t>
  </si>
  <si>
    <t>PMO Support / Bid Management;Pursuit Content Creation;</t>
  </si>
  <si>
    <t>Directly related to a previously pursuit that is pivoting in direction</t>
  </si>
  <si>
    <t>We engaged someone from the Pod, who informed me of a Pod and this intake process;</t>
  </si>
  <si>
    <t>Veronica Holleran</t>
  </si>
  <si>
    <t>Intake Call 10/11/2023
CB: Closing on 11/30 per Veronica's confirmation.</t>
  </si>
  <si>
    <t>jmilstein@deloitte.com</t>
  </si>
  <si>
    <t>Jason Milstein</t>
  </si>
  <si>
    <t>Ops Transformatioin</t>
  </si>
  <si>
    <t>JO-7061765</t>
  </si>
  <si>
    <t>Highmark / Gateway</t>
  </si>
  <si>
    <t>Encounter Data Process Mining and Controls Assessment</t>
  </si>
  <si>
    <t>Standard question responses;</t>
  </si>
  <si>
    <t xml:space="preserve">Mandatory firm questions (e.g., size, competitors, etc.) </t>
  </si>
  <si>
    <t xml:space="preserve">Jason Berry </t>
  </si>
  <si>
    <t>jaberry@deloitte.com</t>
  </si>
  <si>
    <t>JO-6828675</t>
  </si>
  <si>
    <t>AMEX</t>
  </si>
  <si>
    <t xml:space="preserve">Global Talent Management expansion, RFP coming any day. We are currently prepping by pulling materials and quals. This is a follow on RFP to Phase 0 proposal which is already submitted. </t>
  </si>
  <si>
    <t>Neema Sharma</t>
  </si>
  <si>
    <r>
      <t xml:space="preserve">Intake Call
</t>
    </r>
    <r>
      <rPr>
        <sz val="11"/>
        <rFont val="Calibri"/>
        <family val="2"/>
        <scheme val="minor"/>
      </rPr>
      <t>[RA 11/20: RFP has been submitted. Jason asked if we can keep this request open for Orals as well or a new request is required.</t>
    </r>
    <r>
      <rPr>
        <u/>
        <sz val="11"/>
        <color theme="10"/>
        <rFont val="Calibri"/>
        <family val="2"/>
        <scheme val="minor"/>
      </rPr>
      <t xml:space="preserve">
RA 11/30: Jason confirmed we can close this request. He will raise another reqeust for Orals] </t>
    </r>
  </si>
  <si>
    <t>Jason Berry</t>
  </si>
  <si>
    <t>Expecting the RFP to come any day.  Want to start mobilizing the pursuit support team</t>
  </si>
  <si>
    <t>Kraig Eaton, Sara Trickie;</t>
  </si>
  <si>
    <t>NG 17-OCT: Duplicate request; on-hold in case additional support is required.
RA 8-Nov: Duplicate request, original request has been handeled. Can we Reject/Cancel this request?
NG 10-NOV: Updated to Canceled since this is a confirmed duplicate.</t>
  </si>
  <si>
    <t>bkennedy@deloitte.com</t>
  </si>
  <si>
    <t>Brandon Kennedy</t>
  </si>
  <si>
    <t>JO-7061769</t>
  </si>
  <si>
    <t xml:space="preserve">Liberty Mutual </t>
  </si>
  <si>
    <t xml:space="preserve">Could Veronica or Shweta Support - they are great! </t>
  </si>
  <si>
    <t>Intake Call - NG 18-OCT: Reject w/ Explanation - rejected due to tight turnaround and nature of the work (formatting); referred requestor to resource manager, creative services, and sales executive.</t>
  </si>
  <si>
    <t>Retirement &amp; Wealth Provider Solutions</t>
  </si>
  <si>
    <t>Russell Fernandez</t>
  </si>
  <si>
    <t>rufernandez@deloitte.com</t>
  </si>
  <si>
    <t>JO-7072867</t>
  </si>
  <si>
    <t>Charles Schwab</t>
  </si>
  <si>
    <t xml:space="preserve">This is the first phase of a multimillion-dollar Retirement Strategy and Implementation platform bid. The Jupiter $ has not yet been updated to $5M. Immediate need is to get an Excel response completed and is due on Friday. </t>
  </si>
  <si>
    <t>NG 26-OCT: Confirmed w/ requestor can move to closed status.</t>
  </si>
  <si>
    <t>jibox@deloitte.com</t>
  </si>
  <si>
    <t>Jillian Munoz Box</t>
  </si>
  <si>
    <t>Caterpillar</t>
  </si>
  <si>
    <t>Client discussion content development;</t>
  </si>
  <si>
    <t xml:space="preserve">Currently undergoing conversations with the head of learning, learning experience (tech) and skills/talent about skills and how to activate skills leveraging technology. Basis of this conversation is  focused on assessment mechanisms and governance frame works around skills. </t>
  </si>
  <si>
    <t>sbadgi@deloitte.com</t>
  </si>
  <si>
    <t>Satish Badgi</t>
  </si>
  <si>
    <t>HXM Migration - for SAP On-Prem to Cloud</t>
  </si>
  <si>
    <t>This content will be used for multiple market opportunities for SAP on-prem potential clients. SAP and Deloitte have joint list of opportunities where this content will be leveraged. It will be used globally.</t>
  </si>
  <si>
    <t>This is a SuccessFactors + Eightfold opportunity ahead of the larger ELC HR Transformation. We've already put forward a packaged RFI response and a formal RFP is coming in the next couple of weeks. Looking to get ahead of that work as we know what will be coming in the RFP.</t>
  </si>
  <si>
    <t>JO-6435544</t>
  </si>
  <si>
    <t>Scripps Health</t>
  </si>
  <si>
    <t xml:space="preserve">We expect to get an RFP on 10/27, with a due date of 11/17. I suspect there will be interim steps with questions due by a certain date. We need help as practice folks will be tied up with the UKG Aspire conference from Nov 6-9, and thus, could use Sales COE help. Opportunity could be around $3M, which is not yet reflected in Jupiter. I will update after consulting Chip and seeing the RFP. </t>
  </si>
  <si>
    <t>Intake Call; NOTE - 30-OCT On Hold since we haven't received the RFP yet. Will re-triage/assign once we receive the RFP; 31-OCT - Reject w/ Explanation - rejected due to capacity constraints and other pursuits that have come in since.
09-NOV: Updating to accepted; support still required for week of 13-NOV</t>
  </si>
  <si>
    <t>JO-6767731</t>
  </si>
  <si>
    <t>Johnson and Johnson</t>
  </si>
  <si>
    <t>We don't have the RFP yet, however, it is expected to be released the week of 10/23.  It will likely have a 2-3 week turnaround time.  Once the RFP is received, we will know more. This is follow on work to a Phase 0 Talent Acquisition project that we are currently delivering. Joann Boduch helped support that initial proposal.  There is a chance this deal will be larger than $5M and thus, we may ask for PCOE support.  I will know more once the RFP is here.</t>
  </si>
  <si>
    <t>JO-6387964</t>
  </si>
  <si>
    <t>Providence</t>
  </si>
  <si>
    <t xml:space="preserve">Providence will issue an RFI on/around 10/23 for WFM implementation.  There is an $11M entry in Jupiter for this project.  Not sure of the response deadline, yet want to ask for Sales COE help, ahead of receiving the RFI.  Will provide more details to you once it arrives.  Please assign someone to help. Not sure if an RFI will qualify for PCOE support despite the size of the opp. </t>
  </si>
  <si>
    <t>JO-6765435</t>
  </si>
  <si>
    <t>Toyota North America</t>
  </si>
  <si>
    <t>Through the Human Capital GTM Page on KX;HC Leadership Meeting Announcement;Email communication;HC GTM Pod Infomercial;Someone from the pod reached out to me offering to assist on my pursuit;I'm a repeat user of the pod;Teams Post;Word of mouth;</t>
  </si>
  <si>
    <t>lowebb@deloitte.com</t>
  </si>
  <si>
    <t>Pursuit Advisory;Content and Asset Creation (net-new);PMO Support / Bid Management;Content Design / Formatting;</t>
  </si>
  <si>
    <t>Deloitte has been asked to provide 4 deep dive sessions before TCH selects a final vendor. This is a continuation of a previous opportunity Ava and Logan supported earlier this year.</t>
  </si>
  <si>
    <t>Todd Amsley</t>
  </si>
  <si>
    <t>tamsley@deloitte.com</t>
  </si>
  <si>
    <t>JO-7158059</t>
  </si>
  <si>
    <t>Carrington</t>
  </si>
  <si>
    <t>RFP answer help and PPT graphic design help</t>
  </si>
  <si>
    <t>Intake Call;  NOTE - Deadline extended to 08-NOV
11/10: Maddy to followup with the Carrington team for any follow up support.11/10 RFP is submitted and awaiting for next course of action. Until then the pursuit request is on hold status. 16/11/2023 Tim requested to keep the request on hold until further communication since he is expecting response anytime sooner.</t>
  </si>
  <si>
    <t>People In Space Practice</t>
  </si>
  <si>
    <t>Content and Asset Creation (net-new);Content Design / Formatting;Account Planning;</t>
  </si>
  <si>
    <t>Develop First Call Deck and supporting materials.</t>
  </si>
  <si>
    <t>rebanderson@deloitte.com</t>
  </si>
  <si>
    <t>Rebecca Anderson</t>
  </si>
  <si>
    <t>JO-5927333</t>
  </si>
  <si>
    <t>Tyson Fresh Meats</t>
  </si>
  <si>
    <t>This is an SAP S/4 pursuit and we have a lot of source material but need some arms and legs to help adapt and refine content.</t>
  </si>
  <si>
    <t>11/10: Maddy to followup with the Tyson team for any follow up support.11/10: Email is sent to pursuit request owner and awaiting for further input until then the request status is put on hold.
CB: Closed on 12/1 per Rebecca's confirmation.</t>
  </si>
  <si>
    <t>Richard Wrye &amp; Mary Rose Armstrong</t>
  </si>
  <si>
    <t>rwrye@deloitte.com and mararmstrong@deloitte.com</t>
  </si>
  <si>
    <t>JO-7167441</t>
  </si>
  <si>
    <t>Baptist Health Workday</t>
  </si>
  <si>
    <t>This pursuit is happening simultaneously to a UKG Dimensions pursuit at the same client.  We may look to have the Pod support both efforts so they are coordinated messages.</t>
  </si>
  <si>
    <t>Navistar</t>
  </si>
  <si>
    <t>Account Planning;</t>
  </si>
  <si>
    <t>Ongoing support for Navistar account. Client meetings, attending orals presentations, prepping materials for ad-hoc discussion and increased visibility of HC at Navistar. Likely leading to a "Change as a Service" pursuit.</t>
  </si>
  <si>
    <t>Glenn Carpenter</t>
  </si>
  <si>
    <t>glcarpenter@deloitte.com</t>
  </si>
  <si>
    <t>Kristin Starodub</t>
  </si>
  <si>
    <t>kstarodub@deloitte.com</t>
  </si>
  <si>
    <t>JO-7167534</t>
  </si>
  <si>
    <t>UGI Corporation</t>
  </si>
  <si>
    <t>Intake call</t>
  </si>
  <si>
    <t>JO-7159820</t>
  </si>
  <si>
    <t>Baptist Health UKG</t>
  </si>
  <si>
    <t>This is happening in parallel with the WDAY implementation RFP for Baptist Health.  We may submit a joint proposal.</t>
  </si>
  <si>
    <t>eahlquist@deloitte.com</t>
  </si>
  <si>
    <t>Eve Ahlquist</t>
  </si>
  <si>
    <t>JO-5910222</t>
  </si>
  <si>
    <t>Mars, Inc.</t>
  </si>
  <si>
    <t>Global refuse to lose RFI</t>
  </si>
  <si>
    <t>I'm a repeat user of the pod;HC Leadership Meeting Announcement;</t>
  </si>
  <si>
    <t>Scott Warwick</t>
  </si>
  <si>
    <t>swarwick@deloitte.com</t>
  </si>
  <si>
    <t>JO-7005165</t>
  </si>
  <si>
    <t>Fortive</t>
  </si>
  <si>
    <t>Content and Asset Creation (net-new);Content Design / Formatting;PMO Support / Bid Management;Pursuit Advisory;</t>
  </si>
  <si>
    <t>NG 10/31 - Reject w/ Explanation: Rejected due to tight turnaround and pod capacity. Will refer to RM in respective area for bench resources.</t>
  </si>
  <si>
    <t>JO-7174943</t>
  </si>
  <si>
    <t>Underwriters Lab</t>
  </si>
  <si>
    <t>Received RFP for to provide a quote for the planning and design phase of competency / skills technological transformation.  We are still putting a team together, but would like to get some GTM pod support to help us with PM and content procurement.  Creative Services are booked out but we are looking for folks to help from that front.  The RFP response will be in Word and we have set up stand up calls.
RFP content on Teams - https://amedeloitte.sharepoint.com/:f:/r/sites/HumanCapital-MidMarketPursuits/Shared%20Documents/Active%20Pursuits/Underwriters%20Lab?csf=1&amp;web=1&amp;e=DxD2HW</t>
  </si>
  <si>
    <t>Intake Call; NG 02-NOV: Reject w/ explanation - due to pod capacity; referred to WT RM for bench resources.</t>
  </si>
  <si>
    <t>Anne St Clair and Chip Newton</t>
  </si>
  <si>
    <t>astclair@deloitte.com; chipnewton@deloitte.com</t>
  </si>
  <si>
    <t>CHOP</t>
  </si>
  <si>
    <t>Need assistance creating a presentation to the C-Suite at CHOP. Date is unknown, yet anticipated for the week of Nov 13 or 20th. Anne has lined up another resource that can help with content formatting and we still need PMO support and additional content support.</t>
  </si>
  <si>
    <t>Chris Page</t>
  </si>
  <si>
    <t>chpage@deloitte.com</t>
  </si>
  <si>
    <t>JO-7183055</t>
  </si>
  <si>
    <t>Montefiore</t>
  </si>
  <si>
    <t>This is an advisory project, that will lead to two large implementation projects, for Workday and UKG.  So, overall business opportunity could be $8-12M.</t>
  </si>
  <si>
    <t>12/05 NS: Feedback was VERY positive. Very appreciative of who we brought to the call. His  (Chris) words "Team felt you guys were top without any doubt". He closed out his day with updating the CHRO on the meeting and has full support. Closed and uploaded on Stash. Intake Call</t>
  </si>
  <si>
    <t>JO-7152895</t>
  </si>
  <si>
    <t>HP Inc</t>
  </si>
  <si>
    <t>JO-7030533</t>
  </si>
  <si>
    <t>SOW drafting;</t>
  </si>
  <si>
    <t>This is a continuation of the Navistar Pursuit support that Logan Webb led with us.</t>
  </si>
  <si>
    <t>CB: Pod support is no longer required as of 11/13 based on limited scope. Updating to canceled.</t>
  </si>
  <si>
    <t>JO-7200264</t>
  </si>
  <si>
    <t xml:space="preserve">CB: Submitted on 11/22 - awaiting next steps </t>
  </si>
  <si>
    <t>JO-7202900</t>
  </si>
  <si>
    <t>BBB Industries</t>
  </si>
  <si>
    <t>BBB Industries HR Current State Analysis</t>
  </si>
  <si>
    <t>PMO Support / Bid Management;Content Design / Formatting;Pricing Model;Pursuit Advisory;</t>
  </si>
  <si>
    <t>Received RFP on Friday 11/10 and planning to submit this Friday 11/17.  Should be a relatively easy lift</t>
  </si>
  <si>
    <t>RFP submitted to the client. Awaiting response from the client. Received Closer note email from Greg Stephen and according the intake entry is closed.
Intake Call</t>
  </si>
  <si>
    <t>JO-7208685</t>
  </si>
  <si>
    <t>Marriott International / Summit Leadership Development Program</t>
  </si>
  <si>
    <t>Really just need help taking a 15 page deck and putting it into a new, fancier, format.  I have a sample deck to work off of.  Due next Wednesday, Nov. 22 so unfortunately high urgency / quick turnaround!</t>
  </si>
  <si>
    <t>Sooraj Sreenivasan</t>
  </si>
  <si>
    <t>Got confirmation from Frances that this can be closed as they are good with the changes done in the deck.</t>
  </si>
  <si>
    <t xml:space="preserve">Toyota Motors North America  </t>
  </si>
  <si>
    <t>We have received help from creative services but need someone who can make changes as we solidify the slide.  Some of the slides are done but need help on others.</t>
  </si>
  <si>
    <t>codmiller@deloitte.com</t>
  </si>
  <si>
    <t>Cody Miller</t>
  </si>
  <si>
    <t>JO-7027253</t>
  </si>
  <si>
    <t xml:space="preserve">AbbVie </t>
  </si>
  <si>
    <t>Needing pursuit support for this key Workday AMS operate support RFP with AbbVie. The RFP contains multiple facets and components, and support will be needed in order to meet deadlines and ensure a winning response. Thank you for your consideration.</t>
  </si>
  <si>
    <t>Larry Mallett</t>
  </si>
  <si>
    <t>11/22: Call is scheduled with Cody and Chris on 28 Nov,2023 for initial kickstart</t>
  </si>
  <si>
    <t>Marin Heiskell</t>
  </si>
  <si>
    <t>mheiskell@deloitte.com</t>
  </si>
  <si>
    <t>JO-7196449</t>
  </si>
  <si>
    <t>General Motors</t>
  </si>
  <si>
    <t>Content and Asset Creation (net-new);Pricing Model;Pursuit Advisory;</t>
  </si>
  <si>
    <t>Would be great to get Veronica Holleran, if possible, given her experience in Auto</t>
  </si>
  <si>
    <t>nkeshavan@deloitte.com</t>
  </si>
  <si>
    <t>Nandita Keshavan</t>
  </si>
  <si>
    <t>Qvidian refresh of Differentiators folder</t>
  </si>
  <si>
    <t>Specifically, I am looking to update a single slide (attached) which will be added to our Qvidian repository and can be used by GTM pods in future pursuits if needed. The part of the slide that needs updating is the accolade on the right. Kindly let me know if you have this info. Regarding the accolades, it does not have to be the same ones. Any relevant accolade from 2022 to 2023 will be suitable.</t>
  </si>
  <si>
    <t>NG 27-NOV: Pinged requestor to let them know that we don't maintain these data points and referred them to KX article to see if that answers their question - will revise responnse and assign resource if needed.
NG 28-NOV: Requestor stated they found the info they needed.</t>
  </si>
  <si>
    <t>JO-6474528</t>
  </si>
  <si>
    <t>Costco</t>
  </si>
  <si>
    <t>Intake Call
NG 27-NOV: Intake call scheduled for 28-NOV</t>
  </si>
  <si>
    <t>PMO Support / Bid Management;Pricing Model;Pursuit Advisory;</t>
  </si>
  <si>
    <t>Nick - Hoping to "extend" Logan Webb on the Kirkland pursuit. They have come back with some additional post-orals questions that we could use her help with. Meeting is on Monday 12/4 and we shouldn't need more than a few hours of her time.</t>
  </si>
  <si>
    <t>NG 28-NOV: Requestor is asking for Logan Webb given her past work on this request. TBD based on Logan's availability.</t>
  </si>
  <si>
    <t>HCAAS HC TMT Operate Presentation Deck</t>
  </si>
  <si>
    <t>looking for assistance with slide formatting. need to make a couple adjustments to one slide and nobody involved is good enough at PP. Honestly feel anybody with a decent amount of PP skills could handle this in 10 minutes</t>
  </si>
  <si>
    <t>29-NOV: Pinged requestor to confirm scope; reiterated that we typically don't support this type of request and capped Cole's support to 30 mins</t>
  </si>
  <si>
    <t>Full Platform ERP (HCM, FINS)</t>
  </si>
  <si>
    <t>JO-7203341</t>
  </si>
  <si>
    <t>Churchill Downs, Inc.</t>
  </si>
  <si>
    <t>Pursuit Advisory;Content Design / Formatting;Content and Asset Creation (net-new);PMO Support / Bid Management;</t>
  </si>
  <si>
    <t>Churchill Downs has requested that we come onsite next week (12/7) to present our approach, etc. for a 2024 project consisting of SAP/SF payroll (co-existence model) and a Phase 0 for a 2025 SAP ERP project.  This role would support Gordon Laverock (MD - HRT SAP), myself, and several members of HRT SAP and EP SAP in preparing for this 6.5 hour meeting.  Think of it as a pseudo-orals.  We are in desperate need of PMO support and advisement on our materials, plus the normal slide help.</t>
  </si>
  <si>
    <t>NG 06-DEC: Pinged requestor to confirm we can close this ticket.
NG 30-NOV: Seems to be primarily design support request; referred requestor to Creative Services while they determine what, if any, support they'll need from the pod.</t>
  </si>
  <si>
    <t>jenahn@deloitte.com</t>
  </si>
  <si>
    <t>Jenny Ahn</t>
  </si>
  <si>
    <t>JO-7265844</t>
  </si>
  <si>
    <t>Merck US Vaccines Human Skills</t>
  </si>
  <si>
    <t>Pricing Model;PMO Support / Bid Management;SOW support;</t>
  </si>
  <si>
    <t xml:space="preserve">Requesting Cole Butchen - since he led similar work for the client on similar work. It's a sole sourced opportunity - so will lead to a sale </t>
  </si>
  <si>
    <t>Proposal submitted on 12/17 and awaiting feedback from client counterparts</t>
  </si>
  <si>
    <t>Erin Clark</t>
  </si>
  <si>
    <t>eeclark@deloitte.com</t>
  </si>
  <si>
    <t>JO-7237796</t>
  </si>
  <si>
    <t>Cemex</t>
  </si>
  <si>
    <t>Salesforce "North Star" Enablement - Planning Phase</t>
  </si>
  <si>
    <t xml:space="preserve">One week request to create a pursuit with an already-established client. Straight-forward pursuit format and instruction is to leverage as much content as possible. </t>
  </si>
  <si>
    <t>Carissa Kilgour</t>
  </si>
  <si>
    <t>ckilgour@deloitte.com</t>
  </si>
  <si>
    <t>JO-7056425</t>
  </si>
  <si>
    <t xml:space="preserve">WestRock </t>
  </si>
  <si>
    <t xml:space="preserve">Pursuit coming as follow on work, so lots to leverage to build out a pursuit (as well as a draft already submitted) </t>
  </si>
  <si>
    <t>Closed for support</t>
  </si>
  <si>
    <t>JO-6508081</t>
  </si>
  <si>
    <t>Toyota - Workday Adaptive Proof of Concept Proposal</t>
  </si>
  <si>
    <t>PMO Support / Bid Management;Vendor Alliance Support;</t>
  </si>
  <si>
    <t>This is a sole sourced opportunity we received from a trusted, repeat client buyer group at Toyota, and is intended to be a high fidelity, but draft proposal by end of week - with likely several other iterative proposal updates by middle / end of December.</t>
  </si>
  <si>
    <t>12/01 (NS) - Intake call needed. The POC is from West coast. We will need one person from US team to be the front end for us.</t>
  </si>
  <si>
    <t>dadamczak@deloitte.com</t>
  </si>
  <si>
    <t>Derina Adamczak</t>
  </si>
  <si>
    <t>Bhawna Bist</t>
  </si>
  <si>
    <t>bbist@deloitte.com</t>
  </si>
  <si>
    <t xml:space="preserve">Initiative: Talent Acquisition in the Semiconductor Industry </t>
  </si>
  <si>
    <t xml:space="preserve">The content is nearly complete. We may be changing some of the figures to be global vs US centric, but PPMD feedback is we want to make the slides edgier. I showed her the Workforce Experience by Design slides and she loved it. The audience viewing these slides will be CHRO level clients in the semiconductor industry. Their intent is to be conversation starters for our LEPs. </t>
  </si>
  <si>
    <t>NG 25 JAN: Canceling due to design-only scope; non-response from requestor
NG 05-DEC: Requestor confirmed design support/formatting only; referred to creative services. Leaving Overall Status at "on-hold" in case creative services cannot provide timely turnaround.
NG 04-DEC: Checking with requestor to get more details; seems like may be formatting only</t>
  </si>
  <si>
    <t>HRT and HCaaS</t>
  </si>
  <si>
    <t>Kevin Moss</t>
  </si>
  <si>
    <t>kevinmoss@deloitte.com</t>
  </si>
  <si>
    <t>JO-7242838</t>
  </si>
  <si>
    <t>Cook County Health &amp; Hospitals</t>
  </si>
  <si>
    <t>Content and Asset Creation (net-new);Content Design / Formatting;TBD;</t>
  </si>
  <si>
    <t>RFP is expected to be release prior to the holidays, but we don't have an actual date.  We'd like to alert the Pod and request support for when the RFP does drop.</t>
  </si>
  <si>
    <r>
      <rPr>
        <sz val="11"/>
        <rFont val="Calibri"/>
        <family val="2"/>
        <scheme val="minor"/>
      </rPr>
      <t xml:space="preserve">NG 10-JAN: Requestor stated new due date is now 16-FEB; Pod requested scope now: Content/Asset Creation; Content Design &amp; Formatting; Pricing Model Support
CB 9 Jan: Updated to canceled as MRA confirmed RFP has not been received
RA 11 Dec: Updated status to On-hold, awaiting RFP
NS 07 Dec: Contacted POC. No RFP as yet, team on standby for any updates. </t>
    </r>
    <r>
      <rPr>
        <u/>
        <sz val="11"/>
        <color theme="10"/>
        <rFont val="Calibri"/>
        <family val="2"/>
        <scheme val="minor"/>
      </rPr>
      <t xml:space="preserve">
Intake Call
NG 04-DEC: Setting up intake call with requestor</t>
    </r>
  </si>
  <si>
    <t>suwells@deloitte.com</t>
  </si>
  <si>
    <t>Susan Wells</t>
  </si>
  <si>
    <t>WS - Big Bets One Pager for Work Redesign</t>
  </si>
  <si>
    <t>Content and Asset Creation (net-new);Message refinement;</t>
  </si>
  <si>
    <t>The request here is to support the Work Redesign offering (aka Work re-Architected) to refine our messaging as one of the 6 HC WS Big Bets.  Given that this is a WT offering, we are hoping Cole can provide assistance (although we are open to others).</t>
  </si>
  <si>
    <t>NG 04-DEC: Cole will likely pick this up and is connecting with USI to get additional support</t>
  </si>
  <si>
    <t>Verbal Commit</t>
  </si>
  <si>
    <t>Matt Stevens</t>
  </si>
  <si>
    <t>mastevens@deloitte.com</t>
  </si>
  <si>
    <t xml:space="preserve">NYU Langone </t>
  </si>
  <si>
    <t>Learning Tech Strategy</t>
  </si>
  <si>
    <t>Rebecca Eakin and I are meeting about this tomorrow morning</t>
  </si>
  <si>
    <t>NG 05-DEC: Going to ping requestor to determine if this is truly content formatting only.</t>
  </si>
  <si>
    <t>JO-7245462</t>
  </si>
  <si>
    <t>MetroHealth</t>
  </si>
  <si>
    <t>MetroHealth WFM Implementation</t>
  </si>
  <si>
    <t xml:space="preserve">Due date is Dec. 18th by 1 pm ET
We will be submitting 2 responses -- one for UKG and one for Infor </t>
  </si>
  <si>
    <t>01/10: Chris Forti provided the closer note of the request. She is expecting further response from MetroHealht between next 30-40 days time and accordingly new Intake form will be created for Oral support.
01/09: The RFP request was submitted on 05 Jan. Sent an email to Shiva and Chris requesting if we can close the request. 
NG 05-DEC: Will setup intake call with requestor tomorrow; 06-DEC.</t>
  </si>
  <si>
    <t>rguillen@deloitte.com</t>
  </si>
  <si>
    <t>Ryan Guillen</t>
  </si>
  <si>
    <t>Swati Patel, Steve Seykora</t>
  </si>
  <si>
    <t>swapatel@deloitte.com</t>
  </si>
  <si>
    <t>JO-5966936</t>
  </si>
  <si>
    <t>Cox Health</t>
  </si>
  <si>
    <t>Worked on previous pursuit;</t>
  </si>
  <si>
    <t>dhasenbalg@deloitte.com</t>
  </si>
  <si>
    <t>David Hasenbalg</t>
  </si>
  <si>
    <t>JO-7247901</t>
  </si>
  <si>
    <t>General Motors Financial IT Skills Assessment</t>
  </si>
  <si>
    <t>Content Design / Formatting;Pricing Model;Content and Asset Creation (net-new);</t>
  </si>
  <si>
    <t xml:space="preserve">Reopen to update slides for two days. Client is interested in moving forward. </t>
  </si>
  <si>
    <t>mzatkulak@deloitte.com</t>
  </si>
  <si>
    <t>Maggie Zatkulak</t>
  </si>
  <si>
    <t>JO-7242665</t>
  </si>
  <si>
    <t>Boston Children's Hospital</t>
  </si>
  <si>
    <t>Boston Children's Hospital ERP Selection</t>
  </si>
  <si>
    <t>Pursuit Advisory;Answering questions;</t>
  </si>
  <si>
    <t>This is a pursuit for Boston Children's Hospital - I am unsure if there is an entry in Jupiter at this time. We need support answering some basic company questions as well as some detailed questions around ERP selection / credentials of Deloitte.</t>
  </si>
  <si>
    <t>Provided answers to 12 questions marked for GTM Pod - 12/15
Closing the request after confirming with Maggie 01/02/2023</t>
  </si>
  <si>
    <t>Wai Siow</t>
  </si>
  <si>
    <t>wsiow@deloitte.com</t>
  </si>
  <si>
    <t>JO-7136471</t>
  </si>
  <si>
    <t>Hudson Bay</t>
  </si>
  <si>
    <t>Vendor Questions;</t>
  </si>
  <si>
    <t xml:space="preserve">NG 08 DEC: Had a call with the POC and  in addition to the questions, we will also support RFP development.
NG 07 DEC: Confirmed with requestor that scope is limited to 28 questions; will refer to USI team to see if they'd like to pick it up. </t>
  </si>
  <si>
    <t>Daimler Truck Financial Services</t>
  </si>
  <si>
    <t>Daimler Truck Financial Services - Project RISE</t>
  </si>
  <si>
    <t>PMO Support / Bid Management;Pricing Model;Content Design / Formatting;Content and Asset Creation (net-new);Pursuit Advisory;</t>
  </si>
  <si>
    <t>NG 08-DEC: Reject w/ Explanation - rejecting due to scope and tight turnaround; pod at capacity. Referred requestor to RM for bench report.
NG 07-DEC: Pinged requestor to try and understand true scope of request before setting up intake call or rejecting.</t>
  </si>
  <si>
    <t>Lauren Mann (OT SM)</t>
  </si>
  <si>
    <t>laurenmann@deloitte.com</t>
  </si>
  <si>
    <t>Lauren Mann</t>
  </si>
  <si>
    <t>JO-7258505</t>
  </si>
  <si>
    <t>American Airlines / Recruiter Academy</t>
  </si>
  <si>
    <t>American Airlines Recruiter Academy</t>
  </si>
  <si>
    <t>Content and Asset Creation (net-new);Pursuit Advisory;</t>
  </si>
  <si>
    <t>I am filling this out for Lauren - she will be taking the lead but given that the expertise lies in Workforce Development I am helping her out.  Would be great to have Rebecca Eakin tagged into this given she has transferrable experience</t>
  </si>
  <si>
    <t xml:space="preserve">VH 12-DEC: Exchanged Teams messages with Lauren and Pod members to confirm scope and expectations. All on board with supporting content development and "simple" pricing model through 12/15. </t>
  </si>
  <si>
    <t>Joshua Haims</t>
  </si>
  <si>
    <t>JO-7269435</t>
  </si>
  <si>
    <t>AML Skills Development and Assessment</t>
  </si>
  <si>
    <t xml:space="preserve">Lost bid to EY as the incumbent for existing work with the bank's function. </t>
  </si>
  <si>
    <t>markwilliams4@deloitte.com</t>
  </si>
  <si>
    <t>Mark Williams</t>
  </si>
  <si>
    <t>JO-6153135</t>
  </si>
  <si>
    <t>Stryker Corporation</t>
  </si>
  <si>
    <t>Would like to request Veronica Holleran to lead PMO Support.  I'm working with her on Costco proposal and she is doing a fantastic job.</t>
  </si>
  <si>
    <t>Helped with Vendor selection, should win this</t>
  </si>
  <si>
    <t>(VH) Spoke with Chris to confirm scope/expectations. Ready to support beginning 1/2/24. 
(VH) Flipped back to "in-progress" status as there have been mutliple post-orals requests we're supporting PMO for
VH 26 MAR: Pinged Chris Forti to confirm ok to close and she mentioned anticipating another session with the client that will require materials. Will keep open another two wks and check back in.</t>
  </si>
  <si>
    <t>JO-6110692</t>
  </si>
  <si>
    <t>University of Maryland Medical System</t>
  </si>
  <si>
    <t>Looking for the GTM Pod to also engage creative services on the</t>
  </si>
  <si>
    <t>Will follow up this week to see if additional support is needed</t>
  </si>
  <si>
    <t>Jason Berry, Lisa Fox</t>
  </si>
  <si>
    <t>jaberry@deloitte.com; lfox@deloitte.com</t>
  </si>
  <si>
    <t>JO-6719749</t>
  </si>
  <si>
    <t xml:space="preserve">GM Financial </t>
  </si>
  <si>
    <t>Content and Asset Creation (net-new);Content Design / Formatting;Account Planning;Pursuit Advisory;PMO Support / Bid Management;</t>
  </si>
  <si>
    <t xml:space="preserve">This is a Workday and Oracle RFI response to implementation for GM Financial. Will be competitive with KPMG and other SIs. We have relationships at the account and an active account team. This opportunity could have large tail including AMS, OT/WT, etc. </t>
  </si>
  <si>
    <t>Opened again on 1.29.2024
2/5 - Orals support date updated to 2.8.2024
2/12 - Orals completed on 2/9 and moved to on Hold</t>
  </si>
  <si>
    <t xml:space="preserve">This is will be primarily EP however there will be a HC component </t>
  </si>
  <si>
    <t>JO-7067185</t>
  </si>
  <si>
    <t>Cushman Wakefield</t>
  </si>
  <si>
    <t>This deal has been percolating since September. I have brought the relationship with the VP of Financial Technology at Cushman so from a sales pursuit angle to EP. So We will be supporting the efforts of EP on this deal. There will be a HC component however that is not the main driver of the business discussion.</t>
  </si>
  <si>
    <t>Jill Van De Ven</t>
  </si>
  <si>
    <t>jivandeven@deloitte.com</t>
  </si>
  <si>
    <t>JO-7287531</t>
  </si>
  <si>
    <t>Akamai Technologies</t>
  </si>
  <si>
    <t>•	Akamai has about 10K EEs and are in 31 countries; they are looking to retire their EBS platform and move to Oracle HCM Cloud.
•	They started their implementation in August 2023; they are currently partnering with another firm (they did not say who out of confidentiality) and the project isn’t going well.  They are looking to wrap up their Global Design phase by end of Jan/early Feb and transition to another implementation partner.  Their current partner is not aware of this change yet – hence the need to keep this confidential, including no discussions with Oracle yet.
•	This is currently a sole source opportunity for a phase 1 and Phase 2 project and I we would leverage the GTM pod to help with content and PM pursuit activities</t>
  </si>
  <si>
    <t>mkmishra@deloitte.com</t>
  </si>
  <si>
    <t>Manoj Mishra</t>
  </si>
  <si>
    <t>JO-6966158</t>
  </si>
  <si>
    <t>Marriott</t>
  </si>
  <si>
    <t>We have marked this as a Tier 1 deal and asked for PCOE support. We will need help from GTM pod depending on the level of support from PCOE.</t>
  </si>
  <si>
    <t>NG 12 JAN: Intake call and request cancelled by requestor; they received PCOE support. Told requestor to contact us again if their needs change and we will re-evaluate.
NG 10-JAN: Intake call scheduled with requestor via EA for Fri, 12-JAN.</t>
  </si>
  <si>
    <t>bryder@deloitte.com</t>
  </si>
  <si>
    <t>Bridget Lalley Ryder</t>
  </si>
  <si>
    <t>Spencer Horowitz</t>
  </si>
  <si>
    <t>shorowitz@deloitte.com</t>
  </si>
  <si>
    <t>Highmark</t>
  </si>
  <si>
    <t>Need design support for 3-5 slides at most. Thanks!</t>
  </si>
  <si>
    <t>Word of mouth;Chris Forti referral;</t>
  </si>
  <si>
    <t>NG 10-JAN: Reject w/ Explanation - rejected due to tight turn around and design-only scope; referred to Core Creative services.
NG 09-JAN: Pinged with requestor and confirmed the request is limited to formatting 3-5 slides for client presentation. I informed them we typically do not support "design-only" requests, but said I'd check with the team to gauge interest.</t>
  </si>
  <si>
    <t>JO-7265541</t>
  </si>
  <si>
    <t>NYU Langone</t>
  </si>
  <si>
    <t>NYULH | BIDDING OPPORTUNITY | Assessment for Talent Management System RFP-1421806</t>
  </si>
  <si>
    <t>Rebecca Eakin previously worked on the pre-pursuit materials - we are speaking Thursday 1/11 about it!</t>
  </si>
  <si>
    <t>NG 24 JAN - pinged with requestor and confirmed OK to close.
NG 10 JAN - Rebecca is scheduled to conduct the intake with requestor tomorrow; we will know full-scope and re-triage then.</t>
  </si>
  <si>
    <t>JO-7315720</t>
  </si>
  <si>
    <t>Verizon</t>
  </si>
  <si>
    <t xml:space="preserve">Our counterpart at Verizon is meeting with CHRO on 17-Jan and has prepared a deck to talk about where they are in their journey today and where they are planning to go .....
he needs help with better articulating that deck which makes it look like Executive ready.....
Content is more around Digital Employee Experience and define what is the mission, vision, approach, outcome </t>
  </si>
  <si>
    <t>JO-7301044</t>
  </si>
  <si>
    <t>Weyerhaeuser Company</t>
  </si>
  <si>
    <t>WY is in the process of migrating from Kronos to Dimensions and is finalizing the purchase of UKG licenses. We lost a UKG implementation opp to them in 2022, however they have not yet started that project and have not picked a vendor. WY has asked Deloitte to help them with a Phase 0 engagement to help them come up with a roadmap for Dimensions migration and UKG implementation. This engagement will involve a proposed workshop to enable Deloitte to come up with a proposal.
This GTM pod request is to help support the Phase 0 pursuit.  There are 2 additional pursuits for UKG WFM (JO-7136583) and UKG HCM (JO-7303564) implementations.  There is potential for the Phase 0 and additional pursuits to have a total value of $5M+.  I am partnering with Carl Eisenmann on this opportunity as he has a bit of history with the client.</t>
  </si>
  <si>
    <r>
      <rPr>
        <u/>
        <sz val="11"/>
        <color rgb="FF0563C1"/>
        <rFont val="Calibri"/>
        <family val="2"/>
      </rPr>
      <t xml:space="preserve">Intake Call, </t>
    </r>
    <r>
      <rPr>
        <sz val="11"/>
        <color rgb="FF000000"/>
        <rFont val="Calibri"/>
        <family val="2"/>
      </rPr>
      <t>Phase 0 SOW submitted on March 27th</t>
    </r>
  </si>
  <si>
    <t>Sameer A Khan</t>
  </si>
  <si>
    <t>JO-7323253</t>
  </si>
  <si>
    <t>Johns Hopkins Health</t>
  </si>
  <si>
    <t xml:space="preserve">Johns Hopkins Health _ HRT </t>
  </si>
  <si>
    <t>Pricing Model;Content and Asset Creation (net-new);Content Design / Formatting;</t>
  </si>
  <si>
    <t>We are looking for support in building a comprehensive SOW that includes potentially a variety of HRT scope</t>
  </si>
  <si>
    <t>WestRock Supply Chain Workforce Enablement - Phase 1 Support</t>
  </si>
  <si>
    <t xml:space="preserve">SMEs on hand building out detailed content, just need help formatting for consistency :) </t>
  </si>
  <si>
    <t>NG 17-JAN: Reject w/ explanation - rejected due to pod capacity, design-only scope and tight turnaround time; refrerred requestor to Creative Services.</t>
  </si>
  <si>
    <t>JO-6773565</t>
  </si>
  <si>
    <t>Bloomin' Brands, Inc.</t>
  </si>
  <si>
    <t>Content and Asset Creation (net-new);PMO Support / Bid Management;Content Design / Formatting;</t>
  </si>
  <si>
    <t>This is a non-traditional RFP cycle. We received a packet of information to respond and likely quickly move to Orals.</t>
  </si>
  <si>
    <t>NG 19 JAN: Reject w/ explanation - rejecting due to pod capacity constraints &amp; tight turnaround
Intake Call
NG 18 JAN: Will likely reject due to no capacity and tight turnaround.</t>
  </si>
  <si>
    <t>Lisa Laine</t>
  </si>
  <si>
    <t>llaine@deloitte.com</t>
  </si>
  <si>
    <t>JO-7285949</t>
  </si>
  <si>
    <t>Tredegar Corporation</t>
  </si>
  <si>
    <t>Tredegar bought a company Bonnell and is looking to bring their harmonize their HRIS into one Oracle instance.  We are looking to present to their Executives on our approach the week of February 5th.  Would like to get support on content procurement/creation and design as well, if we do not get Creative Core Services</t>
  </si>
  <si>
    <t>NG 19 JAN - Reject w/ Explanation: rejected due to pod capacity during support duration; referred to creative services and RM for bench report.
NG 18 JAN - I'll get more details from Mark in the morning.</t>
  </si>
  <si>
    <t>Mark Squiers</t>
  </si>
  <si>
    <t>msquiers@deloitte.com</t>
  </si>
  <si>
    <t>JO-7309324</t>
  </si>
  <si>
    <t>Whole Foods Market</t>
  </si>
  <si>
    <t>Content and Asset Creation (net-new);Content Design / Formatting;Pursuit Advisory;PMO Support / Bid Management;</t>
  </si>
  <si>
    <t>we have an RFP for Whole Foods. The LEP suggested we try to get the PCOE involved to help us with organization of materials, timelines, etc. But it sounds like they are very particular about requests at the moment. The TMT HCAAS POD is pretty strapped so just hoping for someone to help us stay organized throughout this RFP/pursuit. We currently are in the question gathering phase and those are due Tuesday 1/23. Bids are due Feb 2nd</t>
  </si>
  <si>
    <t>NG 22 JAN - Requestor confirmed they've received PCOE support and that Pod Support is not required
NG 19 JAN - Waiting final confirmation from requestor on PCOE v. Pod Support</t>
  </si>
  <si>
    <t>Workday Extend Implementation</t>
  </si>
  <si>
    <t>h</t>
  </si>
  <si>
    <t>NG 25 JAN: Rejected due to pod capacity and non-response from requestor.
NG 22 JAN: Connected w/ Requestor and they are unsure of scope of actual proposal; Zain said he will connect with Kathee Fox to determine if they need to develop an actual proposal/content and if so, how much support they will need. I told Zain we will evaluate the Pod's capacity to support upon receipt of additional details.
NG 19 JAN: Intake call scheduled for Monday; will get better understanding of the timing of support needed.</t>
  </si>
  <si>
    <t>The TJX Companies, Inc.</t>
  </si>
  <si>
    <t>Pursuit Advisory;Agile specific content;</t>
  </si>
  <si>
    <t>Keith has request support from the Pod / Nicholas G. for Agile related support.</t>
  </si>
  <si>
    <t>NG 22 JAN - I'll start joining the calls for this and pull in residents as-needed.</t>
  </si>
  <si>
    <t>Brian Deck</t>
  </si>
  <si>
    <t>bdeck@deloitte.com</t>
  </si>
  <si>
    <t>JO-7323371</t>
  </si>
  <si>
    <t>Children's Hospital of Phil.</t>
  </si>
  <si>
    <t xml:space="preserve">CHOP SPOC Opp. </t>
  </si>
  <si>
    <t>Pricing Model;Content Design / Formatting;</t>
  </si>
  <si>
    <t>Requesting Joann Boduch and Shwetha Chandrashekhar</t>
  </si>
  <si>
    <t>NG 23 JAN - Conducted intake and updated initial scope/weight in accordance with requestor details
NG 22 JAN - Intake call scheduled with requestor for 23 JAN; will update request weight/scope after</t>
  </si>
  <si>
    <t>Harry Singh</t>
  </si>
  <si>
    <t>harrysingh@deloitte.com</t>
  </si>
  <si>
    <t>JO-7320864</t>
  </si>
  <si>
    <t>Vermont Electric and Power</t>
  </si>
  <si>
    <t>SAP has chosen Deloitte as one of a couple of vendors to respond to Vermont Electric and Power's ERP and HCM RFP.  I am working with Kelly Skinner on the EP side and we need some help with PMing this process, similar to what we did for Loudoun.  We don't have PCOE support as this is a small company (~200 EE).  Is this something we can get someone to support.  SAP has asked for an extension on the RFP an do due date may change.</t>
  </si>
  <si>
    <t>AS 30 JAN: Accepted in lieu of Weyerhauser (no inputs recevied yet). Primary role is to provide PMO support and some content support. New due date is 9th Feb. 
NG 26 JAN: Reject w/ explanation - rejected due to pod capacity and tight turnaround. Referred to RM and Core Creative services.
Intake Call</t>
  </si>
  <si>
    <t>JO-7326040</t>
  </si>
  <si>
    <t>Adobe / Skills-Based Org Strategy and Use Cases</t>
  </si>
  <si>
    <t>SBO Strategy and Tech Use Cases</t>
  </si>
  <si>
    <t>Content and Asset Creation (net-new);Pricing Model;PMO Support / Bid Management;</t>
  </si>
  <si>
    <t>JO-7328327</t>
  </si>
  <si>
    <t>NXP Semiconductors</t>
  </si>
  <si>
    <t>Deal just came in yesterday and looking for Pod support toward an RFI due on 1/29.  Mustauqe is leading this effort with Chip and Brian.  We do not have a date on an RFP yet and so will likely have to put in another ticket once we find out if there is an RFP.  Would like to engage someone that can help manage and help source content</t>
  </si>
  <si>
    <t>NG 25 JAN: Reject w/ explanation - rejected due to pod capacity and tight turnaround time. Referred requestor to Core Creative and RM for respective MO.</t>
  </si>
  <si>
    <t>JO-7325962</t>
  </si>
  <si>
    <t>Ferrara Candy Company, Inc.</t>
  </si>
  <si>
    <t>PMO Support / Bid Management;Content and Asset Creation (net-new);Content Design / Formatting;Account Planning;Pursuit Advisory;Pricing Model;</t>
  </si>
  <si>
    <t xml:space="preserve">There are actually 2 RFPs for Ferrara (one for SuccessFactors, and another for a UKG WFM dimensions migration), but we plan to integrate both into one response.  There is a OCM component for both projects as well.  </t>
  </si>
  <si>
    <t>Space Economy Acceleration</t>
  </si>
  <si>
    <t xml:space="preserve">Looking to build out some content. </t>
  </si>
  <si>
    <t>NG 26 JAN: Reject w/ explanation; reject due to non pursuit and tight turnaround.
NG 25 JAN: Will likely reject due to non-pursuit and tight turnaround.</t>
  </si>
  <si>
    <t>JO-7323432</t>
  </si>
  <si>
    <t>NYU Langone Health Talent Management Assessment - ORALS</t>
  </si>
  <si>
    <t>Rebecca helped us w/ the RFP submission and now we're doing orals! we're doing prep in 30 Rock wednesdsay and the presentation is live thursday.</t>
  </si>
  <si>
    <t>kcaputo@deloitte.com</t>
  </si>
  <si>
    <t>Katharine Caputo Cahen</t>
  </si>
  <si>
    <t>Jessica Like (Syslo)</t>
  </si>
  <si>
    <t>jlike@deloitte.com</t>
  </si>
  <si>
    <t>JO-7448436</t>
  </si>
  <si>
    <t>Roche</t>
  </si>
  <si>
    <t>Roche OCM Assessment &amp; Capabilities Workshop</t>
  </si>
  <si>
    <t>Content and Asset Creation (net-new);Client workshop prep;</t>
  </si>
  <si>
    <t>Current state assessment of Roche's in-house OCM capabilities (upfront light assessment + live client workshop), eventually leading to developing a training curriculum for their OCM team that incorporates our Transformation Intelligence methodology / tools; longer term Operate play to augment their existing in-house team whenever they can't meet demand; targeting client workshop for sometime in February</t>
  </si>
  <si>
    <t>The requirement for GTM POD is closed. However, the document is being worked upon. I will follow up in a couple of weeks to check back with the team.</t>
  </si>
  <si>
    <t>SOW Creation;</t>
  </si>
  <si>
    <t>We've received verbal commit from Kirkland &amp; Ellis for our phase 1 work (HR Assessment) and the client would like a SOW by this Friday (2/2).  Would like Logan Webb to continue her support of this given her strong background in the RFP submission.</t>
  </si>
  <si>
    <t>NG 30 JAN: Pinged with requestor; he said they will work around Logan's availability. Looking for her support given her knowledge of K&amp;E.
LW: SOW was finalized on 2/5 - waiting to see if there are any additional tweaks this week before closing (will close when the SOW is submitted).</t>
  </si>
  <si>
    <t>Cross Functional Shared Services - HR, FIN, IT, Sourcing</t>
  </si>
  <si>
    <t>JO-7337442</t>
  </si>
  <si>
    <t>Whirlpool Corporation</t>
  </si>
  <si>
    <t>NG 31 JAN: Intake call scheduled for 01 FEB; requestor said he will have more info by that day.
VH 8 MAR: Updated to on-hold as Orals is anticipated to be pushed to wk of 4/15 or 4/22
VH 26 MAR: Whirlpool came back with follow up questions we just responded to. Anticipate Orals invite on 4/1
VH 15 MAY: Orals completed. Client has come back 3 times for more data/info. Awaiting confirm of all responses being completed and no further questions
VH 21 May: Derek confirmed we were not selected</t>
  </si>
  <si>
    <t>JO-7346112</t>
  </si>
  <si>
    <t>The Heritage Group</t>
  </si>
  <si>
    <t>Talent Strategy &amp; Skills Activation</t>
  </si>
  <si>
    <t>Discovery Energy</t>
  </si>
  <si>
    <t>Move data from Excel to Word format;</t>
  </si>
  <si>
    <t>NG 08 FEB - Rejected due to pod capacity, tight turnaround and scope of work.</t>
  </si>
  <si>
    <t>dchalanick@deloitte.com</t>
  </si>
  <si>
    <t>Daniel Chalanick</t>
  </si>
  <si>
    <t>Leadership Talent Strategy</t>
  </si>
  <si>
    <t>JO-7360715</t>
  </si>
  <si>
    <t>Airbus Americas</t>
  </si>
  <si>
    <t>Looking for HC offering support to develop / provide content, solution and pricing for a Leadership Assessment Center for Airbus Americas as they ramp up production in Mobile, AL.  Airbus is looking to host assessments (1 day each) to evaluate internal and external candidates for leadership positions using a pre-defined criteria and checklist.</t>
  </si>
  <si>
    <t>ggeiselman@deloitte.com</t>
  </si>
  <si>
    <t>Graham Geiselman</t>
  </si>
  <si>
    <t>Colleen Cheesman</t>
  </si>
  <si>
    <t>ccheesman@deloitte.com</t>
  </si>
  <si>
    <t>JO-6412162</t>
  </si>
  <si>
    <t>Wesco Distribution</t>
  </si>
  <si>
    <t>Content Design / Formatting;Content and Asset Creation (net-new);Pursuit Advisory;</t>
  </si>
  <si>
    <t>Colleen has already discussed with Shwetha Chandrashekhar - hoping she's able to support!</t>
  </si>
  <si>
    <t>Teck Mining</t>
  </si>
  <si>
    <t xml:space="preserve">Teck Mining Compliance Learning Strategy </t>
  </si>
  <si>
    <t>Content and Asset Creation (net-new);PMO Support / Bid Management;</t>
  </si>
  <si>
    <t xml:space="preserve">New client for the firm. Interested in a 2-3 year strategy with a first-year roadmap that acts as a "double-click" into the work that will be done over the next year. </t>
  </si>
  <si>
    <t>cobordeaux@deloitte.com</t>
  </si>
  <si>
    <t>Colleen M Bordeaux</t>
  </si>
  <si>
    <t>JO-7381842</t>
  </si>
  <si>
    <t>UCSF</t>
  </si>
  <si>
    <t>UCSF leadership development</t>
  </si>
  <si>
    <t>Joel Thompson</t>
  </si>
  <si>
    <t>joelthompson@deloitte.com</t>
  </si>
  <si>
    <t>JO-6415886</t>
  </si>
  <si>
    <t>AbbVie</t>
  </si>
  <si>
    <t>Internal kick off call today at 12pm ET that I will be on.  Also, there will be a 15 min call with the client this week, likely on 2/22.  Not sure the GTM team will be able to provide support for this call and we will move forward regardless.  Questions to client need to be submitted by 3/1.</t>
  </si>
  <si>
    <t>Waiting for Oral confirmation and schedule</t>
  </si>
  <si>
    <t>Oracle Now</t>
  </si>
  <si>
    <t xml:space="preserve">The Oracle practice is preparing to submit an application to Oracle to become an Oracle Now partner. This is critical to our success in Mid-Market and we need support to manage the steps and build the content. </t>
  </si>
  <si>
    <r>
      <rPr>
        <u/>
        <sz val="11"/>
        <color rgb="FF0563C1"/>
        <rFont val="Calibri"/>
        <family val="2"/>
      </rPr>
      <t xml:space="preserve">2/29 - sent email to carl,awaiting response for with link to deck. Below are some inputs from initial discussion with Natkar, Nitin 
scope of the work is to create/design brand for Oracle now.. is this correct? Any other inputs if you want to highlight to the design team about the ask? - </t>
    </r>
    <r>
      <rPr>
        <b/>
        <u/>
        <sz val="11"/>
        <color rgb="FF0563C1"/>
        <rFont val="Calibri"/>
        <family val="2"/>
      </rPr>
      <t xml:space="preserve">Ask is to create a Deloitte branded Oracle HRT microsite that Oracle will embed on their Oracle NOW website
Carl - we will also need PPT template with same theme
</t>
    </r>
    <r>
      <rPr>
        <u/>
        <sz val="11"/>
        <color rgb="FF0563C1"/>
        <rFont val="Calibri"/>
        <family val="2"/>
      </rPr>
      <t xml:space="preserve">what is the approx. number of pages that we are expecting? </t>
    </r>
    <r>
      <rPr>
        <b/>
        <u/>
        <sz val="11"/>
        <color rgb="FF0563C1"/>
        <rFont val="Calibri"/>
        <family val="2"/>
      </rPr>
      <t xml:space="preserve">- One landing page with 4 scrolls / pages. Vertical scrolling. 
</t>
    </r>
    <r>
      <rPr>
        <u/>
        <sz val="11"/>
        <color rgb="FF0563C1"/>
        <rFont val="Calibri"/>
        <family val="2"/>
      </rPr>
      <t xml:space="preserve">Due date given in the intake form is March 15th. Is this flexible? </t>
    </r>
    <r>
      <rPr>
        <b/>
        <u/>
        <sz val="11"/>
        <color rgb="FF0563C1"/>
        <rFont val="Calibri"/>
        <family val="2"/>
      </rPr>
      <t xml:space="preserve">Ideally earlier than that.
</t>
    </r>
    <r>
      <rPr>
        <u/>
        <sz val="11"/>
        <color rgb="FF0563C1"/>
        <rFont val="Calibri"/>
        <family val="2"/>
      </rPr>
      <t xml:space="preserve">Are there any supporting documents to be shared to the designer? </t>
    </r>
    <r>
      <rPr>
        <b/>
        <u/>
        <sz val="11"/>
        <color rgb="FF0563C1"/>
        <rFont val="Calibri"/>
        <family val="2"/>
      </rPr>
      <t xml:space="preserve">We have PDFs and POV documents on Mid Market that we can share.
</t>
    </r>
    <r>
      <rPr>
        <u/>
        <sz val="11"/>
        <color rgb="FF0563C1"/>
        <rFont val="Calibri"/>
        <family val="2"/>
      </rPr>
      <t xml:space="preserve">Any other guidance/instructions to the designer? - </t>
    </r>
    <r>
      <rPr>
        <b/>
        <u/>
        <sz val="11"/>
        <color rgb="FF0563C1"/>
        <rFont val="Calibri"/>
        <family val="2"/>
      </rPr>
      <t>My two cents. Keep the customer in mind - UI should be intuitive and attractive. 
No further updates from team after sharing first draft created by design team. Sent out email on 5/15 about closing the request since no response from team. Closing this request on 5/20 and have informed them to start a new one in case they need further support.</t>
    </r>
  </si>
  <si>
    <t>Payroll Lab Go-To-Market</t>
  </si>
  <si>
    <t>GTM Payroll Lab</t>
  </si>
  <si>
    <t>This is a Go to market payroll lab that we are taking to many potential clients in payroll space.</t>
  </si>
  <si>
    <t>THG</t>
  </si>
  <si>
    <t>Rebecca Eakin had been supporting this with Jill Box - I am taking over the pursuit and need some help making some edits to the approach and pricing over the next couple days</t>
  </si>
  <si>
    <t xml:space="preserve">usha r  </t>
  </si>
  <si>
    <t>ur@deloitte.com</t>
  </si>
  <si>
    <t>Atin Garg</t>
  </si>
  <si>
    <t>atgarg@deloitte.com</t>
  </si>
  <si>
    <t>JO-7316711</t>
  </si>
  <si>
    <t>Hewlett Packard Enteprises</t>
  </si>
  <si>
    <t>Usha and Atin are working on a sales deck that requires formatting help</t>
  </si>
  <si>
    <t>NG 28 FEB: Reject w/ Explanation - rejected due to pod capacity and design-only support.
NG 27 FEB: Pending review, may wind up rejecting due to design-only scope. Connected with requestor and confirmed scope is to format ~20 slides; no other support is needed.</t>
  </si>
  <si>
    <t>lchristensen@deloitte.com</t>
  </si>
  <si>
    <t>Lori Christensen</t>
  </si>
  <si>
    <t>Joe Grossnickle, myself and Jonathan Gomez</t>
  </si>
  <si>
    <t>Gomez, Jonathan &lt;jongomez@deloitte.com&gt;; Grossnickle, Joseph &lt;jgrossnickle@deloitte.com&gt;; Christensen, Lori &lt;lchristensen@deloitte.com&gt;</t>
  </si>
  <si>
    <t>Joe Grossnickle</t>
  </si>
  <si>
    <t>Grossnickle, Joseph &lt;jgrossnickle@deloitte.com&gt;</t>
  </si>
  <si>
    <t>JO-7173187</t>
  </si>
  <si>
    <t>AT&amp;T</t>
  </si>
  <si>
    <t>AT&amp;T Payroll Stabilization</t>
  </si>
  <si>
    <t>We are looking for support with formatting and design of 3-4 slides for the AT&amp;T payroll stabilization analysis. Timelines will be from today/tomorrow with a deadline of next Tuesday/Wednesday</t>
  </si>
  <si>
    <t>Content still being developed. Neema to check with the team for final copy for upload to Stash.</t>
  </si>
  <si>
    <t>Stanford Healthcare</t>
  </si>
  <si>
    <t>Stanford Healthcare TA Advisory Support</t>
  </si>
  <si>
    <t xml:space="preserve">Requesting design and content support on materials for an upcoming client conversation.  </t>
  </si>
  <si>
    <t>NG 29 FEB: Reject w/ Explanation - rejected due to pod capacity and design-only support; referred to RM for support.</t>
  </si>
  <si>
    <t>Joseph Grossnickle, Lori Christensen</t>
  </si>
  <si>
    <t>jgrossnickle@deloitte.com; lchristensen@deloitte.com</t>
  </si>
  <si>
    <t>Kraig Eaton</t>
  </si>
  <si>
    <t>keaton@deloitte.com</t>
  </si>
  <si>
    <t>PMO Support / Bid Management;Content and Asset Creation (net-new);Content Design / Formatting;strategic roadmap planning/event;</t>
  </si>
  <si>
    <t>We will be starting discussions early next week to start planning and organizing an event with AT&amp;T to create a strategic roadmap.</t>
  </si>
  <si>
    <t>NG 01 MAR: Intake call scheduled for 04 MAR.</t>
  </si>
  <si>
    <t>JO-7415992; JO-7415996</t>
  </si>
  <si>
    <t>Merck / Leadership Summits</t>
  </si>
  <si>
    <t xml:space="preserve">Requesting Cole Butchen who's been helping with earlier parts of this pursuit and prior project that this is associated with </t>
  </si>
  <si>
    <t>Cole is managing this request with Joann's support.</t>
  </si>
  <si>
    <t>JO-7301403</t>
  </si>
  <si>
    <t>RaceTrac</t>
  </si>
  <si>
    <t xml:space="preserve">RaceTrac Operate </t>
  </si>
  <si>
    <t>commitment from pod was to provide only first draft support.</t>
  </si>
  <si>
    <t>JO-7422438</t>
  </si>
  <si>
    <t>Honda</t>
  </si>
  <si>
    <t>Honda TA Tech Transformation</t>
  </si>
  <si>
    <t>We need support prepping for an upcoming TA transformation workshop with Honda.  The client is looking for our help understanding the 4 vendors for their upcoming software RFP.</t>
  </si>
  <si>
    <t>VH: Scheduled intake call w/ Alex for Mon 3/11. He's OOO Fri. Anticipating this is simply design support so might be a "no"</t>
  </si>
  <si>
    <t>Anurag Dhingra</t>
  </si>
  <si>
    <t>anudhingra@deloitte.com</t>
  </si>
  <si>
    <t>JO-7422861</t>
  </si>
  <si>
    <t>FIS</t>
  </si>
  <si>
    <t>Content and Asset Creation (net-new);PMO Support / Bid Management;Content Design / Formatting;Account Planning;Pricing Model;Pursuit Advisory;</t>
  </si>
  <si>
    <t xml:space="preserve">This will be a huge deal of 18th months and around 5M in potential spend. This is just the first phase. Anurag requesting Joann if available. </t>
  </si>
  <si>
    <t>Proposal was submitted on 3/20 and client communicated that they would let us know by 3/22 what our Orals time slot would be. As of 3/26, no time slot has been assigned. Orals will likely be pushed to week of 4/1. 4/2 Update: Suspected that this proposal was a "price check". Not asked back for Orals. Scott Parker will be requesting a meeting to get more intel as to why we were not selected.</t>
  </si>
  <si>
    <t>Sarah Szpaichler</t>
  </si>
  <si>
    <t>Szpaichler, Sarah &lt;sszpaichler@deloitte.com&gt;</t>
  </si>
  <si>
    <t>JO-7416668</t>
  </si>
  <si>
    <t>Mayo Clinic</t>
  </si>
  <si>
    <t xml:space="preserve">In addition to responding to this RFP, we have two additional "sole sourced" opportunities related to Oracle HCM and UKG implementation support.  We are replacing PwC for this work, and thus, very strategic to the firm and to the overall business opportunity at Mayo.  If resources are available, we may want to ensure there is consistent branding across all documents being delivered to the client. Responses are already underway for these 3 opportunities, yet need more bandwidth and expertise from the GTM POD to help.  Thanks! </t>
  </si>
  <si>
    <t>JO-7229539</t>
  </si>
  <si>
    <t>Synopsys</t>
  </si>
  <si>
    <t>PMO Support / Bid Management;Pursuit Advisory;Content Design / Formatting;Content and Asset Creation (net-new);</t>
  </si>
  <si>
    <t>Deloitte is being included in an upcoming RFP for Synopsys' ServiceNow HRSD, LSD, ITSM, and Finance implementation.  We do not have the RFP yet, but we are scheduling a call with the client this week(3/11) to learn more.</t>
  </si>
  <si>
    <t>CB 23 APR: Canceling due to not receiving the RFP.
NG 13 MAR: On-Hold pending receipt of RFP and/or RFP timeline. Informed requestor we will evaluate pod ability to support at that time.</t>
  </si>
  <si>
    <t>Will need PMO and polishing of final deliverable to the client.  Could be 4 to 6 hours of work, from Tues - Thurs, of this week. Don't need creative services.</t>
  </si>
  <si>
    <t>bkaul@deloitte.com</t>
  </si>
  <si>
    <t>Bharat Kaul</t>
  </si>
  <si>
    <t>JO-7440129</t>
  </si>
  <si>
    <t>Mars</t>
  </si>
  <si>
    <t>Mars HR and Workforce Risk</t>
  </si>
  <si>
    <t>Would like to work with Rebecca Eakin if possible. For a Workforce Risk pursuit at Mars with the potential to turn into large bit of work. Sole sourced where client has asked us for a range of options to support. We have previous proposals and delivered projects we can pull from</t>
  </si>
  <si>
    <t>Word of mouth;HC Leadership Meeting Announcement;FSI meeting;</t>
  </si>
  <si>
    <t>NXP</t>
  </si>
  <si>
    <t>RFP to Orals stage complete.</t>
  </si>
  <si>
    <t>NYU Langone Health</t>
  </si>
  <si>
    <t>The client has indicated the RFP for implementation of UKG Pro WFM will arrive on/by March 22ndg. Since the RFP is not yet in hand, I provided tentative info to some of the questions in the intake form, like assuming a 2 week turn around time for the RFP response.</t>
  </si>
  <si>
    <t>RE 07 AUG: Re-opened due to additional post-Orals follow-ups needed
RE 17 JUL: Putting on hold as we await our invite to Orals
LW 24 JUN: Re-opened to due RFP submitted by the client.
CB 23 APR: Canceling due to not receiving the RFP.
NG 27 MAR: requestor states RFP now delayed until 22 APR; will keep us aware of any other changes.
NG 22 MAR: Intake completed on 19 MAR; expecting RFP today and will determine resourcing, if available, when we have the RFP in-hand.</t>
  </si>
  <si>
    <t>Tim McMillin; Sandra Smith, Myself, Victoria Robinson, Anurag Dhingra</t>
  </si>
  <si>
    <t>Victoria Robinson, Sandra Smith</t>
  </si>
  <si>
    <t>vjrobinson@deloitte.com; sansmith@deloitte.com</t>
  </si>
  <si>
    <t>JO-6384656</t>
  </si>
  <si>
    <t>First Citizens Bank</t>
  </si>
  <si>
    <t xml:space="preserve">Our invitation got lost in an email to respond to this RFP and they came back and invited us to bid "ASAP." Intake call coming today with First Citizens. Will be a very tight turnaround. I will be on vacation next week and Tim will lead in my absence. This will be combining First citizens and SVB on the Workday platform + UKG support. </t>
  </si>
  <si>
    <t>NG 04 APR: Updated initial weight to reflect revised timeline of 2 weeks; due 19 APR.
NG 25 MAR: Updated to 'On-Hold'; requestor noted that the RFI will arrive in the next 1-2 weeks. I told them we will re-evaluate pod ability to support at that time.
NG 22 MAR: Intake completed on 22 MAR; waiting on RFP timeline details from requestor and TBD on pod capacity to support.</t>
  </si>
  <si>
    <t>JO-7451669</t>
  </si>
  <si>
    <t>Jeld-Wen</t>
  </si>
  <si>
    <t>Client is looking at HR Transformation including HR op model work, shared services, SuccessFactors HCM Implementation, and ServiceNow HRSD.</t>
  </si>
  <si>
    <t xml:space="preserve">Team wrapped SOW on Fri 5/10. Awaiting any feedback from client to incorp edits. </t>
  </si>
  <si>
    <t>JO-7462620</t>
  </si>
  <si>
    <t>Disney SAP SF Pre Implementation</t>
  </si>
  <si>
    <t>27 MAR: Intake call completed; proposal due 03 APR at 8a ET</t>
  </si>
  <si>
    <t>JO-7464801</t>
  </si>
  <si>
    <t xml:space="preserve">JO-7487533 </t>
  </si>
  <si>
    <t>Amex ADAP Org and Skill Assessment</t>
  </si>
  <si>
    <t>Client decided to move forward with conducting their own internal assessment</t>
  </si>
  <si>
    <t>JO-6727446</t>
  </si>
  <si>
    <t xml:space="preserve">Ford   </t>
  </si>
  <si>
    <t>We need design help on current slides and reformating of slides</t>
  </si>
  <si>
    <t>Submitted proposal on 4/19; team would like our continued support if downselected for Orals</t>
  </si>
  <si>
    <t>cohara@deloitte.com</t>
  </si>
  <si>
    <t>Christine O'Hara</t>
  </si>
  <si>
    <t>Keerat Bawa</t>
  </si>
  <si>
    <t>kbawa@deloitte.com</t>
  </si>
  <si>
    <t>JO-7473744</t>
  </si>
  <si>
    <t>Stagwell</t>
  </si>
  <si>
    <t>Cross-OP sole-sourced opportunity for op model redesign &amp; long-term Operate work at Stagwell Marketing. Presentation to the Board of Directors in early May to include high-level savings targets across functions and roadmap to get there. Big theam of SMs and PMDs (incl. Dan Brown and Rob Straub); given timeline, looking for additional support with hands-on material creation and savings calculations.</t>
  </si>
  <si>
    <t xml:space="preserve">Client decided to conducting their own shared services </t>
  </si>
  <si>
    <t>JO-7496650</t>
  </si>
  <si>
    <t>NG 24 APR: Reject w/ Explanation - rejected due to turnaround time and pod capacity; referred to WT ER&amp;I support resources.</t>
  </si>
  <si>
    <t>Seneca Smith</t>
  </si>
  <si>
    <t>Smith, Seneca &lt;sensmith@deloitte.com&gt;</t>
  </si>
  <si>
    <t>IT Talent Acquisition Strategy</t>
  </si>
  <si>
    <t>I'd like to request Logan Webb to support</t>
  </si>
  <si>
    <t>19 APR: Intake call completed; 3-5 slide POV due EOW. Jupiter ID forthcoming.</t>
  </si>
  <si>
    <t>Shweta Rathi</t>
  </si>
  <si>
    <t>shwrathi@deloitte.com</t>
  </si>
  <si>
    <t>Dominick Sabatino</t>
  </si>
  <si>
    <t>dsabatino@deloitte.com</t>
  </si>
  <si>
    <t>NG 23 APR: Requestor confirmed that the RFP was cancelled by the client.</t>
  </si>
  <si>
    <t>JO-6034579</t>
  </si>
  <si>
    <t>Trane Technologies</t>
  </si>
  <si>
    <t>NG 24 APR: Sent note to requestor confirming scope, but not confirming support - noted that we will confirm support once we receive RFP based on pod capacity.
NG 23 APR: intake call completed; have not received RFP as of yet</t>
  </si>
  <si>
    <t>JO-7509479</t>
  </si>
  <si>
    <t>PNC Bank</t>
  </si>
  <si>
    <t>Andrea Wilp</t>
  </si>
  <si>
    <t>awilp@deloitte.com</t>
  </si>
  <si>
    <t>JO-7155616</t>
  </si>
  <si>
    <t>Apple</t>
  </si>
  <si>
    <t>Content Design / Formatting; Need strong design support for a workshop presentation that will accelerate the proposal.</t>
  </si>
  <si>
    <t>NG 24 APR: Requestor stated that this may be exclusively for design services; asked that they check back with their SM to see if they need additional support. Placing 'on hold' for now.</t>
  </si>
  <si>
    <t>Trey Howard and Matt Kraus</t>
  </si>
  <si>
    <t>treyhoward@deloitte.com</t>
  </si>
  <si>
    <t>JO-7295874</t>
  </si>
  <si>
    <t xml:space="preserve">Client has launched an RFP for suppliers to bid on three key pieces of work: 
1.	High level business case and feasibility of combining the 2 current Workday tenants to support Vet Health and CPG businesses and future acquisitions
2.	Target state technology architecture (that includes an option for consolidation of 2 Workday instances across Mars) with estimated level of investment for recommended solutions over 3 years including Learning, Recruiting etc.
3.	Governance model required including;  
o	Criteria to assess use of AI/ML within ecosystem
o	Key metrics to measure success of strategic architect model and business outcomes from investments eg adoption over time, benefits per investment initiative
Deloitte HC holds deep relationships across Mars as we were the SI provider for the implementation of both Workday instances at Mars (CPG and the Vet Health businesses).  Deloitte also provides AMS services for Workday across Mars.  Winning this work will position Deloitte to win the longer-term program, tech implementation and continued AMS services across Mars. 
Looking for support with content development, design and some PMO support through the next 2 weeks.  </t>
  </si>
  <si>
    <t>JO-7520392</t>
  </si>
  <si>
    <t>Archer Daniel Midland Company</t>
  </si>
  <si>
    <t>Looking for some support answering an RFI. RFP will likely come in the next month or so if we are downselected.</t>
  </si>
  <si>
    <t>Toan Viradet</t>
  </si>
  <si>
    <t>xviradet@deloitte.com</t>
  </si>
  <si>
    <t>Disney HCM transition</t>
  </si>
  <si>
    <t>This is a duplicate request as the above Disney line item (as Puneet recently joined the team and did not know the HC GTM Pod was already engaged).</t>
  </si>
  <si>
    <t>dprovitt@deloitte.com</t>
  </si>
  <si>
    <t>Dayna Provitt</t>
  </si>
  <si>
    <t>Sheila Sever</t>
  </si>
  <si>
    <t>ssever@deloitte.com</t>
  </si>
  <si>
    <t>JO-7537741</t>
  </si>
  <si>
    <t>TVA (Tennessee Valley Authority)</t>
  </si>
  <si>
    <t>Tennessee Valley Authority - Rough Order of Magnitude (ROM) request</t>
  </si>
  <si>
    <t>Content and Asset Creation (net-new);Writing response for Skills/JA piece;</t>
  </si>
  <si>
    <t>This is a ROM (rough order of magnitude) request, to include high level writing and pricing.</t>
  </si>
  <si>
    <t xml:space="preserve">Waiting for client response on a formal proposal or Change Order/SOW. </t>
  </si>
  <si>
    <t>alombardo@deloitte.com</t>
  </si>
  <si>
    <t>Anthony Lombardo</t>
  </si>
  <si>
    <t>JO-7473623</t>
  </si>
  <si>
    <t xml:space="preserve">Herc Rentals </t>
  </si>
  <si>
    <t xml:space="preserve">We initially thought the effort would be vendor selection but, it appears to be SI selection in advance of choosing a platform.  </t>
  </si>
  <si>
    <t>5/14 - Orals planned for 5/22</t>
  </si>
  <si>
    <t>Chloe Domergue</t>
  </si>
  <si>
    <t>cdomergue@deloitte.com</t>
  </si>
  <si>
    <t>Novartis</t>
  </si>
  <si>
    <t>Novartis Workforce Management</t>
  </si>
  <si>
    <t xml:space="preserve">I will forward the RFI to Nick G. for review after submitting this request. </t>
  </si>
  <si>
    <t>aoshaughnessy@deloitte.com</t>
  </si>
  <si>
    <t>Andrew O'Shaughnessy</t>
  </si>
  <si>
    <t>Health Care GEN AI GTM Campaign</t>
  </si>
  <si>
    <t>Account Planning;Content and Asset Creation (net-new);Pursuit Advisory;</t>
  </si>
  <si>
    <t>We need support and strategic guidance on how to mobilize health care accounts and HCALs to help our team generate interest and demand for our GEAN AI service offerings.</t>
  </si>
  <si>
    <t>JO-7138853</t>
  </si>
  <si>
    <t>Archer Daniels Midland Company</t>
  </si>
  <si>
    <t>Very similar support needed to the ADM pursuit from last week. Help with standard "About Deloitte" questions. Proposal formatting / design needed.</t>
  </si>
  <si>
    <t>Rejected as the request was primarily for formatting help on a quick turn RFI.</t>
  </si>
  <si>
    <t>ebazilian@deloitte.com</t>
  </si>
  <si>
    <t>Emily Bazilian</t>
  </si>
  <si>
    <t>Zac Quayle</t>
  </si>
  <si>
    <t>zquayle@deloitte.com</t>
  </si>
  <si>
    <t>Sendhil Govindarajan</t>
  </si>
  <si>
    <t>JO-7543650</t>
  </si>
  <si>
    <t>Smurfit WestRock</t>
  </si>
  <si>
    <t>Content Design / Formatting;Pursuit Advisory;</t>
  </si>
  <si>
    <t>The turn-around was too quick; we were able to provide supplemental resources, data, and POCs for the team to leverage instead of the Pod</t>
  </si>
  <si>
    <t>ljaeger@deloitte.com</t>
  </si>
  <si>
    <t>Liana Jaeger</t>
  </si>
  <si>
    <t>Sandoz</t>
  </si>
  <si>
    <t>HR Managed Services</t>
  </si>
  <si>
    <t xml:space="preserve">Hello! I just was given responsibility to help drive this RFP response and still figuring out exact needs. I would love formatting support at the minimum and should have a bit more context on support needed for content creation / pricing model in the next day or two. </t>
  </si>
  <si>
    <t>From friends who work in the pod!;</t>
  </si>
  <si>
    <t>VH 5/23 - conducted intake call. Clear content development needs + design. Submitted design request.</t>
  </si>
  <si>
    <t>JO-7556491</t>
  </si>
  <si>
    <t>Zayo AMS Workday RFP Response</t>
  </si>
  <si>
    <t>I (Mark P) will be assisting w/PMO as well but giving the timelines, we feel and extra set of hands will be extremely helpful</t>
  </si>
  <si>
    <t>VH 5/21 - conducted intake call. 1 wk turnaround, PMO + design support
Orals planned for 6/7</t>
  </si>
  <si>
    <t>JO-7457981</t>
  </si>
  <si>
    <t>WaterOne</t>
  </si>
  <si>
    <t>PMO Support / Bid Management;Content and Asset Creation (net-new);</t>
  </si>
  <si>
    <t>This is a full platform RFP for SAP &amp; SF and our ERP folks have GTM support for the overall opp.  This request is to have someone help with PMOing the SF team.</t>
  </si>
  <si>
    <t>Sonali Koley</t>
  </si>
  <si>
    <t>VH 5/21 - conducted intake call. 4+ wks to support PMO + content mgmt. 
6/26 - RFP submission date extended to 7/18</t>
  </si>
  <si>
    <t>Bruce Shaffer</t>
  </si>
  <si>
    <t>brshaffer@deloitte.com</t>
  </si>
  <si>
    <t xml:space="preserve"> JO-7561058</t>
  </si>
  <si>
    <t>Suffolk Construction</t>
  </si>
  <si>
    <t>VH 5/28 - conducted intake call. Win probability is very low and the work requested is minimal. Rejecting as volume is high for pod and effort needs to be focused elsewhere</t>
  </si>
  <si>
    <t>dabergamo@deloitte.com</t>
  </si>
  <si>
    <t>Danielle Bergamo</t>
  </si>
  <si>
    <t>JO-6760971</t>
  </si>
  <si>
    <t>Corebridge Financials</t>
  </si>
  <si>
    <t xml:space="preserve">Need assistance with filling in answers to an XLS QA form </t>
  </si>
  <si>
    <t>VH 5/23 - Conducted intake call. PCOE in need of first pass support on excel. Accepted and committed to first draft support only. Requested Amit take a look while US is on holiday.</t>
  </si>
  <si>
    <t>JO-7569515</t>
  </si>
  <si>
    <t xml:space="preserve">First American </t>
  </si>
  <si>
    <t>First American is undergoing a global expansion of their Workday platform. RFP is due June 14th. Support would be similar to other FSI pursuits in respect to herding project team deliverables, deck formatting, questions, and general PM of the pursuit.</t>
  </si>
  <si>
    <t>Support extended for orals - tentative 7/2
7/8 - Orals submitted, reducing the weightage</t>
  </si>
  <si>
    <t>First American Financial Corp</t>
  </si>
  <si>
    <t>Same request as  prior row #347, submitted by the respective sales exec. Canceling this request since the prior row has a bit more data.</t>
  </si>
  <si>
    <t>JO-7549063</t>
  </si>
  <si>
    <t>BJC Health</t>
  </si>
  <si>
    <t>This is an ERP/HCM vendor selection RFP, which will be followed by an ERP implementation RFP valued in excess of $20M. We are also expecting 2 other RFPs from BJC, once for ServiceNow and another for UKG implementation. So, lots of business in the pipeline for BJC.</t>
  </si>
  <si>
    <t xml:space="preserve">Support will start on Monday, June 3rd; Current weight will be updated then </t>
  </si>
  <si>
    <t>clhenderson@deloitte.com</t>
  </si>
  <si>
    <t>Claire Henderson</t>
  </si>
  <si>
    <t>Ana de Matos</t>
  </si>
  <si>
    <t>adematos@deloitte.com</t>
  </si>
  <si>
    <t>JO-7473715</t>
  </si>
  <si>
    <t>Schaeffler Industries</t>
  </si>
  <si>
    <t>Limited capacity in the Pod, and the team mostly just needed help with formatting/design with 1 week turn-around. Encouraged the team to reach back out if there are more milestones past the RFI due next week.</t>
  </si>
  <si>
    <t>Tony Lombardo</t>
  </si>
  <si>
    <t>Herc Rentals</t>
  </si>
  <si>
    <t>Content and Asset Creation (net-new);Content Design / Formatting;PMO Support / Bid Management;Pursuit Advisory;Vendor Selection experience (optional);</t>
  </si>
  <si>
    <t xml:space="preserve">We've been down-selected at Herc and are now competing against one other firm.  To select a partner, the client would like us to evaluate their RFP requirements and signature use cases, "scope and narrow the three potential platforms to the platform(s) that are best suited to demonstrate an employee journey from recruit through retire" (week of 6/17) and a "A deeper-dive proof of concept demonstration to cover signature use cases" (week of 6/24).  We just got this news today and will be further clarifying much of the request with the client (it doesn't really make sense now).  If you like problem solving, solutioning requirements, a little bit of ambiguity, and want to help us educate an inexperienced client, this is the job for you! </t>
  </si>
  <si>
    <t>Placed on hold 7/16. Final pricing submitted to client on Fri 7/12 and no follow-up anticipated. Will close out in one week.</t>
  </si>
  <si>
    <t>Workday Launch</t>
  </si>
  <si>
    <t>The Workday practice is getting Launch certified and we need to build a proposal template to address this market across Mid Market</t>
  </si>
  <si>
    <t>JO-5973245</t>
  </si>
  <si>
    <t>HEB</t>
  </si>
  <si>
    <t>PMO Support / Bid Management;Content Design / Formatting;Pursuit Advisory;Pricing Model;</t>
  </si>
  <si>
    <t>7/8 - RFP submitted, reducing weightage</t>
  </si>
  <si>
    <t>mipriore@deloitte.com</t>
  </si>
  <si>
    <t>Michael Priore</t>
  </si>
  <si>
    <t>JO-6741990</t>
  </si>
  <si>
    <t>The Vanguard Group, Inc.</t>
  </si>
  <si>
    <t xml:space="preserve">we'd like PMO Support &amp; Slide design help for our upcoming ServiceNow HRSD RFP which is due July 12th for Vanguard.  </t>
  </si>
  <si>
    <t>Rejected due to lack of availability</t>
  </si>
  <si>
    <t>David Lotterer</t>
  </si>
  <si>
    <t>dlotterer@deloitte.com</t>
  </si>
  <si>
    <t>Stev Seykora</t>
  </si>
  <si>
    <t>JO-6673389</t>
  </si>
  <si>
    <t>H. Lee Moffitt Cancer Center</t>
  </si>
  <si>
    <t>JO-7303564</t>
  </si>
  <si>
    <t>WEYERHAEUSER COMPANY</t>
  </si>
  <si>
    <t>This request is being made for a sole source opportunity at Weyerhaeuser to implement UKG HCM, Talent, Payroll and WFM.  This deal will include OCM and potentially some HR Op model redesign work.  The deal is listed at $5M in Jupiter, but will likely be closer to $7M, we are still putting PMs together.  We originally worked with Joann Boduch to win a phase 0 engagement and would like to see if we can partner with her again.  There is no set due date but we are targeting completion by 7/26 and will aim to complete earlier.</t>
  </si>
  <si>
    <t>Jaspreet Kaur</t>
  </si>
  <si>
    <t>asdaniels@deloitte.com</t>
  </si>
  <si>
    <t>Ashley Cole</t>
  </si>
  <si>
    <t>AbbVie Org Change Management Preferred Supplier Network RFP</t>
  </si>
  <si>
    <t>Completion of a Supplier Questionnaire with standard Deloitte responses.;</t>
  </si>
  <si>
    <t>Request is technically a pursuit but is a request for response to be part of a preferred supplier network for the client for org change management services. The response is due Friday, July 12.</t>
  </si>
  <si>
    <t>JO-6335347</t>
  </si>
  <si>
    <t xml:space="preserve">Olin Corporation </t>
  </si>
  <si>
    <t>Vanguard ServiceNow HRSD</t>
  </si>
  <si>
    <t>Content Design / Formatting;Orals Coaching;Pursuit Advisory;</t>
  </si>
  <si>
    <t>Requesting support around Orals coaching, Getting Orals PPT. Deck ready, and Graphics Support for upcoming Vanguard Orals sessions.</t>
  </si>
  <si>
    <t>Southern Glazers Wine and Spirits (SGWS)</t>
  </si>
  <si>
    <t>Price (from Jupiter)</t>
  </si>
  <si>
    <t>muali@deloitte.com</t>
  </si>
  <si>
    <t>JO-7662428</t>
  </si>
  <si>
    <t>Oak View Group</t>
  </si>
  <si>
    <t>JO-7661200</t>
  </si>
  <si>
    <t>Atlassian</t>
  </si>
  <si>
    <t>would like primarily PMO support to help manage activities/tasks while the sales team focuses on deal strategy. but may require formatting help at the end</t>
  </si>
  <si>
    <t>Rejected due to not being a good fit for the Pod after speaking with the SE. Mostly meeting management and light PMO for a quick turn that we wouldn't have availability to staff for a couple of days</t>
  </si>
  <si>
    <t>JO-7258314</t>
  </si>
  <si>
    <t>Workday or Oracle ERP Implementation</t>
  </si>
  <si>
    <t>jhentz@deloitte.com</t>
  </si>
  <si>
    <t>Jennifer Hentz</t>
  </si>
  <si>
    <t>Amgen</t>
  </si>
  <si>
    <t xml:space="preserve">Amgen Compliance Learning </t>
  </si>
  <si>
    <t xml:space="preserve">this is a sole source opportunity with an existing client </t>
  </si>
  <si>
    <t>Rejected due to not being a good fit for the Pod services and availability of Pod members. This team is looking for the Pod to be both the SME &amp; own the entire opportunity E2E, jumping in that hour vs. waiting for confirmation the next day</t>
  </si>
  <si>
    <t xml:space="preserve">Greg and Logan have connected offline on requirements for support for this assignment.  </t>
  </si>
  <si>
    <t>Familiarity with Other Firm (from Jupiter)</t>
  </si>
  <si>
    <t>Intersections with Tax and Payroll</t>
  </si>
  <si>
    <t>Content Design / Formatting;Account Planning;Strategy around how this will work;Content and Asset Creation (net-new);</t>
  </si>
  <si>
    <t>Its been known for some time that our Tax GES practice has opened doors at clients for our Payroll and ultimately Human Capital practice for years now. However its not something the sales teams have historically pursued. I need help building out a perspective / approach to getting our sales teams and GES / Payroll leadership engaged, which will lead to more opportunities. I'm seeking a resource that wants to think strategically and help me build out material that can help structure a conversation and engagement with leaders from both GES and Payroll leadership.</t>
  </si>
  <si>
    <t>I'm an O.G pod member :-);</t>
  </si>
  <si>
    <t>7/25: Nick D. submitted this request early so it's on our radar - we are going to connect early August to discuss if this is a good fit for the Pod
August: Due to limited bandwidth and need to onboard new team members, we rejected this opportunity in favor of supporting high demand pursuits.</t>
  </si>
  <si>
    <t>RFQ</t>
  </si>
  <si>
    <t>We are completing a Phase 0 engagement with the client and they are looking to go through an RFQ process to start with an implementation.  Looking to get GTM support</t>
  </si>
  <si>
    <t>JO-7669224</t>
  </si>
  <si>
    <t>PMO Support / Bid Management;Content Design / Formatting;Content and Asset Creation (net-new);Pricing Model;Pursuit Advisory;</t>
  </si>
  <si>
    <t xml:space="preserve">If you have anyone who worked on TJX before would be helpful. </t>
  </si>
  <si>
    <t>JO-7676456</t>
  </si>
  <si>
    <t>OhioHealth</t>
  </si>
  <si>
    <t>OhioHealth UKG Pro WFM Implementation</t>
  </si>
  <si>
    <t xml:space="preserve">Q&amp;A is due this Thursday, Aug 1, which the pursuit team can handle without GTM Pod Support, if there are bandwidth issues this week.  </t>
  </si>
  <si>
    <t>Onboarding Art of the Possible Workshop</t>
  </si>
  <si>
    <t xml:space="preserve">Requesting GTM POD support on content creation for a series of investment workshops with our SAP SF clients who are being required to implement SAP SF OBX.  The workshop aims to help clients understand what is changing in the new OBX module, but also position Deloitte onboarding advisory services (process optimization, experience design, additional solutions (SNOW etc.)).  We are pitching these at LFG, Ball Corporation, Cintas, Southern Glazer's, Dover, and many others.  </t>
  </si>
  <si>
    <t>Dropped to 0.1 on 10/9 as final deliverables should be wrapped. Will close out on Fri 10/11 as agreed upon with Alex Chun</t>
  </si>
  <si>
    <t>QuikTrip</t>
  </si>
  <si>
    <t>QuikTrip Skills Benchmarking and Mapping Support</t>
  </si>
  <si>
    <t>Would love to have Rebecca Eakin on this one - sole-sourced opportunity and continues to build on her skills expertise</t>
  </si>
  <si>
    <t>pupadhya@deloitte.com</t>
  </si>
  <si>
    <t>Preeti Upadhya</t>
  </si>
  <si>
    <t>Whirlpool</t>
  </si>
  <si>
    <t>PMO Support / Bid Management;Content and Asset Creation (net-new);Content Design / Formatting;Pursuit Advisory;</t>
  </si>
  <si>
    <t>We need Veronica's help for continuity + leadership of the pursuit</t>
  </si>
  <si>
    <t>Confirmed 8/20 that Preeti/Derek do not need a need for support in the near future. Will submit new request should support be needed.</t>
  </si>
  <si>
    <t>JO-7690081</t>
  </si>
  <si>
    <t>Vertex Pharmaceuticals Incorporated</t>
  </si>
  <si>
    <t>General - Non technical responses to questions ;Pursuit Advisory;</t>
  </si>
  <si>
    <t xml:space="preserve">Need help on an RFP Questionnaire answering and confirming general non technical / supplier  questions, thank you!    </t>
  </si>
  <si>
    <t>Jannick Pedersen</t>
  </si>
  <si>
    <t>jpedersen@deloitte.com</t>
  </si>
  <si>
    <t>JO-7669881</t>
  </si>
  <si>
    <t>Children's National Medical Center</t>
  </si>
  <si>
    <t>RFP response is due the morning of August 19th.  There is a past proposal from 2023 for ERP Selection.  Deloitte is also proposing on a Customer &amp; Marketing opportunity at the same time:  
JO-7652796</t>
  </si>
  <si>
    <t>Mary Rose requested Pod support but did not have much information on the opportunity to share and scope of work really required. After connecting with the team on the ground, they do not need Pod support and have the opportunity mostly handled/near the finish line. They will keep us in mind for future opportunities.</t>
  </si>
  <si>
    <t>JO-7699569</t>
  </si>
  <si>
    <t>Yale New Haven Health</t>
  </si>
  <si>
    <t xml:space="preserve">Client has issued an RFI and wants budgetary pricing by the end of the week. We will repurpose other UKG proposals to lighten the load for this response given only 5 business days until Chip Newton wants to delivery pricing to the client. Client will need to make a decision within 60 days to meet their deadline to go live in Nov 2025. </t>
  </si>
  <si>
    <t>Spencer Horowitz or Chip Newton</t>
  </si>
  <si>
    <t>shorowitz@DELOITTE.com or chipnewton@deloitte.com</t>
  </si>
  <si>
    <t xml:space="preserve">Northwell is expected to issue an RFP by the end of August to implement UKG Pro WFM.  The RFP has not arrived yet, however, we anticipate a 2 week turnaround. Northwell is an ACP account, great client for Deloitte. </t>
  </si>
  <si>
    <t>As of 8/12 - the RFP has not dropped yet, but it's coming within a week or two. Chris Forti submitted the reqest in advance so it's on our radar. Putting on hold until we hear back with a formal RFP.</t>
  </si>
  <si>
    <t>JO-6812558</t>
  </si>
  <si>
    <t>ONE Gas</t>
  </si>
  <si>
    <t>ONE Gas has sent out an RFI for an HCM cloud solution which will likely involve Workday, Oracle and UKG.  We submitted an RFQ last year for Oracle but they are now looking at expanding to other vendors.  Will need support to manage 3 MOs.  Please include me, Mark Korbieh, and Jeremy Harless on GTM Pod intake calls</t>
  </si>
  <si>
    <t>Elizabeth Murphy and Spencer Horowitz</t>
  </si>
  <si>
    <t xml:space="preserve">elimurphy@deloitte.com </t>
  </si>
  <si>
    <t>UVA Medicine</t>
  </si>
  <si>
    <t>UVA Medical UKG Implementation</t>
  </si>
  <si>
    <t xml:space="preserve">Need Pod support to help with response due 8/23.  Opportunity not yet in Jupiter, as we figure out the correct account to add this opportunity to.  Will be in excess of $5M for the implementation work. </t>
  </si>
  <si>
    <t>As of 09/10, client had not responded with clarifications on RFP direction. Closed entry.</t>
  </si>
  <si>
    <t>krperry@deloitte.com</t>
  </si>
  <si>
    <t>Kristen Perry</t>
  </si>
  <si>
    <t>HR S&amp;S Strategy Refresh</t>
  </si>
  <si>
    <t>Metrics Calculations;</t>
  </si>
  <si>
    <t xml:space="preserve">HR S&amp;S is in need of some sales metrics to include in our strategy refresh. We are trying to find qualitative information on how HRS&amp;S helps with deal closure and account expansion. 
Nick Gregoretti has indicated this may be something you could help with (pending availability). Please include Nick in communications as well. </t>
  </si>
  <si>
    <t xml:space="preserve">This opportunity is to help with internal sales for HR S&amp;S so more teams can pull in HR S&amp;S to other deals. TBD if Pod can help with this - the requestor is going to circle back with more specific scope of the ask so we can confirm if the Pod is the right team and has the right skillsets to support. </t>
  </si>
  <si>
    <t>lkulesher@deloitte.com</t>
  </si>
  <si>
    <t>Lee Kulesher</t>
  </si>
  <si>
    <t>EERPS</t>
  </si>
  <si>
    <t>JO-6333818</t>
  </si>
  <si>
    <t>UCLA Health</t>
  </si>
  <si>
    <t>Not a HC Pursuit</t>
  </si>
  <si>
    <t>Scott Parker; Lauren Cloud</t>
  </si>
  <si>
    <t>scparker@deloitte.com; lcloud@deloitte.com</t>
  </si>
  <si>
    <t>JO-7694557</t>
  </si>
  <si>
    <t xml:space="preserve">This is an amazing $20M to work with FIS to expand their recordkeeping system to address the small market. T.Rowe Price will be the first to leverage FIS small market Omni Recordkeeping functionality. Another $20M RFP to follow. We are well positioned. </t>
  </si>
  <si>
    <t>JO-7710879</t>
  </si>
  <si>
    <t>Jen Guo</t>
  </si>
  <si>
    <t>SAP (JO-7690057)/  Infor (JO-7725805)</t>
  </si>
  <si>
    <t>Polaris</t>
  </si>
  <si>
    <t xml:space="preserve">Pencils down on 8/29 with final content and pricing due to SAP on 8/30 and RFP submitted 9/4 @5p CT. SAP is going to RFP with only us as a SI for this OMS S/4 transformation at Polaris. </t>
  </si>
  <si>
    <t>Sourced by Veronica</t>
  </si>
  <si>
    <t>fenriquez@deloitte.com</t>
  </si>
  <si>
    <t>Federico Enriquez Enriquez</t>
  </si>
  <si>
    <t>Viva Aerobus</t>
  </si>
  <si>
    <t>Sourced by Michael</t>
  </si>
  <si>
    <t>ABB Ltd WFM Pursuit</t>
  </si>
  <si>
    <t>ABB LTD WFM Pursuit</t>
  </si>
  <si>
    <t>PMO Support / Bid Management;Content Design / Formatting;Vendor Alliance Support;Pursuit Advisory;</t>
  </si>
  <si>
    <t xml:space="preserve">ABB is a Swiss firm global crown jewel. Sounds like multiple member firms have been working on this deal and no one is truly leading, so that is where we are coming in to help. </t>
  </si>
  <si>
    <t>Payroll &amp; Workforce Management Solutions Quals Database</t>
  </si>
  <si>
    <t>Content and Asset Creation (net-new);Support using SmartSheets to build a Quals Database;Pricing Model;</t>
  </si>
  <si>
    <t>This is the formal request for the Payroll &amp; WFM quals database. It will require cloning some other SmartSheets workspaces, consolidating sales/Jupiter data, reaching out to P&amp;WFM leaders on what's important to them.</t>
  </si>
  <si>
    <t>This is part of asset creation initiative - Sooraj is owning that initiative. Waiting for update from Andrew before we close this initiative. MVP is completed.</t>
  </si>
  <si>
    <t>Kristen Baker</t>
  </si>
  <si>
    <t>kribaker@deloitte.com</t>
  </si>
  <si>
    <t>JO-7610407</t>
  </si>
  <si>
    <t>Enersys</t>
  </si>
  <si>
    <t>markawilliams@deloitte.com</t>
  </si>
  <si>
    <t>Swati Patel</t>
  </si>
  <si>
    <t>Hackensack Meridian Health</t>
  </si>
  <si>
    <t>Need to respond to the RFI.</t>
  </si>
  <si>
    <t>Submitting RFI - waiting 1 week before officially closing</t>
  </si>
  <si>
    <t>JO-7655242</t>
  </si>
  <si>
    <t>Cigna Corporation</t>
  </si>
  <si>
    <t>Cigna</t>
  </si>
  <si>
    <t>We have a strategic ServiceNow HRSD Opportunity that includes many of our key leaders and principals with one of our ACP, Premier clients, Cigna Corporation.  
We’re requesting assistance with PMO and Slide Design during our RFP and Orals phase of the pursuit.  We would be very grateful for the opportunity to have a GTM pod resource to help.</t>
  </si>
  <si>
    <t>Atlassian Workday Operate</t>
  </si>
  <si>
    <t>vevenkateswaran@deloitte.com</t>
  </si>
  <si>
    <t>Veena Venkateswaran</t>
  </si>
  <si>
    <t>Content Design / Formatting;Content and Asset Creation (net-new);Account Planning;</t>
  </si>
  <si>
    <t>JO-7182790</t>
  </si>
  <si>
    <t xml:space="preserve">BJC Healthcare </t>
  </si>
  <si>
    <t>Michael Gilman is already engaged and we are waiting for more info from the client on the final deliverables needed and due date.</t>
  </si>
  <si>
    <t>JO-7554174</t>
  </si>
  <si>
    <t>Keck Medicine of USC</t>
  </si>
  <si>
    <t xml:space="preserve">Michael Gilman is already engaged and we are in great shape for submitting our response by 9/25, thanks to his involvement!  Jaspreet is also supporting this response effort. Thank you all! </t>
  </si>
  <si>
    <t>Dan Hoover</t>
  </si>
  <si>
    <t>dahoover@deloitte.com</t>
  </si>
  <si>
    <t>JO-7796587</t>
  </si>
  <si>
    <t>Mars Vet Health (MVH)</t>
  </si>
  <si>
    <t>MVH Renewal RFP</t>
  </si>
  <si>
    <t>RFP Due date is Monday, 10/14 (with any Deloitte questions owed back to the client, if any, by 10/3)</t>
  </si>
  <si>
    <t>Orals Prep from 11/6 - 12/6
Orals on 12/6</t>
  </si>
  <si>
    <t>JO-7427918</t>
  </si>
  <si>
    <t>Koch Industries Inc.</t>
  </si>
  <si>
    <t>This was sent to me late Friday. Koch interestingly enough is the company that owns Infor (the software company) but is on legacy Kronos Workforce Central. We've proposed an Infor proposal but they've asked us to bid on a UKG Central to UKG Pro WFM migration. This should be a "light" lift but they've asked for a quick turn and resubmission of pricing on Thursday. I would rather have the Pod lean in from a leadership top to bottom review rather than heavy PMO/bid management but will need minor support.</t>
  </si>
  <si>
    <t>Client ultimately valued Deloitte's longstanding relationship and trusted history, opting to continue their partnership rather than introducing a new vendor.</t>
  </si>
  <si>
    <t>Anubhav Johri</t>
  </si>
  <si>
    <t>anjohri@deloitte.com</t>
  </si>
  <si>
    <t>JO-7782590</t>
  </si>
  <si>
    <t>Bloomberg</t>
  </si>
  <si>
    <t xml:space="preserve">Bloomberg's Procurement team and Global HR team was NOT aligned on the requested topics they wanted vendors to touch on. Deloitte went first of all the potential vendors and the conversation was rocky - leadership is going to provide feedback to Procurement about not setting us up for success, but we were not selected to continue with the RFP process after the 1st '-pre-RFP orals discussion'. </t>
  </si>
  <si>
    <t>JO-7796707</t>
  </si>
  <si>
    <t>DaVita</t>
  </si>
  <si>
    <t>Content and Asset Creation (net-new);Content Design / Formatting;Pricing Model;</t>
  </si>
  <si>
    <t>Main need is on content creation and sewing together to create once voice</t>
  </si>
  <si>
    <t>Relationship with Client (from Jupiter)</t>
  </si>
  <si>
    <t>JO-7021096</t>
  </si>
  <si>
    <t>Kaiser</t>
  </si>
  <si>
    <t xml:space="preserve">The Jupiter entry given is for a $5M implementation.  We may add a separate opportunity for this RFP, which is for upfront guidance/planning work.  I still need to review the RFP further, yet wanted to make you aware of this dynamic. </t>
  </si>
  <si>
    <t>tkovin@deloitte.com</t>
  </si>
  <si>
    <t>Todd Kovin Suarez</t>
  </si>
  <si>
    <t>JO-7797866</t>
  </si>
  <si>
    <t>Indeed</t>
  </si>
  <si>
    <t>Requesting support on the RFP Questionnaire that will accompany the powerpoint deck we are creating. Will take support on the Powerpoint as well! Mostly related to asset creation</t>
  </si>
  <si>
    <t>17th Oct was the due date for rfp. Waited for few more days for any updates from Todd; No updates yet, hence closing</t>
  </si>
  <si>
    <t>Meta-Payroll Support</t>
  </si>
  <si>
    <t>Turns out this was not a HC RFP - the Global Tax team took ownership of it.</t>
  </si>
  <si>
    <t>STI Consulting</t>
  </si>
  <si>
    <t>STI - HCM Scope Response</t>
  </si>
  <si>
    <t>Rejected due to the ask - requested formatting support</t>
  </si>
  <si>
    <t>AbbVie - Change Management POV</t>
  </si>
  <si>
    <t>I have discussed the need/details with Logan Webb</t>
  </si>
  <si>
    <t>CBO</t>
  </si>
  <si>
    <t>JO-7762323</t>
  </si>
  <si>
    <t>Medical Mutual of Ohio</t>
  </si>
  <si>
    <t xml:space="preserve">10/22 - Rejected due to capcity </t>
  </si>
  <si>
    <t>JO-7813710</t>
  </si>
  <si>
    <t>Trans Union LLC</t>
  </si>
  <si>
    <t>Closing out request as no further help has been requested in Orals phase. Jupiter says Closed-Won as of 1/8/2025</t>
  </si>
  <si>
    <t>bproctor@deloitte.com</t>
  </si>
  <si>
    <t>JO-6699583</t>
  </si>
  <si>
    <t>PMO Support / Bid Management;Pursuit Advisory;</t>
  </si>
  <si>
    <t>Reopened on 11/11 to work on slides for 11/13 scope meeting with ADM and subsequent revisions to proposal to be resubmitted on 11/19.</t>
  </si>
  <si>
    <t>JO-7173017</t>
  </si>
  <si>
    <t>Hitachi Digital Solutions</t>
  </si>
  <si>
    <t>RFP is expected to drop on 10/28, the team is in pre-RFP stage right now.
RFP submitted 11/20, waiting for shortlist response on 11/26; orals would be sometime on 12/10-12/12
11/26 was selected for Orals. Orals to be held on 12/18.</t>
  </si>
  <si>
    <t>maugustine@deloitte.com</t>
  </si>
  <si>
    <t>Minu Augustine</t>
  </si>
  <si>
    <t xml:space="preserve">Oracle HR Innovation </t>
  </si>
  <si>
    <t>Not a fit for the Pod at this time (both due to availability of the Pod and the type of work requested) - suggest the team looks for PRD support to complete this request.</t>
  </si>
  <si>
    <t>Craig Eaton, Katie Duerr</t>
  </si>
  <si>
    <t xml:space="preserve">working with Craig and we need 4 slides to present next week.  </t>
  </si>
  <si>
    <t>TJX team needed exculsively Core Creative Services for graphic design support.  Anthony will reach out to to Core Creative Services to check their availability for designing slides and request their assistance in professionalizing their four slides</t>
  </si>
  <si>
    <t>JO-6661804</t>
  </si>
  <si>
    <t>Shake Shack</t>
  </si>
  <si>
    <t>SOW creation;</t>
  </si>
  <si>
    <t>I am working with an AMS Account team on a Renewal RFP for Shake Shack and I'd like to see if someone can help us with SOW creation and modification.  I spoke with Jaspreet Kaur and she may have cycles to help with this and so if she is available would like to ask for her help.  We are trying to get a document to QRM by 10/28 and so would like to engage her this week.  She has helped me with similar work on other RFPs.</t>
  </si>
  <si>
    <t>Jaspreet met with Mark K. and began working on the SOW</t>
  </si>
  <si>
    <t>JPMC</t>
  </si>
  <si>
    <t>NA</t>
  </si>
  <si>
    <t>I used it before;</t>
  </si>
  <si>
    <t>Only formatting being requested.  Colleen (Requestor) was pointed to core creative services.</t>
  </si>
  <si>
    <t>Elizabeth Murphy</t>
  </si>
  <si>
    <t>elimurphy@deloitte.com</t>
  </si>
  <si>
    <t>JO-7834952</t>
  </si>
  <si>
    <t xml:space="preserve">Sorry for the delay in completing the intake form. Michael was great and we got the proposal out on time!  </t>
  </si>
  <si>
    <t>This request was started 2 weeks ago, Chris Forti was delayed on gettnig it in the tracker</t>
  </si>
  <si>
    <t>JO-7475516</t>
  </si>
  <si>
    <t>Purpose Brands (OrangeTheory X Self Esteem Brands merger)</t>
  </si>
  <si>
    <t>PMO Support / Bid Management;Content and Asset Creation (net-new);Account Planning;Pursuit Advisory;</t>
  </si>
  <si>
    <t>JO-7836754</t>
  </si>
  <si>
    <t>SPS Commerce</t>
  </si>
  <si>
    <t>SPS Commerce - Full Platform Workday or Oracle Implementation</t>
  </si>
  <si>
    <t>Leaders decided to wait until RFP was received before taking action.Next update: 11/25/2024 (tentative)
RFP Dropped 12/3, due 12/10</t>
  </si>
  <si>
    <t>Zhdan Shakirov</t>
  </si>
  <si>
    <t>zshakirov@deloitte.com</t>
  </si>
  <si>
    <t>JO-7861904</t>
  </si>
  <si>
    <t>ServiceNow</t>
  </si>
  <si>
    <t xml:space="preserve">ServiceNow will be going to RFP in January to look for a partner to help build a training capability.  We are trying to influence the RFP by showing that we have quals as listed below:
•            Deliver learning at scale: Ideally examples where we upskilled a large population of learners (e.g., 1k+ people)
•            Develop complex learning programs to train people on [software] products: The ideal case would be if we supported a product company that pushes frequent releases and we helped them with constant updates of learning materials for their customers and partners
•            Learning operate: A great example would be if we ran L&amp;D or training function for a large client over a long period of time; might be running an academy, or important program end-to-end.
•            Rebadging: Examples where employees of a client organization are transferred to work for Deloitte as part of a client’s decision to outsource their learning/leadership and development program(s) to us.
We need to get information back to the client by Friday and so really looking for qualifications that show projects by number - Assets, Users, Duration of programs and anything else that shows we have touched each of the areas above.  large multiyear Training programs as part of WT learning or OT Changes Services would probably help answer the mail.
</t>
  </si>
  <si>
    <t>The request was needed for a same-day turn; the pursuit team managed to find PRD members to support.</t>
  </si>
  <si>
    <t>&lt;maugustine@deloitte.com&gt;</t>
  </si>
  <si>
    <t>JO-7869912</t>
  </si>
  <si>
    <t>PMO Support / Bid Management;Pursuit Advisory;Content and Asset Creation (net-new);</t>
  </si>
  <si>
    <t>Kyle Forrest</t>
  </si>
  <si>
    <t>kyforrest@deloitte.com</t>
  </si>
  <si>
    <t>Salesforce</t>
  </si>
  <si>
    <t>need help formatting materials for salesforce around a holistic operate approach. The plan is to use these materials as a uniform deck/pdf to share w/other clients</t>
  </si>
  <si>
    <t>Formatting request - confirmed with the requestor</t>
  </si>
  <si>
    <t>Suchintha Jinadasa</t>
  </si>
  <si>
    <t>sjinadasa@deloitte.com</t>
  </si>
  <si>
    <t>JO-7743628</t>
  </si>
  <si>
    <t>Zebra Technologies</t>
  </si>
  <si>
    <t>Zebra Technologies Workday HCM</t>
  </si>
  <si>
    <t xml:space="preserve">Looking for PMO help, summarizing content, formatting, and perhaps some design work. </t>
  </si>
  <si>
    <t xml:space="preserve">Sandra Smith </t>
  </si>
  <si>
    <t>sansmith@deloitte.com</t>
  </si>
  <si>
    <t>JO-7473669</t>
  </si>
  <si>
    <t xml:space="preserve">Stream Realty </t>
  </si>
  <si>
    <t>PMO Support / Bid Management;Content and Asset Creation (net-new);Orals Prep/Coaching;Pursuit Advisory;</t>
  </si>
  <si>
    <t>JO-7908035</t>
  </si>
  <si>
    <t>Tampa Electric Company (TECO)</t>
  </si>
  <si>
    <t>TECO OBX Implementation</t>
  </si>
  <si>
    <t>Vyas Anantharaman and Chip Newton</t>
  </si>
  <si>
    <t>Yale New Haven Health (YNHH)</t>
  </si>
  <si>
    <t>PMO Support / Bid Management;Content and Asset Creation (net-new);Orals Prep/Coaching;</t>
  </si>
  <si>
    <t xml:space="preserve">Deloitte is 1 of 3 finalists who will present to the CEO Council on how we will help them with a transformational implementation of UKG Pro WFM. We don't yet have a date for presenting to the CEO council, however, we expect it will get scheduled for December, likely 2-3 weeks from now.  </t>
  </si>
  <si>
    <t>Sooraj and Jaspreet previously supported this opportunity for the RFP stage</t>
  </si>
  <si>
    <t>Loss</t>
  </si>
  <si>
    <t>gkaland@deloitte.com</t>
  </si>
  <si>
    <t>Greg Kaland</t>
  </si>
  <si>
    <t>Sri Chennakesavan</t>
  </si>
  <si>
    <t>schennakesavan@deloitte.com</t>
  </si>
  <si>
    <t>Will share once the RFP goes through - confidential opportunity</t>
  </si>
  <si>
    <t>CONFIDENTIAL CLIENT - Project Kangaroo</t>
  </si>
  <si>
    <t>This is a confidential deal, so I am submitting this request on behalf of the leadership team. Logan was requested to do previous Pod support on other deals. This is a cross-OP deal upwards of $100M</t>
  </si>
  <si>
    <t>Vito added the HC GTM Pod to all relevant Jupiter IDs</t>
  </si>
  <si>
    <t>JO-7902370</t>
  </si>
  <si>
    <t>University of Kentucky Hospital</t>
  </si>
  <si>
    <t xml:space="preserve">Client is requesting a proposal from us by 12/6, and there is no RFP to the best of my knowledge. Deloitte already delivers a range of consulting services to this client.  </t>
  </si>
  <si>
    <t>Yefte Hazael Hernandez</t>
  </si>
  <si>
    <t>2/21 Yeftte hasn´t heard about the proposal</t>
  </si>
  <si>
    <t>Waterone</t>
  </si>
  <si>
    <t>Orals Prep/Coaching;PMO Support / Bid Management;</t>
  </si>
  <si>
    <t>GTM Pod supported an RFP for WaterOne during the summer and they have invited us to Orals.  Requesting Pod support and have reached out to Jaspreet for assistance. Please confirm she has bandwidth.  This is for an ERP project and there is an ERP GTM Pod team supporting as well.  They will help with our Design effort.  Orals will be held from 12/9 - 12/11</t>
  </si>
  <si>
    <t>Note: Mark forgot to press 'submit' on the request, but we already had Jaspreety plugged in mid-November. Mark submitted the request retroactively.</t>
  </si>
  <si>
    <t>Joel Thompson, Eira Jones</t>
  </si>
  <si>
    <t>Thompson, Joel &lt;joelthompson@deloitte.com&gt;; Jones, Eira &lt;eijones@deloitte.com&gt;</t>
  </si>
  <si>
    <t>JO-7899800, JO-7899814, JO-8018778</t>
  </si>
  <si>
    <t>Submission deadline was extended to 12/9, support continued to that date
Jill provided support from 1/7-10/25 for followup questions from the client.
Jill provided additional support for additional platform questions from 2/3-7/2025.</t>
  </si>
  <si>
    <t>JO-7899800 is open
JO-8018778 is Closed Won, Relationship with Client (from Jupiter)
JO-7899814 is not found</t>
  </si>
  <si>
    <t>JO-7801487</t>
  </si>
  <si>
    <t>Advantage Solutions</t>
  </si>
  <si>
    <t>Advantage Workday Implementation</t>
  </si>
  <si>
    <t>PMO Support / Bid Management;Pricing Model;Content and Asset Creation (net-new);</t>
  </si>
  <si>
    <t>We were initially not selected to move forward to Orals due to price, but then given a second chance in February 2025. We provided an updated RFP and presented at Orals on 3/4, with additional follow-up questions from the client.</t>
  </si>
  <si>
    <t>JO-7804274</t>
  </si>
  <si>
    <t xml:space="preserve">Charles River Labs </t>
  </si>
  <si>
    <t xml:space="preserve">Charles River Labs - SAP SFSF Operate Support </t>
  </si>
  <si>
    <t>PMO Support / Bid Management;Pursuit Advisory;Content and Asset Creation (net-new);RFP Response Support ;</t>
  </si>
  <si>
    <t xml:space="preserve">Requesting pursuit support for this fast moving SAP SFSF Operate RFP response. EP tower will be leading the overall response, since both Finance and Procurement are included in addition to HR/HCaaS. Intention to bid and written questions due to Client on 12/11.      </t>
  </si>
  <si>
    <t>Zdhan Shakirov</t>
  </si>
  <si>
    <t>Jason Magill</t>
  </si>
  <si>
    <t>jmagill@deloitte.com</t>
  </si>
  <si>
    <t>ServiceNow Learning Solutions RFP</t>
  </si>
  <si>
    <t>We are expecting an RFP in January from ServiceNow for learning / training operate.  I have working sessions with a pursuit team starting on Monday and would like to have someone support.  I'll also reach out to Creative Core for design support.  We are working to get this ServiceNow Tiered as well which will help us when the RFP drops.  We have folks on the West and East Coast and Working sessions will not work for folks in India.  Is there anyone on the team that could help in the next 2 weeks to help us with a pre-proposal to influence the RFP?</t>
  </si>
  <si>
    <t>Light PM support for pre-proposal, in advance of the RPF dropping mid-January
RFP Support - submitted 2/17</t>
  </si>
  <si>
    <t>shleaks@deloitte.com</t>
  </si>
  <si>
    <t>Shanice Leaks</t>
  </si>
  <si>
    <t>Nick Karam</t>
  </si>
  <si>
    <t>nkaram@deloitte.com</t>
  </si>
  <si>
    <t>Halliburton</t>
  </si>
  <si>
    <t>Implementation &amp; OCM</t>
  </si>
  <si>
    <t>JO-7928720</t>
  </si>
  <si>
    <t>NTT Global</t>
  </si>
  <si>
    <t>Submitted proposal on 12/20, waiting to hear if we are selected for orals</t>
  </si>
  <si>
    <t>Sandra Smith</t>
  </si>
  <si>
    <t>JO-6807010</t>
  </si>
  <si>
    <t>Chemonics</t>
  </si>
  <si>
    <t>Chemonics - Workday HCM Launch</t>
  </si>
  <si>
    <t xml:space="preserve">This is a launch RFP with an extensive list of questions. Generally, we can use a standard proposal, but will need additional support to answer the Workday-specific questions. </t>
  </si>
  <si>
    <t>Marked closed as confirmed by Greg</t>
  </si>
  <si>
    <t>JO-7606302</t>
  </si>
  <si>
    <t>United Airlines</t>
  </si>
  <si>
    <t>RFP submitted on 1/17; 1st orals on 2/7; currently preparing for 2nd orals (PCOE is leading)</t>
  </si>
  <si>
    <t>Brian Proctor and Spencer Horowitz</t>
  </si>
  <si>
    <t>Proctor, Brian &lt;brproctor@deloitte.com&gt;; Spencer Horowitz &lt;shorowitz@DELOITTE.com&gt;</t>
  </si>
  <si>
    <t>Brian Proctor is personally involved.  He and Spencer spoke to client today.  Highly visibily opportunity with in Deloitte leadership.  Need proposal to discuss with client on 1/14, in 1 week.</t>
  </si>
  <si>
    <t>2/6 Orals. Yefte took over the Primary Role as Michael Gilman roll off from the Pod
2/12 - 2/14 Yefte provided support for deck creation for pricing options 
2/21 - TBD Yefte provided support for creating new slides for timeline, pricing and healthcare conent. 
2/28 we submitted the final version of the proposal after incorporate the changes required by the client
3/14 Pricing model review
3/26 Deloitte met with the Executive team to conduct Orals as it was selected as one of the two finalists 
3/31 to 5/15 Deloitte is conducting due dilligence workshops and contract is being negotiated. Yefte is supporting with content creation, and ensuring the storyboard is consistent</t>
  </si>
  <si>
    <t>Ralph Lauren</t>
  </si>
  <si>
    <t>PMO Support / Bid Management;Content and Asset Creation (net-new);Pursuit Advisory;Pricing Model;</t>
  </si>
  <si>
    <t>this is for a massive OCM effort- Ralph Lauren is taking on 4+ major change initiatives, including ERP, IBP, IBP op model, etc. Questions are due 1/15 and the proposal is due 1/27. Tracy Heath is the partner. We have a crew of people who have said they have bandwidth to help, but we'd appreciate dedicated support if it's available.</t>
  </si>
  <si>
    <t>JO-8018170</t>
  </si>
  <si>
    <t>Google - Workday Transformation</t>
  </si>
  <si>
    <t>2/19 - We are waiting to hear back on follow-up questions from Google. Will close the opportunity if nothing appears in a week.</t>
  </si>
  <si>
    <t>JO-8007596</t>
  </si>
  <si>
    <t>Eaton Corporation</t>
  </si>
  <si>
    <t>PMO Support / Bid Management;Orals Prep/Coaching;</t>
  </si>
  <si>
    <t>Eaton RFP received earlier today based on previous work. Rallying the team as this is reasonable timeline but will need support based on resource constraints.</t>
  </si>
  <si>
    <t>RFP submitted 2/17/25; awaiting 3/4/25 update from client for presentations/orals. If no response from client, will close.</t>
  </si>
  <si>
    <t>Size and complexity of project not fully indicated in the response (from client). Overall best value (from Jupiter).</t>
  </si>
  <si>
    <t xml:space="preserve">Bernanrd Tubiana; Tim McMillin ; Marissa Draheim </t>
  </si>
  <si>
    <t>btubiana@deloitte.com; tmcmillin@deloitte.com; madraheim@deloitte.com</t>
  </si>
  <si>
    <t>Sandra Smith; Todd Amsley</t>
  </si>
  <si>
    <t>sansmith@deloitte.com; Tamsley@deloitte.com</t>
  </si>
  <si>
    <t>JO-7662226</t>
  </si>
  <si>
    <t>Guardian Life</t>
  </si>
  <si>
    <t>PMO Support / Bid Management;Content and Asset Creation (net-new);Orals Prep/Coaching;Pursuit Advisory;Account Planning;</t>
  </si>
  <si>
    <t xml:space="preserve">This is an workday assessment that will likely lead to remediation work and potentially operate work as well. </t>
  </si>
  <si>
    <t>JO-8016551</t>
  </si>
  <si>
    <t>Liberty Mutual</t>
  </si>
  <si>
    <t>Strategic Workforce Planning Design</t>
  </si>
  <si>
    <t>PMO Support / Bid Management;Content and Asset Creation (net-new);Pricing Model;</t>
  </si>
  <si>
    <t>Lost Abandoned</t>
  </si>
  <si>
    <t>Client determined that they no longer had budget</t>
  </si>
  <si>
    <t>JO-7998282</t>
  </si>
  <si>
    <t xml:space="preserve">Brian Proctor specifically asked for a GTM Pod resources to support this Finance Outsourcing pursuit, as he indicated it could be worth more than $250M to Deloitte overall.  Global Payroll is an important component of this pursuit.  The response team is meeting in San Jose, CA starting on Tuesday, 1/28, and he would like a GTM Pod resource to be there and help facilitate the response and produce a polished document.  Jill Perkins helped me with the AbbVie Global Payroll pursuit and that experience is directly relevant here.  </t>
  </si>
  <si>
    <t>Barb Johnson/Kristin Starodub</t>
  </si>
  <si>
    <t>bajohnson@deloitte.com</t>
  </si>
  <si>
    <t>Cintas</t>
  </si>
  <si>
    <t>Cintas Talent Workshop</t>
  </si>
  <si>
    <t>We are looking for support to help drive the creation of workshop materials and content for Cintas.  Workshop timing is TBD.</t>
  </si>
  <si>
    <t>JO-8026963</t>
  </si>
  <si>
    <t>CVS Health</t>
  </si>
  <si>
    <t>RFP submitted on 2/17; Orals conducted 3/7</t>
  </si>
  <si>
    <t xml:space="preserve">Giancarlo Giannetti </t>
  </si>
  <si>
    <t>ggiannetti@deloitte.com</t>
  </si>
  <si>
    <t xml:space="preserve">Boston Scientific - SAP SFSF HCM Operate </t>
  </si>
  <si>
    <t xml:space="preserve">Competitive RFP for SAP Success Factors HCM AMS support. Thank you in advance!   </t>
  </si>
  <si>
    <t>JO-8006841</t>
  </si>
  <si>
    <t>2/6 to 2/12 Yefte provided PM, note-taking and content creation support for Orals prep
2/12 Orals
2/21 Pursuit team will conduct a SimplrOps demo on 2/25 More to know about next steps after the demo</t>
  </si>
  <si>
    <t>Gary Johnson</t>
  </si>
  <si>
    <t>gjohnsen@deloitte.com</t>
  </si>
  <si>
    <t>PMO Support / Bid Management;Content and Asset Creation (net-new);Orals Prep/Coaching;Account Planning;Pursuit Advisory</t>
  </si>
  <si>
    <t>Ranjani Sivakumaran</t>
  </si>
  <si>
    <t>RFP submitted on 3/3; Orals conducted 3/6</t>
  </si>
  <si>
    <t>JO-7660976</t>
  </si>
  <si>
    <t>Marriott International, Inc.</t>
  </si>
  <si>
    <t>PMO Support / Bid Management;Orals Prep/Coaching;Pursuit Advisory</t>
  </si>
  <si>
    <t>Linda Langkos</t>
  </si>
  <si>
    <t>llangkos@deloitte.com</t>
  </si>
  <si>
    <t>Shannon Sheckler</t>
  </si>
  <si>
    <t>ssheckler@deloitte.com</t>
  </si>
  <si>
    <t>PMO Support / Bid Management;Content and Asset Creation (net-new)</t>
  </si>
  <si>
    <t xml:space="preserve">Requesting PMO support and taking previous proposals for similar scope and projects and tailoring it to this specifc RFP and client. </t>
  </si>
  <si>
    <t>Submitted RFP on 2/28. Waiting to hear back.</t>
  </si>
  <si>
    <t xml:space="preserve">Need PMO around the proposal and drafting of the proposal leveraging existing HRSD proposals and tailoring for Adobe. </t>
  </si>
  <si>
    <t>Cancelled due to repeated intake form submission</t>
  </si>
  <si>
    <t>Lisa Bretschneider</t>
  </si>
  <si>
    <t>lbretschneider@deloitte.com</t>
  </si>
  <si>
    <t>Regeneron Time Tracking and Absence Management Global Implementation</t>
  </si>
  <si>
    <t>Content and Asset Creation (net-new);PMO Support / Bid Management</t>
  </si>
  <si>
    <t>RFP due date extended from 2/28 to 3/10
RFP submitted 3/10
Orals completed 3/11</t>
  </si>
  <si>
    <t>PMO Support / Bid Management;Content and Asset Creation (net-new);Orals Prep/Coaching</t>
  </si>
  <si>
    <t>This is a second entry for an existing opportunity. Due to the number of individuals supporting the deal at different stages, I created another entry to best represent who is supporting the Orals portion of the deal.</t>
  </si>
  <si>
    <t xml:space="preserve">2/21 Yefte getting involved in the pursuit
2/17 Addy supported and covered for Eric </t>
  </si>
  <si>
    <t>Abandoned</t>
  </si>
  <si>
    <t>Client decided to not pursue work, there was insufficient executive alignment to the amount of change</t>
  </si>
  <si>
    <t>carovincent@deloitte.com</t>
  </si>
  <si>
    <t>Caroline Vincent</t>
  </si>
  <si>
    <t>Colleen Cheeseman; Caroline Vincent (until family leave)</t>
  </si>
  <si>
    <t>ccheesman@deloitte.com; carovincent@deloitte.com</t>
  </si>
  <si>
    <t>UNFI SAP S4 Implementation</t>
  </si>
  <si>
    <t xml:space="preserve">We are planning to secure PCOE support, not sure where that stands at this point. </t>
  </si>
  <si>
    <t>JO-7543857</t>
  </si>
  <si>
    <t>Allied World</t>
  </si>
  <si>
    <t>PMO Support / Bid Management;Content and Asset Creation (net-new);Orals Prep/Coaching;Pursuit Advisory</t>
  </si>
  <si>
    <t>RFP response package submitted on March 19, 2025. Hopefully we will be down-selected for Orals March 26-April 4, 2025. 
4/4/2025: Not selected. Closing.</t>
  </si>
  <si>
    <t>Other (from Jupiter)</t>
  </si>
  <si>
    <t xml:space="preserve">Already working with Eric, Sri, and Ranjani - Logan approved coverage prior to going out on PTO. Filling out as a request from Eric. </t>
  </si>
  <si>
    <t>RFI submitted 3/17</t>
  </si>
  <si>
    <t>Tim McMillin; Aaron Nall</t>
  </si>
  <si>
    <t>tmcmillin@deloitte.com; aanall@deloitte.com</t>
  </si>
  <si>
    <t>Sandra Smith; Kristof Huyghebaert</t>
  </si>
  <si>
    <t>sansmith@deloitte.com; khuyghebaert@deloitte.com</t>
  </si>
  <si>
    <t>Pretium - BH Management Services (Op Co)_Migration to Workday</t>
  </si>
  <si>
    <t>Content and Asset Creation (net-new);Orals Prep/Coaching;Pursuit Advisory</t>
  </si>
  <si>
    <t xml:space="preserve">I will be out next week and Tim McMillin is subbing as SE on the pursuit. </t>
  </si>
  <si>
    <t>RFP submitted 3/19
Orals completed Mon 3/24</t>
  </si>
  <si>
    <t>JO-8062317</t>
  </si>
  <si>
    <t>WFM Airline Solution</t>
  </si>
  <si>
    <t xml:space="preserve">Logan / Stephanie, this is an extension of the HC work at United Airlines. We are getting a chance to showcase our Infor + ServiceNow aviation solution that we are using at Delta in a full day workshop. We'd like to run this as a sole source opportunity and hopefully avoid an RFP. Given Stephanie has so much content from the HCM proposal at United, we'd like to leverage her and hope it will be a light lift. </t>
  </si>
  <si>
    <t>PMO Support / Bid Management;Orals Prep/Coaching</t>
  </si>
  <si>
    <t xml:space="preserve">We are still waiting on when the Orals date will be, but we should receive this next week.  The RFP was submitted last Wednesday, 3/5.  </t>
  </si>
  <si>
    <t>Orals 4/4</t>
  </si>
  <si>
    <t>We have a team that has been in conversations with Lenovo product marketing team to see where we can help them come up with content management strategy to promote product adoption at scale.  Team is looking to get the client a proposal for sole source work in the next couple of weeks.  I will be out of town next week and would like to have someone PMO the effort to support Jason Magill and Nate Drix.  Jason asked specifically for Eric and sounds like he may have the cycles.  Let me know if we can have a quick chat about this one.  Pretty quick turn around with low lift</t>
  </si>
  <si>
    <t>eycahana@deloitte.com</t>
  </si>
  <si>
    <t>Eyal Cahana</t>
  </si>
  <si>
    <t>Melwin Correa</t>
  </si>
  <si>
    <t>mecorrea@deloitte.com</t>
  </si>
  <si>
    <t>JO-8099769</t>
  </si>
  <si>
    <t>Edward Jones</t>
  </si>
  <si>
    <t>Knowledge Management &amp; Semantic Strategy for Ed Jones</t>
  </si>
  <si>
    <t>PMO Support / Bid Management;Content and Asset Creation (net-new);Pricing Model;Pursuit Advisory;KM SME</t>
  </si>
  <si>
    <t>Jill's my coachee and she's part of the pod</t>
  </si>
  <si>
    <t xml:space="preserve">OS-17655406
Submitted response 3/27/2025.Hopefully will be down-selected for Orals, date TBD. 4/4/2025: No update yet on Orals. Closing but hope to reopen. </t>
  </si>
  <si>
    <t>PMO Support / Bid Management;Vendor Alliance Support;Content and Asset Creation (net-new)</t>
  </si>
  <si>
    <t>Broadcom is currently on Workday and looking to SF / Oracle.  They currently us Oracle for for Finance.  This is sole sourced and may have potential to move very quickly.  I have reached out to Addy who has bandwidth.  Would be great to have Jaspreet as well to help move things during not US working hours.</t>
  </si>
  <si>
    <t>JO-7956562</t>
  </si>
  <si>
    <t>Macy's, Inc.</t>
  </si>
  <si>
    <t xml:space="preserve">3/21 Content creation support
3/28 Response submitted </t>
  </si>
  <si>
    <t>aernsky@deloitte.com</t>
  </si>
  <si>
    <t>Alicia Parisi</t>
  </si>
  <si>
    <t>Human Capital Vendor Capabilities RFP</t>
  </si>
  <si>
    <t>Rao Bhavaraju</t>
  </si>
  <si>
    <t>rbhavaraju@deloitte.com</t>
  </si>
  <si>
    <t>Disney / Technology Professional Services Vendor Capability RFI</t>
  </si>
  <si>
    <t>Content and Asset Creation (net-new)</t>
  </si>
  <si>
    <t>We need some support populating the RFI questionnaire for the HC-related services (HR Tech and OCM) with standard answers we'd provide about our practice. Ideally would have this complete by end of this week (3/28). Thank you!</t>
  </si>
  <si>
    <t>Susan Leal</t>
  </si>
  <si>
    <t>suleal@deloitte.com</t>
  </si>
  <si>
    <t>JO-8132022</t>
  </si>
  <si>
    <t>Kering</t>
  </si>
  <si>
    <t>Payroll/WFM Vendor Selection</t>
  </si>
  <si>
    <t>PMO Support / Bid Management</t>
  </si>
  <si>
    <t xml:space="preserve">Jonathan Gomez from the Payroll Advisory practice will be engaged in this pursuit and has existing RFP materials that will be leveraged, given there is a short window to respond.  Looking for support reviewing/polishing the final response document.  </t>
  </si>
  <si>
    <t>From Chris Forti: Deloitte will not be responding to the Kering Payroll RFP.  Thank you all for jumping in so quickly in the last 24 hours to make something happen.  That is one thing about Deloitte, we know how to move quickly and deliver quality work! In this case, I'm sorry we won't be moving forward, yet this will free us up to dig into other opportunities -- and spend our time in the right places!  Thank you again!</t>
  </si>
  <si>
    <t>pjanarthanam@deloitte.com</t>
  </si>
  <si>
    <t>Priya Janarthanam</t>
  </si>
  <si>
    <t>Matt Murray</t>
  </si>
  <si>
    <t>matmurray@deloitte.com</t>
  </si>
  <si>
    <t>Kartik Shukla / Matt Murray</t>
  </si>
  <si>
    <t>Medtronic RFP Workday Optimization</t>
  </si>
  <si>
    <t>Story Refinement and Deck Formatting</t>
  </si>
  <si>
    <t xml:space="preserve">From Priya Janarthanam: RFP was released two weeks ago. The team has already created 90% of the content in PPT. They need Pod Support to button up the storyboard and slides. They are seeking design support and we are waiting on the WBS. RFP is due Friday at noon. Orals is scheduled for 4/17. </t>
  </si>
  <si>
    <t>Kane Critchfield / Chip Newton</t>
  </si>
  <si>
    <t>kcritchfield@deloitte.co.uk</t>
  </si>
  <si>
    <t xml:space="preserve">
Opportunity
UKG Pro WFM Implementation</t>
  </si>
  <si>
    <t>Note from Stephanie P: I spoke with Andrew Clark about this today (4/9) and have reached out to Jill for interest. She is OOO today but back tomorrow. This is a UKG implementation for 10k employees in 4 European countries. At least 50% of the delivery work will come out of US/USI. RFP is due 5/5. 
Note from Jill: RFP date changed to 5/9. OS-17708642</t>
  </si>
  <si>
    <t>avanbijlevelt@deloitte.com</t>
  </si>
  <si>
    <t>Angela Van Bijlevelt</t>
  </si>
  <si>
    <t>HC Leadership Meeting Announcement</t>
  </si>
  <si>
    <t>Sid Modi</t>
  </si>
  <si>
    <t xml:space="preserve">Note from Stephanie P: Scheduled an intake interview Monday morning. Weatherly will be Primary. Sid to shadow. Pursuit team has been working together approx 1 week. Daily meetings are at 2:30 PM EST and already established.  </t>
  </si>
  <si>
    <t>rmalviya@deloitte.com</t>
  </si>
  <si>
    <t>Renu Malviya</t>
  </si>
  <si>
    <t>Giancarlo Giannetti</t>
  </si>
  <si>
    <t>JO-8160539</t>
  </si>
  <si>
    <t>Nebraska Public Power District</t>
  </si>
  <si>
    <t>Content and Asset Creation (net-new);Drafting the Proposal</t>
  </si>
  <si>
    <t>JO-8165061</t>
  </si>
  <si>
    <t>UKG Pro WFM Implementation Testing Services</t>
  </si>
  <si>
    <t xml:space="preserve">The client is asking for a proposal for testing services for Alpha/Pilot phase of their UKG Pro WFM implementation.  There is no RFP document, however, Chip is asking for a proposal on/by Friday, April 25th. No opportunity is in Jupiter yet, but I will add one soon. </t>
  </si>
  <si>
    <t>Joseph Brakohiapa</t>
  </si>
  <si>
    <t>jiperkins@deloitte.com</t>
  </si>
  <si>
    <t>Jill Perkins</t>
  </si>
  <si>
    <t>Qualtrics</t>
  </si>
  <si>
    <t>KM Governance and Processes for Sales Content</t>
  </si>
  <si>
    <t>Content and Asset Creation (net-new);KM SME/KM SMA</t>
  </si>
  <si>
    <t>Requesting Jill T. Perkins for support and also as KM Subject Matter Expert/KM Subject Matter Advisor</t>
  </si>
  <si>
    <t>Word of mouth;Someone from the pod reached out to me offering to assist on my pursuit</t>
  </si>
  <si>
    <t>Qualtrics specific needs include data cleanups and structuring to ensure meaningful information is found. Implementing AI is imminent as a need to quickly find material, will be using Moveworks for querying content.  Moveworks referred this opportunity to Deloitte. Client is looking for strategy/approach that they can move forward. Jupiter entry will be updated when lead returns on 4/25.</t>
  </si>
  <si>
    <t>8UXaNizdH02vE1q-RrmZIZb9ILT6AThMmWN7YB7REe5UMFVOTTRKMExOMjhEQVZNSVFSUVNaSzNOMyQlQCN0PWcu</t>
  </si>
  <si>
    <t>Form1</t>
  </si>
  <si>
    <t>{64bc6793-8644-4891-adad-51e1a7e1f11e}</t>
  </si>
  <si>
    <t>(All)</t>
  </si>
  <si>
    <t>(Multiple Items)</t>
  </si>
  <si>
    <t>Row Labels</t>
  </si>
  <si>
    <t>Count of ID</t>
  </si>
  <si>
    <t>CY2022</t>
  </si>
  <si>
    <t>JID</t>
  </si>
  <si>
    <t>CYQ2</t>
  </si>
  <si>
    <t>No JID</t>
  </si>
  <si>
    <t>CYQ3</t>
  </si>
  <si>
    <t>CYQ4</t>
  </si>
  <si>
    <t>Grand Total</t>
  </si>
  <si>
    <t>CY2023</t>
  </si>
  <si>
    <t>CYQ1</t>
  </si>
  <si>
    <t>Requests by Industry</t>
  </si>
  <si>
    <t>Column Labels</t>
  </si>
  <si>
    <t>2024</t>
  </si>
  <si>
    <t>Average of Initial Weight</t>
  </si>
  <si>
    <t>Opportunity Name</t>
  </si>
  <si>
    <t>Daniel Hoover</t>
  </si>
  <si>
    <t>ID No.</t>
  </si>
  <si>
    <t>Requestor Name</t>
  </si>
  <si>
    <t>Partner Name</t>
  </si>
  <si>
    <t>LEP / Jupiter Leaders</t>
  </si>
  <si>
    <t xml:space="preserve">GTM Pod Involved </t>
  </si>
  <si>
    <t>Account Name</t>
  </si>
  <si>
    <t>Opportunity ID</t>
  </si>
  <si>
    <t xml:space="preserve">Stage </t>
  </si>
  <si>
    <t>FY</t>
  </si>
  <si>
    <t>Win/Loss Summary Notes</t>
  </si>
  <si>
    <t>Assigned to</t>
  </si>
  <si>
    <t>Total Value ($)</t>
  </si>
  <si>
    <t>Winner</t>
  </si>
  <si>
    <t xml:space="preserve">W/L: Team </t>
  </si>
  <si>
    <t>W/L: Solution</t>
  </si>
  <si>
    <t xml:space="preserve">W/L Price </t>
  </si>
  <si>
    <t>W/L: Orals</t>
  </si>
  <si>
    <t xml:space="preserve">W/L: Brand </t>
  </si>
  <si>
    <t>TEX - Voyager UKG Implementation Bridge Letter</t>
  </si>
  <si>
    <t>FY25 - P01</t>
  </si>
  <si>
    <t>Call 1: Veronica Holleran / Logan Webb (scheduled 10/24)
Note: This op shows as expanded, but it's related to the NEW, larger op that has yet to close valued at $5.5M, expected to close 12/24 - JO-6102277
Pursuit Team advised we hold on conducting W/L review as the work has been put on hold</t>
  </si>
  <si>
    <t>HCM Implementation</t>
  </si>
  <si>
    <t>FY25 - P02</t>
  </si>
  <si>
    <t>Sole Sourced - only do Win/Loss when there are competitors</t>
  </si>
  <si>
    <t>Scripps UKG Pro WFM Implementation</t>
  </si>
  <si>
    <t xml:space="preserve">The Scripps deal highlighted the importance of executive-level relationships, in ensuring a successful sales cycle. KPMG was a key competitor (Healthcare IT Leaders was another, less noted, competitor), and Grey Wolf Consulting was involved in the negotiations, which concluded with a $1 million upfront payment for a $4.15 million proposal. Client feedback was highly positive, with Chris noting that the client's experience with Deloitte exceeded expectations, largely due to Jordan Veliz's strong relationship management skills. Also mentioned OCM involvement with AmbitionScan being a differentiator in the sales process. No formal orals presentation was conducted; had a few calls with IT director and CIO. </t>
  </si>
  <si>
    <t>Montefiore - HCM (Workday/UKG) Program Mgmt. Partner</t>
  </si>
  <si>
    <t>The client appreciated the detailed, creative, and community-focused RFI document, with the relationship and collaboration being key differentiators. Although the decision to proceed with Deloitte was made swiftly, internal communication and a larger, undisclosed deal caused delays in the contracting process. Pricing was crucial, and margin relief was negotiated due to budget constraints, facilitated by transparent conversations and the awareness of a larger deal in the works.</t>
  </si>
  <si>
    <t>PNC Talent Acqusition Structural Inclusion Analysis</t>
  </si>
  <si>
    <t>FY25 - P04</t>
  </si>
  <si>
    <t xml:space="preserve">The opportunity was secured through strategic collaboration, strong client relationships, and targeted investment. LCP was heavily involved, and despite a competitive landscape and a lengthy sales cycle, the team's adaptability in pricing and tool offerings was crucial ($45K account investment). We were picked based on comprehensive capabilities, data-driven approach, and the team's commitment. Without the investment, we would have been priced out. </t>
  </si>
  <si>
    <t>Skills based Workforce Planning</t>
  </si>
  <si>
    <t>Closed Abandoned</t>
  </si>
  <si>
    <t>Abandoned - confirmed in Jupiter</t>
  </si>
  <si>
    <t>Zayo Workday Managed Services &amp; Optimization</t>
  </si>
  <si>
    <t xml:space="preserve">(VH) The was an RFP for managed services. The Account team had previously won a significant AMS project for Zayo, leading to the opportunity to bid for the Workday project. Despite receiving positive feedback on their preparation, message, and value proposition, PwC won the proposal due to their recent financial services opportunity win and (assumed) more competitive pricing (likely less than half of what we pitched). Feedback indicated a need for better articulation of pricing and its rationale. The Pursuit Team emphasized their strength, including subject matter experts and leadership, and their extensive preparation, which was complimented. However, there was a lack of clear communication about pricing flexibility and limited commercial discussion during orals, which may have impacted the outcome. Competitors included PwC, TCS (the incumbent), Kanos, and Accenture, with PwC having an advantage due to previous work with the client. The client made a swift decision within 2-3 weeks and was noted for their intelligence and high BS meter. Internal coordination issues were noted, with some frustration from the account team and disagreement over a 7.5% investment. </t>
  </si>
  <si>
    <t>PWC</t>
  </si>
  <si>
    <t>Toyota NA Workday Operate to Innovate</t>
  </si>
  <si>
    <t>Covered by Central W/L Team</t>
  </si>
  <si>
    <t>Stryker EMEA WFM &amp; Payroll Implementation - Phase 2</t>
  </si>
  <si>
    <t>Providence UKG WFM Implementation</t>
  </si>
  <si>
    <t>Opportunity Type listed as "expansion" so not in scope for review</t>
  </si>
  <si>
    <t>HR Optimization &amp; HR Ops Implementation</t>
  </si>
  <si>
    <t>Trane - HCM Implementation</t>
  </si>
  <si>
    <t>FY25 - P03</t>
  </si>
  <si>
    <t>FAF | DC | HCM INTL Expand | WKDAY (Phase 1)</t>
  </si>
  <si>
    <t>NOTE: Incorrectly tagged in the system as Closed-Lost, when it should be Closed-Abandoned. Canceled win/loss review discussion.</t>
  </si>
  <si>
    <t>Dom Sabatino</t>
  </si>
  <si>
    <t>Vertex Pharma - WD AMS Support</t>
  </si>
  <si>
    <t>FY25 - P05</t>
  </si>
  <si>
    <t>The pursuit was our first AMS opportunity with Vertex. Feedback indicated concerns about Deloitte’s agility and creativity compared to other providers, indicating more rigidity around service and SLA. Offshoring a large portion of the work raised issues regarding timeliness, problem-solving, and agility. Additionally, there was a general perception of the account being very small for Deloitte. On the positive side, our presentation and proposal were well-received, with a competitive commercial offering. The client appreciated the involvement of various team members, which brought the service and solution to life, and acknowledged the strong overarching relationship with Vertex.</t>
  </si>
  <si>
    <t>Unknown</t>
  </si>
  <si>
    <t>ERP Implementation</t>
  </si>
  <si>
    <t>HR - Vanguard - ServiceNow HRSD Implementation</t>
  </si>
  <si>
    <t>BJC UKG Pro WFM Implementation</t>
  </si>
  <si>
    <t>NYU Langone UKG Pro WFM Implementation</t>
  </si>
  <si>
    <t>FY25 - P06</t>
  </si>
  <si>
    <t xml:space="preserve">Internal </t>
  </si>
  <si>
    <t>The situation was nuanced; internal political wars between CPG &amp; MVH at the client set us up for failure, but it worked in our favor. Accenture won the work, tarnishing their brand and excluding them from future RFPs with MVH. The project, presented as a global technology roadmap, however it was aimed to consolidate two Workday tenants under one. Undoing our implementation of Workday at CPG &amp; MVH would have harmed our brand, since we were directly involved in those implementations. Our pricing was competitive with small incentives. Scaling account involvement in deals under $5M is crucial to effectively communicate our value proposition.</t>
  </si>
  <si>
    <t>Accenture</t>
  </si>
  <si>
    <t>Leadership Framework Redesign and Implementation</t>
  </si>
  <si>
    <t>Historically, HR has not been a strong area for Deloitte with this client. In May 2023, Deloitte identified an opportunity and shared a proposal in September. Despite limited client engagement, Frances discussed talent mobility and marketplace strategies with a client contact seeking bids for a leadership framework refresh. Although Deloitte proposed a competitive project costing $400-$600K over 12-15 weeks, the client chose a different vendor, likely Korn Ferry or McKenzie, due to a stronger relationship. Frances emphasized the need for better strategies to gather competitor intelligence and strengthen relationships, highlighting the importance of tailored approaches even in less mature client relationships. No orals was conducted.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</si>
</sst>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d/yy\ h:mm:ss"/>
    <numFmt numFmtId="167" formatCode="[$-409]d\-mmm\-yy;@"/>
    <numFmt numFmtId="168" formatCode="m/d/yy;@"/>
    <numFmt numFmtId="169" formatCode="_(&quot;$&quot;* #,##0_);_(&quot;$&quot;* \(#,##0\);_(&quot;$&quot;* &quot;-&quot;??_);_(@_)"/>
  </numFmts>
  <fonts count="27"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sz val="8"/>
      <name val="Calibri"/>
      <family val="2"/>
      <scheme val="minor"/>
    </font>
    <font>
      <sz val="11"/>
      <color rgb="FF9C0006"/>
      <name val="Calibri"/>
      <family val="2"/>
      <scheme val="minor"/>
    </font>
    <font>
      <sz val="11"/>
      <color rgb="FF000000"/>
      <name val="Calibri"/>
      <family val="2"/>
      <scheme val="minor"/>
    </font>
    <font>
      <sz val="11"/>
      <color theme="1"/>
      <name val="Calibri"/>
      <family val="2"/>
    </font>
    <font>
      <sz val="10.5"/>
      <color rgb="FF181818"/>
      <name val="Segoe UI"/>
      <family val="2"/>
    </font>
    <font>
      <sz val="11"/>
      <name val="Calibri"/>
      <family val="2"/>
      <scheme val="minor"/>
    </font>
    <font>
      <sz val="11"/>
      <color theme="1"/>
      <name val="Calibri"/>
      <family val="2"/>
      <scheme val="minor"/>
    </font>
    <font>
      <i/>
      <sz val="11"/>
      <color theme="1"/>
      <name val="Calibri"/>
      <family val="2"/>
      <scheme val="minor"/>
    </font>
    <font>
      <b/>
      <sz val="9"/>
      <color theme="0"/>
      <name val="Calibri"/>
      <family val="2"/>
      <scheme val="minor"/>
    </font>
    <font>
      <sz val="11"/>
      <color theme="1"/>
      <name val="Segoe UI"/>
      <family val="2"/>
    </font>
    <font>
      <u/>
      <sz val="11"/>
      <color rgb="FF0563C1"/>
      <name val="Calibri"/>
      <family val="2"/>
    </font>
    <font>
      <sz val="11"/>
      <color rgb="FF000000"/>
      <name val="Calibri"/>
      <family val="2"/>
    </font>
    <font>
      <u/>
      <sz val="11"/>
      <color theme="10"/>
      <name val="Calibri"/>
      <family val="2"/>
    </font>
    <font>
      <sz val="11"/>
      <color rgb="FF181818"/>
      <name val="Calibri"/>
      <family val="2"/>
      <scheme val="minor"/>
    </font>
    <font>
      <b/>
      <u/>
      <sz val="11"/>
      <color rgb="FF0563C1"/>
      <name val="Calibri"/>
      <family val="2"/>
    </font>
    <font>
      <b/>
      <sz val="12"/>
      <color theme="0"/>
      <name val="Calibri"/>
      <family val="2"/>
    </font>
    <font>
      <b/>
      <sz val="12"/>
      <name val="Arial"/>
      <family val="2"/>
    </font>
    <font>
      <sz val="12"/>
      <name val="Arial"/>
      <family val="2"/>
    </font>
    <font>
      <sz val="11"/>
      <color rgb="FFFF0000"/>
      <name val="Calibri"/>
      <family val="2"/>
      <scheme val="minor"/>
    </font>
    <font>
      <sz val="11"/>
      <color rgb="FF181818"/>
      <name val="Segoe UI"/>
      <family val="2"/>
    </font>
    <font>
      <sz val="10"/>
      <color rgb="FF181818"/>
      <name val="Segoe UI"/>
      <family val="2"/>
    </font>
    <font>
      <sz val="11"/>
      <color rgb="FF006100"/>
      <name val="Calibri"/>
      <family val="2"/>
      <scheme val="minor"/>
    </font>
    <font>
      <sz val="11"/>
      <color rgb="FF212121"/>
      <name val="Calibri"/>
      <family val="2"/>
      <scheme val="minor"/>
    </font>
  </fonts>
  <fills count="15">
    <fill>
      <patternFill patternType="none"/>
    </fill>
    <fill>
      <patternFill patternType="gray125"/>
    </fill>
    <fill>
      <patternFill patternType="solid">
        <fgColor theme="1" tint="0.499984740745262"/>
        <bgColor indexed="64"/>
      </patternFill>
    </fill>
    <fill>
      <patternFill patternType="solid">
        <fgColor theme="1"/>
        <bgColor indexed="64"/>
      </patternFill>
    </fill>
    <fill>
      <patternFill patternType="solid">
        <fgColor theme="9"/>
        <bgColor indexed="64"/>
      </patternFill>
    </fill>
    <fill>
      <patternFill patternType="solid">
        <fgColor rgb="FFFFC7CE"/>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0" tint="-0.249977111117893"/>
        <bgColor indexed="64"/>
      </patternFill>
    </fill>
    <fill>
      <patternFill patternType="solid">
        <fgColor rgb="FF7030A0"/>
        <bgColor indexed="64"/>
      </patternFill>
    </fill>
    <fill>
      <patternFill patternType="solid">
        <fgColor rgb="FFFF0000"/>
        <bgColor indexed="64"/>
      </patternFill>
    </fill>
    <fill>
      <patternFill patternType="solid">
        <fgColor rgb="FFFFFF00"/>
        <bgColor indexed="64"/>
      </patternFill>
    </fill>
    <fill>
      <patternFill patternType="solid">
        <fgColor rgb="FFC6EFCE"/>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5">
    <xf numFmtId="0" fontId="0" fillId="0" borderId="0"/>
    <xf numFmtId="0" fontId="2" fillId="0" borderId="0" applyNumberFormat="0" applyFill="0" applyBorder="0" applyAlignment="0" applyProtection="0"/>
    <xf numFmtId="0" fontId="5" fillId="5" borderId="0" applyNumberFormat="0" applyBorder="0" applyAlignment="0" applyProtection="0"/>
    <xf numFmtId="44" fontId="10" fillId="0" borderId="0" applyFont="0" applyFill="0" applyBorder="0" applyAlignment="0" applyProtection="0"/>
    <xf numFmtId="0" fontId="25" fillId="13" borderId="0" applyNumberFormat="0" applyBorder="0" applyAlignment="0" applyProtection="0"/>
  </cellStyleXfs>
  <cellXfs count="98">
    <xf numFmtId="0" fontId="0" fillId="0" borderId="0" xfId="0"/>
    <xf numFmtId="0" fontId="0" fillId="0" borderId="0" xfId="0" applyAlignment="1">
      <alignment wrapText="1"/>
    </xf>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left" indent="1"/>
    </xf>
    <xf numFmtId="0" fontId="0" fillId="0" borderId="0" xfId="0" pivotButton="1"/>
    <xf numFmtId="14" fontId="0" fillId="0" borderId="0" xfId="0" applyNumberFormat="1" applyAlignment="1">
      <alignment wrapText="1"/>
    </xf>
    <xf numFmtId="0" fontId="1" fillId="0" borderId="0" xfId="0" applyFont="1" applyAlignment="1">
      <alignment horizontal="center"/>
    </xf>
    <xf numFmtId="0" fontId="1" fillId="0" borderId="0" xfId="0" applyFont="1" applyAlignment="1">
      <alignment horizontal="left"/>
    </xf>
    <xf numFmtId="10" fontId="0" fillId="0" borderId="0" xfId="0" applyNumberFormat="1"/>
    <xf numFmtId="0" fontId="3" fillId="2" borderId="0" xfId="0" applyFont="1" applyFill="1" applyAlignment="1">
      <alignment vertical="top"/>
    </xf>
    <xf numFmtId="0" fontId="3" fillId="0" borderId="0" xfId="0" applyFont="1" applyAlignment="1">
      <alignment vertical="top"/>
    </xf>
    <xf numFmtId="0" fontId="0" fillId="0" borderId="0" xfId="0" applyAlignment="1">
      <alignment vertical="center"/>
    </xf>
    <xf numFmtId="0" fontId="0" fillId="0" borderId="0" xfId="0" applyAlignment="1">
      <alignment vertical="center" wrapText="1"/>
    </xf>
    <xf numFmtId="16" fontId="0" fillId="0" borderId="0" xfId="0" applyNumberFormat="1" applyAlignment="1">
      <alignment wrapText="1"/>
    </xf>
    <xf numFmtId="167" fontId="0" fillId="0" borderId="0" xfId="0" applyNumberFormat="1"/>
    <xf numFmtId="0" fontId="0" fillId="0" borderId="0" xfId="0" applyAlignment="1">
      <alignment horizontal="center" vertical="center"/>
    </xf>
    <xf numFmtId="0" fontId="0" fillId="0" borderId="0" xfId="0" applyAlignment="1">
      <alignment horizontal="left" wrapText="1"/>
    </xf>
    <xf numFmtId="164" fontId="0" fillId="0" borderId="0" xfId="0" applyNumberFormat="1" applyAlignment="1">
      <alignment wrapText="1"/>
    </xf>
    <xf numFmtId="0" fontId="0" fillId="0" borderId="0" xfId="0" applyAlignment="1">
      <alignment horizontal="right" wrapText="1"/>
    </xf>
    <xf numFmtId="164" fontId="0" fillId="0" borderId="0" xfId="0" applyNumberFormat="1" applyAlignment="1">
      <alignment horizontal="right" wrapText="1"/>
    </xf>
    <xf numFmtId="0" fontId="0" fillId="0" borderId="0" xfId="0" applyAlignment="1">
      <alignment horizontal="left" vertical="center"/>
    </xf>
    <xf numFmtId="14" fontId="3" fillId="0" borderId="0" xfId="0" applyNumberFormat="1" applyFont="1" applyAlignment="1">
      <alignment vertical="top"/>
    </xf>
    <xf numFmtId="0" fontId="3" fillId="2" borderId="0" xfId="0" applyFont="1" applyFill="1" applyAlignment="1">
      <alignment horizontal="center" vertical="top"/>
    </xf>
    <xf numFmtId="0" fontId="3" fillId="2" borderId="0" xfId="0" applyFont="1" applyFill="1" applyAlignment="1">
      <alignment horizontal="left" vertical="top"/>
    </xf>
    <xf numFmtId="167" fontId="3" fillId="2" borderId="0" xfId="0" applyNumberFormat="1" applyFont="1" applyFill="1" applyAlignment="1">
      <alignment vertical="top"/>
    </xf>
    <xf numFmtId="0" fontId="10" fillId="0" borderId="0" xfId="2" applyFont="1" applyFill="1" applyAlignment="1">
      <alignment horizontal="left" wrapText="1"/>
    </xf>
    <xf numFmtId="0" fontId="9" fillId="0" borderId="0" xfId="2" applyFont="1" applyFill="1" applyAlignment="1">
      <alignment horizontal="left" wrapText="1"/>
    </xf>
    <xf numFmtId="0" fontId="9" fillId="0" borderId="0" xfId="2" quotePrefix="1" applyFont="1" applyFill="1" applyAlignment="1">
      <alignment horizontal="left" wrapText="1"/>
    </xf>
    <xf numFmtId="0" fontId="8" fillId="0" borderId="0" xfId="0" applyFont="1" applyAlignment="1">
      <alignment horizontal="left" wrapText="1"/>
    </xf>
    <xf numFmtId="0" fontId="2" fillId="0" borderId="0" xfId="1" applyNumberFormat="1" applyAlignment="1">
      <alignment wrapText="1"/>
    </xf>
    <xf numFmtId="0" fontId="2" fillId="0" borderId="0" xfId="1" applyNumberFormat="1" applyAlignment="1">
      <alignment horizontal="left" wrapText="1"/>
    </xf>
    <xf numFmtId="0" fontId="2" fillId="0" borderId="0" xfId="1" applyAlignment="1">
      <alignment horizontal="left" wrapText="1"/>
    </xf>
    <xf numFmtId="0" fontId="2" fillId="0" borderId="0" xfId="1" applyNumberFormat="1" applyFill="1" applyAlignment="1">
      <alignment horizontal="left" wrapText="1"/>
    </xf>
    <xf numFmtId="0" fontId="2" fillId="0" borderId="0" xfId="1" applyFill="1" applyAlignment="1">
      <alignment horizontal="left" wrapText="1"/>
    </xf>
    <xf numFmtId="0" fontId="0" fillId="0" borderId="0" xfId="0" applyAlignment="1">
      <alignment horizontal="center" wrapText="1"/>
    </xf>
    <xf numFmtId="0" fontId="7" fillId="0" borderId="0" xfId="0" applyFont="1" applyAlignment="1">
      <alignment horizontal="left" wrapText="1"/>
    </xf>
    <xf numFmtId="14" fontId="0" fillId="0" borderId="0" xfId="0" applyNumberFormat="1" applyAlignment="1">
      <alignment horizontal="left" wrapText="1"/>
    </xf>
    <xf numFmtId="0" fontId="9" fillId="0" borderId="0" xfId="1" applyNumberFormat="1" applyFont="1" applyAlignment="1">
      <alignment horizontal="left" wrapText="1"/>
    </xf>
    <xf numFmtId="167" fontId="0" fillId="0" borderId="0" xfId="0" applyNumberFormat="1" applyAlignment="1">
      <alignment horizontal="left" wrapText="1"/>
    </xf>
    <xf numFmtId="0" fontId="3" fillId="0" borderId="0" xfId="0" applyFont="1" applyAlignment="1">
      <alignment vertical="top" wrapText="1"/>
    </xf>
    <xf numFmtId="0" fontId="6" fillId="0" borderId="0" xfId="1" applyNumberFormat="1" applyFont="1" applyAlignment="1">
      <alignment horizontal="left" wrapText="1"/>
    </xf>
    <xf numFmtId="0" fontId="6" fillId="0" borderId="0" xfId="1" applyFont="1" applyAlignment="1">
      <alignment horizontal="left" wrapText="1"/>
    </xf>
    <xf numFmtId="0" fontId="9" fillId="0" borderId="0" xfId="1" applyFont="1" applyAlignment="1">
      <alignment horizontal="left" wrapText="1"/>
    </xf>
    <xf numFmtId="0" fontId="3" fillId="3" borderId="0" xfId="0" applyFont="1" applyFill="1" applyAlignment="1">
      <alignment vertical="top"/>
    </xf>
    <xf numFmtId="0" fontId="0" fillId="0" borderId="0" xfId="0" applyAlignment="1">
      <alignment vertical="top"/>
    </xf>
    <xf numFmtId="0" fontId="10" fillId="0" borderId="0" xfId="1" applyNumberFormat="1" applyFont="1" applyAlignment="1">
      <alignment horizontal="left" wrapText="1"/>
    </xf>
    <xf numFmtId="168" fontId="0" fillId="0" borderId="0" xfId="0" applyNumberFormat="1" applyAlignment="1">
      <alignment horizontal="left" wrapText="1"/>
    </xf>
    <xf numFmtId="168" fontId="0" fillId="0" borderId="0" xfId="0" applyNumberFormat="1"/>
    <xf numFmtId="0" fontId="0" fillId="0" borderId="1" xfId="0" applyBorder="1"/>
    <xf numFmtId="15" fontId="0" fillId="0" borderId="0" xfId="0" applyNumberFormat="1" applyAlignment="1">
      <alignment horizontal="left"/>
    </xf>
    <xf numFmtId="1" fontId="0" fillId="0" borderId="0" xfId="0" applyNumberFormat="1" applyAlignment="1">
      <alignment horizontal="left" wrapText="1"/>
    </xf>
    <xf numFmtId="0" fontId="2" fillId="0" borderId="0" xfId="1" applyFill="1" applyAlignment="1">
      <alignment wrapText="1"/>
    </xf>
    <xf numFmtId="0" fontId="16" fillId="0" borderId="0" xfId="1" applyNumberFormat="1" applyFont="1" applyAlignment="1">
      <alignment horizontal="left" wrapText="1"/>
    </xf>
    <xf numFmtId="0" fontId="12" fillId="3" borderId="2" xfId="0" applyFont="1" applyFill="1" applyBorder="1" applyAlignment="1">
      <alignment vertical="top"/>
    </xf>
    <xf numFmtId="0" fontId="0" fillId="0" borderId="0" xfId="0" quotePrefix="1" applyAlignment="1">
      <alignment horizontal="left" wrapText="1"/>
    </xf>
    <xf numFmtId="0" fontId="8" fillId="0" borderId="0" xfId="0" applyFont="1"/>
    <xf numFmtId="0" fontId="13" fillId="0" borderId="0" xfId="0" applyFont="1"/>
    <xf numFmtId="0" fontId="17" fillId="0" borderId="0" xfId="0" applyFont="1"/>
    <xf numFmtId="0" fontId="14" fillId="0" borderId="0" xfId="1" applyNumberFormat="1" applyFont="1" applyAlignment="1">
      <alignment horizontal="left" wrapText="1"/>
    </xf>
    <xf numFmtId="0" fontId="0" fillId="0" borderId="3" xfId="0" applyBorder="1" applyAlignment="1">
      <alignment horizontal="right" wrapText="1"/>
    </xf>
    <xf numFmtId="0" fontId="12" fillId="2" borderId="0" xfId="0" applyFont="1" applyFill="1" applyAlignment="1">
      <alignment vertical="top" wrapText="1"/>
    </xf>
    <xf numFmtId="0" fontId="0" fillId="7" borderId="0" xfId="0" applyFill="1"/>
    <xf numFmtId="0" fontId="0" fillId="7" borderId="0" xfId="0" applyFill="1" applyAlignment="1">
      <alignment wrapText="1"/>
    </xf>
    <xf numFmtId="0" fontId="19" fillId="9" borderId="1" xfId="0" applyFont="1" applyFill="1" applyBorder="1"/>
    <xf numFmtId="0" fontId="19" fillId="8" borderId="1" xfId="0" applyFont="1" applyFill="1" applyBorder="1"/>
    <xf numFmtId="0" fontId="19" fillId="8" borderId="1" xfId="0" applyFont="1" applyFill="1" applyBorder="1" applyAlignment="1">
      <alignment wrapText="1"/>
    </xf>
    <xf numFmtId="0" fontId="19" fillId="4" borderId="1" xfId="0" applyFont="1" applyFill="1" applyBorder="1"/>
    <xf numFmtId="0" fontId="20" fillId="0" borderId="0" xfId="0" applyFont="1" applyAlignment="1">
      <alignment horizontal="left" vertical="center" wrapText="1"/>
    </xf>
    <xf numFmtId="0" fontId="21" fillId="0" borderId="0" xfId="0" applyFont="1" applyAlignment="1">
      <alignment horizontal="left" vertical="center" wrapText="1"/>
    </xf>
    <xf numFmtId="0" fontId="19" fillId="3" borderId="1" xfId="0" applyFont="1" applyFill="1" applyBorder="1"/>
    <xf numFmtId="0" fontId="0" fillId="0" borderId="1" xfId="0" applyBorder="1" applyAlignment="1">
      <alignment wrapText="1"/>
    </xf>
    <xf numFmtId="0" fontId="19" fillId="10" borderId="1" xfId="0" applyFont="1" applyFill="1" applyBorder="1"/>
    <xf numFmtId="0" fontId="23" fillId="0" borderId="1" xfId="0" applyFont="1" applyBorder="1" applyAlignment="1">
      <alignment wrapText="1"/>
    </xf>
    <xf numFmtId="169" fontId="17" fillId="0" borderId="1" xfId="3" applyNumberFormat="1" applyFont="1" applyBorder="1"/>
    <xf numFmtId="0" fontId="17" fillId="0" borderId="1" xfId="0" applyFont="1" applyBorder="1" applyAlignment="1">
      <alignment wrapText="1"/>
    </xf>
    <xf numFmtId="0" fontId="0" fillId="4" borderId="1" xfId="0" applyFill="1" applyBorder="1" applyAlignment="1">
      <alignment wrapText="1"/>
    </xf>
    <xf numFmtId="0" fontId="0" fillId="11" borderId="1" xfId="0" applyFill="1" applyBorder="1" applyAlignment="1">
      <alignment wrapText="1"/>
    </xf>
    <xf numFmtId="0" fontId="24" fillId="0" borderId="0" xfId="0" applyFont="1"/>
    <xf numFmtId="0" fontId="0" fillId="12" borderId="0" xfId="0" applyFill="1"/>
    <xf numFmtId="0" fontId="0" fillId="12" borderId="1" xfId="0" applyFill="1" applyBorder="1"/>
    <xf numFmtId="0" fontId="22" fillId="0" borderId="1" xfId="0" applyFont="1" applyBorder="1" applyAlignment="1">
      <alignment wrapText="1"/>
    </xf>
    <xf numFmtId="0" fontId="11" fillId="0" borderId="0" xfId="0" applyFont="1" applyAlignment="1">
      <alignment wrapText="1"/>
    </xf>
    <xf numFmtId="0" fontId="25" fillId="0" borderId="1" xfId="4" applyFill="1" applyBorder="1"/>
    <xf numFmtId="0" fontId="0" fillId="11" borderId="0" xfId="0" applyFill="1"/>
    <xf numFmtId="0" fontId="0" fillId="14" borderId="0" xfId="0" applyFill="1"/>
    <xf numFmtId="0" fontId="0" fillId="14" borderId="1" xfId="0" applyFill="1" applyBorder="1"/>
    <xf numFmtId="0" fontId="0" fillId="11" borderId="1" xfId="0" applyFill="1" applyBorder="1"/>
    <xf numFmtId="0" fontId="0" fillId="6" borderId="1" xfId="0" applyFill="1" applyBorder="1"/>
    <xf numFmtId="0" fontId="0" fillId="9" borderId="1" xfId="0" applyFill="1" applyBorder="1"/>
    <xf numFmtId="0" fontId="0" fillId="12" borderId="0" xfId="0" applyFill="1" applyAlignment="1">
      <alignment horizontal="left" wrapText="1"/>
    </xf>
    <xf numFmtId="0" fontId="9" fillId="0" borderId="0" xfId="1" applyNumberFormat="1" applyFont="1" applyAlignment="1">
      <alignment horizontal="left" vertical="top" wrapText="1"/>
    </xf>
    <xf numFmtId="0" fontId="0" fillId="0" borderId="0" xfId="0" applyAlignment="1">
      <alignment horizontal="right"/>
    </xf>
    <xf numFmtId="0" fontId="0" fillId="0" borderId="0" xfId="0" pivotButton="1" applyAlignment="1">
      <alignment horizontal="right"/>
    </xf>
    <xf numFmtId="14" fontId="0" fillId="0" borderId="0" xfId="0" applyNumberFormat="1" applyAlignment="1">
      <alignment horizontal="right"/>
    </xf>
    <xf numFmtId="0" fontId="0" fillId="0" borderId="0" xfId="0" pivotButton="1" applyAlignment="1">
      <alignment horizontal="center"/>
    </xf>
    <xf numFmtId="0" fontId="26" fillId="0" borderId="0" xfId="0" applyFont="1" applyAlignment="1">
      <alignment wrapText="1"/>
    </xf>
  </cellXfs>
  <cellStyles count="5">
    <cellStyle name="Bad" xfId="2" builtinId="27"/>
    <cellStyle name="Currency" xfId="3" builtinId="4"/>
    <cellStyle name="Good" xfId="4" builtinId="26"/>
    <cellStyle name="Hyperlink" xfId="1" builtinId="8"/>
    <cellStyle name="Normal" xfId="0" builtinId="0"/>
  </cellStyles>
  <dxfs count="11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8F8F"/>
        </patternFill>
      </fill>
    </dxf>
    <dxf>
      <fill>
        <patternFill>
          <bgColor rgb="FFFF8F8F"/>
        </patternFill>
      </fill>
    </dxf>
    <dxf>
      <fill>
        <patternFill>
          <bgColor rgb="FFFF8F8F"/>
        </patternFill>
      </fill>
    </dxf>
    <dxf>
      <fill>
        <patternFill>
          <bgColor rgb="FFFF8F8F"/>
        </patternFill>
      </fill>
    </dxf>
    <dxf>
      <fill>
        <patternFill>
          <bgColor rgb="FFFF8F8F"/>
        </patternFill>
      </fill>
    </dxf>
    <dxf>
      <fill>
        <patternFill>
          <bgColor rgb="FFFF8F8F"/>
        </patternFill>
      </fill>
    </dxf>
    <dxf>
      <fill>
        <patternFill>
          <bgColor rgb="FFFF8F8F"/>
        </patternFill>
      </fill>
    </dxf>
    <dxf>
      <fill>
        <patternFill>
          <bgColor rgb="FFFF8F8F"/>
        </patternFill>
      </fill>
    </dxf>
    <dxf>
      <fill>
        <patternFill>
          <bgColor rgb="FFFF8F8F"/>
        </patternFill>
      </fill>
    </dxf>
    <dxf>
      <fill>
        <patternFill>
          <bgColor rgb="FFFF8F8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alignment horizontal="center" vertical="bottom" textRotation="0" wrapText="1" indent="0" justifyLastLine="0" shrinkToFit="0" readingOrder="0"/>
    </dxf>
    <dxf>
      <numFmt numFmtId="0" formatCode="General"/>
      <alignment horizontal="center" vertical="bottom" textRotation="0" wrapText="1" indent="0" justifyLastLine="0" shrinkToFit="0" readingOrder="0"/>
    </dxf>
    <dxf>
      <numFmt numFmtId="1" formatCode="0"/>
      <alignment horizontal="left" vertical="bottom" textRotation="0" wrapText="1" indent="0" justifyLastLine="0" shrinkToFit="0" readingOrder="0"/>
    </dxf>
    <dxf>
      <numFmt numFmtId="168" formatCode="m/d/yy;@"/>
      <alignment horizontal="left" vertical="bottom" textRotation="0" wrapText="1" indent="0" justifyLastLine="0" shrinkToFit="0" readingOrder="0"/>
    </dxf>
    <dxf>
      <numFmt numFmtId="0" formatCode="General"/>
      <alignment vertical="bottom" textRotation="0" wrapText="1" indent="0" justifyLastLine="0" shrinkToFit="0" readingOrder="0"/>
    </dxf>
    <dxf>
      <numFmt numFmtId="167" formatCode="[$-409]d\-mmm\-yy;@"/>
      <alignment horizontal="left" vertical="bottom" textRotation="0" wrapText="1" indent="0" justifyLastLine="0" shrinkToFit="0" readingOrder="0"/>
    </dxf>
    <dxf>
      <numFmt numFmtId="167" formatCode="[$-409]d\-mmm\-yy;@"/>
      <alignment horizontal="left" vertical="bottom" textRotation="0" wrapText="1" indent="0" justifyLastLine="0" shrinkToFit="0" readingOrder="0"/>
    </dxf>
    <dxf>
      <numFmt numFmtId="167" formatCode="[$-409]d\-mmm\-yy;@"/>
      <alignment horizontal="left" vertical="bottom" textRotation="0" wrapText="1" indent="0" justifyLastLine="0" shrinkToFit="0" readingOrder="0"/>
    </dxf>
    <dxf>
      <numFmt numFmtId="0" formatCode="General"/>
      <alignment vertical="bottom" textRotation="0" wrapText="1" indent="0" justifyLastLine="0" shrinkToFit="0" readingOrder="0"/>
    </dxf>
    <dxf>
      <numFmt numFmtId="0" formatCode="General"/>
      <alignment horizontal="left"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numFmt numFmtId="0" formatCode="General"/>
      <alignment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left" vertical="bottom" textRotation="0" wrapText="1" indent="0" justifyLastLine="0" shrinkToFit="0" readingOrder="0"/>
    </dxf>
    <dxf>
      <numFmt numFmtId="0" formatCode="General"/>
      <alignment horizontal="left" vertical="bottom" textRotation="0" wrapText="1" indent="0" justifyLastLine="0" shrinkToFit="0" readingOrder="0"/>
    </dxf>
    <dxf>
      <numFmt numFmtId="0" formatCode="General"/>
      <alignment horizontal="left" vertical="bottom" textRotation="0" wrapText="1" indent="0" justifyLastLine="0" shrinkToFit="0" readingOrder="0"/>
    </dxf>
    <dxf>
      <numFmt numFmtId="19" formatCode="m/d/yyyy"/>
      <alignment horizontal="left" vertical="bottom" textRotation="0" wrapText="1" indent="0" justifyLastLine="0" shrinkToFit="0" readingOrder="0"/>
    </dxf>
    <dxf>
      <numFmt numFmtId="19" formatCode="m/d/yyyy"/>
      <alignment horizontal="general" vertical="bottom" textRotation="0" wrapText="1" indent="0" justifyLastLine="0" shrinkToFit="0" readingOrder="0"/>
    </dxf>
    <dxf>
      <numFmt numFmtId="19" formatCode="m/d/yyyy"/>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numFmt numFmtId="0" formatCode="General"/>
      <alignment horizontal="left" vertical="bottom" textRotation="0" wrapText="1" indent="0" justifyLastLine="0" shrinkToFit="0" readingOrder="0"/>
    </dxf>
    <dxf>
      <numFmt numFmtId="0" formatCode="General"/>
      <alignment horizontal="left" vertical="bottom" textRotation="0" wrapText="1" indent="0" justifyLastLine="0" shrinkToFit="0" readingOrder="0"/>
    </dxf>
    <dxf>
      <numFmt numFmtId="0" formatCode="General"/>
      <alignment horizontal="left" vertical="bottom" textRotation="0" wrapText="1" indent="0" justifyLastLine="0" shrinkToFit="0" readingOrder="0"/>
    </dxf>
    <dxf>
      <numFmt numFmtId="0" formatCode="General"/>
      <alignment horizontal="left" vertical="bottom" textRotation="0" wrapText="1" indent="0" justifyLastLine="0" shrinkToFit="0" readingOrder="0"/>
    </dxf>
    <dxf>
      <numFmt numFmtId="0" formatCode="General"/>
      <alignment horizontal="general" vertical="bottom" textRotation="0" wrapText="1" indent="0" justifyLastLine="0" shrinkToFit="0" readingOrder="0"/>
    </dxf>
    <dxf>
      <numFmt numFmtId="19" formatCode="m/d/yyyy"/>
      <alignment horizontal="lef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fill>
        <patternFill patternType="none">
          <fgColor indexed="64"/>
          <bgColor indexed="65"/>
        </patternFill>
      </fill>
      <alignment horizontal="left"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left" vertical="bottom" textRotation="0" wrapText="1" indent="0" justifyLastLine="0" shrinkToFit="0" readingOrder="0"/>
    </dxf>
    <dxf>
      <numFmt numFmtId="0" formatCode="General"/>
      <alignment horizontal="left" vertical="bottom" textRotation="0" wrapText="1" indent="0" justifyLastLine="0" shrinkToFit="0" readingOrder="0"/>
    </dxf>
    <dxf>
      <numFmt numFmtId="0" formatCode="General"/>
      <alignment horizontal="left" vertical="bottom" textRotation="0" wrapText="1" indent="0" justifyLastLine="0" shrinkToFit="0" readingOrder="0"/>
    </dxf>
    <dxf>
      <numFmt numFmtId="0" formatCode="General"/>
      <alignment horizontal="left" vertical="bottom" textRotation="0" wrapText="1" indent="0" justifyLastLine="0" shrinkToFit="0" readingOrder="0"/>
    </dxf>
    <dxf>
      <numFmt numFmtId="0" formatCode="General"/>
      <alignment horizontal="left" vertical="bottom" textRotation="0" wrapText="1" indent="0" justifyLastLine="0" shrinkToFit="0" readingOrder="0"/>
    </dxf>
    <dxf>
      <numFmt numFmtId="0" formatCode="General"/>
      <alignment horizontal="left" vertical="bottom" textRotation="0" wrapText="1" indent="0" justifyLastLine="0" shrinkToFit="0" readingOrder="0"/>
    </dxf>
    <dxf>
      <numFmt numFmtId="0" formatCode="General"/>
      <alignment horizontal="left" vertical="bottom" textRotation="0" wrapText="1" indent="0" justifyLastLine="0" shrinkToFit="0" readingOrder="0"/>
    </dxf>
    <dxf>
      <numFmt numFmtId="0" formatCode="General"/>
      <alignment textRotation="0" wrapText="1" indent="0" justifyLastLine="0" shrinkToFit="0" readingOrder="0"/>
    </dxf>
    <dxf>
      <numFmt numFmtId="164" formatCode="m/d/yy\ h:mm:ss"/>
      <alignment vertical="bottom" textRotation="0" wrapText="1" indent="0" justifyLastLine="0" shrinkToFit="0" readingOrder="0"/>
    </dxf>
    <dxf>
      <numFmt numFmtId="164" formatCode="m/d/yy\ h:mm:ss"/>
      <alignment vertical="bottom" textRotation="0" wrapText="1" indent="0" justifyLastLine="0" shrinkToFit="0" readingOrder="0"/>
    </dxf>
    <dxf>
      <numFmt numFmtId="0" formatCode="General"/>
      <alignment horizontal="right" vertical="bottom" textRotation="0" wrapText="1" indent="0" justifyLastLine="0" shrinkToFit="0" readingOrder="0"/>
    </dxf>
    <dxf>
      <alignment textRotation="0" wrapText="1" indent="0" justifyLastLine="0" shrinkToFit="0" readingOrder="0"/>
    </dxf>
    <dxf>
      <font>
        <sz val="9"/>
      </font>
      <alignment horizontal="general" vertical="top" textRotation="0" wrapText="0" indent="0" justifyLastLine="0" shrinkToFit="0" readingOrder="0"/>
    </dxf>
    <dxf>
      <alignment horizontal="center"/>
    </dxf>
    <dxf>
      <alignment horizontal="center"/>
    </dxf>
    <dxf>
      <alignment horizontal="center"/>
    </dxf>
    <dxf>
      <alignment horizontal="center"/>
    </dxf>
    <dxf>
      <alignment horizontal="general"/>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s>
  <tableStyles count="0" defaultTableStyle="TableStyleMedium2" defaultPivotStyle="PivotStyleLight16"/>
  <colors>
    <mruColors>
      <color rgb="FFFF8F8F"/>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17/10/relationships/person" Target="persons/person.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[source_excel.xlsx]Archived Metrics!PivotTable1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Requests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'Archived Metrics'!$B$3</c:f>
              <c:strCache>
                <c:ptCount val="1"/>
                <c:pt idx="0">
                  <c:v>Total</c:v>
                </c:pt>
              </c:strCache>
            </c:strRef>
          </c:tx>
          <c:spPr>
            <a:solidFill>
              <a:schemeClr val="accent1"/>
            </a:solidFill>
            <a:ln>
              <a:noFill/>
            </a:ln>
            <a:effectLst/>
          </c:spPr>
          <c:invertIfNegative val="0"/>
          <c:dLbls>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'Archived Metrics'!$A$4:$A$13</c:f>
              <c:multiLvlStrCache>
                <c:ptCount val="7"/>
                <c:lvl>
                  <c:pt idx="0">
                    <c:v>CYQ2</c:v>
                  </c:pt>
                  <c:pt idx="1">
                    <c:v>CYQ3</c:v>
                  </c:pt>
                  <c:pt idx="2">
                    <c:v>CYQ4</c:v>
                  </c:pt>
                  <c:pt idx="3">
                    <c:v>CYQ1</c:v>
                  </c:pt>
                  <c:pt idx="4">
                    <c:v>CYQ2</c:v>
                  </c:pt>
                  <c:pt idx="5">
                    <c:v>CYQ3</c:v>
                  </c:pt>
                  <c:pt idx="6">
                    <c:v>CYQ4</c:v>
                  </c:pt>
                </c:lvl>
                <c:lvl>
                  <c:pt idx="0">
                    <c:v>CY2022</c:v>
                  </c:pt>
                  <c:pt idx="3">
                    <c:v>CY2023</c:v>
                  </c:pt>
                </c:lvl>
              </c:multiLvlStrCache>
            </c:multiLvlStrRef>
          </c:cat>
          <c:val>
            <c:numRef>
              <c:f>'Archived Metrics'!$B$4:$B$13</c:f>
              <c:numCache>
                <c:formatCode>General</c:formatCode>
                <c:ptCount val="7"/>
                <c:pt idx="0">
                  <c:v>17</c:v>
                </c:pt>
                <c:pt idx="1">
                  <c:v>22</c:v>
                </c:pt>
                <c:pt idx="2">
                  <c:v>23</c:v>
                </c:pt>
                <c:pt idx="3">
                  <c:v>41</c:v>
                </c:pt>
                <c:pt idx="4">
                  <c:v>49</c:v>
                </c:pt>
                <c:pt idx="5">
                  <c:v>53</c:v>
                </c:pt>
                <c:pt idx="6">
                  <c:v>64</c:v>
                </c:pt>
              </c:numCache>
            </c:numRef>
          </c:val>
          <c:extLst>
            <c:ext xmlns:c16="http://schemas.microsoft.com/office/drawing/2014/chart" uri="{C3380CC4-5D6E-409C-BE32-E72D297353CC}">
              <c16:uniqueId val="{00000004-FE1B-4242-82AA-0A8345D3EFF7}"/>
            </c:ext>
          </c:extLst>
        </c:ser>
        <c:dLbls>
          <c:dLblPos val="outEnd"/>
          <c:showLegendKey val="0"/>
          <c:showVal val="1"/>
          <c:showCatName val="0"/>
          <c:showSerName val="0"/>
          <c:showPercent val="0"/>
          <c:showBubbleSize val="0"/>
        </c:dLbls>
        <c:gapWidth val="219"/>
        <c:overlap val="-27"/>
        <c:axId val="413013296"/>
        <c:axId val="413013712"/>
      </c:barChart>
      <c:catAx>
        <c:axId val="41301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13712"/>
        <c:crosses val="autoZero"/>
        <c:auto val="1"/>
        <c:lblAlgn val="ctr"/>
        <c:lblOffset val="100"/>
        <c:noMultiLvlLbl val="0"/>
      </c:catAx>
      <c:valAx>
        <c:axId val="41301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1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[source_excel.xlsx]Archived Metrics!PivotTable10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Requests by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'Archived Metrics'!$BE$18:$BE$19</c:f>
              <c:strCache>
                <c:ptCount val="1"/>
                <c:pt idx="0">
                  <c:v>Consumer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'Archived Metrics'!$BD$20:$BD$29</c:f>
              <c:multiLvlStrCache>
                <c:ptCount val="7"/>
                <c:lvl>
                  <c:pt idx="0">
                    <c:v>CYQ2</c:v>
                  </c:pt>
                  <c:pt idx="1">
                    <c:v>CYQ3</c:v>
                  </c:pt>
                  <c:pt idx="2">
                    <c:v>CYQ4</c:v>
                  </c:pt>
                  <c:pt idx="3">
                    <c:v>CYQ1</c:v>
                  </c:pt>
                  <c:pt idx="4">
                    <c:v>CYQ2</c:v>
                  </c:pt>
                  <c:pt idx="5">
                    <c:v>CYQ3</c:v>
                  </c:pt>
                  <c:pt idx="6">
                    <c:v>CYQ4</c:v>
                  </c:pt>
                </c:lvl>
                <c:lvl>
                  <c:pt idx="0">
                    <c:v>CY2022</c:v>
                  </c:pt>
                  <c:pt idx="3">
                    <c:v>CY2023</c:v>
                  </c:pt>
                </c:lvl>
              </c:multiLvlStrCache>
            </c:multiLvlStrRef>
          </c:cat>
          <c:val>
            <c:numRef>
              <c:f>'Archived Metrics'!$BE$20:$BE$29</c:f>
              <c:numCache>
                <c:formatCode>General</c:formatCode>
                <c:ptCount val="7"/>
                <c:pt idx="0">
                  <c:v>2</c:v>
                </c:pt>
                <c:pt idx="1">
                  <c:v>7</c:v>
                </c:pt>
                <c:pt idx="2">
                  <c:v>7</c:v>
                </c:pt>
                <c:pt idx="3">
                  <c:v>7</c:v>
                </c:pt>
                <c:pt idx="4">
                  <c:v>9</c:v>
                </c:pt>
                <c:pt idx="5">
                  <c:v>12</c:v>
                </c:pt>
                <c:pt idx="6">
                  <c:v>20</c:v>
                </c:pt>
              </c:numCache>
            </c:numRef>
          </c:val>
          <c:extLst>
            <c:ext xmlns:c16="http://schemas.microsoft.com/office/drawing/2014/chart" uri="{C3380CC4-5D6E-409C-BE32-E72D297353CC}">
              <c16:uniqueId val="{00000000-D0BF-42CB-BA4B-1FAD43553959}"/>
            </c:ext>
          </c:extLst>
        </c:ser>
        <c:ser>
          <c:idx val="1"/>
          <c:order val="1"/>
          <c:tx>
            <c:strRef>
              <c:f>'Archived Metrics'!$BF$18:$BF$19</c:f>
              <c:strCache>
                <c:ptCount val="1"/>
                <c:pt idx="0">
                  <c:v>Energy, Resources, &amp; Industrials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'Archived Metrics'!$BD$20:$BD$29</c:f>
              <c:multiLvlStrCache>
                <c:ptCount val="7"/>
                <c:lvl>
                  <c:pt idx="0">
                    <c:v>CYQ2</c:v>
                  </c:pt>
                  <c:pt idx="1">
                    <c:v>CYQ3</c:v>
                  </c:pt>
                  <c:pt idx="2">
                    <c:v>CYQ4</c:v>
                  </c:pt>
                  <c:pt idx="3">
                    <c:v>CYQ1</c:v>
                  </c:pt>
                  <c:pt idx="4">
                    <c:v>CYQ2</c:v>
                  </c:pt>
                  <c:pt idx="5">
                    <c:v>CYQ3</c:v>
                  </c:pt>
                  <c:pt idx="6">
                    <c:v>CYQ4</c:v>
                  </c:pt>
                </c:lvl>
                <c:lvl>
                  <c:pt idx="0">
                    <c:v>CY2022</c:v>
                  </c:pt>
                  <c:pt idx="3">
                    <c:v>CY2023</c:v>
                  </c:pt>
                </c:lvl>
              </c:multiLvlStrCache>
            </c:multiLvlStrRef>
          </c:cat>
          <c:val>
            <c:numRef>
              <c:f>'Archived Metrics'!$BF$20:$BF$29</c:f>
              <c:numCache>
                <c:formatCode>General</c:formatCode>
                <c:ptCount val="7"/>
                <c:pt idx="0">
                  <c:v>3</c:v>
                </c:pt>
                <c:pt idx="1">
                  <c:v>2</c:v>
                </c:pt>
                <c:pt idx="2">
                  <c:v>2</c:v>
                </c:pt>
                <c:pt idx="3">
                  <c:v>12</c:v>
                </c:pt>
                <c:pt idx="4">
                  <c:v>6</c:v>
                </c:pt>
                <c:pt idx="5">
                  <c:v>14</c:v>
                </c:pt>
                <c:pt idx="6">
                  <c:v>5</c:v>
                </c:pt>
              </c:numCache>
            </c:numRef>
          </c:val>
          <c:extLst>
            <c:ext xmlns:c16="http://schemas.microsoft.com/office/drawing/2014/chart" uri="{C3380CC4-5D6E-409C-BE32-E72D297353CC}">
              <c16:uniqueId val="{00000007-D3DA-46AC-A01B-6DDD9A5FEF31}"/>
            </c:ext>
          </c:extLst>
        </c:ser>
        <c:ser>
          <c:idx val="2"/>
          <c:order val="2"/>
          <c:tx>
            <c:strRef>
              <c:f>'Archived Metrics'!$BG$18:$BG$19</c:f>
              <c:strCache>
                <c:ptCount val="1"/>
                <c:pt idx="0">
                  <c:v>Financial Services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'Archived Metrics'!$BD$20:$BD$29</c:f>
              <c:multiLvlStrCache>
                <c:ptCount val="7"/>
                <c:lvl>
                  <c:pt idx="0">
                    <c:v>CYQ2</c:v>
                  </c:pt>
                  <c:pt idx="1">
                    <c:v>CYQ3</c:v>
                  </c:pt>
                  <c:pt idx="2">
                    <c:v>CYQ4</c:v>
                  </c:pt>
                  <c:pt idx="3">
                    <c:v>CYQ1</c:v>
                  </c:pt>
                  <c:pt idx="4">
                    <c:v>CYQ2</c:v>
                  </c:pt>
                  <c:pt idx="5">
                    <c:v>CYQ3</c:v>
                  </c:pt>
                  <c:pt idx="6">
                    <c:v>CYQ4</c:v>
                  </c:pt>
                </c:lvl>
                <c:lvl>
                  <c:pt idx="0">
                    <c:v>CY2022</c:v>
                  </c:pt>
                  <c:pt idx="3">
                    <c:v>CY2023</c:v>
                  </c:pt>
                </c:lvl>
              </c:multiLvlStrCache>
            </c:multiLvlStrRef>
          </c:cat>
          <c:val>
            <c:numRef>
              <c:f>'Archived Metrics'!$BG$20:$BG$29</c:f>
              <c:numCache>
                <c:formatCode>General</c:formatCode>
                <c:ptCount val="7"/>
                <c:pt idx="0">
                  <c:v>4</c:v>
                </c:pt>
                <c:pt idx="1">
                  <c:v>2</c:v>
                </c:pt>
                <c:pt idx="2">
                  <c:v>2</c:v>
                </c:pt>
                <c:pt idx="3">
                  <c:v>4</c:v>
                </c:pt>
                <c:pt idx="4">
                  <c:v>8</c:v>
                </c:pt>
                <c:pt idx="5">
                  <c:v>4</c:v>
                </c:pt>
                <c:pt idx="6">
                  <c:v>10</c:v>
                </c:pt>
              </c:numCache>
            </c:numRef>
          </c:val>
          <c:extLst>
            <c:ext xmlns:c16="http://schemas.microsoft.com/office/drawing/2014/chart" uri="{C3380CC4-5D6E-409C-BE32-E72D297353CC}">
              <c16:uniqueId val="{00000008-D3DA-46AC-A01B-6DDD9A5FEF31}"/>
            </c:ext>
          </c:extLst>
        </c:ser>
        <c:ser>
          <c:idx val="3"/>
          <c:order val="3"/>
          <c:tx>
            <c:strRef>
              <c:f>'Archived Metrics'!$BH$18:$BH$19</c:f>
              <c:strCache>
                <c:ptCount val="1"/>
                <c:pt idx="0">
                  <c:v>Life Sciences &amp; Healthcare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'Archived Metrics'!$BD$20:$BD$29</c:f>
              <c:multiLvlStrCache>
                <c:ptCount val="7"/>
                <c:lvl>
                  <c:pt idx="0">
                    <c:v>CYQ2</c:v>
                  </c:pt>
                  <c:pt idx="1">
                    <c:v>CYQ3</c:v>
                  </c:pt>
                  <c:pt idx="2">
                    <c:v>CYQ4</c:v>
                  </c:pt>
                  <c:pt idx="3">
                    <c:v>CYQ1</c:v>
                  </c:pt>
                  <c:pt idx="4">
                    <c:v>CYQ2</c:v>
                  </c:pt>
                  <c:pt idx="5">
                    <c:v>CYQ3</c:v>
                  </c:pt>
                  <c:pt idx="6">
                    <c:v>CYQ4</c:v>
                  </c:pt>
                </c:lvl>
                <c:lvl>
                  <c:pt idx="0">
                    <c:v>CY2022</c:v>
                  </c:pt>
                  <c:pt idx="3">
                    <c:v>CY2023</c:v>
                  </c:pt>
                </c:lvl>
              </c:multiLvlStrCache>
            </c:multiLvlStrRef>
          </c:cat>
          <c:val>
            <c:numRef>
              <c:f>'Archived Metrics'!$BH$20:$BH$29</c:f>
              <c:numCache>
                <c:formatCode>General</c:formatCode>
                <c:ptCount val="7"/>
                <c:pt idx="0">
                  <c:v>4</c:v>
                </c:pt>
                <c:pt idx="1">
                  <c:v>4</c:v>
                </c:pt>
                <c:pt idx="2">
                  <c:v>3</c:v>
                </c:pt>
                <c:pt idx="3">
                  <c:v>5</c:v>
                </c:pt>
                <c:pt idx="4">
                  <c:v>11</c:v>
                </c:pt>
                <c:pt idx="5">
                  <c:v>9</c:v>
                </c:pt>
                <c:pt idx="6">
                  <c:v>19</c:v>
                </c:pt>
              </c:numCache>
            </c:numRef>
          </c:val>
          <c:extLst>
            <c:ext xmlns:c16="http://schemas.microsoft.com/office/drawing/2014/chart" uri="{C3380CC4-5D6E-409C-BE32-E72D297353CC}">
              <c16:uniqueId val="{00000009-D3DA-46AC-A01B-6DDD9A5FEF31}"/>
            </c:ext>
          </c:extLst>
        </c:ser>
        <c:ser>
          <c:idx val="4"/>
          <c:order val="4"/>
          <c:tx>
            <c:strRef>
              <c:f>'Archived Metrics'!$BI$18:$BI$19</c:f>
              <c:strCache>
                <c:ptCount val="1"/>
                <c:pt idx="0">
                  <c:v>N/A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'Archived Metrics'!$BD$20:$BD$29</c:f>
              <c:multiLvlStrCache>
                <c:ptCount val="7"/>
                <c:lvl>
                  <c:pt idx="0">
                    <c:v>CYQ2</c:v>
                  </c:pt>
                  <c:pt idx="1">
                    <c:v>CYQ3</c:v>
                  </c:pt>
                  <c:pt idx="2">
                    <c:v>CYQ4</c:v>
                  </c:pt>
                  <c:pt idx="3">
                    <c:v>CYQ1</c:v>
                  </c:pt>
                  <c:pt idx="4">
                    <c:v>CYQ2</c:v>
                  </c:pt>
                  <c:pt idx="5">
                    <c:v>CYQ3</c:v>
                  </c:pt>
                  <c:pt idx="6">
                    <c:v>CYQ4</c:v>
                  </c:pt>
                </c:lvl>
                <c:lvl>
                  <c:pt idx="0">
                    <c:v>CY2022</c:v>
                  </c:pt>
                  <c:pt idx="3">
                    <c:v>CY2023</c:v>
                  </c:pt>
                </c:lvl>
              </c:multiLvlStrCache>
            </c:multiLvlStrRef>
          </c:cat>
          <c:val>
            <c:numRef>
              <c:f>'Archived Metrics'!$BI$20:$BI$29</c:f>
              <c:numCache>
                <c:formatCode>General</c:formatCode>
                <c:ptCount val="7"/>
                <c:pt idx="0">
                  <c:v>1</c:v>
                </c:pt>
                <c:pt idx="2">
                  <c:v>2</c:v>
                </c:pt>
                <c:pt idx="3">
                  <c:v>7</c:v>
                </c:pt>
                <c:pt idx="4">
                  <c:v>6</c:v>
                </c:pt>
                <c:pt idx="5">
                  <c:v>4</c:v>
                </c:pt>
                <c:pt idx="6">
                  <c:v>1</c:v>
                </c:pt>
              </c:numCache>
            </c:numRef>
          </c:val>
          <c:extLst>
            <c:ext xmlns:c16="http://schemas.microsoft.com/office/drawing/2014/chart" uri="{C3380CC4-5D6E-409C-BE32-E72D297353CC}">
              <c16:uniqueId val="{0000000A-D3DA-46AC-A01B-6DDD9A5FEF31}"/>
            </c:ext>
          </c:extLst>
        </c:ser>
        <c:ser>
          <c:idx val="5"/>
          <c:order val="5"/>
          <c:tx>
            <c:strRef>
              <c:f>'Archived Metrics'!$BJ$18:$BJ$19</c:f>
              <c:strCache>
                <c:ptCount val="1"/>
                <c:pt idx="0">
                  <c:v>Not a pursuit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'Archived Metrics'!$BD$20:$BD$29</c:f>
              <c:multiLvlStrCache>
                <c:ptCount val="7"/>
                <c:lvl>
                  <c:pt idx="0">
                    <c:v>CYQ2</c:v>
                  </c:pt>
                  <c:pt idx="1">
                    <c:v>CYQ3</c:v>
                  </c:pt>
                  <c:pt idx="2">
                    <c:v>CYQ4</c:v>
                  </c:pt>
                  <c:pt idx="3">
                    <c:v>CYQ1</c:v>
                  </c:pt>
                  <c:pt idx="4">
                    <c:v>CYQ2</c:v>
                  </c:pt>
                  <c:pt idx="5">
                    <c:v>CYQ3</c:v>
                  </c:pt>
                  <c:pt idx="6">
                    <c:v>CYQ4</c:v>
                  </c:pt>
                </c:lvl>
                <c:lvl>
                  <c:pt idx="0">
                    <c:v>CY2022</c:v>
                  </c:pt>
                  <c:pt idx="3">
                    <c:v>CY2023</c:v>
                  </c:pt>
                </c:lvl>
              </c:multiLvlStrCache>
            </c:multiLvlStrRef>
          </c:cat>
          <c:val>
            <c:numRef>
              <c:f>'Archived Metrics'!$BJ$20:$BJ$29</c:f>
              <c:numCache>
                <c:formatCode>General</c:formatCode>
                <c:ptCount val="7"/>
                <c:pt idx="6">
                  <c:v>3</c:v>
                </c:pt>
              </c:numCache>
            </c:numRef>
          </c:val>
          <c:extLst>
            <c:ext xmlns:c16="http://schemas.microsoft.com/office/drawing/2014/chart" uri="{C3380CC4-5D6E-409C-BE32-E72D297353CC}">
              <c16:uniqueId val="{0000000B-D3DA-46AC-A01B-6DDD9A5FEF31}"/>
            </c:ext>
          </c:extLst>
        </c:ser>
        <c:ser>
          <c:idx val="6"/>
          <c:order val="6"/>
          <c:tx>
            <c:strRef>
              <c:f>'Archived Metrics'!$BK$18:$BK$19</c:f>
              <c:strCache>
                <c:ptCount val="1"/>
                <c:pt idx="0">
                  <c:v>Technology, Media, &amp; Telecom</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'Archived Metrics'!$BD$20:$BD$29</c:f>
              <c:multiLvlStrCache>
                <c:ptCount val="7"/>
                <c:lvl>
                  <c:pt idx="0">
                    <c:v>CYQ2</c:v>
                  </c:pt>
                  <c:pt idx="1">
                    <c:v>CYQ3</c:v>
                  </c:pt>
                  <c:pt idx="2">
                    <c:v>CYQ4</c:v>
                  </c:pt>
                  <c:pt idx="3">
                    <c:v>CYQ1</c:v>
                  </c:pt>
                  <c:pt idx="4">
                    <c:v>CYQ2</c:v>
                  </c:pt>
                  <c:pt idx="5">
                    <c:v>CYQ3</c:v>
                  </c:pt>
                  <c:pt idx="6">
                    <c:v>CYQ4</c:v>
                  </c:pt>
                </c:lvl>
                <c:lvl>
                  <c:pt idx="0">
                    <c:v>CY2022</c:v>
                  </c:pt>
                  <c:pt idx="3">
                    <c:v>CY2023</c:v>
                  </c:pt>
                </c:lvl>
              </c:multiLvlStrCache>
            </c:multiLvlStrRef>
          </c:cat>
          <c:val>
            <c:numRef>
              <c:f>'Archived Metrics'!$BK$20:$BK$29</c:f>
              <c:numCache>
                <c:formatCode>General</c:formatCode>
                <c:ptCount val="7"/>
                <c:pt idx="0">
                  <c:v>3</c:v>
                </c:pt>
                <c:pt idx="1">
                  <c:v>7</c:v>
                </c:pt>
                <c:pt idx="2">
                  <c:v>7</c:v>
                </c:pt>
                <c:pt idx="3">
                  <c:v>5</c:v>
                </c:pt>
                <c:pt idx="4">
                  <c:v>9</c:v>
                </c:pt>
                <c:pt idx="5">
                  <c:v>9</c:v>
                </c:pt>
                <c:pt idx="6">
                  <c:v>6</c:v>
                </c:pt>
              </c:numCache>
            </c:numRef>
          </c:val>
          <c:extLst>
            <c:ext xmlns:c16="http://schemas.microsoft.com/office/drawing/2014/chart" uri="{C3380CC4-5D6E-409C-BE32-E72D297353CC}">
              <c16:uniqueId val="{0000000C-D3DA-46AC-A01B-6DDD9A5FEF31}"/>
            </c:ext>
          </c:extLst>
        </c:ser>
        <c:ser>
          <c:idx val="7"/>
          <c:order val="7"/>
          <c:tx>
            <c:strRef>
              <c:f>'Archived Metrics'!$BL$18:$BL$19</c:f>
              <c:strCache>
                <c:ptCount val="1"/>
                <c:pt idx="0">
                  <c:v>Government &amp; Public Services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'Archived Metrics'!$BD$20:$BD$29</c:f>
              <c:multiLvlStrCache>
                <c:ptCount val="7"/>
                <c:lvl>
                  <c:pt idx="0">
                    <c:v>CYQ2</c:v>
                  </c:pt>
                  <c:pt idx="1">
                    <c:v>CYQ3</c:v>
                  </c:pt>
                  <c:pt idx="2">
                    <c:v>CYQ4</c:v>
                  </c:pt>
                  <c:pt idx="3">
                    <c:v>CYQ1</c:v>
                  </c:pt>
                  <c:pt idx="4">
                    <c:v>CYQ2</c:v>
                  </c:pt>
                  <c:pt idx="5">
                    <c:v>CYQ3</c:v>
                  </c:pt>
                  <c:pt idx="6">
                    <c:v>CYQ4</c:v>
                  </c:pt>
                </c:lvl>
                <c:lvl>
                  <c:pt idx="0">
                    <c:v>CY2022</c:v>
                  </c:pt>
                  <c:pt idx="3">
                    <c:v>CY2023</c:v>
                  </c:pt>
                </c:lvl>
              </c:multiLvlStrCache>
            </c:multiLvlStrRef>
          </c:cat>
          <c:val>
            <c:numRef>
              <c:f>'Archived Metrics'!$BL$20:$BL$29</c:f>
              <c:numCache>
                <c:formatCode>General</c:formatCode>
                <c:ptCount val="7"/>
                <c:pt idx="3">
                  <c:v>1</c:v>
                </c:pt>
                <c:pt idx="5">
                  <c:v>1</c:v>
                </c:pt>
              </c:numCache>
            </c:numRef>
          </c:val>
          <c:extLst>
            <c:ext xmlns:c16="http://schemas.microsoft.com/office/drawing/2014/chart" uri="{C3380CC4-5D6E-409C-BE32-E72D297353CC}">
              <c16:uniqueId val="{00000000-1B80-4EAF-B996-9D96F2475708}"/>
            </c:ext>
          </c:extLst>
        </c:ser>
        <c:dLbls>
          <c:dLblPos val="outEnd"/>
          <c:showLegendKey val="0"/>
          <c:showVal val="1"/>
          <c:showCatName val="0"/>
          <c:showSerName val="0"/>
          <c:showPercent val="0"/>
          <c:showBubbleSize val="0"/>
        </c:dLbls>
        <c:gapWidth val="219"/>
        <c:overlap val="-27"/>
        <c:axId val="1150065616"/>
        <c:axId val="1150065200"/>
      </c:barChart>
      <c:catAx>
        <c:axId val="115006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065200"/>
        <c:crosses val="autoZero"/>
        <c:auto val="1"/>
        <c:lblAlgn val="ctr"/>
        <c:lblOffset val="100"/>
        <c:noMultiLvlLbl val="0"/>
      </c:catAx>
      <c:valAx>
        <c:axId val="115006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06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[source_excel.xlsx]Archived Metrics!PivotTable2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Requests</a:t>
            </a:r>
            <a:r>
              <a:rPr lang="en-US" baseline="0"/>
              <a:t> by Weight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
        <c:idx val="140"/>
        <c:spPr>
          <a:solidFill>
            <a:schemeClr val="accent1"/>
          </a:solidFill>
          <a:ln>
            <a:noFill/>
          </a:ln>
          <a:effectLst/>
        </c:spPr>
        <c:marker>
          <c:symbol val="none"/>
        </c:marker>
      </c:pivotFmt>
      <c:pivotFmt>
        <c:idx val="141"/>
        <c:spPr>
          <a:solidFill>
            <a:schemeClr val="accent1"/>
          </a:solidFill>
          <a:ln>
            <a:noFill/>
          </a:ln>
          <a:effectLst/>
        </c:spPr>
        <c:marker>
          <c:symbol val="none"/>
        </c:marker>
      </c:pivotFmt>
      <c:pivotFmt>
        <c:idx val="142"/>
        <c:spPr>
          <a:solidFill>
            <a:schemeClr val="accent1"/>
          </a:solidFill>
          <a:ln>
            <a:noFill/>
          </a:ln>
          <a:effectLst/>
        </c:spPr>
        <c:marker>
          <c:symbol val="none"/>
        </c:marker>
      </c:pivotFmt>
      <c:pivotFmt>
        <c:idx val="143"/>
        <c:spPr>
          <a:solidFill>
            <a:schemeClr val="accent1"/>
          </a:solidFill>
          <a:ln>
            <a:noFill/>
          </a:ln>
          <a:effectLst/>
        </c:spPr>
        <c:marker>
          <c:symbol val="none"/>
        </c:marker>
      </c:pivotFmt>
      <c:pivotFmt>
        <c:idx val="144"/>
        <c:spPr>
          <a:solidFill>
            <a:schemeClr val="accent1"/>
          </a:solidFill>
          <a:ln>
            <a:noFill/>
          </a:ln>
          <a:effectLst/>
        </c:spPr>
        <c:marker>
          <c:symbol val="none"/>
        </c:marker>
      </c:pivotFmt>
      <c:pivotFmt>
        <c:idx val="145"/>
        <c:spPr>
          <a:solidFill>
            <a:schemeClr val="accent1"/>
          </a:solidFill>
          <a:ln>
            <a:noFill/>
          </a:ln>
          <a:effectLst/>
        </c:spPr>
        <c:marker>
          <c:symbol val="none"/>
        </c:marker>
      </c:pivotFmt>
      <c:pivotFmt>
        <c:idx val="146"/>
        <c:spPr>
          <a:solidFill>
            <a:schemeClr val="accent1"/>
          </a:solidFill>
          <a:ln>
            <a:noFill/>
          </a:ln>
          <a:effectLst/>
        </c:spPr>
        <c:marker>
          <c:symbol val="none"/>
        </c:marker>
      </c:pivotFmt>
      <c:pivotFmt>
        <c:idx val="147"/>
        <c:spPr>
          <a:solidFill>
            <a:schemeClr val="accent1"/>
          </a:solidFill>
          <a:ln>
            <a:noFill/>
          </a:ln>
          <a:effectLst/>
        </c:spPr>
        <c:marker>
          <c:symbol val="none"/>
        </c:marker>
      </c:pivotFmt>
      <c:pivotFmt>
        <c:idx val="148"/>
        <c:spPr>
          <a:solidFill>
            <a:schemeClr val="accent1"/>
          </a:solidFill>
          <a:ln>
            <a:noFill/>
          </a:ln>
          <a:effectLst/>
        </c:spPr>
        <c:marker>
          <c:symbol val="none"/>
        </c:marker>
      </c:pivotFmt>
      <c:pivotFmt>
        <c:idx val="149"/>
        <c:spPr>
          <a:solidFill>
            <a:schemeClr val="accent1"/>
          </a:solidFill>
          <a:ln>
            <a:noFill/>
          </a:ln>
          <a:effectLst/>
        </c:spPr>
        <c:marker>
          <c:symbol val="none"/>
        </c:marker>
      </c:pivotFmt>
      <c:pivotFmt>
        <c:idx val="150"/>
        <c:spPr>
          <a:solidFill>
            <a:schemeClr val="accent1"/>
          </a:solidFill>
          <a:ln>
            <a:noFill/>
          </a:ln>
          <a:effectLst/>
        </c:spPr>
        <c:marker>
          <c:symbol val="none"/>
        </c:marker>
      </c:pivotFmt>
      <c:pivotFmt>
        <c:idx val="151"/>
        <c:spPr>
          <a:solidFill>
            <a:schemeClr val="accent1"/>
          </a:solidFill>
          <a:ln>
            <a:noFill/>
          </a:ln>
          <a:effectLst/>
        </c:spPr>
        <c:marker>
          <c:symbol val="none"/>
        </c:marker>
      </c:pivotFmt>
      <c:pivotFmt>
        <c:idx val="152"/>
        <c:spPr>
          <a:solidFill>
            <a:schemeClr val="accent1"/>
          </a:solidFill>
          <a:ln>
            <a:noFill/>
          </a:ln>
          <a:effectLst/>
        </c:spPr>
        <c:marker>
          <c:symbol val="none"/>
        </c:marker>
      </c:pivotFmt>
      <c:pivotFmt>
        <c:idx val="153"/>
        <c:spPr>
          <a:solidFill>
            <a:schemeClr val="accent1"/>
          </a:solidFill>
          <a:ln>
            <a:noFill/>
          </a:ln>
          <a:effectLst/>
        </c:spPr>
        <c:marker>
          <c:symbol val="none"/>
        </c:marker>
      </c:pivotFmt>
      <c:pivotFmt>
        <c:idx val="154"/>
        <c:spPr>
          <a:solidFill>
            <a:schemeClr val="accent1"/>
          </a:solidFill>
          <a:ln>
            <a:noFill/>
          </a:ln>
          <a:effectLst/>
        </c:spPr>
        <c:marker>
          <c:symbol val="none"/>
        </c:marker>
      </c:pivotFmt>
      <c:pivotFmt>
        <c:idx val="155"/>
        <c:spPr>
          <a:solidFill>
            <a:schemeClr val="accent1"/>
          </a:solidFill>
          <a:ln>
            <a:noFill/>
          </a:ln>
          <a:effectLst/>
        </c:spPr>
        <c:marker>
          <c:symbol val="none"/>
        </c:marker>
      </c:pivotFmt>
      <c:pivotFmt>
        <c:idx val="156"/>
        <c:spPr>
          <a:solidFill>
            <a:schemeClr val="accent1"/>
          </a:solidFill>
          <a:ln>
            <a:noFill/>
          </a:ln>
          <a:effectLst/>
        </c:spPr>
        <c:marker>
          <c:symbol val="none"/>
        </c:marker>
      </c:pivotFmt>
      <c:pivotFmt>
        <c:idx val="157"/>
        <c:spPr>
          <a:solidFill>
            <a:schemeClr val="accent1"/>
          </a:solidFill>
          <a:ln>
            <a:noFill/>
          </a:ln>
          <a:effectLst/>
        </c:spPr>
        <c:marker>
          <c:symbol val="none"/>
        </c:marker>
      </c:pivotFmt>
      <c:pivotFmt>
        <c:idx val="158"/>
        <c:spPr>
          <a:solidFill>
            <a:schemeClr val="accent1"/>
          </a:solidFill>
          <a:ln>
            <a:noFill/>
          </a:ln>
          <a:effectLst/>
        </c:spPr>
        <c:marker>
          <c:symbol val="none"/>
        </c:marker>
      </c:pivotFmt>
      <c:pivotFmt>
        <c:idx val="159"/>
        <c:spPr>
          <a:solidFill>
            <a:schemeClr val="accent1"/>
          </a:solidFill>
          <a:ln>
            <a:noFill/>
          </a:ln>
          <a:effectLst/>
        </c:spPr>
        <c:marker>
          <c:symbol val="none"/>
        </c:marker>
      </c:pivotFmt>
      <c:pivotFmt>
        <c:idx val="160"/>
        <c:spPr>
          <a:solidFill>
            <a:schemeClr val="accent1"/>
          </a:solidFill>
          <a:ln>
            <a:noFill/>
          </a:ln>
          <a:effectLst/>
        </c:spPr>
        <c:marker>
          <c:symbol val="none"/>
        </c:marker>
      </c:pivotFmt>
      <c:pivotFmt>
        <c:idx val="161"/>
        <c:spPr>
          <a:solidFill>
            <a:schemeClr val="accent1"/>
          </a:solidFill>
          <a:ln>
            <a:noFill/>
          </a:ln>
          <a:effectLst/>
        </c:spPr>
        <c:marker>
          <c:symbol val="none"/>
        </c:marker>
      </c:pivotFmt>
      <c:pivotFmt>
        <c:idx val="162"/>
        <c:spPr>
          <a:solidFill>
            <a:schemeClr val="accent1"/>
          </a:solidFill>
          <a:ln>
            <a:noFill/>
          </a:ln>
          <a:effectLst/>
        </c:spPr>
        <c:marker>
          <c:symbol val="none"/>
        </c:marker>
      </c:pivotFmt>
      <c:pivotFmt>
        <c:idx val="163"/>
        <c:spPr>
          <a:solidFill>
            <a:schemeClr val="accent1"/>
          </a:solidFill>
          <a:ln>
            <a:noFill/>
          </a:ln>
          <a:effectLst/>
        </c:spPr>
        <c:marker>
          <c:symbol val="none"/>
        </c:marker>
      </c:pivotFmt>
      <c:pivotFmt>
        <c:idx val="164"/>
        <c:spPr>
          <a:solidFill>
            <a:schemeClr val="accent1"/>
          </a:solidFill>
          <a:ln>
            <a:noFill/>
          </a:ln>
          <a:effectLst/>
        </c:spPr>
        <c:marker>
          <c:symbol val="none"/>
        </c:marker>
      </c:pivotFmt>
      <c:pivotFmt>
        <c:idx val="165"/>
        <c:spPr>
          <a:solidFill>
            <a:schemeClr val="accent1"/>
          </a:solidFill>
          <a:ln>
            <a:noFill/>
          </a:ln>
          <a:effectLst/>
        </c:spPr>
        <c:marker>
          <c:symbol val="none"/>
        </c:marker>
      </c:pivotFmt>
      <c:pivotFmt>
        <c:idx val="166"/>
        <c:spPr>
          <a:solidFill>
            <a:schemeClr val="accent1"/>
          </a:solidFill>
          <a:ln>
            <a:noFill/>
          </a:ln>
          <a:effectLst/>
        </c:spPr>
        <c:marker>
          <c:symbol val="none"/>
        </c:marker>
      </c:pivotFmt>
      <c:pivotFmt>
        <c:idx val="167"/>
        <c:spPr>
          <a:solidFill>
            <a:schemeClr val="accent1"/>
          </a:solidFill>
          <a:ln>
            <a:noFill/>
          </a:ln>
          <a:effectLst/>
        </c:spPr>
        <c:marker>
          <c:symbol val="none"/>
        </c:marker>
      </c:pivotFmt>
      <c:pivotFmt>
        <c:idx val="168"/>
        <c:spPr>
          <a:solidFill>
            <a:schemeClr val="accent1"/>
          </a:solidFill>
          <a:ln>
            <a:noFill/>
          </a:ln>
          <a:effectLst/>
        </c:spPr>
        <c:marker>
          <c:symbol val="none"/>
        </c:marker>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'Archived Metrics'!$B$26:$B$27</c:f>
              <c:strCache>
                <c:ptCount val="1"/>
                <c:pt idx="0">
                  <c:v>0.17</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'Archived Metrics'!$A$28:$A$40</c:f>
              <c:multiLvlStrCache>
                <c:ptCount val="9"/>
                <c:lvl>
                  <c:pt idx="0">
                    <c:v>CYQ2</c:v>
                  </c:pt>
                  <c:pt idx="1">
                    <c:v>CYQ3</c:v>
                  </c:pt>
                  <c:pt idx="2">
                    <c:v>CYQ4</c:v>
                  </c:pt>
                  <c:pt idx="3">
                    <c:v>CYQ1</c:v>
                  </c:pt>
                  <c:pt idx="4">
                    <c:v>CYQ2</c:v>
                  </c:pt>
                  <c:pt idx="5">
                    <c:v>CYQ3</c:v>
                  </c:pt>
                  <c:pt idx="6">
                    <c:v>CYQ4</c:v>
                  </c:pt>
                  <c:pt idx="7">
                    <c:v>CYQ1</c:v>
                  </c:pt>
                  <c:pt idx="8">
                    <c:v>CYQ2</c:v>
                  </c:pt>
                </c:lvl>
                <c:lvl>
                  <c:pt idx="0">
                    <c:v>CY2022</c:v>
                  </c:pt>
                  <c:pt idx="3">
                    <c:v>CY2023</c:v>
                  </c:pt>
                  <c:pt idx="7">
                    <c:v>2024</c:v>
                  </c:pt>
                </c:lvl>
              </c:multiLvlStrCache>
            </c:multiLvlStrRef>
          </c:cat>
          <c:val>
            <c:numRef>
              <c:f>'Archived Metrics'!$B$28:$B$40</c:f>
              <c:numCache>
                <c:formatCode>General</c:formatCode>
                <c:ptCount val="9"/>
                <c:pt idx="0">
                  <c:v>2</c:v>
                </c:pt>
                <c:pt idx="1">
                  <c:v>5</c:v>
                </c:pt>
                <c:pt idx="2">
                  <c:v>6</c:v>
                </c:pt>
                <c:pt idx="3">
                  <c:v>10</c:v>
                </c:pt>
                <c:pt idx="4">
                  <c:v>4</c:v>
                </c:pt>
                <c:pt idx="6">
                  <c:v>1</c:v>
                </c:pt>
                <c:pt idx="7">
                  <c:v>2</c:v>
                </c:pt>
              </c:numCache>
            </c:numRef>
          </c:val>
          <c:extLst>
            <c:ext xmlns:c16="http://schemas.microsoft.com/office/drawing/2014/chart" uri="{C3380CC4-5D6E-409C-BE32-E72D297353CC}">
              <c16:uniqueId val="{00000068-C47D-47AA-9605-D4CFF24BCC1F}"/>
            </c:ext>
          </c:extLst>
        </c:ser>
        <c:ser>
          <c:idx val="1"/>
          <c:order val="1"/>
          <c:tx>
            <c:strRef>
              <c:f>'Archived Metrics'!$C$26:$C$27</c:f>
              <c:strCache>
                <c:ptCount val="1"/>
                <c:pt idx="0">
                  <c:v>0.2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'Archived Metrics'!$A$28:$A$40</c:f>
              <c:multiLvlStrCache>
                <c:ptCount val="9"/>
                <c:lvl>
                  <c:pt idx="0">
                    <c:v>CYQ2</c:v>
                  </c:pt>
                  <c:pt idx="1">
                    <c:v>CYQ3</c:v>
                  </c:pt>
                  <c:pt idx="2">
                    <c:v>CYQ4</c:v>
                  </c:pt>
                  <c:pt idx="3">
                    <c:v>CYQ1</c:v>
                  </c:pt>
                  <c:pt idx="4">
                    <c:v>CYQ2</c:v>
                  </c:pt>
                  <c:pt idx="5">
                    <c:v>CYQ3</c:v>
                  </c:pt>
                  <c:pt idx="6">
                    <c:v>CYQ4</c:v>
                  </c:pt>
                  <c:pt idx="7">
                    <c:v>CYQ1</c:v>
                  </c:pt>
                  <c:pt idx="8">
                    <c:v>CYQ2</c:v>
                  </c:pt>
                </c:lvl>
                <c:lvl>
                  <c:pt idx="0">
                    <c:v>CY2022</c:v>
                  </c:pt>
                  <c:pt idx="3">
                    <c:v>CY2023</c:v>
                  </c:pt>
                  <c:pt idx="7">
                    <c:v>2024</c:v>
                  </c:pt>
                </c:lvl>
              </c:multiLvlStrCache>
            </c:multiLvlStrRef>
          </c:cat>
          <c:val>
            <c:numRef>
              <c:f>'Archived Metrics'!$C$28:$C$40</c:f>
              <c:numCache>
                <c:formatCode>General</c:formatCode>
                <c:ptCount val="9"/>
                <c:pt idx="0">
                  <c:v>1</c:v>
                </c:pt>
                <c:pt idx="1">
                  <c:v>3</c:v>
                </c:pt>
                <c:pt idx="2">
                  <c:v>2</c:v>
                </c:pt>
                <c:pt idx="3">
                  <c:v>3</c:v>
                </c:pt>
                <c:pt idx="4">
                  <c:v>4</c:v>
                </c:pt>
                <c:pt idx="5">
                  <c:v>1</c:v>
                </c:pt>
                <c:pt idx="6">
                  <c:v>1</c:v>
                </c:pt>
              </c:numCache>
            </c:numRef>
          </c:val>
          <c:extLst>
            <c:ext xmlns:c16="http://schemas.microsoft.com/office/drawing/2014/chart" uri="{C3380CC4-5D6E-409C-BE32-E72D297353CC}">
              <c16:uniqueId val="{00000008-61E5-45EC-942B-D14D5A367487}"/>
            </c:ext>
          </c:extLst>
        </c:ser>
        <c:ser>
          <c:idx val="2"/>
          <c:order val="2"/>
          <c:tx>
            <c:strRef>
              <c:f>'Archived Metrics'!$D$26:$D$27</c:f>
              <c:strCache>
                <c:ptCount val="1"/>
                <c:pt idx="0">
                  <c:v>0.25</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'Archived Metrics'!$A$28:$A$40</c:f>
              <c:multiLvlStrCache>
                <c:ptCount val="9"/>
                <c:lvl>
                  <c:pt idx="0">
                    <c:v>CYQ2</c:v>
                  </c:pt>
                  <c:pt idx="1">
                    <c:v>CYQ3</c:v>
                  </c:pt>
                  <c:pt idx="2">
                    <c:v>CYQ4</c:v>
                  </c:pt>
                  <c:pt idx="3">
                    <c:v>CYQ1</c:v>
                  </c:pt>
                  <c:pt idx="4">
                    <c:v>CYQ2</c:v>
                  </c:pt>
                  <c:pt idx="5">
                    <c:v>CYQ3</c:v>
                  </c:pt>
                  <c:pt idx="6">
                    <c:v>CYQ4</c:v>
                  </c:pt>
                  <c:pt idx="7">
                    <c:v>CYQ1</c:v>
                  </c:pt>
                  <c:pt idx="8">
                    <c:v>CYQ2</c:v>
                  </c:pt>
                </c:lvl>
                <c:lvl>
                  <c:pt idx="0">
                    <c:v>CY2022</c:v>
                  </c:pt>
                  <c:pt idx="3">
                    <c:v>CY2023</c:v>
                  </c:pt>
                  <c:pt idx="7">
                    <c:v>2024</c:v>
                  </c:pt>
                </c:lvl>
              </c:multiLvlStrCache>
            </c:multiLvlStrRef>
          </c:cat>
          <c:val>
            <c:numRef>
              <c:f>'Archived Metrics'!$D$28:$D$40</c:f>
              <c:numCache>
                <c:formatCode>General</c:formatCode>
                <c:ptCount val="9"/>
                <c:pt idx="0">
                  <c:v>5</c:v>
                </c:pt>
                <c:pt idx="1">
                  <c:v>3</c:v>
                </c:pt>
                <c:pt idx="2">
                  <c:v>4</c:v>
                </c:pt>
                <c:pt idx="3">
                  <c:v>7</c:v>
                </c:pt>
                <c:pt idx="4">
                  <c:v>4</c:v>
                </c:pt>
                <c:pt idx="5">
                  <c:v>5</c:v>
                </c:pt>
                <c:pt idx="6">
                  <c:v>4</c:v>
                </c:pt>
                <c:pt idx="7">
                  <c:v>3</c:v>
                </c:pt>
              </c:numCache>
            </c:numRef>
          </c:val>
          <c:extLst>
            <c:ext xmlns:c16="http://schemas.microsoft.com/office/drawing/2014/chart" uri="{C3380CC4-5D6E-409C-BE32-E72D297353CC}">
              <c16:uniqueId val="{00000009-61E5-45EC-942B-D14D5A367487}"/>
            </c:ext>
          </c:extLst>
        </c:ser>
        <c:ser>
          <c:idx val="3"/>
          <c:order val="3"/>
          <c:tx>
            <c:strRef>
              <c:f>'Archived Metrics'!$E$26:$E$27</c:f>
              <c:strCache>
                <c:ptCount val="1"/>
                <c:pt idx="0">
                  <c:v>0.33</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'Archived Metrics'!$A$28:$A$40</c:f>
              <c:multiLvlStrCache>
                <c:ptCount val="9"/>
                <c:lvl>
                  <c:pt idx="0">
                    <c:v>CYQ2</c:v>
                  </c:pt>
                  <c:pt idx="1">
                    <c:v>CYQ3</c:v>
                  </c:pt>
                  <c:pt idx="2">
                    <c:v>CYQ4</c:v>
                  </c:pt>
                  <c:pt idx="3">
                    <c:v>CYQ1</c:v>
                  </c:pt>
                  <c:pt idx="4">
                    <c:v>CYQ2</c:v>
                  </c:pt>
                  <c:pt idx="5">
                    <c:v>CYQ3</c:v>
                  </c:pt>
                  <c:pt idx="6">
                    <c:v>CYQ4</c:v>
                  </c:pt>
                  <c:pt idx="7">
                    <c:v>CYQ1</c:v>
                  </c:pt>
                  <c:pt idx="8">
                    <c:v>CYQ2</c:v>
                  </c:pt>
                </c:lvl>
                <c:lvl>
                  <c:pt idx="0">
                    <c:v>CY2022</c:v>
                  </c:pt>
                  <c:pt idx="3">
                    <c:v>CY2023</c:v>
                  </c:pt>
                  <c:pt idx="7">
                    <c:v>2024</c:v>
                  </c:pt>
                </c:lvl>
              </c:multiLvlStrCache>
            </c:multiLvlStrRef>
          </c:cat>
          <c:val>
            <c:numRef>
              <c:f>'Archived Metrics'!$E$28:$E$40</c:f>
              <c:numCache>
                <c:formatCode>General</c:formatCode>
                <c:ptCount val="9"/>
                <c:pt idx="0">
                  <c:v>5</c:v>
                </c:pt>
                <c:pt idx="1">
                  <c:v>6</c:v>
                </c:pt>
                <c:pt idx="2">
                  <c:v>3</c:v>
                </c:pt>
                <c:pt idx="3">
                  <c:v>9</c:v>
                </c:pt>
                <c:pt idx="4">
                  <c:v>18</c:v>
                </c:pt>
                <c:pt idx="5">
                  <c:v>23</c:v>
                </c:pt>
                <c:pt idx="6">
                  <c:v>18</c:v>
                </c:pt>
                <c:pt idx="7">
                  <c:v>15</c:v>
                </c:pt>
                <c:pt idx="8">
                  <c:v>4</c:v>
                </c:pt>
              </c:numCache>
            </c:numRef>
          </c:val>
          <c:extLst>
            <c:ext xmlns:c16="http://schemas.microsoft.com/office/drawing/2014/chart" uri="{C3380CC4-5D6E-409C-BE32-E72D297353CC}">
              <c16:uniqueId val="{0000000A-61E5-45EC-942B-D14D5A367487}"/>
            </c:ext>
          </c:extLst>
        </c:ser>
        <c:ser>
          <c:idx val="4"/>
          <c:order val="4"/>
          <c:tx>
            <c:strRef>
              <c:f>'Archived Metrics'!$F$26:$F$27</c:f>
              <c:strCache>
                <c:ptCount val="1"/>
                <c:pt idx="0">
                  <c:v>0.5</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'Archived Metrics'!$A$28:$A$40</c:f>
              <c:multiLvlStrCache>
                <c:ptCount val="9"/>
                <c:lvl>
                  <c:pt idx="0">
                    <c:v>CYQ2</c:v>
                  </c:pt>
                  <c:pt idx="1">
                    <c:v>CYQ3</c:v>
                  </c:pt>
                  <c:pt idx="2">
                    <c:v>CYQ4</c:v>
                  </c:pt>
                  <c:pt idx="3">
                    <c:v>CYQ1</c:v>
                  </c:pt>
                  <c:pt idx="4">
                    <c:v>CYQ2</c:v>
                  </c:pt>
                  <c:pt idx="5">
                    <c:v>CYQ3</c:v>
                  </c:pt>
                  <c:pt idx="6">
                    <c:v>CYQ4</c:v>
                  </c:pt>
                  <c:pt idx="7">
                    <c:v>CYQ1</c:v>
                  </c:pt>
                  <c:pt idx="8">
                    <c:v>CYQ2</c:v>
                  </c:pt>
                </c:lvl>
                <c:lvl>
                  <c:pt idx="0">
                    <c:v>CY2022</c:v>
                  </c:pt>
                  <c:pt idx="3">
                    <c:v>CY2023</c:v>
                  </c:pt>
                  <c:pt idx="7">
                    <c:v>2024</c:v>
                  </c:pt>
                </c:lvl>
              </c:multiLvlStrCache>
            </c:multiLvlStrRef>
          </c:cat>
          <c:val>
            <c:numRef>
              <c:f>'Archived Metrics'!$F$28:$F$40</c:f>
              <c:numCache>
                <c:formatCode>General</c:formatCode>
                <c:ptCount val="9"/>
                <c:pt idx="0">
                  <c:v>4</c:v>
                </c:pt>
                <c:pt idx="1">
                  <c:v>3</c:v>
                </c:pt>
                <c:pt idx="2">
                  <c:v>7</c:v>
                </c:pt>
                <c:pt idx="3">
                  <c:v>7</c:v>
                </c:pt>
                <c:pt idx="4">
                  <c:v>15</c:v>
                </c:pt>
                <c:pt idx="5">
                  <c:v>21</c:v>
                </c:pt>
                <c:pt idx="6">
                  <c:v>33</c:v>
                </c:pt>
                <c:pt idx="7">
                  <c:v>26</c:v>
                </c:pt>
                <c:pt idx="8">
                  <c:v>8</c:v>
                </c:pt>
              </c:numCache>
            </c:numRef>
          </c:val>
          <c:extLst>
            <c:ext xmlns:c16="http://schemas.microsoft.com/office/drawing/2014/chart" uri="{C3380CC4-5D6E-409C-BE32-E72D297353CC}">
              <c16:uniqueId val="{0000000B-61E5-45EC-942B-D14D5A367487}"/>
            </c:ext>
          </c:extLst>
        </c:ser>
        <c:ser>
          <c:idx val="5"/>
          <c:order val="5"/>
          <c:tx>
            <c:strRef>
              <c:f>'Archived Metrics'!$G$26:$G$27</c:f>
              <c:strCache>
                <c:ptCount val="1"/>
                <c:pt idx="0">
                  <c:v>1</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'Archived Metrics'!$A$28:$A$40</c:f>
              <c:multiLvlStrCache>
                <c:ptCount val="9"/>
                <c:lvl>
                  <c:pt idx="0">
                    <c:v>CYQ2</c:v>
                  </c:pt>
                  <c:pt idx="1">
                    <c:v>CYQ3</c:v>
                  </c:pt>
                  <c:pt idx="2">
                    <c:v>CYQ4</c:v>
                  </c:pt>
                  <c:pt idx="3">
                    <c:v>CYQ1</c:v>
                  </c:pt>
                  <c:pt idx="4">
                    <c:v>CYQ2</c:v>
                  </c:pt>
                  <c:pt idx="5">
                    <c:v>CYQ3</c:v>
                  </c:pt>
                  <c:pt idx="6">
                    <c:v>CYQ4</c:v>
                  </c:pt>
                  <c:pt idx="7">
                    <c:v>CYQ1</c:v>
                  </c:pt>
                  <c:pt idx="8">
                    <c:v>CYQ2</c:v>
                  </c:pt>
                </c:lvl>
                <c:lvl>
                  <c:pt idx="0">
                    <c:v>CY2022</c:v>
                  </c:pt>
                  <c:pt idx="3">
                    <c:v>CY2023</c:v>
                  </c:pt>
                  <c:pt idx="7">
                    <c:v>2024</c:v>
                  </c:pt>
                </c:lvl>
              </c:multiLvlStrCache>
            </c:multiLvlStrRef>
          </c:cat>
          <c:val>
            <c:numRef>
              <c:f>'Archived Metrics'!$G$28:$G$40</c:f>
              <c:numCache>
                <c:formatCode>General</c:formatCode>
                <c:ptCount val="9"/>
                <c:pt idx="1">
                  <c:v>1</c:v>
                </c:pt>
                <c:pt idx="3">
                  <c:v>3</c:v>
                </c:pt>
                <c:pt idx="4">
                  <c:v>2</c:v>
                </c:pt>
                <c:pt idx="5">
                  <c:v>2</c:v>
                </c:pt>
                <c:pt idx="6">
                  <c:v>7</c:v>
                </c:pt>
                <c:pt idx="7">
                  <c:v>7</c:v>
                </c:pt>
                <c:pt idx="8">
                  <c:v>1</c:v>
                </c:pt>
              </c:numCache>
            </c:numRef>
          </c:val>
          <c:extLst>
            <c:ext xmlns:c16="http://schemas.microsoft.com/office/drawing/2014/chart" uri="{C3380CC4-5D6E-409C-BE32-E72D297353CC}">
              <c16:uniqueId val="{0000000C-61E5-45EC-942B-D14D5A367487}"/>
            </c:ext>
          </c:extLst>
        </c:ser>
        <c:dLbls>
          <c:showLegendKey val="0"/>
          <c:showVal val="0"/>
          <c:showCatName val="0"/>
          <c:showSerName val="0"/>
          <c:showPercent val="0"/>
          <c:showBubbleSize val="0"/>
        </c:dLbls>
        <c:gapWidth val="219"/>
        <c:overlap val="-27"/>
        <c:axId val="1525194016"/>
        <c:axId val="1525195264"/>
      </c:barChart>
      <c:catAx>
        <c:axId val="152519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195264"/>
        <c:crosses val="autoZero"/>
        <c:auto val="1"/>
        <c:lblAlgn val="ctr"/>
        <c:lblOffset val="100"/>
        <c:noMultiLvlLbl val="0"/>
      </c:catAx>
      <c:valAx>
        <c:axId val="152519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19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[source_excel.xlsx]Archived Metrics!PivotTable3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Initial Weight</a:t>
            </a:r>
          </a:p>
        </c:rich>
      </c:tx>
      <c:layout>
        <c:manualLayout>
          <c:xMode val="edge"/>
          <c:yMode val="edge"/>
          <c:x val="0.28300732618116003"/>
          <c:y val="0.1170302623672641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 sourceLinked="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 sourceLinked="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0" sourceLinked="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'Archived Metrics'!$B$43</c:f>
              <c:strCache>
                <c:ptCount val="1"/>
                <c:pt idx="0">
                  <c:v>Total</c:v>
                </c:pt>
              </c:strCache>
            </c:strRef>
          </c:tx>
          <c:spPr>
            <a:solidFill>
              <a:schemeClr val="accent1"/>
            </a:solidFill>
            <a:ln>
              <a:noFill/>
            </a:ln>
            <a:effectLst/>
          </c:spPr>
          <c:invertIfNegative val="0"/>
          <c:dLbls>
            <c:numFmt formatCode="#,##0.00" sourceLinked="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multiLvlStrRef>
              <c:f>'Archived Metrics'!$A$44:$A$53</c:f>
              <c:multiLvlStrCache>
                <c:ptCount val="7"/>
                <c:lvl>
                  <c:pt idx="0">
                    <c:v>CYQ2</c:v>
                  </c:pt>
                  <c:pt idx="1">
                    <c:v>CYQ3</c:v>
                  </c:pt>
                  <c:pt idx="2">
                    <c:v>CYQ4</c:v>
                  </c:pt>
                  <c:pt idx="3">
                    <c:v>CYQ1</c:v>
                  </c:pt>
                  <c:pt idx="4">
                    <c:v>CYQ2</c:v>
                  </c:pt>
                  <c:pt idx="5">
                    <c:v>CYQ3</c:v>
                  </c:pt>
                  <c:pt idx="6">
                    <c:v>CYQ4</c:v>
                  </c:pt>
                </c:lvl>
                <c:lvl>
                  <c:pt idx="0">
                    <c:v>CY2022</c:v>
                  </c:pt>
                  <c:pt idx="3">
                    <c:v>CY2023</c:v>
                  </c:pt>
                </c:lvl>
              </c:multiLvlStrCache>
            </c:multiLvlStrRef>
          </c:cat>
          <c:val>
            <c:numRef>
              <c:f>'Archived Metrics'!$B$44:$B$53</c:f>
              <c:numCache>
                <c:formatCode>General</c:formatCode>
                <c:ptCount val="7"/>
                <c:pt idx="0">
                  <c:v>0.32</c:v>
                </c:pt>
                <c:pt idx="1">
                  <c:v>0.3180952380952381</c:v>
                </c:pt>
                <c:pt idx="2">
                  <c:v>0.31409090909090909</c:v>
                </c:pt>
                <c:pt idx="3">
                  <c:v>0.34666666666666662</c:v>
                </c:pt>
                <c:pt idx="4">
                  <c:v>0.38127659574468076</c:v>
                </c:pt>
                <c:pt idx="5">
                  <c:v>0.41423076923076924</c:v>
                </c:pt>
                <c:pt idx="6">
                  <c:v>0.4814062499999997</c:v>
                </c:pt>
              </c:numCache>
            </c:numRef>
          </c:val>
          <c:extLst>
            <c:ext xmlns:c16="http://schemas.microsoft.com/office/drawing/2014/chart" uri="{C3380CC4-5D6E-409C-BE32-E72D297353CC}">
              <c16:uniqueId val="{00000001-62E0-4B17-9DCB-255BF0B31362}"/>
            </c:ext>
          </c:extLst>
        </c:ser>
        <c:dLbls>
          <c:dLblPos val="outEnd"/>
          <c:showLegendKey val="0"/>
          <c:showVal val="1"/>
          <c:showCatName val="0"/>
          <c:showSerName val="0"/>
          <c:showPercent val="0"/>
          <c:showBubbleSize val="0"/>
        </c:dLbls>
        <c:gapWidth val="219"/>
        <c:overlap val="-27"/>
        <c:axId val="400836544"/>
        <c:axId val="400836960"/>
      </c:barChart>
      <c:catAx>
        <c:axId val="40083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836960"/>
        <c:crosses val="autoZero"/>
        <c:auto val="1"/>
        <c:lblAlgn val="ctr"/>
        <c:lblOffset val="100"/>
        <c:noMultiLvlLbl val="0"/>
      </c:catAx>
      <c:valAx>
        <c:axId val="40083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83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[source_excel.xlsx]Archived Metrics!PivotTable5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Pursuit v. Not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'Archived Metrics'!$AQ$3</c:f>
              <c:strCache>
                <c:ptCount val="1"/>
                <c:pt idx="0">
                  <c:v>Total</c:v>
                </c:pt>
              </c:strCache>
            </c:strRef>
          </c:tx>
          <c:spPr>
            <a:solidFill>
              <a:schemeClr val="accent1"/>
            </a:solidFill>
            <a:ln>
              <a:noFill/>
            </a:ln>
            <a:effectLst/>
          </c:spPr>
          <c:invertIfNegative val="0"/>
          <c:dLbls>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'Archived Metrics'!$AP$4:$AP$7</c:f>
              <c:strCache>
                <c:ptCount val="3"/>
                <c:pt idx="0">
                  <c:v>JID</c:v>
                </c:pt>
                <c:pt idx="1">
                  <c:v>No JID</c:v>
                </c:pt>
                <c:pt idx="2">
                  <c:v>Not a Pursuit</c:v>
                </c:pt>
              </c:strCache>
            </c:strRef>
          </c:cat>
          <c:val>
            <c:numRef>
              <c:f>'Archived Metrics'!$AQ$4:$AQ$7</c:f>
              <c:numCache>
                <c:formatCode>General</c:formatCode>
                <c:ptCount val="3"/>
                <c:pt idx="0">
                  <c:v>269</c:v>
                </c:pt>
                <c:pt idx="1">
                  <c:v>3</c:v>
                </c:pt>
                <c:pt idx="2">
                  <c:v>68</c:v>
                </c:pt>
              </c:numCache>
            </c:numRef>
          </c:val>
          <c:extLst>
            <c:ext xmlns:c16="http://schemas.microsoft.com/office/drawing/2014/chart" uri="{C3380CC4-5D6E-409C-BE32-E72D297353CC}">
              <c16:uniqueId val="{00000004-04F6-46B6-8135-4A01BAC533BE}"/>
            </c:ext>
          </c:extLst>
        </c:ser>
        <c:dLbls>
          <c:dLblPos val="outEnd"/>
          <c:showLegendKey val="0"/>
          <c:showVal val="1"/>
          <c:showCatName val="0"/>
          <c:showSerName val="0"/>
          <c:showPercent val="0"/>
          <c:showBubbleSize val="0"/>
        </c:dLbls>
        <c:gapWidth val="219"/>
        <c:overlap val="-27"/>
        <c:axId val="1387112207"/>
        <c:axId val="1387114703"/>
      </c:barChart>
      <c:catAx>
        <c:axId val="138711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14703"/>
        <c:crosses val="autoZero"/>
        <c:auto val="1"/>
        <c:lblAlgn val="ctr"/>
        <c:lblOffset val="100"/>
        <c:noMultiLvlLbl val="0"/>
      </c:catAx>
      <c:valAx>
        <c:axId val="138711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1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[source_excel.xlsx]Archived Metrics!PivotTable4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Requests</a:t>
            </a:r>
            <a:r>
              <a:rPr lang="en-US" baseline="0"/>
              <a:t> by Offering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'Archived Metrics'!$AM$25:$AM$26</c:f>
              <c:strCache>
                <c:ptCount val="1"/>
                <c:pt idx="0">
                  <c:v>HCaaS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'Archived Metrics'!$AL$27:$AL$36</c:f>
              <c:multiLvlStrCache>
                <c:ptCount val="7"/>
                <c:lvl>
                  <c:pt idx="0">
                    <c:v>CYQ2</c:v>
                  </c:pt>
                  <c:pt idx="1">
                    <c:v>CYQ3</c:v>
                  </c:pt>
                  <c:pt idx="2">
                    <c:v>CYQ4</c:v>
                  </c:pt>
                  <c:pt idx="3">
                    <c:v>CYQ1</c:v>
                  </c:pt>
                  <c:pt idx="4">
                    <c:v>CYQ2</c:v>
                  </c:pt>
                  <c:pt idx="5">
                    <c:v>CYQ3</c:v>
                  </c:pt>
                  <c:pt idx="6">
                    <c:v>CYQ4</c:v>
                  </c:pt>
                </c:lvl>
                <c:lvl>
                  <c:pt idx="0">
                    <c:v>CY2022</c:v>
                  </c:pt>
                  <c:pt idx="3">
                    <c:v>CY2023</c:v>
                  </c:pt>
                </c:lvl>
              </c:multiLvlStrCache>
            </c:multiLvlStrRef>
          </c:cat>
          <c:val>
            <c:numRef>
              <c:f>'Archived Metrics'!$AM$27:$AM$36</c:f>
              <c:numCache>
                <c:formatCode>General</c:formatCode>
                <c:ptCount val="7"/>
                <c:pt idx="1">
                  <c:v>2</c:v>
                </c:pt>
                <c:pt idx="2">
                  <c:v>3</c:v>
                </c:pt>
                <c:pt idx="3">
                  <c:v>5</c:v>
                </c:pt>
                <c:pt idx="4">
                  <c:v>5</c:v>
                </c:pt>
                <c:pt idx="5">
                  <c:v>3</c:v>
                </c:pt>
                <c:pt idx="6">
                  <c:v>5</c:v>
                </c:pt>
              </c:numCache>
            </c:numRef>
          </c:val>
          <c:extLst>
            <c:ext xmlns:c16="http://schemas.microsoft.com/office/drawing/2014/chart" uri="{C3380CC4-5D6E-409C-BE32-E72D297353CC}">
              <c16:uniqueId val="{00000001-FA90-400B-8752-2A27D87E1B23}"/>
            </c:ext>
          </c:extLst>
        </c:ser>
        <c:ser>
          <c:idx val="1"/>
          <c:order val="1"/>
          <c:tx>
            <c:strRef>
              <c:f>'Archived Metrics'!$AN$25:$AN$26</c:f>
              <c:strCache>
                <c:ptCount val="1"/>
                <c:pt idx="0">
                  <c:v>HRT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'Archived Metrics'!$AL$27:$AL$36</c:f>
              <c:multiLvlStrCache>
                <c:ptCount val="7"/>
                <c:lvl>
                  <c:pt idx="0">
                    <c:v>CYQ2</c:v>
                  </c:pt>
                  <c:pt idx="1">
                    <c:v>CYQ3</c:v>
                  </c:pt>
                  <c:pt idx="2">
                    <c:v>CYQ4</c:v>
                  </c:pt>
                  <c:pt idx="3">
                    <c:v>CYQ1</c:v>
                  </c:pt>
                  <c:pt idx="4">
                    <c:v>CYQ2</c:v>
                  </c:pt>
                  <c:pt idx="5">
                    <c:v>CYQ3</c:v>
                  </c:pt>
                  <c:pt idx="6">
                    <c:v>CYQ4</c:v>
                  </c:pt>
                </c:lvl>
                <c:lvl>
                  <c:pt idx="0">
                    <c:v>CY2022</c:v>
                  </c:pt>
                  <c:pt idx="3">
                    <c:v>CY2023</c:v>
                  </c:pt>
                </c:lvl>
              </c:multiLvlStrCache>
            </c:multiLvlStrRef>
          </c:cat>
          <c:val>
            <c:numRef>
              <c:f>'Archived Metrics'!$AN$27:$AN$36</c:f>
              <c:numCache>
                <c:formatCode>General</c:formatCode>
                <c:ptCount val="7"/>
                <c:pt idx="0">
                  <c:v>11</c:v>
                </c:pt>
                <c:pt idx="1">
                  <c:v>14</c:v>
                </c:pt>
                <c:pt idx="2">
                  <c:v>14</c:v>
                </c:pt>
                <c:pt idx="3">
                  <c:v>18</c:v>
                </c:pt>
                <c:pt idx="4">
                  <c:v>29</c:v>
                </c:pt>
                <c:pt idx="5">
                  <c:v>28</c:v>
                </c:pt>
                <c:pt idx="6">
                  <c:v>29</c:v>
                </c:pt>
              </c:numCache>
            </c:numRef>
          </c:val>
          <c:extLst>
            <c:ext xmlns:c16="http://schemas.microsoft.com/office/drawing/2014/chart" uri="{C3380CC4-5D6E-409C-BE32-E72D297353CC}">
              <c16:uniqueId val="{00000003-3EC1-466D-B1CF-C009C6F17798}"/>
            </c:ext>
          </c:extLst>
        </c:ser>
        <c:ser>
          <c:idx val="2"/>
          <c:order val="2"/>
          <c:tx>
            <c:strRef>
              <c:f>'Archived Metrics'!$AO$25:$AO$26</c:f>
              <c:strCache>
                <c:ptCount val="1"/>
                <c:pt idx="0">
                  <c:v>OT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'Archived Metrics'!$AL$27:$AL$36</c:f>
              <c:multiLvlStrCache>
                <c:ptCount val="7"/>
                <c:lvl>
                  <c:pt idx="0">
                    <c:v>CYQ2</c:v>
                  </c:pt>
                  <c:pt idx="1">
                    <c:v>CYQ3</c:v>
                  </c:pt>
                  <c:pt idx="2">
                    <c:v>CYQ4</c:v>
                  </c:pt>
                  <c:pt idx="3">
                    <c:v>CYQ1</c:v>
                  </c:pt>
                  <c:pt idx="4">
                    <c:v>CYQ2</c:v>
                  </c:pt>
                  <c:pt idx="5">
                    <c:v>CYQ3</c:v>
                  </c:pt>
                  <c:pt idx="6">
                    <c:v>CYQ4</c:v>
                  </c:pt>
                </c:lvl>
                <c:lvl>
                  <c:pt idx="0">
                    <c:v>CY2022</c:v>
                  </c:pt>
                  <c:pt idx="3">
                    <c:v>CY2023</c:v>
                  </c:pt>
                </c:lvl>
              </c:multiLvlStrCache>
            </c:multiLvlStrRef>
          </c:cat>
          <c:val>
            <c:numRef>
              <c:f>'Archived Metrics'!$AO$27:$AO$36</c:f>
              <c:numCache>
                <c:formatCode>General</c:formatCode>
                <c:ptCount val="7"/>
                <c:pt idx="0">
                  <c:v>2</c:v>
                </c:pt>
                <c:pt idx="1">
                  <c:v>4</c:v>
                </c:pt>
                <c:pt idx="2">
                  <c:v>4</c:v>
                </c:pt>
                <c:pt idx="3">
                  <c:v>8</c:v>
                </c:pt>
                <c:pt idx="4">
                  <c:v>5</c:v>
                </c:pt>
                <c:pt idx="5">
                  <c:v>5</c:v>
                </c:pt>
                <c:pt idx="6">
                  <c:v>8</c:v>
                </c:pt>
              </c:numCache>
            </c:numRef>
          </c:val>
          <c:extLst>
            <c:ext xmlns:c16="http://schemas.microsoft.com/office/drawing/2014/chart" uri="{C3380CC4-5D6E-409C-BE32-E72D297353CC}">
              <c16:uniqueId val="{00000004-3EC1-466D-B1CF-C009C6F17798}"/>
            </c:ext>
          </c:extLst>
        </c:ser>
        <c:ser>
          <c:idx val="3"/>
          <c:order val="3"/>
          <c:tx>
            <c:strRef>
              <c:f>'Archived Metrics'!$AP$25:$AP$26</c:f>
              <c:strCache>
                <c:ptCount val="1"/>
                <c:pt idx="0">
                  <c:v>WT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'Archived Metrics'!$AL$27:$AL$36</c:f>
              <c:multiLvlStrCache>
                <c:ptCount val="7"/>
                <c:lvl>
                  <c:pt idx="0">
                    <c:v>CYQ2</c:v>
                  </c:pt>
                  <c:pt idx="1">
                    <c:v>CYQ3</c:v>
                  </c:pt>
                  <c:pt idx="2">
                    <c:v>CYQ4</c:v>
                  </c:pt>
                  <c:pt idx="3">
                    <c:v>CYQ1</c:v>
                  </c:pt>
                  <c:pt idx="4">
                    <c:v>CYQ2</c:v>
                  </c:pt>
                  <c:pt idx="5">
                    <c:v>CYQ3</c:v>
                  </c:pt>
                  <c:pt idx="6">
                    <c:v>CYQ4</c:v>
                  </c:pt>
                </c:lvl>
                <c:lvl>
                  <c:pt idx="0">
                    <c:v>CY2022</c:v>
                  </c:pt>
                  <c:pt idx="3">
                    <c:v>CY2023</c:v>
                  </c:pt>
                </c:lvl>
              </c:multiLvlStrCache>
            </c:multiLvlStrRef>
          </c:cat>
          <c:val>
            <c:numRef>
              <c:f>'Archived Metrics'!$AP$27:$AP$36</c:f>
              <c:numCache>
                <c:formatCode>General</c:formatCode>
                <c:ptCount val="7"/>
                <c:pt idx="0">
                  <c:v>1</c:v>
                </c:pt>
                <c:pt idx="3">
                  <c:v>4</c:v>
                </c:pt>
                <c:pt idx="4">
                  <c:v>5</c:v>
                </c:pt>
                <c:pt idx="5">
                  <c:v>12</c:v>
                </c:pt>
                <c:pt idx="6">
                  <c:v>19</c:v>
                </c:pt>
              </c:numCache>
            </c:numRef>
          </c:val>
          <c:extLst>
            <c:ext xmlns:c16="http://schemas.microsoft.com/office/drawing/2014/chart" uri="{C3380CC4-5D6E-409C-BE32-E72D297353CC}">
              <c16:uniqueId val="{00000005-3EC1-466D-B1CF-C009C6F17798}"/>
            </c:ext>
          </c:extLst>
        </c:ser>
        <c:dLbls>
          <c:dLblPos val="outEnd"/>
          <c:showLegendKey val="0"/>
          <c:showVal val="1"/>
          <c:showCatName val="0"/>
          <c:showSerName val="0"/>
          <c:showPercent val="0"/>
          <c:showBubbleSize val="0"/>
        </c:dLbls>
        <c:gapWidth val="219"/>
        <c:overlap val="-27"/>
        <c:axId val="370709776"/>
        <c:axId val="370710192"/>
      </c:barChart>
      <c:catAx>
        <c:axId val="37070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710192"/>
        <c:crosses val="autoZero"/>
        <c:auto val="1"/>
        <c:lblAlgn val="ctr"/>
        <c:lblOffset val="100"/>
        <c:noMultiLvlLbl val="0"/>
      </c:catAx>
      <c:valAx>
        <c:axId val="37071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70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[source_excel.xlsx]Archived Metrics!PivotTable6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Requests</a:t>
            </a:r>
            <a:r>
              <a:rPr lang="en-US" baseline="0"/>
              <a:t> by Scope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'Archived Metrics'!$AM$42:$AM$43</c:f>
              <c:strCache>
                <c:ptCount val="1"/>
                <c:pt idx="0">
                  <c:v>High</c:v>
                </c:pt>
              </c:strCache>
            </c:strRef>
          </c:tx>
          <c:spPr>
            <a:solidFill>
              <a:schemeClr val="tx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'Archived Metrics'!$AL$44:$AL$53</c:f>
              <c:multiLvlStrCache>
                <c:ptCount val="7"/>
                <c:lvl>
                  <c:pt idx="0">
                    <c:v>CYQ2</c:v>
                  </c:pt>
                  <c:pt idx="1">
                    <c:v>CYQ3</c:v>
                  </c:pt>
                  <c:pt idx="2">
                    <c:v>CYQ4</c:v>
                  </c:pt>
                  <c:pt idx="3">
                    <c:v>CYQ1</c:v>
                  </c:pt>
                  <c:pt idx="4">
                    <c:v>CYQ2</c:v>
                  </c:pt>
                  <c:pt idx="5">
                    <c:v>CYQ3</c:v>
                  </c:pt>
                  <c:pt idx="6">
                    <c:v>CYQ4</c:v>
                  </c:pt>
                </c:lvl>
                <c:lvl>
                  <c:pt idx="0">
                    <c:v>CY2022</c:v>
                  </c:pt>
                  <c:pt idx="3">
                    <c:v>CY2023</c:v>
                  </c:pt>
                </c:lvl>
              </c:multiLvlStrCache>
            </c:multiLvlStrRef>
          </c:cat>
          <c:val>
            <c:numRef>
              <c:f>'Archived Metrics'!$AM$44:$AM$53</c:f>
              <c:numCache>
                <c:formatCode>0.00%</c:formatCode>
                <c:ptCount val="7"/>
                <c:pt idx="0">
                  <c:v>0.35294117647058826</c:v>
                </c:pt>
                <c:pt idx="1">
                  <c:v>0.33333333333333331</c:v>
                </c:pt>
                <c:pt idx="2">
                  <c:v>0.45454545454545453</c:v>
                </c:pt>
                <c:pt idx="3">
                  <c:v>0.28205128205128205</c:v>
                </c:pt>
                <c:pt idx="4">
                  <c:v>0.27083333333333331</c:v>
                </c:pt>
                <c:pt idx="5">
                  <c:v>0.23076923076923078</c:v>
                </c:pt>
                <c:pt idx="6">
                  <c:v>0.21875</c:v>
                </c:pt>
              </c:numCache>
            </c:numRef>
          </c:val>
          <c:extLst>
            <c:ext xmlns:c16="http://schemas.microsoft.com/office/drawing/2014/chart" uri="{C3380CC4-5D6E-409C-BE32-E72D297353CC}">
              <c16:uniqueId val="{00000001-17B9-4870-8DBA-FA8B82BF1F80}"/>
            </c:ext>
          </c:extLst>
        </c:ser>
        <c:ser>
          <c:idx val="1"/>
          <c:order val="1"/>
          <c:tx>
            <c:strRef>
              <c:f>'Archived Metrics'!$AN$42:$AN$43</c:f>
              <c:strCache>
                <c:ptCount val="1"/>
                <c:pt idx="0">
                  <c:v>Low</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'Archived Metrics'!$AL$44:$AL$53</c:f>
              <c:multiLvlStrCache>
                <c:ptCount val="7"/>
                <c:lvl>
                  <c:pt idx="0">
                    <c:v>CYQ2</c:v>
                  </c:pt>
                  <c:pt idx="1">
                    <c:v>CYQ3</c:v>
                  </c:pt>
                  <c:pt idx="2">
                    <c:v>CYQ4</c:v>
                  </c:pt>
                  <c:pt idx="3">
                    <c:v>CYQ1</c:v>
                  </c:pt>
                  <c:pt idx="4">
                    <c:v>CYQ2</c:v>
                  </c:pt>
                  <c:pt idx="5">
                    <c:v>CYQ3</c:v>
                  </c:pt>
                  <c:pt idx="6">
                    <c:v>CYQ4</c:v>
                  </c:pt>
                </c:lvl>
                <c:lvl>
                  <c:pt idx="0">
                    <c:v>CY2022</c:v>
                  </c:pt>
                  <c:pt idx="3">
                    <c:v>CY2023</c:v>
                  </c:pt>
                </c:lvl>
              </c:multiLvlStrCache>
            </c:multiLvlStrRef>
          </c:cat>
          <c:val>
            <c:numRef>
              <c:f>'Archived Metrics'!$AN$44:$AN$53</c:f>
              <c:numCache>
                <c:formatCode>0.00%</c:formatCode>
                <c:ptCount val="7"/>
                <c:pt idx="0">
                  <c:v>0.23529411764705882</c:v>
                </c:pt>
                <c:pt idx="1">
                  <c:v>0.2857142857142857</c:v>
                </c:pt>
                <c:pt idx="2">
                  <c:v>0.36363636363636365</c:v>
                </c:pt>
                <c:pt idx="3">
                  <c:v>0.41025641025641024</c:v>
                </c:pt>
                <c:pt idx="4">
                  <c:v>0.3125</c:v>
                </c:pt>
                <c:pt idx="5">
                  <c:v>0.36538461538461536</c:v>
                </c:pt>
                <c:pt idx="6">
                  <c:v>0.265625</c:v>
                </c:pt>
              </c:numCache>
            </c:numRef>
          </c:val>
          <c:extLst>
            <c:ext xmlns:c16="http://schemas.microsoft.com/office/drawing/2014/chart" uri="{C3380CC4-5D6E-409C-BE32-E72D297353CC}">
              <c16:uniqueId val="{00000004-0DFF-4AD2-8F2B-CF535E5A6431}"/>
            </c:ext>
          </c:extLst>
        </c:ser>
        <c:ser>
          <c:idx val="2"/>
          <c:order val="2"/>
          <c:tx>
            <c:strRef>
              <c:f>'Archived Metrics'!$AO$42:$AO$43</c:f>
              <c:strCache>
                <c:ptCount val="1"/>
                <c:pt idx="0">
                  <c:v>Medium</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'Archived Metrics'!$AL$44:$AL$53</c:f>
              <c:multiLvlStrCache>
                <c:ptCount val="7"/>
                <c:lvl>
                  <c:pt idx="0">
                    <c:v>CYQ2</c:v>
                  </c:pt>
                  <c:pt idx="1">
                    <c:v>CYQ3</c:v>
                  </c:pt>
                  <c:pt idx="2">
                    <c:v>CYQ4</c:v>
                  </c:pt>
                  <c:pt idx="3">
                    <c:v>CYQ1</c:v>
                  </c:pt>
                  <c:pt idx="4">
                    <c:v>CYQ2</c:v>
                  </c:pt>
                  <c:pt idx="5">
                    <c:v>CYQ3</c:v>
                  </c:pt>
                  <c:pt idx="6">
                    <c:v>CYQ4</c:v>
                  </c:pt>
                </c:lvl>
                <c:lvl>
                  <c:pt idx="0">
                    <c:v>CY2022</c:v>
                  </c:pt>
                  <c:pt idx="3">
                    <c:v>CY2023</c:v>
                  </c:pt>
                </c:lvl>
              </c:multiLvlStrCache>
            </c:multiLvlStrRef>
          </c:cat>
          <c:val>
            <c:numRef>
              <c:f>'Archived Metrics'!$AO$44:$AO$53</c:f>
              <c:numCache>
                <c:formatCode>0.00%</c:formatCode>
                <c:ptCount val="7"/>
                <c:pt idx="0">
                  <c:v>0.41176470588235292</c:v>
                </c:pt>
                <c:pt idx="1">
                  <c:v>0.38095238095238093</c:v>
                </c:pt>
                <c:pt idx="2">
                  <c:v>0.18181818181818182</c:v>
                </c:pt>
                <c:pt idx="3">
                  <c:v>0.30769230769230771</c:v>
                </c:pt>
                <c:pt idx="4">
                  <c:v>0.41666666666666669</c:v>
                </c:pt>
                <c:pt idx="5">
                  <c:v>0.40384615384615385</c:v>
                </c:pt>
                <c:pt idx="6">
                  <c:v>0.515625</c:v>
                </c:pt>
              </c:numCache>
            </c:numRef>
          </c:val>
          <c:extLst>
            <c:ext xmlns:c16="http://schemas.microsoft.com/office/drawing/2014/chart" uri="{C3380CC4-5D6E-409C-BE32-E72D297353CC}">
              <c16:uniqueId val="{00000005-0DFF-4AD2-8F2B-CF535E5A6431}"/>
            </c:ext>
          </c:extLst>
        </c:ser>
        <c:dLbls>
          <c:dLblPos val="outEnd"/>
          <c:showLegendKey val="0"/>
          <c:showVal val="1"/>
          <c:showCatName val="0"/>
          <c:showSerName val="0"/>
          <c:showPercent val="0"/>
          <c:showBubbleSize val="0"/>
        </c:dLbls>
        <c:gapWidth val="219"/>
        <c:overlap val="-27"/>
        <c:axId val="1673004640"/>
        <c:axId val="1673005472"/>
      </c:barChart>
      <c:catAx>
        <c:axId val="167300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005472"/>
        <c:crosses val="autoZero"/>
        <c:auto val="1"/>
        <c:lblAlgn val="ctr"/>
        <c:lblOffset val="100"/>
        <c:noMultiLvlLbl val="0"/>
      </c:catAx>
      <c:valAx>
        <c:axId val="1673005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00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[source_excel.xlsx]Archived Metrics!PivotTable7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Requests </a:t>
            </a:r>
            <a:r>
              <a:rPr lang="en-US" baseline="0"/>
              <a:t>by Offering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'Archived Metrics'!$AZ$3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'Archived Metrics'!$AY$4:$AY$7</c:f>
              <c:strCache>
                <c:ptCount val="3"/>
                <c:pt idx="0">
                  <c:v>HCaaS</c:v>
                </c:pt>
                <c:pt idx="1">
                  <c:v>HRT</c:v>
                </c:pt>
                <c:pt idx="2">
                  <c:v>WT</c:v>
                </c:pt>
              </c:strCache>
            </c:strRef>
          </c:cat>
          <c:val>
            <c:numRef>
              <c:f>'Archived Metrics'!$AZ$4:$AZ$7</c:f>
              <c:numCache>
                <c:formatCode>General</c:formatCode>
                <c:ptCount val="3"/>
                <c:pt idx="0">
                  <c:v>1</c:v>
                </c:pt>
                <c:pt idx="1">
                  <c:v>7</c:v>
                </c:pt>
                <c:pt idx="2">
                  <c:v>6</c:v>
                </c:pt>
              </c:numCache>
            </c:numRef>
          </c:val>
          <c:extLst>
            <c:ext xmlns:c16="http://schemas.microsoft.com/office/drawing/2014/chart" uri="{C3380CC4-5D6E-409C-BE32-E72D297353CC}">
              <c16:uniqueId val="{00000000-1587-4F45-AE3F-D31E99328098}"/>
            </c:ext>
          </c:extLst>
        </c:ser>
        <c:dLbls>
          <c:dLblPos val="outEnd"/>
          <c:showLegendKey val="0"/>
          <c:showVal val="1"/>
          <c:showCatName val="0"/>
          <c:showSerName val="0"/>
          <c:showPercent val="0"/>
          <c:showBubbleSize val="0"/>
        </c:dLbls>
        <c:gapWidth val="219"/>
        <c:overlap val="-27"/>
        <c:axId val="624279104"/>
        <c:axId val="624276608"/>
      </c:barChart>
      <c:catAx>
        <c:axId val="62427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76608"/>
        <c:crosses val="autoZero"/>
        <c:auto val="1"/>
        <c:lblAlgn val="ctr"/>
        <c:lblOffset val="100"/>
        <c:noMultiLvlLbl val="0"/>
      </c:catAx>
      <c:valAx>
        <c:axId val="62427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7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[source_excel.xlsx]Archived Metrics!PivotTable8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Requests by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'Archived Metrics'!$B$62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'Archived Metrics'!$A$63:$A$178</c:f>
              <c:strCache>
                <c:ptCount val="115"/>
                <c:pt idx="0">
                  <c:v>Alex Chun</c:v>
                </c:pt>
                <c:pt idx="1">
                  <c:v>Alex McNair</c:v>
                </c:pt>
                <c:pt idx="2">
                  <c:v>Almendra C Olmos</c:v>
                </c:pt>
                <c:pt idx="3">
                  <c:v>Andrew G Clark</c:v>
                </c:pt>
                <c:pt idx="4">
                  <c:v>Ava Damri</c:v>
                </c:pt>
                <c:pt idx="5">
                  <c:v>Benjamin Powers</c:v>
                </c:pt>
                <c:pt idx="6">
                  <c:v>Bethany Huard</c:v>
                </c:pt>
                <c:pt idx="7">
                  <c:v>Bradd Craver</c:v>
                </c:pt>
                <c:pt idx="8">
                  <c:v>Briana Martin</c:v>
                </c:pt>
                <c:pt idx="9">
                  <c:v>Carl Eisenmann</c:v>
                </c:pt>
                <c:pt idx="10">
                  <c:v>Carrie Fox</c:v>
                </c:pt>
                <c:pt idx="11">
                  <c:v>Chris Forti</c:v>
                </c:pt>
                <c:pt idx="12">
                  <c:v>Chris Frey</c:v>
                </c:pt>
                <c:pt idx="13">
                  <c:v>Earma Haddadin</c:v>
                </c:pt>
                <c:pt idx="14">
                  <c:v>Greg Vert</c:v>
                </c:pt>
                <c:pt idx="15">
                  <c:v>HCM GTM Pod Submitted</c:v>
                </c:pt>
                <c:pt idx="16">
                  <c:v>Jamie Drew</c:v>
                </c:pt>
                <c:pt idx="17">
                  <c:v>Jeremy Harless</c:v>
                </c:pt>
                <c:pt idx="18">
                  <c:v>John Prescott</c:v>
                </c:pt>
                <c:pt idx="19">
                  <c:v>Kate Hipwell</c:v>
                </c:pt>
                <c:pt idx="20">
                  <c:v>Katie Duerr</c:v>
                </c:pt>
                <c:pt idx="21">
                  <c:v>Kevin (Yang) Ma</c:v>
                </c:pt>
                <c:pt idx="22">
                  <c:v>Kristalyn Yancy Yancy</c:v>
                </c:pt>
                <c:pt idx="23">
                  <c:v>Lisa Shane</c:v>
                </c:pt>
                <c:pt idx="24">
                  <c:v>Luke Monck</c:v>
                </c:pt>
                <c:pt idx="25">
                  <c:v>Marissa Draheim</c:v>
                </c:pt>
                <c:pt idx="26">
                  <c:v>Mark Korbieh</c:v>
                </c:pt>
                <c:pt idx="27">
                  <c:v>Matthew V Fox</c:v>
                </c:pt>
                <c:pt idx="28">
                  <c:v>Megan Inman</c:v>
                </c:pt>
                <c:pt idx="29">
                  <c:v>Mike Levin</c:v>
                </c:pt>
                <c:pt idx="30">
                  <c:v>Nancy Ellis</c:v>
                </c:pt>
                <c:pt idx="31">
                  <c:v>Nicholas Hahnelt</c:v>
                </c:pt>
                <c:pt idx="32">
                  <c:v>Nick D'Angelo</c:v>
                </c:pt>
                <c:pt idx="33">
                  <c:v>Puneet Tandon</c:v>
                </c:pt>
                <c:pt idx="34">
                  <c:v>Sara Trickie</c:v>
                </c:pt>
                <c:pt idx="35">
                  <c:v>Sergey Shchemelev</c:v>
                </c:pt>
                <c:pt idx="36">
                  <c:v>Shiva Devarajan</c:v>
                </c:pt>
                <c:pt idx="37">
                  <c:v>Simona Savitt</c:v>
                </c:pt>
                <c:pt idx="38">
                  <c:v>Tim Mcmillin</c:v>
                </c:pt>
                <c:pt idx="39">
                  <c:v>Tim Williams</c:v>
                </c:pt>
                <c:pt idx="40">
                  <c:v>Victor Reyes</c:v>
                </c:pt>
                <c:pt idx="41">
                  <c:v>(blank)</c:v>
                </c:pt>
                <c:pt idx="42">
                  <c:v>Nicole Geiman</c:v>
                </c:pt>
                <c:pt idx="43">
                  <c:v>Shakir Hanifa</c:v>
                </c:pt>
                <c:pt idx="44">
                  <c:v>Ying Wang</c:v>
                </c:pt>
                <c:pt idx="45">
                  <c:v>Greg Stephans</c:v>
                </c:pt>
                <c:pt idx="46">
                  <c:v>Shira Bortniker</c:v>
                </c:pt>
                <c:pt idx="47">
                  <c:v>Kimberly Rogers</c:v>
                </c:pt>
                <c:pt idx="48">
                  <c:v>Frances Symes</c:v>
                </c:pt>
                <c:pt idx="49">
                  <c:v>Mustaque Ali</c:v>
                </c:pt>
                <c:pt idx="50">
                  <c:v>Mark Panek</c:v>
                </c:pt>
                <c:pt idx="51">
                  <c:v>Zain Premji</c:v>
                </c:pt>
                <c:pt idx="52">
                  <c:v>Michael Bowman</c:v>
                </c:pt>
                <c:pt idx="53">
                  <c:v>Mary Rose Armstrong</c:v>
                </c:pt>
                <c:pt idx="54">
                  <c:v>Andrew Wobst</c:v>
                </c:pt>
                <c:pt idx="55">
                  <c:v>Stephanie Masseth</c:v>
                </c:pt>
                <c:pt idx="56">
                  <c:v>Abdul Budhwani</c:v>
                </c:pt>
                <c:pt idx="57">
                  <c:v>Martin Blinn</c:v>
                </c:pt>
                <c:pt idx="58">
                  <c:v>Cheryl Cybulski</c:v>
                </c:pt>
                <c:pt idx="59">
                  <c:v>Lauren Carson</c:v>
                </c:pt>
                <c:pt idx="60">
                  <c:v>Yen-Sze Liang</c:v>
                </c:pt>
                <c:pt idx="61">
                  <c:v>David Kirk</c:v>
                </c:pt>
                <c:pt idx="62">
                  <c:v>Julie Hiipakka</c:v>
                </c:pt>
                <c:pt idx="63">
                  <c:v>Brian Chiu</c:v>
                </c:pt>
                <c:pt idx="64">
                  <c:v>Chris Murphy</c:v>
                </c:pt>
                <c:pt idx="65">
                  <c:v>Elizabeth Chodaczek</c:v>
                </c:pt>
                <c:pt idx="66">
                  <c:v>Manu Birendra Singh Rawat</c:v>
                </c:pt>
                <c:pt idx="67">
                  <c:v>Aparupa Bhattacharya</c:v>
                </c:pt>
                <c:pt idx="68">
                  <c:v>Marcia Prucha</c:v>
                </c:pt>
                <c:pt idx="69">
                  <c:v>Valronica Scales</c:v>
                </c:pt>
                <c:pt idx="70">
                  <c:v>Elizebeth Varghese</c:v>
                </c:pt>
                <c:pt idx="71">
                  <c:v>Mohamed Moharram</c:v>
                </c:pt>
                <c:pt idx="72">
                  <c:v>Marcus Bost</c:v>
                </c:pt>
                <c:pt idx="73">
                  <c:v>Nathan Pohle</c:v>
                </c:pt>
                <c:pt idx="74">
                  <c:v>Yon-Loon Chen</c:v>
                </c:pt>
                <c:pt idx="75">
                  <c:v>Dhruv Patel</c:v>
                </c:pt>
                <c:pt idx="76">
                  <c:v>Jason Milstein</c:v>
                </c:pt>
                <c:pt idx="77">
                  <c:v>Jason Berry</c:v>
                </c:pt>
                <c:pt idx="78">
                  <c:v>Brandon Kennedy</c:v>
                </c:pt>
                <c:pt idx="79">
                  <c:v>Jillian Munoz Box</c:v>
                </c:pt>
                <c:pt idx="80">
                  <c:v>Satish Badgi</c:v>
                </c:pt>
                <c:pt idx="81">
                  <c:v>Logan Webb</c:v>
                </c:pt>
                <c:pt idx="82">
                  <c:v>Rebecca Anderson</c:v>
                </c:pt>
                <c:pt idx="83">
                  <c:v>Veronica Holleran</c:v>
                </c:pt>
                <c:pt idx="84">
                  <c:v>Eve Ahlquist</c:v>
                </c:pt>
                <c:pt idx="85">
                  <c:v>Jocelyn Mayfield</c:v>
                </c:pt>
                <c:pt idx="86">
                  <c:v>Cody Miller</c:v>
                </c:pt>
                <c:pt idx="87">
                  <c:v>Nandita Keshavan</c:v>
                </c:pt>
                <c:pt idx="88">
                  <c:v>Jenny Ahn</c:v>
                </c:pt>
                <c:pt idx="89">
                  <c:v>Derina Adamczak</c:v>
                </c:pt>
                <c:pt idx="90">
                  <c:v>Susan Wells</c:v>
                </c:pt>
                <c:pt idx="91">
                  <c:v>Ryan Guillen</c:v>
                </c:pt>
                <c:pt idx="92">
                  <c:v>David Hasenbalg</c:v>
                </c:pt>
                <c:pt idx="93">
                  <c:v>Maggie Zatkulak</c:v>
                </c:pt>
                <c:pt idx="94">
                  <c:v>Cathy Gutierrez</c:v>
                </c:pt>
                <c:pt idx="95">
                  <c:v>Joshua Haims</c:v>
                </c:pt>
                <c:pt idx="96">
                  <c:v>Mark Williams</c:v>
                </c:pt>
                <c:pt idx="97">
                  <c:v>Manoj Mishra</c:v>
                </c:pt>
                <c:pt idx="98">
                  <c:v>Bridget Lalley Ryder</c:v>
                </c:pt>
                <c:pt idx="99">
                  <c:v>Kartik Shukla</c:v>
                </c:pt>
                <c:pt idx="100">
                  <c:v>Sameer A Khan</c:v>
                </c:pt>
                <c:pt idx="101">
                  <c:v>Katharine Caputo Cahen</c:v>
                </c:pt>
                <c:pt idx="102">
                  <c:v>Derek Polzien</c:v>
                </c:pt>
                <c:pt idx="103">
                  <c:v>Daniel Chalanick</c:v>
                </c:pt>
                <c:pt idx="104">
                  <c:v>Graham Geiselman</c:v>
                </c:pt>
                <c:pt idx="105">
                  <c:v>Colleen M Bordeaux</c:v>
                </c:pt>
                <c:pt idx="106">
                  <c:v>Lori Christensen</c:v>
                </c:pt>
                <c:pt idx="107">
                  <c:v>Bharat Kaul</c:v>
                </c:pt>
                <c:pt idx="108">
                  <c:v>Christine O'Hara</c:v>
                </c:pt>
                <c:pt idx="109">
                  <c:v>Andrew Breimayer</c:v>
                </c:pt>
                <c:pt idx="110">
                  <c:v>Colleen Cheesman</c:v>
                </c:pt>
                <c:pt idx="111">
                  <c:v>Dayna Provitt</c:v>
                </c:pt>
                <c:pt idx="112">
                  <c:v>Anthony Lombardo</c:v>
                </c:pt>
                <c:pt idx="113">
                  <c:v>Andrew O'Shaughnessy</c:v>
                </c:pt>
                <c:pt idx="114">
                  <c:v>Emily Bazilian</c:v>
                </c:pt>
              </c:strCache>
            </c:strRef>
          </c:cat>
          <c:val>
            <c:numRef>
              <c:f>'Archived Metrics'!$B$63:$B$178</c:f>
              <c:numCache>
                <c:formatCode>General</c:formatCode>
                <c:ptCount val="115"/>
                <c:pt idx="0">
                  <c:v>13</c:v>
                </c:pt>
                <c:pt idx="1">
                  <c:v>1</c:v>
                </c:pt>
                <c:pt idx="2">
                  <c:v>1</c:v>
                </c:pt>
                <c:pt idx="3">
                  <c:v>17</c:v>
                </c:pt>
                <c:pt idx="4">
                  <c:v>9</c:v>
                </c:pt>
                <c:pt idx="5">
                  <c:v>1</c:v>
                </c:pt>
                <c:pt idx="6">
                  <c:v>1</c:v>
                </c:pt>
                <c:pt idx="7">
                  <c:v>1</c:v>
                </c:pt>
                <c:pt idx="8">
                  <c:v>1</c:v>
                </c:pt>
                <c:pt idx="9">
                  <c:v>8</c:v>
                </c:pt>
                <c:pt idx="10">
                  <c:v>1</c:v>
                </c:pt>
                <c:pt idx="11">
                  <c:v>30</c:v>
                </c:pt>
                <c:pt idx="12">
                  <c:v>2</c:v>
                </c:pt>
                <c:pt idx="13">
                  <c:v>1</c:v>
                </c:pt>
                <c:pt idx="14">
                  <c:v>1</c:v>
                </c:pt>
                <c:pt idx="15">
                  <c:v>15</c:v>
                </c:pt>
                <c:pt idx="16">
                  <c:v>1</c:v>
                </c:pt>
                <c:pt idx="17">
                  <c:v>10</c:v>
                </c:pt>
                <c:pt idx="18">
                  <c:v>2</c:v>
                </c:pt>
                <c:pt idx="19">
                  <c:v>1</c:v>
                </c:pt>
                <c:pt idx="20">
                  <c:v>6</c:v>
                </c:pt>
                <c:pt idx="21">
                  <c:v>1</c:v>
                </c:pt>
                <c:pt idx="22">
                  <c:v>1</c:v>
                </c:pt>
                <c:pt idx="23">
                  <c:v>3</c:v>
                </c:pt>
                <c:pt idx="24">
                  <c:v>2</c:v>
                </c:pt>
                <c:pt idx="25">
                  <c:v>9</c:v>
                </c:pt>
                <c:pt idx="26">
                  <c:v>13</c:v>
                </c:pt>
                <c:pt idx="27">
                  <c:v>1</c:v>
                </c:pt>
                <c:pt idx="28">
                  <c:v>1</c:v>
                </c:pt>
                <c:pt idx="29">
                  <c:v>1</c:v>
                </c:pt>
                <c:pt idx="30">
                  <c:v>5</c:v>
                </c:pt>
                <c:pt idx="31">
                  <c:v>1</c:v>
                </c:pt>
                <c:pt idx="32">
                  <c:v>14</c:v>
                </c:pt>
                <c:pt idx="33">
                  <c:v>3</c:v>
                </c:pt>
                <c:pt idx="34">
                  <c:v>1</c:v>
                </c:pt>
                <c:pt idx="35">
                  <c:v>1</c:v>
                </c:pt>
                <c:pt idx="36">
                  <c:v>15</c:v>
                </c:pt>
                <c:pt idx="37">
                  <c:v>1</c:v>
                </c:pt>
                <c:pt idx="38">
                  <c:v>12</c:v>
                </c:pt>
                <c:pt idx="39">
                  <c:v>4</c:v>
                </c:pt>
                <c:pt idx="40">
                  <c:v>1</c:v>
                </c:pt>
                <c:pt idx="42">
                  <c:v>1</c:v>
                </c:pt>
                <c:pt idx="43">
                  <c:v>1</c:v>
                </c:pt>
                <c:pt idx="44">
                  <c:v>3</c:v>
                </c:pt>
                <c:pt idx="45">
                  <c:v>9</c:v>
                </c:pt>
                <c:pt idx="46">
                  <c:v>1</c:v>
                </c:pt>
                <c:pt idx="47">
                  <c:v>1</c:v>
                </c:pt>
                <c:pt idx="48">
                  <c:v>7</c:v>
                </c:pt>
                <c:pt idx="49">
                  <c:v>1</c:v>
                </c:pt>
                <c:pt idx="50">
                  <c:v>4</c:v>
                </c:pt>
                <c:pt idx="51">
                  <c:v>11</c:v>
                </c:pt>
                <c:pt idx="52">
                  <c:v>1</c:v>
                </c:pt>
                <c:pt idx="53">
                  <c:v>7</c:v>
                </c:pt>
                <c:pt idx="54">
                  <c:v>1</c:v>
                </c:pt>
                <c:pt idx="55">
                  <c:v>1</c:v>
                </c:pt>
                <c:pt idx="56">
                  <c:v>1</c:v>
                </c:pt>
                <c:pt idx="57">
                  <c:v>2</c:v>
                </c:pt>
                <c:pt idx="58">
                  <c:v>1</c:v>
                </c:pt>
                <c:pt idx="59">
                  <c:v>1</c:v>
                </c:pt>
                <c:pt idx="60">
                  <c:v>1</c:v>
                </c:pt>
                <c:pt idx="61">
                  <c:v>1</c:v>
                </c:pt>
                <c:pt idx="62">
                  <c:v>5</c:v>
                </c:pt>
                <c:pt idx="63">
                  <c:v>1</c:v>
                </c:pt>
                <c:pt idx="64">
                  <c:v>1</c:v>
                </c:pt>
                <c:pt idx="65">
                  <c:v>1</c:v>
                </c:pt>
                <c:pt idx="66">
                  <c:v>1</c:v>
                </c:pt>
                <c:pt idx="67">
                  <c:v>1</c:v>
                </c:pt>
                <c:pt idx="68">
                  <c:v>1</c:v>
                </c:pt>
                <c:pt idx="69">
                  <c:v>1</c:v>
                </c:pt>
                <c:pt idx="70">
                  <c:v>3</c:v>
                </c:pt>
                <c:pt idx="71">
                  <c:v>1</c:v>
                </c:pt>
                <c:pt idx="72">
                  <c:v>1</c:v>
                </c:pt>
                <c:pt idx="73">
                  <c:v>1</c:v>
                </c:pt>
                <c:pt idx="74">
                  <c:v>1</c:v>
                </c:pt>
                <c:pt idx="75">
                  <c:v>2</c:v>
                </c:pt>
                <c:pt idx="76">
                  <c:v>1</c:v>
                </c:pt>
                <c:pt idx="77">
                  <c:v>1</c:v>
                </c:pt>
                <c:pt idx="78">
                  <c:v>2</c:v>
                </c:pt>
                <c:pt idx="79">
                  <c:v>6</c:v>
                </c:pt>
                <c:pt idx="80">
                  <c:v>2</c:v>
                </c:pt>
                <c:pt idx="81">
                  <c:v>1</c:v>
                </c:pt>
                <c:pt idx="82">
                  <c:v>1</c:v>
                </c:pt>
                <c:pt idx="83">
                  <c:v>1</c:v>
                </c:pt>
                <c:pt idx="84">
                  <c:v>1</c:v>
                </c:pt>
                <c:pt idx="85">
                  <c:v>2</c:v>
                </c:pt>
                <c:pt idx="86">
                  <c:v>1</c:v>
                </c:pt>
                <c:pt idx="87">
                  <c:v>1</c:v>
                </c:pt>
                <c:pt idx="88">
                  <c:v>2</c:v>
                </c:pt>
                <c:pt idx="89">
                  <c:v>1</c:v>
                </c:pt>
                <c:pt idx="90">
                  <c:v>1</c:v>
                </c:pt>
                <c:pt idx="91">
                  <c:v>1</c:v>
                </c:pt>
                <c:pt idx="92">
                  <c:v>1</c:v>
                </c:pt>
                <c:pt idx="93">
                  <c:v>1</c:v>
                </c:pt>
                <c:pt idx="94">
                  <c:v>1</c:v>
                </c:pt>
                <c:pt idx="95">
                  <c:v>1</c:v>
                </c:pt>
                <c:pt idx="96">
                  <c:v>1</c:v>
                </c:pt>
                <c:pt idx="97">
                  <c:v>1</c:v>
                </c:pt>
                <c:pt idx="98">
                  <c:v>1</c:v>
                </c:pt>
                <c:pt idx="99">
                  <c:v>1</c:v>
                </c:pt>
                <c:pt idx="100">
                  <c:v>2</c:v>
                </c:pt>
                <c:pt idx="101">
                  <c:v>1</c:v>
                </c:pt>
                <c:pt idx="102">
                  <c:v>1</c:v>
                </c:pt>
                <c:pt idx="103">
                  <c:v>1</c:v>
                </c:pt>
                <c:pt idx="104">
                  <c:v>1</c:v>
                </c:pt>
                <c:pt idx="105">
                  <c:v>1</c:v>
                </c:pt>
                <c:pt idx="106">
                  <c:v>2</c:v>
                </c:pt>
                <c:pt idx="107">
                  <c:v>1</c:v>
                </c:pt>
                <c:pt idx="108">
                  <c:v>1</c:v>
                </c:pt>
                <c:pt idx="109">
                  <c:v>1</c:v>
                </c:pt>
                <c:pt idx="110">
                  <c:v>1</c:v>
                </c:pt>
                <c:pt idx="111">
                  <c:v>1</c:v>
                </c:pt>
                <c:pt idx="112">
                  <c:v>1</c:v>
                </c:pt>
                <c:pt idx="113">
                  <c:v>1</c:v>
                </c:pt>
                <c:pt idx="114">
                  <c:v>1</c:v>
                </c:pt>
              </c:numCache>
            </c:numRef>
          </c:val>
          <c:extLst>
            <c:ext xmlns:c16="http://schemas.microsoft.com/office/drawing/2014/chart" uri="{C3380CC4-5D6E-409C-BE32-E72D297353CC}">
              <c16:uniqueId val="{00000000-D977-4FF1-90E6-951051E4E42C}"/>
            </c:ext>
          </c:extLst>
        </c:ser>
        <c:dLbls>
          <c:dLblPos val="outEnd"/>
          <c:showLegendKey val="0"/>
          <c:showVal val="1"/>
          <c:showCatName val="0"/>
          <c:showSerName val="0"/>
          <c:showPercent val="0"/>
          <c:showBubbleSize val="0"/>
        </c:dLbls>
        <c:gapWidth val="219"/>
        <c:overlap val="-27"/>
        <c:axId val="707541728"/>
        <c:axId val="707550880"/>
      </c:barChart>
      <c:catAx>
        <c:axId val="70754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550880"/>
        <c:crosses val="autoZero"/>
        <c:auto val="1"/>
        <c:lblAlgn val="ctr"/>
        <c:lblOffset val="100"/>
        <c:noMultiLvlLbl val="0"/>
      </c:catAx>
      <c:valAx>
        <c:axId val="70755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54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[source_excel.xlsx]Archived Metrics!PivotTable9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did you hear about 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'Archived Metrics'!$AM$63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'Archived Metrics'!$AL$64:$AL$71</c:f>
              <c:strCache>
                <c:ptCount val="7"/>
                <c:pt idx="0">
                  <c:v>I'm a repeat user of the pod</c:v>
                </c:pt>
                <c:pt idx="1">
                  <c:v>I'm a repeat user of the pod!</c:v>
                </c:pt>
                <c:pt idx="2">
                  <c:v>I'm a repeat user of the pod!;I love the pod!;</c:v>
                </c:pt>
                <c:pt idx="3">
                  <c:v>I'm a repeat user of the pod;</c:v>
                </c:pt>
                <c:pt idx="4">
                  <c:v>I am the Podfather;I'm a repeat user of the pod;</c:v>
                </c:pt>
                <c:pt idx="5">
                  <c:v>I'm a repeat user of the pod;Pod Alumni :-);</c:v>
                </c:pt>
                <c:pt idx="6">
                  <c:v>Someone from the pod reached out to me offering to assist on my pursuit;I'm a repeat user of the pod;</c:v>
                </c:pt>
              </c:strCache>
            </c:strRef>
          </c:cat>
          <c:val>
            <c:numRef>
              <c:f>'Archived Metrics'!$AM$64:$AM$71</c:f>
              <c:numCache>
                <c:formatCode>General</c:formatCode>
                <c:ptCount val="7"/>
                <c:pt idx="0">
                  <c:v>3</c:v>
                </c:pt>
                <c:pt idx="1">
                  <c:v>39</c:v>
                </c:pt>
                <c:pt idx="2">
                  <c:v>2</c:v>
                </c:pt>
                <c:pt idx="3">
                  <c:v>176</c:v>
                </c:pt>
                <c:pt idx="4">
                  <c:v>1</c:v>
                </c:pt>
                <c:pt idx="5">
                  <c:v>1</c:v>
                </c:pt>
                <c:pt idx="6">
                  <c:v>1</c:v>
                </c:pt>
              </c:numCache>
            </c:numRef>
          </c:val>
          <c:extLst>
            <c:ext xmlns:c16="http://schemas.microsoft.com/office/drawing/2014/chart" uri="{C3380CC4-5D6E-409C-BE32-E72D297353CC}">
              <c16:uniqueId val="{00000000-B641-44D7-AE2F-12677DD5A16D}"/>
            </c:ext>
          </c:extLst>
        </c:ser>
        <c:dLbls>
          <c:dLblPos val="outEnd"/>
          <c:showLegendKey val="0"/>
          <c:showVal val="1"/>
          <c:showCatName val="0"/>
          <c:showSerName val="0"/>
          <c:showPercent val="0"/>
          <c:showBubbleSize val="0"/>
        </c:dLbls>
        <c:gapWidth val="219"/>
        <c:overlap val="-27"/>
        <c:axId val="1745730480"/>
        <c:axId val="1745716752"/>
      </c:barChart>
      <c:catAx>
        <c:axId val="174573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16752"/>
        <c:crosses val="autoZero"/>
        <c:auto val="1"/>
        <c:lblAlgn val="ctr"/>
        <c:lblOffset val="100"/>
        <c:noMultiLvlLbl val="0"/>
      </c:catAx>
      <c:valAx>
        <c:axId val="174571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3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196023</xdr:colOff>
      <xdr:row>1</xdr:row>
      <xdr:rowOff>3314</xdr:rowOff>
    </xdr:from>
    <xdr:to>
      <xdr:col>23</xdr:col>
      <xdr:colOff>176696</xdr:colOff>
      <xdr:row>16</xdr:row>
      <xdr:rowOff>13253</xdr:rowOff>
    </xdr:to>
    <xdr:graphicFrame macro="">
      <xdr:nvGraphicFramePr>
        <xdr:cNvPr id="5" name="Chart 4">
          <a:extLst>
            <a:ext uri="{FF2B5EF4-FFF2-40B4-BE49-F238E27FC236}">
              <a16:creationId xmlns:a16="http://schemas.microsoft.com/office/drawing/2014/main" id="{B682AE22-8A2E-4FB4-84E9-A876F7E54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212588</xdr:colOff>
      <xdr:row>24</xdr:row>
      <xdr:rowOff>130313</xdr:rowOff>
    </xdr:from>
    <xdr:to>
      <xdr:col>23</xdr:col>
      <xdr:colOff>209825</xdr:colOff>
      <xdr:row>39</xdr:row>
      <xdr:rowOff>140252</xdr:rowOff>
    </xdr:to>
    <xdr:graphicFrame macro="">
      <xdr:nvGraphicFramePr>
        <xdr:cNvPr id="3" name="Chart 5">
          <a:extLst>
            <a:ext uri="{FF2B5EF4-FFF2-40B4-BE49-F238E27FC236}">
              <a16:creationId xmlns:a16="http://schemas.microsoft.com/office/drawing/2014/main" id="{0D60FECE-7A93-4187-AB1C-98056E42AC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8281</xdr:colOff>
      <xdr:row>41</xdr:row>
      <xdr:rowOff>180009</xdr:rowOff>
    </xdr:from>
    <xdr:to>
      <xdr:col>23</xdr:col>
      <xdr:colOff>198783</xdr:colOff>
      <xdr:row>57</xdr:row>
      <xdr:rowOff>7731</xdr:rowOff>
    </xdr:to>
    <xdr:graphicFrame macro="">
      <xdr:nvGraphicFramePr>
        <xdr:cNvPr id="8" name="Chart 6">
          <a:extLst>
            <a:ext uri="{FF2B5EF4-FFF2-40B4-BE49-F238E27FC236}">
              <a16:creationId xmlns:a16="http://schemas.microsoft.com/office/drawing/2014/main" id="{37B1FDB0-6D8F-4A75-9BAC-11960CA16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669084</xdr:colOff>
      <xdr:row>1</xdr:row>
      <xdr:rowOff>61768</xdr:rowOff>
    </xdr:from>
    <xdr:to>
      <xdr:col>48</xdr:col>
      <xdr:colOff>1889637</xdr:colOff>
      <xdr:row>16</xdr:row>
      <xdr:rowOff>71707</xdr:rowOff>
    </xdr:to>
    <xdr:graphicFrame macro="">
      <xdr:nvGraphicFramePr>
        <xdr:cNvPr id="17" name="Chart 2">
          <a:extLst>
            <a:ext uri="{FF2B5EF4-FFF2-40B4-BE49-F238E27FC236}">
              <a16:creationId xmlns:a16="http://schemas.microsoft.com/office/drawing/2014/main" id="{3C8CA368-81B7-472E-826D-0568D072F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530088</xdr:colOff>
      <xdr:row>24</xdr:row>
      <xdr:rowOff>137073</xdr:rowOff>
    </xdr:from>
    <xdr:to>
      <xdr:col>48</xdr:col>
      <xdr:colOff>1749755</xdr:colOff>
      <xdr:row>39</xdr:row>
      <xdr:rowOff>123022</xdr:rowOff>
    </xdr:to>
    <xdr:graphicFrame macro="">
      <xdr:nvGraphicFramePr>
        <xdr:cNvPr id="4" name="Chart 1">
          <a:extLst>
            <a:ext uri="{FF2B5EF4-FFF2-40B4-BE49-F238E27FC236}">
              <a16:creationId xmlns:a16="http://schemas.microsoft.com/office/drawing/2014/main" id="{ADD84644-1C4E-48D8-AF3E-4B98B418E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536777</xdr:colOff>
      <xdr:row>42</xdr:row>
      <xdr:rowOff>871</xdr:rowOff>
    </xdr:from>
    <xdr:to>
      <xdr:col>48</xdr:col>
      <xdr:colOff>1772479</xdr:colOff>
      <xdr:row>57</xdr:row>
      <xdr:rowOff>22087</xdr:rowOff>
    </xdr:to>
    <xdr:graphicFrame macro="">
      <xdr:nvGraphicFramePr>
        <xdr:cNvPr id="87" name="Chart 1">
          <a:extLst>
            <a:ext uri="{FF2B5EF4-FFF2-40B4-BE49-F238E27FC236}">
              <a16:creationId xmlns:a16="http://schemas.microsoft.com/office/drawing/2014/main" id="{2B7D7971-BFE7-4657-A12D-B292A37FA8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55</xdr:col>
      <xdr:colOff>36214</xdr:colOff>
      <xdr:row>1</xdr:row>
      <xdr:rowOff>67301</xdr:rowOff>
    </xdr:from>
    <xdr:to>
      <xdr:col>63</xdr:col>
      <xdr:colOff>127000</xdr:colOff>
      <xdr:row>16</xdr:row>
      <xdr:rowOff>77240</xdr:rowOff>
    </xdr:to>
    <xdr:graphicFrame macro="">
      <xdr:nvGraphicFramePr>
        <xdr:cNvPr id="86" name="Chart 1">
          <a:extLst>
            <a:ext uri="{FF2B5EF4-FFF2-40B4-BE49-F238E27FC236}">
              <a16:creationId xmlns:a16="http://schemas.microsoft.com/office/drawing/2014/main" id="{79129E6E-C97B-E621-FEC7-351EBF481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115957</xdr:colOff>
      <xdr:row>62</xdr:row>
      <xdr:rowOff>19877</xdr:rowOff>
    </xdr:from>
    <xdr:to>
      <xdr:col>36</xdr:col>
      <xdr:colOff>7472</xdr:colOff>
      <xdr:row>82</xdr:row>
      <xdr:rowOff>149679</xdr:rowOff>
    </xdr:to>
    <xdr:graphicFrame macro="">
      <xdr:nvGraphicFramePr>
        <xdr:cNvPr id="7" name="Chart 5">
          <a:extLst>
            <a:ext uri="{FF2B5EF4-FFF2-40B4-BE49-F238E27FC236}">
              <a16:creationId xmlns:a16="http://schemas.microsoft.com/office/drawing/2014/main" id="{370FAE97-3C8F-F33D-6D3D-4AACC6083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45</xdr:col>
      <xdr:colOff>521803</xdr:colOff>
      <xdr:row>62</xdr:row>
      <xdr:rowOff>53008</xdr:rowOff>
    </xdr:from>
    <xdr:to>
      <xdr:col>58</xdr:col>
      <xdr:colOff>45357</xdr:colOff>
      <xdr:row>82</xdr:row>
      <xdr:rowOff>154214</xdr:rowOff>
    </xdr:to>
    <xdr:graphicFrame macro="">
      <xdr:nvGraphicFramePr>
        <xdr:cNvPr id="77" name="Chart 6">
          <a:extLst>
            <a:ext uri="{FF2B5EF4-FFF2-40B4-BE49-F238E27FC236}">
              <a16:creationId xmlns:a16="http://schemas.microsoft.com/office/drawing/2014/main" id="{8EE867E5-968D-6CC1-9F73-EF225E4CC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55</xdr:col>
      <xdr:colOff>6349</xdr:colOff>
      <xdr:row>27</xdr:row>
      <xdr:rowOff>53041</xdr:rowOff>
    </xdr:from>
    <xdr:to>
      <xdr:col>67</xdr:col>
      <xdr:colOff>0</xdr:colOff>
      <xdr:row>40</xdr:row>
      <xdr:rowOff>158750</xdr:rowOff>
    </xdr:to>
    <xdr:graphicFrame macro="">
      <xdr:nvGraphicFramePr>
        <xdr:cNvPr id="2" name="Chart 1">
          <a:extLst>
            <a:ext uri="{FF2B5EF4-FFF2-40B4-BE49-F238E27FC236}">
              <a16:creationId xmlns:a16="http://schemas.microsoft.com/office/drawing/2014/main" id="{34FDD46D-0C6D-CBCA-1E47-ACDB21EDC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28</xdr:col>
      <xdr:colOff>69850</xdr:colOff>
      <xdr:row>0</xdr:row>
      <xdr:rowOff>133350</xdr:rowOff>
    </xdr:from>
    <xdr:to>
      <xdr:col>34</xdr:col>
      <xdr:colOff>2268</xdr:colOff>
      <xdr:row>14</xdr:row>
      <xdr:rowOff>23767</xdr:rowOff>
    </xdr:to>
    <mc:AlternateContent xmlns:mc="http://schemas.openxmlformats.org/markup-compatibility/2006" xmlns:a14="http://schemas.microsoft.com/office/drawing/2010/main">
      <mc:Choice Requires="a14">
        <xdr:graphicFrame macro="">
          <xdr:nvGraphicFramePr>
            <xdr:cNvPr id="9" name="Team Member Filter">
              <a:extLst>
                <a:ext uri="{FF2B5EF4-FFF2-40B4-BE49-F238E27FC236}">
                  <a16:creationId xmlns:a16="http://schemas.microsoft.com/office/drawing/2014/main" id="{02FDCB45-59E0-0196-24BF-D017D60D5C10}"/>
                </a:ext>
              </a:extLst>
            </xdr:cNvPr>
            <xdr:cNvGraphicFramePr/>
          </xdr:nvGraphicFramePr>
          <xdr:xfrm>
            <a:off x="0" y="0"/>
            <a:ext cx="0" cy="0"/>
          </xdr:xfrm>
          <a:graphic>
            <a:graphicData uri="http://schemas.microsoft.com/office/drawing/2010/slicer">
              <sle:slicer xmlns:sle="http://schemas.microsoft.com/office/drawing/2010/slicer" name="Team Member Filter"/>
            </a:graphicData>
          </a:graphic>
        </xdr:graphicFrame>
      </mc:Choice>
      <mc:Fallback xmlns="">
        <xdr:sp macro="" textlink="">
          <xdr:nvSpPr>
            <xdr:cNvPr id="0" name=""/>
            <xdr:cNvSpPr>
              <a:spLocks noTextEdit="1"/>
            </xdr:cNvSpPr>
          </xdr:nvSpPr>
          <xdr:spPr>
            <a:xfrm>
              <a:off x="6483350" y="133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29</xdr:col>
      <xdr:colOff>242920</xdr:colOff>
      <xdr:row>0</xdr:row>
      <xdr:rowOff>161926</xdr:rowOff>
    </xdr:from>
    <xdr:to>
      <xdr:col>43</xdr:col>
      <xdr:colOff>495301</xdr:colOff>
      <xdr:row>85</xdr:row>
      <xdr:rowOff>109631</xdr:rowOff>
    </xdr:to>
    <xdr:pic>
      <xdr:nvPicPr>
        <xdr:cNvPr id="2" name="Picture 1">
          <a:extLst>
            <a:ext uri="{FF2B5EF4-FFF2-40B4-BE49-F238E27FC236}">
              <a16:creationId xmlns:a16="http://schemas.microsoft.com/office/drawing/2014/main" id="{99DCEAF6-BF59-D2E6-FF9B-1B897F0ECF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73320" y="542926"/>
          <a:ext cx="8786780"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Avdic, Addy" id="{378D9206-63FD-4B09-8D39-C959C28D51E9}" userId="aavdic@deloitte.com" providerId="PeoplePicker"/>
  <person displayName="Damri, Ava" id="{66FB6DDF-BE62-4569-A9B4-DCCEE60FAFC6}" userId="adamri@deloitte.com" providerId="PeoplePicker"/>
  <person displayName="Huard, Bethany" id="{C446F5C3-D7BB-4A2B-B38C-CECF4E2E69AC}" userId="bhuard@deloitte.com" providerId="PeoplePicker"/>
  <person displayName="Gilman, Michael" id="{7CF5F59A-66D4-48B6-95C4-6CEB22DC3CE7}" userId="mgilman@deloitte.com" providerId="PeoplePicker"/>
  <person displayName="D'Angelo, Nick" id="{0AF7A6F0-FA2B-4CE9-88CF-C2E6F63F96B8}" userId="ndangelo@deloitte.com" providerId="PeoplePicker"/>
  <person displayName="Panacci, Stephanie" id="{E2626434-B556-4D07-912F-FCC6F9AFB39F}" userId="spanacci@deloitte.com" providerId="PeoplePicker"/>
  <person displayName="Mallett, Larry" id="{1386E5AB-517F-4BCB-B4CA-76C6704C22CD}" userId="lamallett@deloitte.com" providerId="PeoplePicker"/>
  <person displayName="Devarajan, Shiva" id="{BF9E92A7-3BB8-4D1C-97C0-CDA1A1FF33C7}" userId="shidevarajan@deloitte.com" providerId="PeoplePicker"/>
  <person displayName="Avdic, Addy" id="{F14B0550-646C-4FDC-B54B-7669DE6A3126}" userId="S::aavdic@deloitte.com::b604257e-31a4-4770-814f-0c98546e5146" providerId="AD"/>
  <person displayName="Damri, Ava" id="{4946B9F2-E341-4889-83AB-084C5F0BBA0A}" userId="S::adamri@deloitte.com::1ea817d7-a126-4a4d-ac5f-ff69de870d0f" providerId="AD"/>
  <person displayName="Huard, Bethany" id="{8F4C7459-2341-4BE3-8455-0E78936E6C76}" userId="S::bhuard@deloitte.com::f8997365-e7ea-43cb-94f4-5b76f2b57901" providerId="AD"/>
  <person displayName="Webb, Logan" id="{4B6D607B-02BE-4A46-BA5B-A424781026D1}" userId="S::lowebb@deloitte.com::81289ea3-002c-454d-87a2-c2c8229c1ca8" providerId="AD"/>
  <person displayName="D'Angelo, Nick" id="{47C5340F-802F-492D-876E-40355DC5DFDB}" userId="S::ndangelo@deloitte.com::0a1dfa50-38d1-411f-b360-67d991a2f366" providerId="AD"/>
  <person displayName="Devarajan, Shiva" id="{97D30176-A86D-44C8-82C5-16E662EA807F}" userId="S::shidevarajan@deloitte.com::7ebb5531-a85e-4bfb-9695-9c2cffaaa1e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tchen, Cole" refreshedDate="45429.379858217595" createdVersion="7" refreshedVersion="8" minRefreshableVersion="3" recordCount="341" xr:uid="{6E2D62B2-BFA7-45D8-AF3B-C22A0E26E198}">
  <cacheSource type="worksheet">
    <worksheetSource ref="A1:AT1048576" sheet="Intake"/>
  </cacheSource>
  <cacheFields count="53">
    <cacheField name="ID" numFmtId="0">
      <sharedItems containsBlank="1" containsMixedTypes="1" containsNumber="1" containsInteger="1" minValue="18" maxValue="363"/>
    </cacheField>
    <cacheField name="Start time" numFmtId="0">
      <sharedItems containsNonDate="0" containsDate="1" containsString="0" containsBlank="1" minDate="2022-04-06T12:40:59" maxDate="2024-05-14T09:53:24" count="341">
        <d v="2022-04-06T12:40:59"/>
        <d v="2022-04-07T12:07:38"/>
        <d v="2022-04-07T13:03:18"/>
        <d v="2022-04-12T09:42:18"/>
        <d v="2022-05-02T12:00:03"/>
        <d v="2022-05-11T12:32:49"/>
        <d v="2022-05-17T11:07:47"/>
        <d v="2022-05-18T09:25:21"/>
        <d v="2022-05-25T13:28:52"/>
        <d v="2022-05-25T13:39:02"/>
        <d v="2022-06-06T08:58:39"/>
        <d v="2022-06-09T07:18:46"/>
        <d v="2022-06-09T15:02:53"/>
        <d v="2022-06-20T09:21:50"/>
        <d v="2022-06-20T14:05:26"/>
        <d v="2022-06-28T15:09:01"/>
        <d v="2022-06-29T13:17:03"/>
        <d v="2022-07-21T08:28:47"/>
        <d v="2022-07-22T11:17:33"/>
        <d v="2022-07-26T15:00:43"/>
        <d v="2022-07-27T18:14:58"/>
        <d v="2022-08-15T11:49:20"/>
        <d v="2022-08-31T15:08:54"/>
        <d v="2022-09-01T06:37:28"/>
        <d v="2022-09-01T13:35:27"/>
        <d v="2022-09-07T11:26:09"/>
        <d v="2022-09-07T11:29:19"/>
        <d v="2022-09-07T11:34:44"/>
        <d v="2022-09-07T11:40:18"/>
        <d v="2022-09-07T11:44:28"/>
        <d v="2022-09-07T11:45:32"/>
        <d v="2022-09-07T11:50:02"/>
        <d v="2022-09-07T11:53:46"/>
        <d v="2022-09-12T15:27:12"/>
        <d v="2022-09-13T15:45:19"/>
        <d v="2022-09-16T11:53:46"/>
        <d v="2022-09-16T13:20:33"/>
        <d v="2022-09-20T13:57:15"/>
        <d v="2022-09-27T11:27:16"/>
        <d v="2022-10-04T10:04:05"/>
        <d v="2022-10-04T13:22:38"/>
        <d v="2022-10-04T13:23:48"/>
        <d v="2022-10-20T11:12:13"/>
        <d v="2022-10-25T09:24:30"/>
        <d v="2022-10-25T12:36:37"/>
        <d v="2022-10-26T10:47:39"/>
        <d v="2022-11-01T09:33:58"/>
        <d v="2022-11-01T09:04:42"/>
        <d v="2022-11-10T07:41:02"/>
        <d v="2022-11-10T11:16:50"/>
        <d v="2022-11-11T07:23:38"/>
        <d v="2022-11-18T08:35:43"/>
        <d v="2022-11-28T11:16:13"/>
        <d v="2022-12-01T07:38:19"/>
        <d v="2022-12-01T19:46:10"/>
        <d v="2022-12-07T22:26:37"/>
        <d v="2022-12-07T22:28:01"/>
        <d v="2022-12-07T22:30:46"/>
        <d v="2022-12-08T08:40:19"/>
        <d v="2022-12-08T09:06:23"/>
        <d v="2022-12-12T12:41:13"/>
        <d v="2022-12-13T07:27:22"/>
        <d v="2023-01-03T13:56:44"/>
        <d v="2023-01-03T16:15:26"/>
        <d v="2023-01-04T10:16:54"/>
        <d v="2023-01-06T07:55:42"/>
        <d v="2023-01-09T12:53:55"/>
        <d v="2023-01-10T09:49:46"/>
        <d v="2023-01-11T11:49:00"/>
        <d v="2023-01-11T13:39:01"/>
        <d v="2023-01-13T13:25:47"/>
        <d v="2023-01-13T13:22:07"/>
        <d v="2023-01-26T10:09:09"/>
        <d v="2023-01-27T12:10:09"/>
        <d v="2023-01-31T09:18:30"/>
        <d v="2023-01-31T13:51:05"/>
        <d v="2023-02-02T10:18:49"/>
        <d v="2023-02-08T15:18:20"/>
        <d v="2023-02-10T14:43:26"/>
        <d v="2023-02-13T08:48:02"/>
        <d v="2023-02-13T08:46:05"/>
        <d v="2023-02-13T09:47:35"/>
        <d v="2023-02-13T11:45:40"/>
        <d v="2023-02-16T08:28:49"/>
        <d v="2023-02-16T16:39:56"/>
        <d v="2023-02-17T10:07:01"/>
        <d v="2023-02-17T11:38:21"/>
        <d v="2023-02-17T14:16:42"/>
        <d v="2023-02-22T08:21:28"/>
        <d v="2023-02-27T08:56:32"/>
        <d v="2023-02-27T11:13:54"/>
        <d v="2023-03-02T06:00:21"/>
        <d v="2023-03-02T08:31:32"/>
        <d v="2023-03-06T09:17:56"/>
        <d v="2023-03-06T12:02:41"/>
        <d v="2023-03-07T07:38:12"/>
        <d v="2023-03-09T11:39:24"/>
        <d v="2023-03-10T13:54:18"/>
        <d v="2023-03-17T14:29:56"/>
        <d v="2023-03-20T23:36:10"/>
        <d v="2023-03-21T14:29:41"/>
        <d v="2023-03-24T10:29:11"/>
        <d v="2023-03-31T11:02:47"/>
        <d v="2023-04-03T12:01:26"/>
        <d v="2023-04-03T15:03:02"/>
        <d v="2023-04-06T08:43:52"/>
        <d v="2023-04-06T15:37:11"/>
        <d v="2023-04-06T15:48:58"/>
        <d v="2023-04-10T09:01:22"/>
        <d v="2023-04-11T08:06:40"/>
        <d v="2023-04-11T08:57:14"/>
        <d v="2023-04-13T16:46:06"/>
        <d v="2023-04-19T13:01:41"/>
        <d v="2023-04-24T13:51:55"/>
        <d v="2023-04-25T07:57:35"/>
        <d v="2023-04-25T10:33:37"/>
        <d v="2023-04-28T13:32:50"/>
        <d v="2023-05-02T15:28:29"/>
        <d v="2023-05-03T08:52:35"/>
        <d v="2023-05-03T09:00:49"/>
        <d v="2023-05-03T13:48:20"/>
        <d v="2023-05-03T18:43:32"/>
        <d v="2023-05-09T08:47:30"/>
        <d v="2023-05-09T10:38:45"/>
        <d v="2023-05-11T08:25:32"/>
        <d v="2023-05-15T15:33:06"/>
        <d v="2023-05-16T18:52:46"/>
        <d v="2023-05-17T10:57:56"/>
        <d v="2023-05-18T08:32:07"/>
        <d v="2023-05-24T12:09:49"/>
        <d v="2023-05-24T16:07:51"/>
        <d v="2023-05-30T14:07:13"/>
        <d v="2023-06-01T11:08:59"/>
        <d v="2023-06-01T14:32:43"/>
        <d v="2023-06-02T17:13:00"/>
        <d v="2023-06-07T08:41:05"/>
        <d v="2023-06-07T15:11:52"/>
        <d v="2023-06-07T15:09:23"/>
        <d v="2023-06-09T12:52:04"/>
        <d v="2023-06-12T14:40:19"/>
        <d v="2023-06-13T10:04:45"/>
        <d v="2023-06-14T08:17:28"/>
        <d v="2023-06-15T07:35:40"/>
        <d v="2023-06-15T12:07:46"/>
        <d v="2023-06-16T13:58:05"/>
        <d v="2023-06-16T16:39:06"/>
        <d v="2023-06-20T10:37:21"/>
        <d v="2023-06-20T11:45:50"/>
        <d v="2023-06-21T07:48:55"/>
        <d v="2023-06-21T10:30:45"/>
        <d v="2023-06-21T14:14:28"/>
        <d v="2023-06-27T17:51:16"/>
        <d v="2023-07-07T09:21:52"/>
        <d v="2023-07-10T11:05:35"/>
        <d v="2023-07-11T16:11:09"/>
        <d v="2023-07-14T08:46:22"/>
        <d v="2023-07-17T11:59:55"/>
        <d v="2023-07-20T10:11:54"/>
        <d v="2023-07-20T19:13:42"/>
        <d v="2023-07-24T08:00:22"/>
        <d v="2023-07-28T08:42:19"/>
        <d v="2023-07-28T10:48:50"/>
        <d v="2023-08-01T09:58:55"/>
        <d v="2023-08-02T18:00:01"/>
        <d v="2023-08-03T16:03:40"/>
        <d v="2023-08-04T07:58:11"/>
        <d v="2023-08-08T13:16:22"/>
        <d v="2023-08-10T17:16:24"/>
        <d v="2023-08-13T17:43:18"/>
        <d v="2023-08-14T10:20:34"/>
        <d v="2023-08-14T10:55:39"/>
        <d v="2023-08-15T09:25:17"/>
        <d v="2023-08-15T11:48:52"/>
        <d v="2023-08-15T12:53:55"/>
        <d v="2023-08-16T09:53:52"/>
        <d v="2023-08-16T14:40:50"/>
        <d v="2023-08-17T11:12:35"/>
        <d v="2023-08-21T12:04:51"/>
        <d v="2023-08-21T15:57:19"/>
        <d v="2023-08-22T09:49:31"/>
        <d v="2023-08-22T11:12:02"/>
        <d v="2023-08-25T08:07:56"/>
        <d v="2023-08-25T10:12:46"/>
        <d v="2023-08-25T11:02:27"/>
        <d v="2023-08-28T10:53:07"/>
        <d v="2023-08-28T15:45:20"/>
        <d v="2023-08-29T17:56:31"/>
        <d v="2023-08-30T07:08:43"/>
        <d v="2023-08-30T11:02:00"/>
        <d v="2023-08-31T08:43:50"/>
        <d v="2023-09-01T11:44:09"/>
        <d v="2023-09-05T14:20:38"/>
        <d v="2023-09-12T14:52:48"/>
        <d v="2023-09-13T10:39:22"/>
        <d v="2023-09-13T13:11:24"/>
        <d v="2023-09-13T22:30:06"/>
        <d v="2023-09-14T10:18:36"/>
        <d v="2023-09-15T10:14:56"/>
        <d v="2023-09-18T15:08:01"/>
        <d v="2023-09-19T11:35:46"/>
        <d v="2023-09-20T12:07:42"/>
        <d v="2023-09-21T15:19:18"/>
        <d v="2023-09-26T10:09:24"/>
        <d v="2023-09-27T09:29:50"/>
        <d v="2023-09-27T13:43:58"/>
        <d v="2023-10-03T15:09:49"/>
        <d v="2023-10-03T18:01:36"/>
        <d v="2023-10-04T06:41:58"/>
        <d v="2023-10-09T10:18:36"/>
        <d v="2023-10-11T09:17:40"/>
        <d v="2023-10-11T10:51:01"/>
        <d v="2023-10-11T12:42:42"/>
        <d v="2023-10-13T15:45:56"/>
        <d v="2023-10-16T07:14:35"/>
        <d v="2023-10-17T11:35:07"/>
        <d v="2023-10-18T07:11:58"/>
        <d v="2023-10-18T10:16:21"/>
        <d v="2023-10-18T10:23:14"/>
        <d v="2023-10-18T14:18:15"/>
        <d v="2023-10-19T12:25:14"/>
        <d v="2023-10-19T17:51:32"/>
        <d v="2023-10-19T17:55:42"/>
        <d v="2023-10-19T19:13:09"/>
        <d v="2023-10-23T06:57:20"/>
        <d v="2023-10-23T09:43:24"/>
        <d v="2023-10-23T12:49:28"/>
        <d v="2023-10-26T07:40:10"/>
        <d v="2023-10-26T10:46:03"/>
        <d v="2023-10-26T11:48:21"/>
        <d v="2023-10-26T15:19:54"/>
        <d v="2023-10-27T09:13:37"/>
        <d v="2023-10-30T09:50:55"/>
        <d v="2023-10-30T14:17:41"/>
        <d v="2023-10-31T09:16:24"/>
        <d v="2023-10-31T22:09:58"/>
        <d v="2023-11-01T18:03:57"/>
        <d v="2023-11-07T18:06:01"/>
        <d v="2023-11-09T10:00:05"/>
        <d v="2023-11-09T10:28:36"/>
        <d v="2023-11-13T08:53:25"/>
        <d v="2023-11-13T09:54:49"/>
        <d v="2023-11-16T11:27:19"/>
        <d v="2023-11-16T14:13:57"/>
        <d v="2023-11-17T14:57:48"/>
        <d v="2023-11-20T08:02:49"/>
        <d v="2023-11-27T06:13:37"/>
        <d v="2023-11-27T12:50:38"/>
        <d v="2023-11-28T13:27:24"/>
        <d v="2023-11-29T11:15:23"/>
        <d v="2023-11-29T18:54:01"/>
        <d v="2023-11-30T11:26:14"/>
        <d v="2023-11-30T13:15:33"/>
        <d v="2023-12-01T09:23:25"/>
        <d v="2023-12-02T21:09:26"/>
        <d v="2023-12-04T12:28:05"/>
        <d v="2023-12-04T14:01:24"/>
        <d v="2023-12-04T14:34:42"/>
        <d v="2023-12-05T14:04:59"/>
        <d v="2023-12-05T16:14:12"/>
        <d v="2023-12-06T11:43:02"/>
        <d v="2023-12-06T13:08:39"/>
        <d v="2023-12-06T16:10:02"/>
        <d v="2023-12-07T10:14:00"/>
        <d v="2023-12-07T08:38:34"/>
        <d v="2023-12-12T05:12:10"/>
        <d v="2023-12-13T11:44:11"/>
        <d v="2023-12-19T15:15:55"/>
        <d v="2023-12-19T16:16:44"/>
        <d v="2023-12-20T13:58:03"/>
        <d v="2024-01-01T18:05:15"/>
        <d v="2024-01-03T07:47:25"/>
        <d v="2024-01-04T12:03:36"/>
        <d v="2024-01-06T16:38:53"/>
        <d v="2024-01-09T13:01:10"/>
        <d v="2024-01-10T09:21:32"/>
        <d v="2024-01-12T10:06:35"/>
        <d v="2024-01-12T08:20:53"/>
        <d v="2024-01-15T14:04:10"/>
        <d v="2024-01-16T20:25:03"/>
        <d v="2024-01-18T09:31:49"/>
        <d v="2024-01-18T17:22:51"/>
        <d v="2024-01-19T06:54:42"/>
        <d v="2024-01-19T11:50:18"/>
        <d v="2024-01-22T10:33:23"/>
        <d v="2024-01-22T13:58:52"/>
        <d v="2024-01-23T15:53:43"/>
        <d v="2024-01-24T15:46:09"/>
        <d v="2024-01-25T05:14:02"/>
        <d v="2024-01-25T13:57:55"/>
        <d v="2024-01-25T15:22:43"/>
        <d v="2024-01-26T11:13:50"/>
        <d v="2024-01-29T17:47:20"/>
        <d v="2024-01-30T12:42:46"/>
        <d v="2024-01-30T19:39:07"/>
        <d v="2024-02-02T09:25:32"/>
        <d v="2024-02-08T11:29:12"/>
        <d v="2024-02-09T08:20:49"/>
        <d v="2024-02-12T12:26:21"/>
        <d v="2024-02-19T13:04:48"/>
        <d v="2024-02-19T14:18:47"/>
        <d v="2024-02-21T06:56:53"/>
        <d v="2024-02-22T10:56:05"/>
        <d v="2024-02-23T09:17:57"/>
        <d v="2024-02-27T06:55:42"/>
        <d v="2024-02-27T12:17:32"/>
        <d v="2024-02-28T09:27:40"/>
        <d v="2024-02-28T15:59:45"/>
        <d v="2024-03-01T10:01:51"/>
        <d v="2024-03-05T07:30:56"/>
        <d v="2024-03-06T07:02:40"/>
        <d v="2024-03-07T18:41:02"/>
        <d v="2024-03-08T11:11:11"/>
        <d v="2024-03-11T10:26:33"/>
        <d v="2024-03-11T17:07:04"/>
        <d v="2024-03-11T17:37:58"/>
        <d v="2024-03-15T12:29:59"/>
        <d v="2024-03-18T05:33:01"/>
        <d v="2024-03-18T14:21:56"/>
        <d v="2024-03-22T06:59:40"/>
        <d v="2024-03-22T09:04:30"/>
        <d v="2024-03-27T12:31:25"/>
        <d v="2024-03-28T14:01:54"/>
        <d v="2024-04-02T08:55:15"/>
        <d v="2024-04-02T11:08:38"/>
        <d v="2024-04-11T16:35:35"/>
        <d v="2024-04-16T14:48:31"/>
        <d v="2024-04-18T13:03:05"/>
        <d v="2024-04-22T10:35:06"/>
        <d v="2024-04-23T08:54:10"/>
        <d v="2024-04-24T06:57:42"/>
        <d v="2024-04-24T10:06:52"/>
        <d v="2024-04-29T12:19:13"/>
        <d v="2024-04-29T16:14:44"/>
        <d v="2024-05-02T09:05:18"/>
        <d v="2024-05-02T10:58:15"/>
        <d v="2024-05-02T14:01:41"/>
        <d v="2024-05-02T14:16:29"/>
        <d v="2024-05-03T06:46:52"/>
        <d v="2024-05-08T13:07:53"/>
        <d v="2024-05-14T09:53:24"/>
        <m/>
      </sharedItems>
      <fieldGroup par="51" base="1">
        <rangePr groupBy="months" startDate="2022-04-06T12:40:59" endDate="2024-05-14T09:53:24"/>
        <groupItems count="14">
          <s v="(blank)"/>
          <s v="Jan"/>
          <s v="Feb"/>
          <s v="Mar"/>
          <s v="Apr"/>
          <s v="May"/>
          <s v="Jun"/>
          <s v="Jul"/>
          <s v="Aug"/>
          <s v="Sep"/>
          <s v="Oct"/>
          <s v="Nov"/>
          <s v="Dec"/>
          <s v="&gt;5/14/2024"/>
        </groupItems>
      </fieldGroup>
    </cacheField>
    <cacheField name="Completion time" numFmtId="0">
      <sharedItems containsNonDate="0" containsDate="1" containsString="0" containsBlank="1" minDate="2022-04-06T12:43:45" maxDate="2024-05-14T10:17:36" count="341">
        <d v="2022-04-06T12:43:45"/>
        <d v="2022-04-07T12:08:40"/>
        <d v="2022-04-07T13:50:24"/>
        <d v="2022-04-12T09:45:32"/>
        <d v="2022-05-02T12:03:01"/>
        <d v="2022-05-11T12:47:55"/>
        <d v="2022-05-17T11:11:59"/>
        <d v="2022-05-18T12:43:28"/>
        <d v="2022-05-25T13:35:39"/>
        <d v="2022-05-25T13:40:44"/>
        <d v="2022-06-06T09:04:52"/>
        <d v="2022-06-09T07:24:44"/>
        <d v="2022-06-09T15:05:31"/>
        <d v="2022-06-20T09:24:19"/>
        <d v="2022-06-20T15:00:58"/>
        <d v="2022-06-28T15:11:47"/>
        <d v="2022-06-29T13:19:01"/>
        <d v="2022-07-21T08:33:33"/>
        <d v="2022-07-22T11:18:54"/>
        <d v="2022-07-26T15:03:01"/>
        <d v="2022-07-27T18:18:29"/>
        <d v="2022-08-15T11:51:17"/>
        <d v="2022-08-31T15:11:06"/>
        <d v="2022-09-01T06:59:11"/>
        <d v="2022-09-01T13:37:30"/>
        <d v="2022-09-07T11:29:16"/>
        <d v="2022-09-07T11:34:42"/>
        <d v="2022-09-07T11:40:07"/>
        <d v="2022-09-07T11:44:26"/>
        <d v="2022-09-07T11:45:28"/>
        <d v="2022-09-07T11:50:00"/>
        <d v="2022-09-07T11:52:50"/>
        <d v="2022-09-07T11:56:22"/>
        <d v="2022-09-12T15:29:11"/>
        <d v="2022-09-13T15:48:00"/>
        <d v="2022-09-16T13:20:27"/>
        <d v="2022-09-16T13:22:22"/>
        <d v="2022-09-20T13:58:16"/>
        <d v="2022-09-27T11:34:43"/>
        <d v="2022-10-04T10:07:05"/>
        <d v="2022-10-04T13:23:43"/>
        <d v="2022-10-04T13:29:32"/>
        <d v="2022-10-20T11:15:37"/>
        <d v="2022-10-25T09:27:00"/>
        <d v="2022-10-25T12:54:29"/>
        <d v="2022-10-26T12:16:43"/>
        <d v="2022-11-01T09:36:48"/>
        <d v="2022-11-01T09:41:13"/>
        <d v="2022-11-10T07:43:37"/>
        <d v="2022-11-10T12:11:30"/>
        <d v="2022-11-11T07:26:25"/>
        <d v="2022-11-18T08:39:03"/>
        <d v="2022-11-28T11:24:47"/>
        <d v="2022-12-01T07:42:14"/>
        <d v="2022-12-01T19:51:07"/>
        <d v="2022-12-07T22:27:50"/>
        <d v="2022-12-07T22:30:44"/>
        <d v="2022-12-07T22:32:19"/>
        <d v="2022-12-08T08:43:12"/>
        <d v="2022-12-08T10:47:28"/>
        <d v="2022-12-12T12:44:29"/>
        <d v="2022-12-13T07:37:55"/>
        <d v="2023-01-03T14:01:46"/>
        <d v="2023-01-03T16:18:12"/>
        <d v="2023-01-04T10:21:05"/>
        <d v="2023-01-06T07:57:44"/>
        <d v="2023-01-09T12:55:23"/>
        <d v="2023-01-10T10:18:50"/>
        <d v="2023-01-11T12:12:39"/>
        <d v="2023-01-11T13:42:00"/>
        <d v="2023-01-13T13:29:23"/>
        <d v="2023-01-13T13:40:19"/>
        <d v="2023-01-26T10:38:04"/>
        <d v="2023-01-27T12:11:49"/>
        <d v="2023-01-31T09:19:53"/>
        <d v="2023-01-31T14:02:03"/>
        <d v="2023-02-02T11:03:27"/>
        <d v="2023-02-08T15:20:19"/>
        <d v="2023-02-10T14:47:23"/>
        <d v="2023-02-13T08:50:45"/>
        <d v="2023-02-13T08:51:09"/>
        <d v="2023-02-13T09:49:52"/>
        <d v="2023-02-13T12:07:48"/>
        <d v="2023-02-16T08:31:47"/>
        <d v="2023-02-16T16:44:19"/>
        <d v="2023-02-17T10:08:52"/>
        <d v="2023-02-17T12:40:47"/>
        <d v="2023-02-17T14:18:06"/>
        <d v="2023-02-22T08:23:08"/>
        <d v="2023-02-27T08:58:07"/>
        <d v="2023-02-27T11:15:35"/>
        <d v="2023-03-02T06:02:26"/>
        <d v="2023-03-02T08:34:59"/>
        <d v="2023-03-06T09:23:07"/>
        <d v="2023-03-06T12:04:31"/>
        <d v="2023-03-07T08:57:55"/>
        <d v="2023-03-09T13:05:20"/>
        <d v="2023-03-10T14:20:45"/>
        <d v="2023-03-17T14:31:56"/>
        <d v="2023-03-20T23:39:18"/>
        <d v="2023-03-21T14:31:12"/>
        <d v="2023-03-24T10:44:00"/>
        <d v="2023-03-31T11:03:42"/>
        <d v="2023-04-03T12:03:15"/>
        <d v="2023-04-03T15:04:42"/>
        <d v="2023-04-06T08:48:32"/>
        <d v="2023-04-06T15:44:31"/>
        <d v="2023-04-06T15:52:04"/>
        <d v="2023-04-10T09:05:29"/>
        <d v="2023-04-11T08:15:07"/>
        <d v="2023-04-11T08:58:12"/>
        <d v="2023-04-13T16:49:03"/>
        <d v="2023-04-19T13:08:41"/>
        <d v="2023-04-24T13:53:31"/>
        <d v="2023-04-25T07:58:40"/>
        <d v="2023-04-25T10:56:13"/>
        <d v="2023-04-28T13:35:18"/>
        <d v="2023-05-02T15:32:53"/>
        <d v="2023-05-03T09:00:47"/>
        <d v="2023-05-03T09:02:59"/>
        <d v="2023-05-03T13:49:56"/>
        <d v="2023-05-03T18:46:17"/>
        <d v="2023-05-09T08:49:28"/>
        <d v="2023-05-09T10:46:12"/>
        <d v="2023-05-11T08:35:41"/>
        <d v="2023-05-15T15:42:06"/>
        <d v="2023-05-16T18:55:26"/>
        <d v="2023-05-17T12:00:03"/>
        <d v="2023-05-18T09:03:00"/>
        <d v="2023-05-24T12:11:29"/>
        <d v="2023-05-24T16:09:53"/>
        <d v="2023-05-30T14:10:10"/>
        <d v="2023-06-01T11:11:00"/>
        <d v="2023-06-01T14:38:02"/>
        <d v="2023-06-02T17:15:59"/>
        <d v="2023-06-07T10:05:43"/>
        <d v="2023-06-07T15:16:40"/>
        <d v="2023-06-08T13:36:32"/>
        <d v="2023-06-09T13:07:06"/>
        <d v="2023-06-12T14:46:54"/>
        <d v="2023-06-13T10:11:09"/>
        <d v="2023-06-14T08:21:47"/>
        <d v="2023-06-15T07:53:24"/>
        <d v="2023-06-15T12:16:51"/>
        <d v="2023-06-16T14:00:16"/>
        <d v="2023-06-16T16:45:34"/>
        <d v="2023-06-20T10:42:21"/>
        <d v="2023-06-20T11:50:32"/>
        <d v="2023-06-21T08:10:53"/>
        <d v="2023-06-21T10:34:50"/>
        <d v="2023-06-21T21:44:51"/>
        <d v="2023-06-27T17:53:30"/>
        <d v="2023-07-07T09:28:00"/>
        <d v="2023-07-10T11:20:01"/>
        <d v="2023-07-11T16:14:49"/>
        <d v="2023-07-14T09:14:04"/>
        <d v="2023-07-17T12:03:17"/>
        <d v="2023-07-20T10:13:52"/>
        <d v="2023-07-20T19:19:06"/>
        <d v="2023-07-24T08:05:02"/>
        <d v="2023-07-28T08:47:51"/>
        <d v="2023-07-28T10:51:42"/>
        <d v="2023-08-01T10:02:05"/>
        <d v="2023-08-02T18:07:19"/>
        <d v="2023-08-03T16:08:15"/>
        <d v="2023-08-04T08:00:37"/>
        <d v="2023-08-08T13:25:02"/>
        <d v="2023-08-10T17:18:07"/>
        <d v="2023-08-13T18:01:06"/>
        <d v="2023-08-14T10:48:25"/>
        <d v="2023-08-14T11:00:26"/>
        <d v="2023-08-15T09:32:46"/>
        <d v="2023-08-15T11:56:36"/>
        <d v="2023-08-15T12:59:39"/>
        <d v="2023-08-16T09:56:30"/>
        <d v="2023-08-16T14:44:52"/>
        <d v="2023-08-17T13:47:51"/>
        <d v="2023-08-21T12:07:24"/>
        <d v="2023-08-21T15:59:30"/>
        <d v="2023-08-22T09:54:44"/>
        <d v="2023-08-22T11:17:36"/>
        <d v="2023-08-25T08:11:14"/>
        <d v="2023-08-25T10:19:23"/>
        <d v="2023-08-25T11:04:33"/>
        <d v="2023-08-28T10:56:37"/>
        <d v="2023-08-28T15:49:16"/>
        <d v="2023-08-29T18:00:22"/>
        <d v="2023-08-30T07:14:10"/>
        <d v="2023-08-30T11:06:46"/>
        <d v="2023-08-31T08:45:22"/>
        <d v="2023-09-01T11:45:52"/>
        <d v="2023-09-05T14:25:29"/>
        <d v="2023-09-12T16:23:07"/>
        <d v="2023-09-13T11:27:42"/>
        <d v="2023-09-13T13:13:39"/>
        <d v="2023-09-13T22:32:21"/>
        <d v="2023-09-14T10:34:06"/>
        <d v="2023-09-15T10:16:52"/>
        <d v="2023-09-18T16:26:08"/>
        <d v="2023-09-19T15:13:49"/>
        <d v="2023-09-20T12:12:04"/>
        <d v="2023-09-21T15:23:30"/>
        <d v="2023-09-26T10:46:26"/>
        <d v="2023-09-27T09:32:33"/>
        <d v="2023-09-27T14:27:03"/>
        <d v="2023-10-03T15:14:45"/>
        <d v="2023-10-03T18:03:59"/>
        <d v="2023-10-04T06:44:55"/>
        <d v="2023-10-09T10:23:19"/>
        <d v="2023-10-11T09:19:30"/>
        <d v="2023-10-11T10:57:58"/>
        <d v="2023-10-11T12:59:16"/>
        <d v="2023-10-13T15:48:45"/>
        <d v="2023-10-16T07:17:57"/>
        <d v="2023-10-17T11:48:17"/>
        <d v="2023-10-18T07:14:35"/>
        <d v="2023-10-18T10:20:39"/>
        <d v="2023-10-18T10:26:28"/>
        <d v="2023-10-18T14:27:59"/>
        <d v="2023-10-19T12:46:23"/>
        <d v="2023-10-19T17:55:36"/>
        <d v="2023-10-19T18:04:15"/>
        <d v="2023-10-19T19:16:39"/>
        <d v="2023-10-23T06:59:37"/>
        <d v="2023-10-23T09:49:36"/>
        <d v="2023-10-23T12:52:25"/>
        <d v="2023-10-26T07:41:39"/>
        <d v="2023-10-26T10:49:26"/>
        <d v="2023-10-26T14:03:00"/>
        <d v="2023-10-26T15:24:04"/>
        <d v="2023-10-27T09:16:42"/>
        <d v="2023-10-30T09:54:00"/>
        <d v="2023-10-30T15:52:31"/>
        <d v="2023-10-31T09:19:54"/>
        <d v="2023-10-31T22:36:46"/>
        <d v="2023-11-01T18:09:11"/>
        <d v="2023-11-07T18:09:27"/>
        <d v="2023-11-09T10:02:25"/>
        <d v="2023-11-09T10:31:17"/>
        <d v="2023-11-13T08:55:07"/>
        <d v="2023-11-13T10:17:10"/>
        <d v="2023-11-16T12:56:43"/>
        <d v="2023-11-16T14:17:42"/>
        <d v="2023-11-17T15:05:55"/>
        <d v="2023-11-20T08:12:37"/>
        <d v="2023-11-27T06:28:44"/>
        <d v="2023-11-27T12:53:57"/>
        <d v="2023-11-28T13:29:42"/>
        <d v="2023-11-29T11:19:24"/>
        <d v="2023-11-29T18:59:29"/>
        <d v="2023-11-30T11:29:28"/>
        <d v="2023-11-30T13:21:30"/>
        <d v="2023-12-01T09:28:53"/>
        <d v="2023-12-02T21:14:21"/>
        <d v="2023-12-04T12:32:19"/>
        <d v="2023-12-04T14:10:35"/>
        <d v="2023-12-04T15:10:59"/>
        <d v="2023-12-05T14:07:23"/>
        <d v="2023-12-05T16:18:37"/>
        <d v="2023-12-06T11:49:42"/>
        <d v="2023-12-06T13:12:56"/>
        <d v="2023-12-06T17:16:33"/>
        <d v="2023-12-07T10:17:29"/>
        <d v="2023-12-07T10:25:19"/>
        <d v="2023-12-12T08:22:50"/>
        <d v="2023-12-13T11:45:54"/>
        <d v="2023-12-19T15:47:20"/>
        <d v="2023-12-19T16:20:23"/>
        <d v="2023-12-20T14:20:04"/>
        <d v="2024-01-01T18:10:10"/>
        <d v="2024-01-03T07:55:11"/>
        <d v="2024-01-04T14:58:12"/>
        <d v="2024-01-06T16:57:59"/>
        <d v="2024-01-09T13:43:57"/>
        <d v="2024-01-10T09:25:22"/>
        <d v="2024-01-12T10:08:08"/>
        <d v="2024-01-15T08:49:16"/>
        <d v="2024-01-15T14:06:39"/>
        <d v="2024-01-16T20:26:19"/>
        <d v="2024-01-18T09:43:15"/>
        <d v="2024-01-18T18:25:37"/>
        <d v="2024-01-19T07:03:27"/>
        <d v="2024-01-19T11:52:26"/>
        <d v="2024-01-22T10:35:42"/>
        <d v="2024-01-22T14:04:10"/>
        <d v="2024-01-23T19:40:48"/>
        <d v="2024-01-24T15:48:13"/>
        <d v="2024-01-25T05:42:10"/>
        <d v="2024-01-25T14:04:34"/>
        <d v="2024-01-25T15:23:49"/>
        <d v="2024-01-26T11:18:20"/>
        <d v="2024-01-29T17:57:14"/>
        <d v="2024-01-30T12:45:10"/>
        <d v="2024-01-30T19:39:43"/>
        <d v="2024-02-02T09:26:43"/>
        <d v="2024-02-08T12:15:51"/>
        <d v="2024-02-09T08:28:15"/>
        <d v="2024-02-12T12:30:11"/>
        <d v="2024-02-19T13:08:08"/>
        <d v="2024-02-19T14:20:06"/>
        <d v="2024-02-21T07:07:00"/>
        <d v="2024-02-22T10:59:22"/>
        <d v="2024-02-23T09:20:05"/>
        <d v="2024-02-27T07:00:00"/>
        <d v="2024-02-27T12:22:56"/>
        <d v="2024-02-28T09:37:13"/>
        <d v="2024-02-28T16:03:59"/>
        <d v="2024-03-01T10:57:31"/>
        <d v="2024-03-05T07:33:16"/>
        <d v="2024-03-06T07:04:29"/>
        <d v="2024-03-07T18:43:14"/>
        <d v="2024-03-08T11:13:13"/>
        <d v="2024-03-11T10:35:56"/>
        <d v="2024-03-11T17:14:30"/>
        <d v="2024-03-11T17:41:12"/>
        <d v="2024-03-15T12:32:06"/>
        <d v="2024-03-18T05:36:23"/>
        <d v="2024-03-18T14:25:17"/>
        <d v="2024-03-22T07:05:09"/>
        <d v="2024-03-22T09:10:50"/>
        <d v="2024-03-27T12:32:37"/>
        <d v="2024-03-28T14:03:36"/>
        <d v="2024-04-02T08:57:24"/>
        <d v="2024-04-02T11:17:34"/>
        <d v="2024-04-11T17:06:38"/>
        <d v="2024-04-16T21:59:41"/>
        <d v="2024-04-18T13:06:06"/>
        <d v="2024-04-22T10:38:32"/>
        <d v="2024-04-23T09:15:16"/>
        <d v="2024-04-24T07:01:15"/>
        <d v="2024-04-24T10:08:48"/>
        <d v="2024-04-29T12:38:27"/>
        <d v="2024-04-29T16:59:14"/>
        <d v="2024-05-02T09:08:50"/>
        <d v="2024-05-02T11:27:41"/>
        <d v="2024-05-02T14:07:12"/>
        <d v="2024-05-02T14:20:43"/>
        <d v="2024-05-03T06:55:50"/>
        <d v="2024-05-08T13:55:06"/>
        <d v="2024-05-14T10:17:36"/>
        <m/>
      </sharedItems>
    </cacheField>
    <cacheField name="Email" numFmtId="0">
      <sharedItems containsBlank="1"/>
    </cacheField>
    <cacheField name="Name" numFmtId="0">
      <sharedItems containsBlank="1" count="115">
        <s v="HCM GTM Pod Submitted"/>
        <s v="Ava Damri"/>
        <s v="Nick D'Angelo"/>
        <s v="Carl Eisenmann"/>
        <s v="Tim Mcmillin"/>
        <s v="Shiva Devarajan"/>
        <s v="Nicholas Hahnelt"/>
        <s v="Tim Williams"/>
        <s v="Andrew G Clark"/>
        <s v="Bethany Huard"/>
        <s v="Almendra C Olmos"/>
        <s v="Alex Chun"/>
        <s v="Benjamin Powers"/>
        <s v="Puneet Tandon"/>
        <s v="Nancy Ellis"/>
        <s v="Katie Duerr"/>
        <s v="Chris Forti"/>
        <s v="Chris Frey"/>
        <s v="Luke Monck"/>
        <s v="Kevin (Yang) Ma"/>
        <s v="Carrie Fox"/>
        <s v="Bradd Craver"/>
        <s v="Mark Korbieh"/>
        <s v="Matthew V Fox"/>
        <s v="Sara Trickie"/>
        <s v="Jamie Drew"/>
        <s v="Simona Savitt"/>
        <s v="Briana Martin"/>
        <s v="Lisa Shane"/>
        <s v="Kristalyn Yancy Yancy"/>
        <s v="Victor Reyes"/>
        <s v="Sergey Shchemelev"/>
        <s v="Mike Levin"/>
        <s v="Marissa Draheim"/>
        <s v="John Prescott"/>
        <s v="Kate Hipwell"/>
        <s v="Megan Inman"/>
        <s v="Alex McNair"/>
        <s v="Earma Haddadin"/>
        <s v="Greg Vert"/>
        <s v="Jeremy Harless"/>
        <s v="Nicole Geiman"/>
        <s v="Shakir Hanifa"/>
        <s v="Ying Wang"/>
        <s v="Greg Stephans"/>
        <s v="Shira Bortniker"/>
        <s v="Kimberly Rogers"/>
        <s v="Frances Symes"/>
        <s v="Mustaque Ali"/>
        <s v="Mark Panek"/>
        <s v="Zain Premji"/>
        <s v="Michael Bowman"/>
        <s v="Mary Rose Armstrong"/>
        <s v="Andrew Wobst"/>
        <s v="Stephanie Masseth"/>
        <s v="Abdul Budhwani"/>
        <s v="Martin Blinn"/>
        <s v="Cheryl Cybulski"/>
        <s v="Lauren Carson"/>
        <s v="Yen-Sze Liang"/>
        <s v="David Kirk"/>
        <s v="Julie Hiipakka"/>
        <s v="Brian Chiu"/>
        <s v="Chris Murphy"/>
        <s v="Elizabeth Chodaczek"/>
        <s v="Manu Birendra Singh Rawat"/>
        <s v="Aparupa Bhattacharya"/>
        <s v="Marcia Prucha"/>
        <s v="Valronica Scales"/>
        <s v="Elizebeth Varghese"/>
        <s v="Mohamed Moharram"/>
        <s v="Marcus Bost"/>
        <s v="Nathan Pohle"/>
        <s v="Yon-Loon Chen"/>
        <s v="Dhruv Patel"/>
        <s v="Jason Milstein"/>
        <s v="Jason Berry"/>
        <s v="Brandon Kennedy"/>
        <s v="Jillian Munoz Box"/>
        <s v="Satish Badgi"/>
        <s v="Logan Webb"/>
        <s v="Rebecca Anderson"/>
        <s v="Veronica Holleran"/>
        <s v="Eve Ahlquist"/>
        <s v="Jocelyn Mayfield"/>
        <s v="Cody Miller"/>
        <s v="Nandita Keshavan"/>
        <s v="Jenny Ahn"/>
        <s v="Derina Adamczak"/>
        <s v="Susan Wells"/>
        <s v="Ryan Guillen"/>
        <s v="David Hasenbalg"/>
        <s v="Maggie Zatkulak"/>
        <s v="Cathy Gutierrez"/>
        <s v="Joshua Haims"/>
        <s v="Mark Williams"/>
        <s v="Manoj Mishra"/>
        <s v="Bridget Lalley Ryder"/>
        <s v="Kartik Shukla"/>
        <s v="Sameer A Khan"/>
        <s v="Katharine Caputo Cahen"/>
        <s v="Derek Polzien"/>
        <s v="Daniel Chalanick"/>
        <s v="Graham Geiselman"/>
        <s v="Colleen M Bordeaux"/>
        <s v="Lori Christensen"/>
        <s v="Bharat Kaul"/>
        <s v="Christine O'Hara"/>
        <s v="Andrew Breimayer"/>
        <s v="Colleen Cheesman"/>
        <s v="Dayna Provitt"/>
        <s v="Anthony Lombardo"/>
        <s v="Andrew O'Shaughnessy"/>
        <s v="Emily Bazilian"/>
        <m/>
      </sharedItems>
    </cacheField>
    <cacheField name="Primary Offering" numFmtId="0">
      <sharedItems containsBlank="1" count="24">
        <s v="HRT"/>
        <s v="OT"/>
        <s v="WT"/>
        <s v="M&amp;A"/>
        <s v="Internal - HC Sales Operations"/>
        <s v="UKG - Deloitte Vendor Relationship"/>
        <s v="HCaaS"/>
        <s v="Application Modernization &amp; Innovation"/>
        <s v="Eightfold Alliance"/>
        <s v="Cyber"/>
        <s v="Internal - HC Sales Operations or other Sales Initiative"/>
        <s v="Payroll Migration Vendor Service Offering"/>
        <s v="Ops Transformatioin"/>
        <s v="Full Platform ERP (HCM, FINS)"/>
        <s v="HRT and HCaaS"/>
        <s v="This is will be primarily EP however there will be a HC component "/>
        <s v="Cross Functional Shared Services - HR, FIN, IT, Sourcing"/>
        <s v="Leadership Talent Strategy"/>
        <m/>
        <s v="HRT, but heavy OT scope" u="1"/>
        <s v="INTERNAL - CSM Playbook" u="1"/>
        <s v="THis is will be primarily EP however there will be HC component " u="1"/>
        <s v=" HRT - Workday (but it's not showing up on the drop down)" u="1"/>
        <s v="test" u="1"/>
      </sharedItems>
    </cacheField>
    <cacheField name="Primary Market Offering within HCaaS" numFmtId="0">
      <sharedItems containsBlank="1"/>
    </cacheField>
    <cacheField name="Primary Market Offering within HRT" numFmtId="0">
      <sharedItems containsBlank="1"/>
    </cacheField>
    <cacheField name="Primary Market Offering within OT" numFmtId="0">
      <sharedItems containsBlank="1"/>
    </cacheField>
    <cacheField name="Primary Market Offering within WT" numFmtId="0">
      <sharedItems containsBlank="1"/>
    </cacheField>
    <cacheField name="Are you the main person we will be working with?" numFmtId="0">
      <sharedItems containsBlank="1" containsMixedTypes="1" containsNumber="1" containsInteger="1" minValue="0" maxValue="0"/>
    </cacheField>
    <cacheField name="Please indicate the main point of contact for this opportunity" numFmtId="0">
      <sharedItems containsBlank="1"/>
    </cacheField>
    <cacheField name="Please add the email of the main point of contact for this opportunity" numFmtId="0">
      <sharedItems containsBlank="1"/>
    </cacheField>
    <cacheField name="Are you the pursuit / initiative leader?" numFmtId="0">
      <sharedItems containsBlank="1"/>
    </cacheField>
    <cacheField name="Pursuit / Initiative Leader Name" numFmtId="0">
      <sharedItems containsBlank="1"/>
    </cacheField>
    <cacheField name="Pursuit / Initiative Leader Email" numFmtId="0">
      <sharedItems containsBlank="1"/>
    </cacheField>
    <cacheField name="Is the Pursuit Leader the main point of contact our team will be working with? (choose &quot;Yes&quot; if request is NOT related to a pursuit)" numFmtId="0">
      <sharedItems containsBlank="1"/>
    </cacheField>
    <cacheField name="Please indicate the time zone(s) that the core team members operate in" numFmtId="0">
      <sharedItems containsBlank="1"/>
    </cacheField>
    <cacheField name="Estimated date for support to start" numFmtId="0">
      <sharedItems containsDate="1" containsBlank="1" containsMixedTypes="1" minDate="2022-04-06T00:00:00" maxDate="2024-05-21T00:00:00"/>
    </cacheField>
    <cacheField name="When is the first major milestone (e.g. RFP submission date, orals presentation date, or draft due). Note: if the request is less than one week, please provide further detail in the Additional Com...2" numFmtId="0">
      <sharedItems containsBlank="1"/>
    </cacheField>
    <cacheField name="Do you have an entry in Jupiter for this pursuit? (If request is NOT related to a pursuit, select &quot;Not a pursuit&quot; from the options below)" numFmtId="0">
      <sharedItems containsBlank="1" count="5">
        <s v="Yes"/>
        <s v="Not a Pursuit"/>
        <s v="No"/>
        <m/>
        <s v="g" u="1"/>
      </sharedItems>
    </cacheField>
    <cacheField name="Jupiter Opportunity ID" numFmtId="0">
      <sharedItems containsBlank="1"/>
    </cacheField>
    <cacheField name="Client name (if related to a pursuit) / Initiative name (if not a pursuit)" numFmtId="0">
      <sharedItems containsBlank="1"/>
    </cacheField>
    <cacheField name="Industry" numFmtId="0">
      <sharedItems containsBlank="1" count="11">
        <s v="Life Sciences &amp; Healthcare"/>
        <s v="Energy, Resources, &amp; Industrials"/>
        <s v="Technology, Media, &amp; Telecom"/>
        <s v="Financial Services"/>
        <s v="Consumer"/>
        <s v="N/A"/>
        <s v="Government &amp; Public Services"/>
        <s v="Not a pursuit"/>
        <m/>
        <s v="GPS" u="1"/>
        <s v="Transportation, Hospitality &amp; Services" u="1"/>
      </sharedItems>
    </cacheField>
    <cacheField name="Pursuit name" numFmtId="0">
      <sharedItems containsBlank="1"/>
    </cacheField>
    <cacheField name="Is this a Tiered Deal?" numFmtId="0">
      <sharedItems containsBlank="1"/>
    </cacheField>
    <cacheField name="What stage is the opportunity in?" numFmtId="0">
      <sharedItems containsBlank="1"/>
    </cacheField>
    <cacheField name="What is the RFP / RFI Due date?" numFmtId="0">
      <sharedItems containsDate="1" containsBlank="1" containsMixedTypes="1" minDate="2022-04-08T00:00:00" maxDate="2024-05-16T00:00:00"/>
    </cacheField>
    <cacheField name="What type(s) of support do you suspect you will need?" numFmtId="0">
      <sharedItems containsBlank="1"/>
    </cacheField>
    <cacheField name="Is (or will) the deal be supported by the PCOE / Creative Services?" numFmtId="0">
      <sharedItems containsBlank="1"/>
    </cacheField>
    <cacheField name="Estimated opportunity value" numFmtId="0">
      <sharedItems containsBlank="1"/>
    </cacheField>
    <cacheField name="Please enter any additional comments regarding this request. Especially if your request is NOT related to a pursuit, please provide specific details as to the help you are requesting" numFmtId="0">
      <sharedItems containsBlank="1" longText="1"/>
    </cacheField>
    <cacheField name="If this is your first time working with us, tell us how you heard about the Human Capital GTM Pod.  If not, simply select &quot;I'm a repeat user of the pod&quot; from the options below" numFmtId="0">
      <sharedItems containsBlank="1" count="35">
        <s v="Word of mouth"/>
        <m/>
        <s v="I'm a repeat user of the pod!"/>
        <s v="I'm a repeat user of the pod;"/>
        <s v="Neal Kimball"/>
        <s v="Someone from the pod reached out to me offering to assist on my pursuit"/>
        <s v="Leadership Announcement"/>
        <s v="I'm a repeat user of the pod"/>
        <s v="HC Leadership Meeting Announcement;"/>
        <s v="I'm a repeat user of the pod!;I love the pod!;"/>
        <s v="Word of mouth;HC Leadership Meeting Announcement;"/>
        <s v="Suggested by Walt Sokoll;"/>
        <s v="Word of mouth;HC Leadership Meeting Announcement;Someone from the pod reached out to me offering to assist on my pursuit;"/>
        <s v="Word of mouth;"/>
        <s v="HC Leadership Meeting Announcement;Email communication;"/>
        <s v="Someone from the pod reached out to me offering to assist on my pursuit;"/>
        <s v="HC Leadership Meeting Announcement;HC GTM Pod Infomercial;"/>
        <s v="I am the Podfather;I'm a repeat user of the pod;"/>
        <s v="HC Leadership Meeting Announcement;in a OP call;"/>
        <s v="Word of mouth;Someone from the pod reached out to me offering to assist on my pursuit;"/>
        <s v="Logan Webb and I have been chatting about this pursuit and would like to formally engage her for additional support!;"/>
        <s v="I'm a repeat user of the pod;Pod Alumni :-);"/>
        <s v="Word of mouth;HC Leadership Meeting Announcement;Email communication;"/>
        <s v="Email communication;"/>
        <s v="Someone from the pod reached out to me offering to assist on my pursuit;I'm a repeat user of the pod;"/>
        <s v="Pre-existing relationship with Pod Leader;"/>
        <s v="I have used the Pursuit COE in the past, was sent here;"/>
        <s v="We engaged someone from the Pod, who informed me of a Pod and this intake process;"/>
        <s v="Kraig Eaton, Sara Trickie;"/>
        <s v="Through the Human Capital GTM Page on KX;HC Leadership Meeting Announcement;Email communication;HC GTM Pod Infomercial;Someone from the pod reached out to me offering to assist on my pursuit;I'm a repeat user of the pod;Teams Post;Word of mouth;"/>
        <s v="I'm a repeat user of the pod;HC Leadership Meeting Announcement;"/>
        <s v="Worked on previous pursuit;"/>
        <s v="Word of mouth;Chris Forti referral;"/>
        <s v="Word of mouth;HC Leadership Meeting Announcement;FSI meeting;"/>
        <s v="Suggested by Walt Solkl;" u="1"/>
      </sharedItems>
    </cacheField>
    <cacheField name="Overall Status" numFmtId="0">
      <sharedItems containsBlank="1"/>
    </cacheField>
    <cacheField name="Scope" numFmtId="0">
      <sharedItems containsBlank="1" count="4">
        <s v="Medium"/>
        <s v="Low"/>
        <s v="High"/>
        <m/>
      </sharedItems>
    </cacheField>
    <cacheField name="Scope Value" numFmtId="0">
      <sharedItems containsBlank="1" containsMixedTypes="1" containsNumber="1" containsInteger="1" minValue="1" maxValue="3"/>
    </cacheField>
    <cacheField name="Initial Weight" numFmtId="0">
      <sharedItems containsString="0" containsBlank="1" containsNumber="1" minValue="0.17" maxValue="1" count="7">
        <n v="0.33"/>
        <n v="0.25"/>
        <n v="0.5"/>
        <n v="0.17"/>
        <n v="0.2"/>
        <n v="1"/>
        <m/>
      </sharedItems>
    </cacheField>
    <cacheField name="Primary Assignee" numFmtId="0">
      <sharedItems containsBlank="1"/>
    </cacheField>
    <cacheField name="Secondary Assignee" numFmtId="0">
      <sharedItems containsBlank="1"/>
    </cacheField>
    <cacheField name="Tertiary Assignee" numFmtId="0">
      <sharedItems containsBlank="1"/>
    </cacheField>
    <cacheField name="PTO Coverage" numFmtId="0">
      <sharedItems containsBlank="1"/>
    </cacheField>
    <cacheField name="Team Involvement" numFmtId="0">
      <sharedItems containsBlank="1" count="152">
        <s v="Nick D'Angelo"/>
        <s v="Shiva Devarajan"/>
        <s v="Ava Damri"/>
        <s v="Ava Damri, Shiva Devarajan"/>
        <s v="Shiva Devarajan, Ava Damri"/>
        <s v=""/>
        <s v="Bethany Huard"/>
        <s v="Nick D'Angelo, Bethany Huard"/>
        <s v="Bethany Huard, Nick D'Angelo"/>
        <s v="Nick D'Angelo, Bethany Huard, Ava Damri"/>
        <s v="Ava Damri, Bethany Huard"/>
        <s v="Bethany Huard, Ava Damri"/>
        <s v="Nick D'Angelo, Shiva Devarajan"/>
        <s v="Nicholas Gregoretti, Nick D'Angelo"/>
        <s v="Nicholas Gregoretti"/>
        <s v="Nick D'Angelo, (Maddy) Kallur Purushothaman Madhusudan"/>
        <s v="Nicholas Gregoretti, Kapil Sable"/>
        <s v="Shiva Devarajan, Bethany Huard"/>
        <s v="Nick D'Angelo, Logan Webb"/>
        <s v="Joann Boduch"/>
        <s v="Bethany Huard, Logan Webb"/>
        <s v="Nicholas Gregoretti, Bethany Huard"/>
        <s v="Nick D'Angelo, Joann Boduch"/>
        <s v="Ava Damri, Logan Webb"/>
        <s v="Joann Boduch, Logan Webb"/>
        <s v="Joann Boduch, Nicholas Gregoretti"/>
        <s v="Logan Webb"/>
        <s v="Joann Boduch, Shiva Devarajan"/>
        <s v="Ava Damri, Kapil Sable"/>
        <s v="Logan Webb, Joann Boduch"/>
        <s v="Sonakshi Malik"/>
        <s v="Joann Boduch, Rebecca Eakin"/>
        <s v="Yi-Hui Chang, Bethany Huard"/>
        <s v="Yi-Hui Chang"/>
        <s v="(Maddy) Madhusudan Purushothaman, Sonakshi Malik"/>
        <s v="Nicholas Gregoretti, (Maddy) Madhusudan Purushothaman"/>
        <s v="(Maddy) Madhusudan Purushothaman, Amit Augustine Singh"/>
        <s v="Yi-Hui Chang, Logan Webb"/>
        <s v="Ava Damri, Amit Augustine Singh"/>
        <s v="Ava Damri, Kapil Sable, Amit Augustine Singh"/>
        <s v="Ruchika Akhtar, Amit Augustine Singh"/>
        <s v="Ruchika Akhtar, Sonakshi Malik"/>
        <s v="Ava Damri, Michael Gilman"/>
        <s v="Nicholas Gregoretti, Michael Gilman, Amit Augustine Singh, Kapil Sable"/>
        <s v="Amit Augustine Singh, (Maddy) Madhusudan Purushothaman, Ruchika Akhtar"/>
        <s v="Rebecca Eakin"/>
        <s v="Amit Augustine Singh, (Maddy) Madhusudan Purushothaman, Yi-Hui Chang"/>
        <s v="Yi-Hui Chang, Nicholas Gregoretti"/>
        <s v="Joann Boduch, Rebecca Eakin, Nicholas Gregoretti"/>
        <s v="Amit Augustine Singh, Kapil Sable, Ruchika Akhtar"/>
        <s v="Ruchika Akhtar, Yi-Hui Chang"/>
        <s v="(Maddy) Madhusudan Purushothaman, Amit Augustine Singh, Kapil Sable"/>
        <s v="Cole Butchen"/>
        <s v="Michael Gilman"/>
        <s v="Nicholas Gregoretti, Michael Gilman"/>
        <s v="Nicholas Gregoretti, Sonakshi Malik"/>
        <s v="Ruchika Akhtar, Amit Augustine Singh, Kapil Sable"/>
        <s v="Amit Augustine Singh, Ruchika Akhtar, Kapil Sable"/>
        <s v="Yi-Hui Chang, Cole Butchen, Logan Webb"/>
        <s v="Amit Augustine Singh, Ruchika Akhtar, Sonakshi Malik"/>
        <s v="Joann Boduch, Cole Butchen"/>
        <s v="Yi-Hui Chang, (Maddy) Madhusudan Purushothaman"/>
        <s v="Joann Boduch, Shwetha Chandrashekhar"/>
        <s v="Veronica Holleran"/>
        <s v="Amit Augustine Singh"/>
        <s v="Ruchika Akhtar, Neema Sharma, Amit Augustine Singh"/>
        <s v="Neema Sharma, Shwetha Chandrashekhar, Amit Augustine Singh"/>
        <s v="Shwetha Chandrashekhar, Yi-Hui Chang, Nicholas Gregoretti"/>
        <s v="Veronica Holleran, Michael Gilman"/>
        <s v="Veronica Holleran, Michael Gilman, Nicholas Gregoretti"/>
        <s v="(Maddy) Madhusudan Purushothaman, Kapil Sable"/>
        <s v="(Maddy) Madhusudan Purushothaman, Kapil Sable, Amit Augustine Singh"/>
        <s v="Shwetha Chandrashekhar, Nicholas Gregoretti"/>
        <s v="Shwetha Chandrashekhar, Michael Gilman, Nicholas Gregoretti"/>
        <s v="Logan Webb, Veronica Holleran"/>
        <s v="Rebecca Eakin, (Maddy) Madhusudan Purushothaman, Neema Sharma"/>
        <s v="Cole Butchen, (Maddy) Madhusudan Purushothaman, Rebecca Eakin"/>
        <s v="Neema Sharma"/>
        <s v="Ruchika Akhtar, Sooraj Sreenivasan, Amit Augustine Singh"/>
        <s v="Yi-Hui Chang, (Maddy) Madhusudan Purushothaman, Larry Mallett"/>
        <s v="Veronica Holleran, Michael Gilman, Neema Sharma"/>
        <s v="Rebecca Eakin, Ruchika Akhtar"/>
        <s v="Yi-Hui Chang, Sooraj Sreenivasan, Amit Augustine Singh"/>
        <s v="Larry Mallett, Logan Webb"/>
        <m/>
        <s v="Neema Sharma, Sooraj Sreenivasan"/>
        <s v="Sonakshi Malik, (Maddy) Madhusudan Purushothaman"/>
        <s v="Shwetha Chandrashekhar, Joann Boduch"/>
        <s v="Sooraj Sreenivasan, Amit Augustine Singh"/>
        <s v="Ruchika Akhtar, Neema Sharma"/>
        <s v="Rebecca Eakin, Logan Webb"/>
        <s v="Logan Webb, Amit Augustine Singh, Sooraj Sreenivasan"/>
        <s v="Veronica Holleran, Cole Butchen, Ruchika Akhtar"/>
        <s v="Michael Gilman, Larry Mallett, Neema Sharma"/>
        <s v="Joann Boduch, Sooraj Sreenivasan, Amit Augustine Singh"/>
        <s v="Rebecca Eakin, (Maddy) Madhusudan Purushothaman, Ruchika Akhtar"/>
        <s v="Shwetha Chandrashekhar"/>
        <s v="Joann Boduch, Sooraj Sreenivasan, Ruchika Akhtar"/>
        <s v="Michael Gilman, Nicholas Gregoretti"/>
        <s v="Neema Sharma, Sooraj Sreenivasan, Amit Augustine Singh"/>
        <s v="Rebecca Eakin, Yi-Hui Chang"/>
        <s v="Neema Sharma, (Maddy) Madhusudan Purushothaman"/>
        <s v="Veronica Holleran, Cole Butchen, Amit Augustine Singh"/>
        <s v="Shwetha Chandrashekhar, Cole Butchen"/>
        <s v="Larry Mallett, Logan Webb, Joann Boduch"/>
        <s v="Cole Butchen, Joann Boduch"/>
        <s v="Sooraj Sreenivasan"/>
        <s v="Rebecca Eakin, Larry Mallett"/>
        <s v="Joann Boduch, Sooraj Sreenivasan"/>
        <s v="Veronica Holleran, Cole Butchen"/>
        <s v="Joann Boduch, Amit Augustine Singh"/>
        <s v="Veronica Holleran, Cole Butchen, (Maddy) Madhusudan Purushothaman"/>
        <s v="Logan Webb, Yi-Hui Chang, (Maddy) Madhusudan Purushothaman"/>
        <s v="Rebecca Eakin, Michael Gilman"/>
        <s v="Yi-Hui Chang, Sooraj Sreenivasan, Logan Webb"/>
        <s v="(Maddy) Madhusudan Purushothaman, Cole Butchen"/>
        <s v="Shwetha Chandrashekhar, Cole Butchen, (Maddy) Madhusudan Purushothaman"/>
        <s v="(Maddy) Madhusudan Purushothaman, Yi-Hui Chang" u="1"/>
        <s v="Logan Webb, Yi-Hui Chang" u="1"/>
        <s v="Sooraj Sreenivasan, Joann Boduch" u="1"/>
        <s v="Ruchika Akhtar, Amit Augustine Singh, Sonakshi Malik" u="1"/>
        <s v="Michael Gilman, Neema Sharma, Veronica Holleran" u="1"/>
        <s v="(Maddy) Madhusudan Purushothaman" u="1"/>
        <s v="Ruchika Akhtar" u="1"/>
        <s v="Ruchika Akhtar, Neema Sharma, Kapil Sable" u="1"/>
        <s v="Cole Butchen, (Maddy) Madhusudan Purushothaman, Neema Sharma" u="1"/>
        <s v="(Maddy) Madhusudan Purushothaman, Kapil Sable, Neema Sharma" u="1"/>
        <s v="Veronica Holleran, Joann Boduch" u="1"/>
        <s v="Nicholas Gregoretti, Kapil Sable, Amit Augustine Singh" u="1"/>
        <s v="Shwetha Chandrashekhar, Larry Mallett, Ruchika Akhtar" u="1"/>
        <s v="Shwetha Chandrashekhar, Veronica Holleran, Nicholas Gregoretti" u="1"/>
        <s v="Logan Webb, Ruchika Akhtar, Sonakshi Malik" u="1"/>
        <s v="Amit Augustine Singh, Sooraj Sreenivasan, Ruchika Akhtar" u="1"/>
        <s v="Kapil Sable, (Maddy) Madhusudan Purushothaman, Ruchika Akhtar" u="1"/>
        <s v="Shwetha Chandrashekhar, Neema Sharma, Neema Sharma" u="1"/>
        <s v="Nicholas Gregoretti, Michael Gilman, Amit Augustine Singh" u="1"/>
        <s v="Amit Augustine Singh, Sooraj Sreenivasan" u="1"/>
        <s v="Michael Gilman, Larry Mallett, Ruchika Akhtar" u="1"/>
        <s v="Rebecca Eakin, Rebecca Eakin" u="1"/>
        <s v="Shwetha Chandrashekhar, Amit Augustine Singh" u="1"/>
        <s v="Larry Mallett" u="1"/>
        <s v="Nicholas Gregoretti, Veronica Holleran" u="1"/>
        <s v="Ruchika Akhtar, Kapil Sable, Amit Augustine Singh" u="1"/>
        <s v="Rebecca Eakin, Neema Sharma, Nicholas Gregoretti" u="1"/>
        <s v="Logan Webb, Veronica Holleran, Ruchika Akhtar" u="1"/>
        <s v="Amit Augustine Singh, Yi-Hui Chang, Sooraj Sreenivasan" u="1"/>
        <s v="Shwetha Chandrashekhar, Sooraj Sreenivasan, Amit Augustine Singh" u="1"/>
        <s v="Neema Sharma, Ruchika Akhtar" u="1"/>
        <s v="Logan Webb, Amit Augustine Singh" u="1"/>
        <s v="Cole Butchen, Neema Sharma, (Maddy) Madhusudan Purushothaman" u="1"/>
        <s v="Yi-Hui Chang, Amit Augustine Singh" u="1"/>
        <s v="Yi-Hui Chang, (Maddy) Madhusudan Purushothaman, Larry Mallett, Larry Mallett" u="1"/>
      </sharedItems>
    </cacheField>
    <cacheField name="Team Member Filter" numFmtId="0">
      <sharedItems containsBlank="1" containsMixedTypes="1" containsNumber="1" containsInteger="1" minValue="0" maxValue="0" count="3">
        <n v="0"/>
        <s v=""/>
        <m/>
      </sharedItems>
    </cacheField>
    <cacheField name="Current Status" numFmtId="0">
      <sharedItems containsBlank="1"/>
    </cacheField>
    <cacheField name="Current Weight" numFmtId="0">
      <sharedItems containsString="0" containsBlank="1" containsNumber="1" minValue="0" maxValue="1"/>
    </cacheField>
    <cacheField name="Actual Support Start Date" numFmtId="0">
      <sharedItems containsNonDate="0" containsDate="1" containsString="0" containsBlank="1" minDate="2023-06-21T00:00:00" maxDate="2024-05-08T00:00:00"/>
    </cacheField>
    <cacheField name="On Hold Date" numFmtId="167">
      <sharedItems containsNonDate="0" containsDate="1" containsString="0" containsBlank="1" minDate="2023-11-20T00:00:00" maxDate="2024-05-16T00:00:00"/>
    </cacheField>
    <cacheField name="Close Date" numFmtId="0">
      <sharedItems containsDate="1" containsBlank="1" containsMixedTypes="1" minDate="2022-04-28T00:00:00" maxDate="2024-05-15T00:00:00"/>
    </cacheField>
    <cacheField name="Notes" numFmtId="0">
      <sharedItems containsBlank="1" longText="1"/>
    </cacheField>
    <cacheField name="Jupiter Tracking" numFmtId="0">
      <sharedItems containsBlank="1"/>
    </cacheField>
    <cacheField name="Quarters" numFmtId="0" databaseField="0">
      <fieldGroup base="1">
        <rangePr groupBy="quarters" startDate="2022-04-06T12:40:59" endDate="2024-05-14T09:53:24"/>
        <groupItems count="6">
          <s v="&lt;4/6/2022"/>
          <s v="Qtr1"/>
          <s v="Qtr2"/>
          <s v="Qtr3"/>
          <s v="Qtr4"/>
          <s v="&gt;5/14/2024"/>
        </groupItems>
      </fieldGroup>
    </cacheField>
    <cacheField name="Years" numFmtId="0" databaseField="0">
      <fieldGroup base="1">
        <rangePr groupBy="years" startDate="2022-04-06T12:40:59" endDate="2024-05-14T09:53:24"/>
        <groupItems count="5">
          <s v="&lt;4/6/2022"/>
          <s v="2022"/>
          <s v="2023"/>
          <s v="2024"/>
          <s v="&gt;5/14/2024"/>
        </groupItems>
      </fieldGroup>
    </cacheField>
    <cacheField name="Total Pursuit Requests" numFmtId="0" formula=" (&quot;Pursuit w/ JID&quot; + &quot;Pursuit No JID&quot;)" databaseField="0"/>
  </cacheFields>
  <extLst>
    <ext xmlns:x14="http://schemas.microsoft.com/office/spreadsheetml/2009/9/main" uri="{725AE2AE-9491-48be-B2B4-4EB974FC3084}">
      <x14:pivotCacheDefinition pivotCacheId="2327051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97.424596412035" createdVersion="8" refreshedVersion="8" minRefreshableVersion="3" recordCount="365" xr:uid="{4E198333-3D06-406A-80E0-B53B389C734C}">
  <cacheSource type="worksheet">
    <worksheetSource name="Table1"/>
  </cacheSource>
  <cacheFields count="54">
    <cacheField name="ID" numFmtId="0">
      <sharedItems containsBlank="1" containsMixedTypes="1" containsNumber="1" containsInteger="1" minValue="18" maxValue="387"/>
    </cacheField>
    <cacheField name="Start time" numFmtId="164">
      <sharedItems containsNonDate="0" containsDate="1" containsString="0" containsBlank="1" minDate="2022-04-06T12:40:59" maxDate="2024-07-23T09:37:07"/>
    </cacheField>
    <cacheField name="Completion time" numFmtId="164">
      <sharedItems containsNonDate="0" containsDate="1" containsString="0" containsBlank="1" minDate="2022-04-06T12:43:45" maxDate="2024-07-23T09:41:28"/>
    </cacheField>
    <cacheField name="Email" numFmtId="0">
      <sharedItems containsBlank="1"/>
    </cacheField>
    <cacheField name="Name" numFmtId="0">
      <sharedItems containsBlank="1"/>
    </cacheField>
    <cacheField name="Primary Offering" numFmtId="0">
      <sharedItems containsBlank="1" count="23">
        <s v="HRT"/>
        <s v="OT"/>
        <s v="WT"/>
        <s v="M&amp;A"/>
        <s v="Internal - HC Sales Operations"/>
        <s v="UKG - Deloitte Vendor Relationship"/>
        <s v="HCaaS"/>
        <s v="Application Modernization &amp; Innovation"/>
        <s v="Eightfold Alliance"/>
        <s v="Cyber"/>
        <s v="Internal - HC Sales Operations or other Sales Initiative"/>
        <s v="Payroll Migration Vendor Service Offering"/>
        <s v="Ops Transformatioin"/>
        <s v="Full Platform ERP (HCM, FINS)"/>
        <s v="HRT and HCaaS"/>
        <s v="This is will be primarily EP however there will be a HC component "/>
        <s v="Cross Functional Shared Services - HR, FIN, IT, Sourcing"/>
        <s v="Leadership Talent Strategy"/>
        <m/>
        <s v="HRT, but heavy OT scope" u="1"/>
        <s v="INTERNAL - CSM Playbook" u="1"/>
        <s v="THis is will be primarily EP however there will be HC component " u="1"/>
        <s v=" HRT - Workday (but it's not showing up on the drop down)" u="1"/>
      </sharedItems>
    </cacheField>
    <cacheField name="Primary Market Offering within HCaaS" numFmtId="0">
      <sharedItems containsBlank="1"/>
    </cacheField>
    <cacheField name="Primary Market Offering within HRT" numFmtId="0">
      <sharedItems containsBlank="1"/>
    </cacheField>
    <cacheField name="Primary Market Offering within OT" numFmtId="0">
      <sharedItems containsBlank="1"/>
    </cacheField>
    <cacheField name="Primary Market Offering within WT" numFmtId="0">
      <sharedItems containsBlank="1"/>
    </cacheField>
    <cacheField name="Are you the main person we will be working with?" numFmtId="0">
      <sharedItems containsBlank="1" containsMixedTypes="1" containsNumber="1" containsInteger="1" minValue="0" maxValue="0"/>
    </cacheField>
    <cacheField name="Please indicate the main point of contact for this opportunity" numFmtId="0">
      <sharedItems containsBlank="1"/>
    </cacheField>
    <cacheField name="Please add the email of the main point of contact for this opportunity" numFmtId="0">
      <sharedItems containsBlank="1"/>
    </cacheField>
    <cacheField name="Are you the pursuit / initiative leader?" numFmtId="0">
      <sharedItems containsBlank="1"/>
    </cacheField>
    <cacheField name="Pursuit / Initiative Leader Name" numFmtId="0">
      <sharedItems containsBlank="1"/>
    </cacheField>
    <cacheField name="Pursuit / Initiative Leader Email" numFmtId="0">
      <sharedItems containsBlank="1"/>
    </cacheField>
    <cacheField name="Is the Pursuit Leader the main point of contact our team will be working with? (choose &quot;Yes&quot; if request is NOT related to a pursuit)" numFmtId="0">
      <sharedItems containsBlank="1"/>
    </cacheField>
    <cacheField name="Please indicate the time zone(s) that the core team members operate in" numFmtId="0">
      <sharedItems containsBlank="1"/>
    </cacheField>
    <cacheField name="Estimated date for support to start" numFmtId="14">
      <sharedItems containsNonDate="0" containsDate="1" containsBlank="1" containsMixedTypes="1" minDate="2022-04-06T00:00:00" maxDate="2024-07-25T00:00:00"/>
    </cacheField>
    <cacheField name="When is the first major milestone (e.g. RFP submission date, orals presentation date, or draft due). Note: if the request is less than one week, please provide further detail in the Additional Com...2" numFmtId="0">
      <sharedItems containsBlank="1"/>
    </cacheField>
    <cacheField name="Do you have an entry in Jupiter for this pursuit? (If request is NOT related to a pursuit, select &quot;Not a pursuit&quot; from the options below)" numFmtId="0">
      <sharedItems containsBlank="1"/>
    </cacheField>
    <cacheField name="Jupiter Opportunity ID" numFmtId="0">
      <sharedItems containsBlank="1"/>
    </cacheField>
    <cacheField name="Client name (if related to a pursuit) / Initiative name (if not a pursuit)" numFmtId="0">
      <sharedItems containsBlank="1"/>
    </cacheField>
    <cacheField name="Industry" numFmtId="0">
      <sharedItems containsBlank="1" containsMixedTypes="1" containsNumber="1" containsInteger="1" minValue="0" maxValue="0"/>
    </cacheField>
    <cacheField name="Pursuit name" numFmtId="0">
      <sharedItems containsBlank="1"/>
    </cacheField>
    <cacheField name="Is this a Tiered Deal?" numFmtId="0">
      <sharedItems containsBlank="1"/>
    </cacheField>
    <cacheField name="What stage is the opportunity in?" numFmtId="0">
      <sharedItems containsBlank="1"/>
    </cacheField>
    <cacheField name="What is the RFP / RFI Due date?" numFmtId="0">
      <sharedItems containsDate="1" containsBlank="1" containsMixedTypes="1" minDate="2022-04-08T00:00:00" maxDate="2024-08-06T00:00:00"/>
    </cacheField>
    <cacheField name="What type(s) of support do you suspect you will need?" numFmtId="0">
      <sharedItems containsNonDate="0" containsBlank="1"/>
    </cacheField>
    <cacheField name="Is (or will) the deal be supported by the PCOE / Creative Services?" numFmtId="0">
      <sharedItems containsNonDate="0" containsBlank="1"/>
    </cacheField>
    <cacheField name="Estimated opportunity value" numFmtId="0">
      <sharedItems containsBlank="1"/>
    </cacheField>
    <cacheField name="Please enter any additional comments regarding this request. Especially if your request is NOT related to a pursuit, please provide specific details as to the help you are requesting" numFmtId="0">
      <sharedItems containsBlank="1" longText="1"/>
    </cacheField>
    <cacheField name="If this is your first time working with us, tell us how you heard about the Human Capital GTM Pod.  If not, simply select &quot;I'm a repeat user of the pod&quot; from the options below" numFmtId="0">
      <sharedItems containsBlank="1"/>
    </cacheField>
    <cacheField name="Overall Status" numFmtId="0">
      <sharedItems containsBlank="1"/>
    </cacheField>
    <cacheField name="Scope" numFmtId="0">
      <sharedItems containsBlank="1"/>
    </cacheField>
    <cacheField name="Scope Value" numFmtId="0">
      <sharedItems containsBlank="1" containsMixedTypes="1" containsNumber="1" containsInteger="1" minValue="1" maxValue="3"/>
    </cacheField>
    <cacheField name="Initial Weight" numFmtId="0">
      <sharedItems containsString="0" containsBlank="1" containsNumber="1" minValue="0.17" maxValue="1"/>
    </cacheField>
    <cacheField name="Primary Assignee" numFmtId="0">
      <sharedItems containsBlank="1"/>
    </cacheField>
    <cacheField name="Secondary Assignee" numFmtId="0">
      <sharedItems containsBlank="1"/>
    </cacheField>
    <cacheField name="Tertiary Assignee" numFmtId="0">
      <sharedItems containsBlank="1"/>
    </cacheField>
    <cacheField name="PTO Coverage" numFmtId="0">
      <sharedItems containsBlank="1"/>
    </cacheField>
    <cacheField name="Team Involvement" numFmtId="0">
      <sharedItems containsBlank="1" count="155">
        <s v="Nick D'Angelo"/>
        <s v="Shiva Devarajan"/>
        <s v="Ava Damri"/>
        <s v="Ava Damri, Shiva Devarajan"/>
        <s v="Shiva Devarajan, Ava Damri"/>
        <s v=""/>
        <s v="Bethany Huard"/>
        <s v="Nick D'Angelo, Bethany Huard"/>
        <s v="Bethany Huard, Nick D'Angelo"/>
        <s v="Nick D'Angelo, Bethany Huard, Ava Damri"/>
        <s v="Ava Damri, Bethany Huard"/>
        <s v="Bethany Huard, Ava Damri"/>
        <s v="Nick D'Angelo, Shiva Devarajan"/>
        <s v="Nicholas Gregoretti, Nick D'Angelo"/>
        <s v="Nicholas Gregoretti"/>
        <s v="Nick D'Angelo, (Maddy) Kallur Purushothaman Madhusudan"/>
        <s v="Nicholas Gregoretti, Kapil Sable"/>
        <s v="Shiva Devarajan, Bethany Huard"/>
        <s v="Nick D'Angelo, Logan Webb"/>
        <s v="Joann Boduch"/>
        <s v="Bethany Huard, Logan Webb"/>
        <s v="Nicholas Gregoretti, Bethany Huard"/>
        <s v="Nick D'Angelo, Joann Boduch"/>
        <s v="Ava Damri, Logan Webb"/>
        <s v="Joann Boduch, Logan Webb"/>
        <s v="Joann Boduch, Nicholas Gregoretti"/>
        <s v="Logan Webb"/>
        <s v="Joann Boduch, Shiva Devarajan"/>
        <s v="Ava Damri, Kapil Sable"/>
        <s v="Logan Webb, Joann Boduch"/>
        <s v="Sonakshi Malik"/>
        <s v="Joann Boduch, Rebecca Eakin"/>
        <s v="Yi-Hui Chang, Bethany Huard"/>
        <s v="Yi-Hui Chang"/>
        <s v="(Maddy) Madhusudan Purushothaman, Sonakshi Malik"/>
        <s v="Nicholas Gregoretti, (Maddy) Madhusudan Purushothaman"/>
        <s v="(Maddy) Madhusudan Purushothaman, Amit Augustine Singh"/>
        <s v="Yi-Hui Chang, Logan Webb"/>
        <s v="Ava Damri, Amit Augustine Singh"/>
        <s v="Ava Damri, Kapil Sable, Amit Augustine Singh"/>
        <s v="Ruchika Akhtar, Amit Augustine Singh"/>
        <s v="Ruchika Akhtar, Sonakshi Malik"/>
        <s v="Ava Damri, Michael Gilman"/>
        <s v="Nicholas Gregoretti, Michael Gilman, Amit Augustine Singh, Kapil Sable"/>
        <s v="Amit Augustine Singh, (Maddy) Madhusudan Purushothaman, Ruchika Akhtar"/>
        <s v="Rebecca Eakin"/>
        <s v="Amit Augustine Singh, (Maddy) Madhusudan Purushothaman, Yi-Hui Chang"/>
        <s v="Yi-Hui Chang, Nicholas Gregoretti"/>
        <s v="Joann Boduch, Rebecca Eakin, Nicholas Gregoretti"/>
        <s v="Amit Augustine Singh, Kapil Sable, Ruchika Akhtar"/>
        <s v="Ruchika Akhtar, Yi-Hui Chang"/>
        <s v="(Maddy) Madhusudan Purushothaman, Amit Augustine Singh, Kapil Sable"/>
        <s v="Cole Butchen"/>
        <s v="Michael Gilman"/>
        <s v="Nicholas Gregoretti, Michael Gilman"/>
        <s v="Nicholas Gregoretti, Sonakshi Malik"/>
        <s v="Ruchika Akhtar, Amit Augustine Singh, Kapil Sable"/>
        <s v="Amit Augustine Singh, Ruchika Akhtar, Kapil Sable"/>
        <s v="Yi-Hui Chang, Cole Butchen, Logan Webb"/>
        <s v="Amit Augustine Singh, Ruchika Akhtar, Sonakshi Malik"/>
        <s v="Joann Boduch, Cole Butchen"/>
        <s v="Yi-Hui Chang, (Maddy) Madhusudan Purushothaman"/>
        <s v="Joann Boduch, Shwetha Chandrashekhar"/>
        <s v="Veronica Holleran"/>
        <s v="Amit Augustine Singh"/>
        <s v="Ruchika Akhtar, Neema Sharma, Amit Augustine Singh"/>
        <s v="Neema Sharma, Shwetha Chandrashekhar, Amit Augustine Singh"/>
        <s v="Shwetha Chandrashekhar, Yi-Hui Chang, Nicholas Gregoretti"/>
        <s v="Veronica Holleran, Michael Gilman"/>
        <s v="Veronica Holleran, Michael Gilman, Nicholas Gregoretti"/>
        <s v="(Maddy) Madhusudan Purushothaman, Kapil Sable"/>
        <s v="(Maddy) Madhusudan Purushothaman, Kapil Sable, Amit Augustine Singh"/>
        <s v="Shwetha Chandrashekhar, Nicholas Gregoretti"/>
        <s v="Shwetha Chandrashekhar, Michael Gilman, Nicholas Gregoretti"/>
        <s v="Logan Webb, Veronica Holleran"/>
        <s v="Rebecca Eakin, (Maddy) Madhusudan Purushothaman, Neema Sharma"/>
        <s v="Cole Butchen, (Maddy) Madhusudan Purushothaman, Rebecca Eakin"/>
        <s v="Neema Sharma"/>
        <s v="Ruchika Akhtar, Sooraj Sreenivasan, Amit Augustine Singh"/>
        <s v="Yi-Hui Chang, (Maddy) Madhusudan Purushothaman, Larry Mallett"/>
        <s v="Veronica Holleran, Michael Gilman, Neema Sharma"/>
        <s v="Rebecca Eakin, Ruchika Akhtar"/>
        <s v="Yi-Hui Chang, Sooraj Sreenivasan, Amit Augustine Singh"/>
        <s v="Larry Mallett, Logan Webb"/>
        <m/>
        <s v="Neema Sharma, Sooraj Sreenivasan"/>
        <s v="Rebecca Eakin, Larry Mallett"/>
        <s v="Sonakshi Malik, (Maddy) Madhusudan Purushothaman"/>
        <s v="Shwetha Chandrashekhar, Joann Boduch"/>
        <s v="Sooraj Sreenivasan, Amit Augustine Singh"/>
        <s v="Ruchika Akhtar, Neema Sharma"/>
        <s v="Rebecca Eakin, Logan Webb"/>
        <s v="Logan Webb, Amit Augustine Singh, Sooraj Sreenivasan"/>
        <s v="Veronica Holleran, Cole Butchen, Ruchika Akhtar"/>
        <s v="Michael Gilman, Larry Mallett, Neema Sharma"/>
        <s v="Joann Boduch, Sooraj Sreenivasan, Amit Augustine Singh"/>
        <s v="Rebecca Eakin, (Maddy) Madhusudan Purushothaman, Ruchika Akhtar"/>
        <s v="Shwetha Chandrashekhar"/>
        <s v="Joann Boduch, Sooraj Sreenivasan, Ruchika Akhtar"/>
        <s v="Michael Gilman, Nicholas Gregoretti"/>
        <s v="Neema Sharma, Sooraj Sreenivasan, Amit Augustine Singh"/>
        <s v="Rebecca Eakin, Yi-Hui Chang"/>
        <s v="Neema Sharma, (Maddy) Madhusudan Purushothaman"/>
        <s v="Veronica Holleran, Cole Butchen, Amit Augustine Singh"/>
        <s v="Shwetha Chandrashekhar, Cole Butchen"/>
        <s v="Larry Mallett, Logan Webb, Joann Boduch"/>
        <s v="Cole Butchen, Joann Boduch"/>
        <s v="Sooraj Sreenivasan"/>
        <s v="Joann Boduch, Sooraj Sreenivasan"/>
        <s v="Veronica Holleran, Cole Butchen"/>
        <s v="Rebecca Eakin, Larry Mallett, Srivatsan Sampathkumar"/>
        <s v="Joann Boduch, Amit Augustine Singh"/>
        <s v="Veronica Holleran, Cole Butchen, (Maddy) Madhusudan Purushothaman"/>
        <s v="Michael Gilman, Logan Webb"/>
        <s v="Logan Webb, Yi-Hui Chang, (Maddy) Madhusudan Purushothaman"/>
        <s v="Rebecca Eakin, Michael Gilman"/>
        <s v="Yi-Hui Chang, Sooraj Sreenivasan, Logan Webb"/>
        <s v="(Maddy) Madhusudan Purushothaman, Cole Butchen"/>
        <s v="Shwetha Chandrashekhar, Cole Butchen, (Maddy) Madhusudan Purushothaman"/>
        <s v="Larry Mallett, Sooraj Sreenivasan"/>
        <s v="(Maddy) Madhusudan Purushothaman, Amit Augustine Singh, Sonali Koley"/>
        <s v="Sonali Koley"/>
        <s v="Sooraj Sreenivasan, Cole Butchen, Yi-Hui Chang"/>
        <s v="Joann Boduch, Jaspreet Kaur"/>
        <s v="Logan Webb, Sooraj Sreenivasan"/>
        <s v="Michael Gilman, Jaspreet Kaur"/>
        <s v="Shwetha Chandrashekhar, Sooraj Sreenivasan, Jill Perkins "/>
        <s v="Larry Mallett, Srivatsan Sampathkumar"/>
        <s v="(Maddy) Madhusudan Purushothaman, Yi-Hui Chang" u="1"/>
        <s v="Logan Webb, Yi-Hui Chang" u="1"/>
        <s v="Sooraj Sreenivasan, Joann Boduch" u="1"/>
        <s v="Ruchika Akhtar, Amit Augustine Singh, Sonakshi Malik" u="1"/>
        <s v="Michael Gilman, Neema Sharma, Veronica Holleran" u="1"/>
        <s v="(Maddy) Madhusudan Purushothaman, Kapil Sable, Neema Sharma" u="1"/>
        <s v="Veronica Holleran, Joann Boduch" u="1"/>
        <s v="Nicholas Gregoretti, Kapil Sable, Amit Augustine Singh" u="1"/>
        <s v="Shwetha Chandrashekhar, Larry Mallett, Ruchika Akhtar" u="1"/>
        <s v="Shwetha Chandrashekhar, Veronica Holleran, Nicholas Gregoretti" u="1"/>
        <s v="Logan Webb, Ruchika Akhtar, Sonakshi Malik" u="1"/>
        <s v="Amit Augustine Singh, Sooraj Sreenivasan, Ruchika Akhtar" u="1"/>
        <s v="Kapil Sable, (Maddy) Madhusudan Purushothaman, Ruchika Akhtar" u="1"/>
        <s v="Shwetha Chandrashekhar, Neema Sharma, Neema Sharma" u="1"/>
        <s v="Nicholas Gregoretti, Michael Gilman, Amit Augustine Singh" u="1"/>
        <s v="Amit Augustine Singh, Sooraj Sreenivasan" u="1"/>
        <s v="Michael Gilman, Larry Mallett, Ruchika Akhtar" u="1"/>
        <s v="Rebecca Eakin, Rebecca Eakin" u="1"/>
        <s v="Shwetha Chandrashekhar, Amit Augustine Singh" u="1"/>
        <s v="Larry Mallett" u="1"/>
        <s v="Nicholas Gregoretti, Veronica Holleran" u="1"/>
        <s v="Ruchika Akhtar, Kapil Sable, Amit Augustine Singh" u="1"/>
        <s v="Logan Webb, Veronica Holleran, Ruchika Akhtar" u="1"/>
        <s v="Amit Augustine Singh, Yi-Hui Chang, Sooraj Sreenivasan" u="1"/>
        <s v="Shwetha Chandrashekhar, Sooraj Sreenivasan, Amit Augustine Singh" u="1"/>
        <s v="Neema Sharma, Ruchika Akhtar" u="1"/>
        <s v="Logan Webb, Amit Augustine Singh" u="1"/>
      </sharedItems>
    </cacheField>
    <cacheField name="Team Member Filter" numFmtId="0">
      <sharedItems containsBlank="1"/>
    </cacheField>
    <cacheField name="Current Status" numFmtId="0">
      <sharedItems containsBlank="1"/>
    </cacheField>
    <cacheField name="Current Weight" numFmtId="0">
      <sharedItems containsString="0" containsBlank="1" containsNumber="1" minValue="0" maxValue="1"/>
    </cacheField>
    <cacheField name="Actual Support Start Date" numFmtId="0">
      <sharedItems containsNonDate="0" containsDate="1" containsString="0" containsBlank="1" minDate="2023-06-21T00:00:00" maxDate="2024-07-24T00:00:00"/>
    </cacheField>
    <cacheField name="On Hold Date" numFmtId="167">
      <sharedItems containsNonDate="0" containsDate="1" containsString="0" containsBlank="1" minDate="2023-11-20T00:00:00" maxDate="2024-07-18T00:00:00"/>
    </cacheField>
    <cacheField name="Close Date" numFmtId="0">
      <sharedItems containsNonDate="0" containsDate="1" containsBlank="1" containsMixedTypes="1" minDate="2022-04-28T00:00:00" maxDate="2024-07-24T00:00:00"/>
    </cacheField>
    <cacheField name="Notes" numFmtId="0">
      <sharedItems containsBlank="1" longText="1"/>
    </cacheField>
    <cacheField name="Jupiter Tracking" numFmtId="0">
      <sharedItems containsBlank="1"/>
    </cacheField>
    <cacheField name="The Stash Tracking" numFmtId="0">
      <sharedItems containsBlank="1"/>
    </cacheField>
    <cacheField name="Intake Date" numFmtId="168">
      <sharedItems containsSemiMixedTypes="0" containsNonDate="0" containsDate="1" containsString="0" minDate="1899-12-30T00:00:00" maxDate="2024-07-23T09:37:07"/>
    </cacheField>
    <cacheField name="Intake Period" numFmtId="14">
      <sharedItems containsNonDate="0"/>
    </cacheField>
    <cacheField name="Cycle Time" numFmtId="1">
      <sharedItems containsMixedTypes="1" containsNumber="1" minValue="-104.47649305559753" maxValue="374.5043287036969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acci, Stephanie" refreshedDate="45764.428412384259" createdVersion="8" refreshedVersion="8" minRefreshableVersion="3" recordCount="472" xr:uid="{8897F560-4FD7-1F47-B73A-5A6B7A0E6D77}">
  <cacheSource type="worksheet">
    <worksheetSource ref="A1:AX1048576" sheet="Intake"/>
  </cacheSource>
  <cacheFields count="57">
    <cacheField name="ID" numFmtId="0">
      <sharedItems containsString="0" containsBlank="1" containsNumber="1" containsInteger="1" minValue="18" maxValue="487"/>
    </cacheField>
    <cacheField name="Start time" numFmtId="0">
      <sharedItems containsDate="1" containsBlank="1" containsMixedTypes="1" minDate="2022-04-06T12:40:59" maxDate="2025-04-17T09:39:44"/>
    </cacheField>
    <cacheField name="Completion time" numFmtId="0">
      <sharedItems containsDate="1" containsBlank="1" containsMixedTypes="1" minDate="2022-04-06T12:43:45" maxDate="2025-04-17T09:51:03"/>
    </cacheField>
    <cacheField name="Email" numFmtId="0">
      <sharedItems containsBlank="1" containsMixedTypes="1" containsNumber="1" containsInteger="1" minValue="0" maxValue="0"/>
    </cacheField>
    <cacheField name="Name" numFmtId="0">
      <sharedItems containsBlank="1"/>
    </cacheField>
    <cacheField name="Primary Offering" numFmtId="0">
      <sharedItems containsBlank="1"/>
    </cacheField>
    <cacheField name="Primary Market Offering within HCaaS" numFmtId="0">
      <sharedItems containsBlank="1"/>
    </cacheField>
    <cacheField name="Primary Market Offering within HRT" numFmtId="0">
      <sharedItems containsBlank="1"/>
    </cacheField>
    <cacheField name="Primary Market Offering within OT" numFmtId="0">
      <sharedItems containsBlank="1"/>
    </cacheField>
    <cacheField name="Primary Market Offering within WT" numFmtId="0">
      <sharedItems containsBlank="1"/>
    </cacheField>
    <cacheField name="Are you the main person we will be working with?" numFmtId="0">
      <sharedItems containsBlank="1" containsMixedTypes="1" containsNumber="1" containsInteger="1" minValue="0" maxValue="0"/>
    </cacheField>
    <cacheField name="Please indicate the main point of contact for this opportunity" numFmtId="0">
      <sharedItems containsBlank="1"/>
    </cacheField>
    <cacheField name="Please add the email of the main point of contact for this opportunity" numFmtId="0">
      <sharedItems containsBlank="1"/>
    </cacheField>
    <cacheField name="Are you the pursuit / initiative leader?" numFmtId="0">
      <sharedItems containsBlank="1"/>
    </cacheField>
    <cacheField name="Pursuit / Initiative Leader Name" numFmtId="0">
      <sharedItems containsBlank="1"/>
    </cacheField>
    <cacheField name="Pursuit / Initiative Leader Email" numFmtId="0">
      <sharedItems containsBlank="1"/>
    </cacheField>
    <cacheField name="Is the Pursuit Leader the main point of contact our team will be working with? (choose &quot;Yes&quot; if request is NOT related to a pursuit)" numFmtId="0">
      <sharedItems containsBlank="1"/>
    </cacheField>
    <cacheField name="Please indicate the time zone(s) that the core team members operate in" numFmtId="0">
      <sharedItems containsBlank="1"/>
    </cacheField>
    <cacheField name="Estimated date for support to start" numFmtId="0">
      <sharedItems containsDate="1" containsBlank="1" containsMixedTypes="1" minDate="2022-04-06T00:00:00" maxDate="2025-04-22T00:00:00"/>
    </cacheField>
    <cacheField name="When is the first major milestone (e.g. RFP submission date, orals presentation date, or draft due). Note: if the request is less than one week, please provide further detail in the Additional Com...2" numFmtId="0">
      <sharedItems containsBlank="1"/>
    </cacheField>
    <cacheField name="Do you have an entry in Jupiter for this pursuit? (If request is NOT related to a pursuit, select &quot;Not a pursuit&quot; from the options below)" numFmtId="0">
      <sharedItems containsBlank="1"/>
    </cacheField>
    <cacheField name="Jupiter Opportunity ID" numFmtId="0">
      <sharedItems containsBlank="1" count="336">
        <s v="JO-5942636"/>
        <s v="JO-5898347"/>
        <s v="JO-6092254"/>
        <s v="JO-6072790"/>
        <s v="N/A"/>
        <s v="JO-5948423"/>
        <s v="JO-6077367"/>
        <s v="JO-5896813"/>
        <s v="JO-5894307"/>
        <s v="JO-6015762"/>
        <s v="JO-6077488"/>
        <s v="JO-5996486"/>
        <s v="JO-5882413"/>
        <s v="JO-5997126"/>
        <s v="JO-5974565"/>
        <s v="JO-5970457"/>
        <s v="JO-5965490"/>
        <s v="JO-6027418"/>
        <s v="JO-5992805"/>
        <s v="JO-6004551"/>
        <s v="JO-6076035"/>
        <s v="JO-6054153"/>
        <s v="JO-6108682"/>
        <s v="JO-6073661"/>
        <s v="JO-6114447"/>
        <s v="JO-5948444"/>
        <s v="JO-5948440"/>
        <s v="JO-5948389"/>
        <s v="JO-5999483"/>
        <s v="JO-6142377"/>
        <s v="JO-6016161"/>
        <s v="JO-5900555"/>
        <s v="JO-6071753"/>
        <s v="JO-6103270"/>
        <s v="JO-6081676"/>
        <s v="JO-5942769"/>
        <s v="JO-5970380"/>
        <s v="JO-5894229"/>
        <s v="_x000a_JO-6117562"/>
        <s v="JO-6333790"/>
        <s v="JO-5890896"/>
        <s v="JO-6330298"/>
        <s v="JO-5980698"/>
        <s v="JO-6332321"/>
        <s v="JO-6329519"/>
        <s v="JO-6332605"/>
        <s v="JO-6359373"/>
        <s v="JO-5898155"/>
        <s v="JO-5948388"/>
        <s v="JO-6055021"/>
        <s v="JO-6333661"/>
        <s v="JO-6334712"/>
        <s v="JO-6168324"/>
        <s v="JO-6364902"/>
        <s v="JO-6364164"/>
        <s v="JO-5942745"/>
        <s v="JO-5979205"/>
        <s v="JO-6381309"/>
        <s v="JO-6390200"/>
        <s v="JO-6392403"/>
        <s v="JO-6329890"/>
        <s v="JO-6399415"/>
        <s v="JO-6384347"/>
        <s v="JO-6422034"/>
        <s v="JO-6430201"/>
        <s v="JO-6425569"/>
        <s v="JO-6435437"/>
        <s v="JO-6104077"/>
        <s v="JO-6451453"/>
        <s v="JO-6067424"/>
        <s v="JO-6386151"/>
        <s v="JO-6333163"/>
        <s v="JO-5949452"/>
        <s v="JO-6463467"/>
        <s v="JO-6514360"/>
        <s v="JO-6476813"/>
        <s v="JO-6478701"/>
        <s v="JO-5994190"/>
        <s v="JO-6486905"/>
        <s v="JO-6560142"/>
        <s v="JO-6495933"/>
        <s v="JO-6499659"/>
        <s v="JO-5941862"/>
        <s v="JO-6508179"/>
        <s v="JO-6522658"/>
        <s v="JO-6462961"/>
        <s v="JO-6160900"/>
        <s v="JO-6526596"/>
        <s v="JO-6109607"/>
        <s v="JO-5951885"/>
        <s v="JO-6329796"/>
        <s v="JO-6659214"/>
        <s v="JO-7532891"/>
        <s v="JO-6474531"/>
        <s v="JO-6460669"/>
        <s v="JO-6611221"/>
        <s v="JO-6692669"/>
        <s v="JO-6697719"/>
        <s v="JO-5942477"/>
        <s v="JO-6564202"/>
        <s v="JO-6717166"/>
        <s v="JO-6716968"/>
        <s v="JO-6676271"/>
        <s v="JO-6455379"/>
        <s v="JO-6727540"/>
        <s v="JO-6743655"/>
        <s v="JO-6743842"/>
        <s v="JO-5896706"/>
        <s v="JO-6076634"/>
        <s v="JO-6754060"/>
        <s v="JO-6071744"/>
        <s v="JO-6454720"/>
        <s v="JO-067776"/>
        <s v="JO-6814791"/>
        <s v="JO-6765346"/>
        <s v="JO-6782945"/>
        <s v="JO-6725305; _x000a_JO-6767731"/>
        <s v="JO-6765083"/>
        <s v="JO-6677768"/>
        <s v="JO-6767347"/>
        <s v="JO-6762971"/>
        <s v="JO-6807001"/>
        <s v="JO-6812458"/>
        <s v="JO-6794042"/>
        <s v="JO-6812144"/>
        <s v="JO-6816333"/>
        <s v="JO-6709282"/>
        <s v="JO-6791864"/>
        <s v="JO-6934144"/>
        <s v="JO-6953305"/>
        <s v="JO-6890635"/>
        <s v="JO-6950561"/>
        <s v="JO-6765009"/>
        <s v="JO-6809418"/>
        <s v="JO-6958972"/>
        <s v="JO-6394697"/>
        <s v="JO-6964823"/>
        <s v="JO-6719856"/>
        <s v="JO-5988132"/>
        <s v="JO-6961985"/>
        <s v="JO-6818417"/>
        <s v="JO-6050439"/>
        <s v="JO-6959081"/>
        <s v="JO-6852111"/>
        <s v="JO-6957745"/>
        <s v="JO-6982998"/>
        <s v="JO-6559880"/>
        <s v="JO-6983972"/>
        <s v="JO-7005421"/>
        <s v="JO-6537008"/>
        <s v="JO-6992522"/>
        <s v="JO-6704148"/>
        <s v="JO-6975000"/>
        <s v="JO-7027119"/>
        <s v="JO-7023087"/>
        <s v="JO-6992511"/>
        <s v=" JO-7030533"/>
        <s v="JO-6951828"/>
        <s v="JO-7056746"/>
        <s v="JO-7136187"/>
        <s v="JO-7136125"/>
        <s v="JO-7136474"/>
        <s v="JO-7061765"/>
        <s v="JO-6828675"/>
        <s v="JO-7061769"/>
        <s v="JO-7072867"/>
        <s v="JO-6435544"/>
        <s v="JO-6767731"/>
        <s v="JO-6387964"/>
        <s v="JO-6765435"/>
        <s v="JO-7158059"/>
        <s v="JO-5927333"/>
        <s v="JO-7167441"/>
        <s v="JO-7167534"/>
        <s v="JO-7159820"/>
        <s v="JO-5910222"/>
        <s v="JO-7005165"/>
        <s v="JO-7174943"/>
        <s v="JO-7183055"/>
        <s v="JO-7152895"/>
        <s v="JO-7030533"/>
        <s v="JO-7200264"/>
        <s v="JO-7202900"/>
        <s v="JO-7208685"/>
        <s v="JO-7027253"/>
        <s v="JO-7196449"/>
        <s v="JO-6474528"/>
        <s v="JO-7203341"/>
        <s v="JO-7265844"/>
        <s v="JO-7237796"/>
        <s v="JO-7056425"/>
        <s v="JO-6508081"/>
        <s v="JO-7242838"/>
        <s v="JO-7245462"/>
        <s v="JO-5966936"/>
        <s v="JO-7247901"/>
        <s v="JO-7242665"/>
        <s v="JO-7136471"/>
        <s v="JO-7258505"/>
        <s v="JO-7269435"/>
        <s v="JO-6153135"/>
        <s v="JO-6110692"/>
        <s v="JO-6719749"/>
        <s v="JO-7067185"/>
        <s v="JO-7287531"/>
        <s v="JO-6966158"/>
        <s v="JO-7265541"/>
        <s v="JO-7315720"/>
        <s v="JO-7301044"/>
        <s v="JO-7323253"/>
        <s v="JO-6773565"/>
        <s v="JO-7285949"/>
        <s v="JO-7309324"/>
        <s v="JO-7323371"/>
        <s v="JO-7320864"/>
        <s v="JO-7326040"/>
        <s v="JO-7328327"/>
        <s v="JO-7325962"/>
        <s v="JO-7323432"/>
        <s v="JO-7448436"/>
        <s v="JO-7337442"/>
        <s v="JO-7346112"/>
        <s v="JO-7360715"/>
        <s v="JO-6412162"/>
        <s v="JO-7381842"/>
        <s v="JO-6415886"/>
        <s v="JO-7316711"/>
        <s v="JO-7173187"/>
        <s v="JO-7415992; JO-7415996"/>
        <s v="JO-7301403"/>
        <s v="JO-7422438"/>
        <s v="JO-7422861"/>
        <s v="JO-7416668"/>
        <s v="JO-7229539"/>
        <s v="JO-7440129"/>
        <s v="JO-6384656"/>
        <s v="JO-7451669"/>
        <s v="JO-7462620"/>
        <s v="JO-7464801"/>
        <s v="JO-7487533 "/>
        <s v="JO-6727446"/>
        <s v="JO-7473744"/>
        <s v="JO-7496650"/>
        <s v="JO-6034579"/>
        <s v="JO-7509479"/>
        <s v="JO-7155616"/>
        <s v="JO-7295874"/>
        <s v="JO-7520392"/>
        <s v="JO-7537741"/>
        <s v="JO-7473623"/>
        <s v="JO-7138853"/>
        <s v="JO-7543650"/>
        <s v="JO-7556491"/>
        <s v="JO-7457981"/>
        <s v=" JO-7561058"/>
        <s v="JO-6760971"/>
        <s v="JO-7569515"/>
        <s v="JO-7549063"/>
        <s v="JO-7473715"/>
        <m/>
        <s v="JO-5973245"/>
        <s v="JO-6741990"/>
        <s v="JO-6673389"/>
        <s v="JO-7303564"/>
        <s v="JO-6335347"/>
        <s v="JO-7662428"/>
        <s v="JO-7661200"/>
        <s v="JO-7258314"/>
        <s v="JO-7669224"/>
        <s v="JO-7676456"/>
        <s v="JO-7690081"/>
        <s v="JO-7669881"/>
        <s v="JO-7699569"/>
        <s v="JO-6812558"/>
        <s v="JO-6333818"/>
        <s v="JO-7694557"/>
        <s v="JO-7710879"/>
        <s v="SAP (JO-7690057)/  Infor (JO-7725805)"/>
        <s v="JO-7610407"/>
        <s v="JO-7655242"/>
        <s v="JO-7182790"/>
        <s v="JO-7554174"/>
        <s v="JO-7796587"/>
        <s v="JO-7427918"/>
        <s v="JO-7782590"/>
        <s v="JO-7796707"/>
        <s v="JO-7021096"/>
        <s v="JO-7797866"/>
        <s v="JO-7762323"/>
        <s v="JO-7813710"/>
        <s v="JO-6699583"/>
        <s v="JO-7173017"/>
        <s v="JO-6661804"/>
        <s v="JO-7834952"/>
        <s v="JO-7475516"/>
        <s v="JO-7836754"/>
        <s v="JO-7861904"/>
        <s v="JO-7869912"/>
        <s v="JO-7743628"/>
        <s v="JO-7473669"/>
        <s v="JO-7908035"/>
        <s v="Will share once the RFP goes through - confidential opportunity"/>
        <s v="JO-7902370"/>
        <s v="JO-7899800, JO-7899814, JO-8018778"/>
        <s v="JO-7801487"/>
        <s v="JO-7804274"/>
        <s v="JO-7928720"/>
        <s v="JO-6807010"/>
        <s v="JO-7606302"/>
        <s v="JO-7741494"/>
        <s v="JO-8018170"/>
        <s v="JO-8007596"/>
        <s v="JO-7662226"/>
        <s v="JO-8016551"/>
        <s v="JO-7998282"/>
        <s v="JO-8026963"/>
        <s v="JO-8016395"/>
        <s v="JO-8006841"/>
        <s v="JO-8057522"/>
        <s v="JO-7660976"/>
        <s v="JO-8062081"/>
        <s v="JO-8072820"/>
        <s v="JO-8065192_x000a_JO-8065264_x000a_JO-8065187_x000a_JO-7444051_x000a_JO-8065258"/>
        <s v="JO-7543857"/>
        <s v="JO-8062570"/>
        <s v="JO-7881805"/>
        <s v="JO-8062317"/>
        <s v="JO-8059310"/>
        <s v="JO-8107213"/>
        <s v="JO-8099769"/>
        <s v="JO-8115294"/>
        <s v="JO-7956562"/>
        <s v="JO-8132022"/>
        <s v="JO-8151463"/>
        <s v="JO-8143915"/>
        <s v="JO-8160539"/>
      </sharedItems>
    </cacheField>
    <cacheField name="Client name (if related to a pursuit) / Initiative name (if not a pursuit)" numFmtId="0">
      <sharedItems containsBlank="1" count="398">
        <s v="Ascension Health"/>
        <s v="Intuitive Surgical"/>
        <s v="American Electric Power"/>
        <s v="Motorola"/>
        <s v="Johnson Controls International"/>
        <s v="Charter Communications"/>
        <s v="Intuit"/>
        <s v="Johns Hopkins Health System"/>
        <s v="Platinum Equity"/>
        <s v="M&amp;A Playbook - Internal"/>
        <s v="TJX"/>
        <s v="Hillenbrand"/>
        <s v="Hospital for Special Surgery"/>
        <s v="GM EV"/>
        <s v="CSM Playbook"/>
        <s v="GM Financial"/>
        <s v="Paychex"/>
        <s v="Nationwide Children's Hospital"/>
        <s v="Millennium Management, LLC"/>
        <s v="UKG"/>
        <s v="Mercedes Benz USA"/>
        <s v="Dollar General"/>
        <s v="Honda North America"/>
        <s v="Paypal"/>
        <s v="IGT / PlayDigital"/>
        <s v="Fanuc Corporation"/>
        <s v="Charles River Laboratories"/>
        <s v="BlueScope Steel North America Corporation"/>
        <s v="Charter Communications Inc"/>
        <s v="Bytedance Co., Ltd"/>
        <s v="HCA"/>
        <s v="Alorica"/>
        <s v="Analog Devices"/>
        <s v="Estee Lauder Companies"/>
        <s v="TBD"/>
        <s v="Quest Diagnostics"/>
        <s v="Lincoln Financial Group"/>
        <s v="TVA"/>
        <s v="Transformation GTM Strategy"/>
        <s v="Republic National Distributing Company"/>
        <s v="Disney"/>
        <s v="Ohio Farmers / Westfield"/>
        <s v="Kaiser Permenente"/>
        <s v="Google"/>
        <s v="Cisco"/>
        <s v="HC Intersectional Playbook"/>
        <s v="Weatherford International"/>
        <s v="Universal Health Services"/>
        <s v="DoorDash"/>
        <s v="McDonald's Corporation"/>
        <s v="Havi"/>
        <s v="JP Morgan Chase"/>
        <s v="Equinix"/>
        <s v="Sony Pictures Entertainment"/>
        <s v="Splunk Inc."/>
        <s v="Chick-fil-A"/>
        <s v="Southern Glazers Wine and Spirits"/>
        <s v="Nike"/>
        <s v="Medtronic"/>
        <s v="Tennessee Valley Authority"/>
        <s v="Panda"/>
        <s v="Pivotal Enterprises"/>
        <s v="Sales Executive Training"/>
        <s v="Prudential Financial, Inc."/>
        <s v="IGT / Landbased Gaming"/>
        <s v="PWFM_Working with Sales Executives"/>
        <s v="Eightfold Alliance"/>
        <s v="Netflix"/>
        <s v="Israel Chemicals"/>
        <s v="Meta"/>
        <s v="Cushman &amp; Wakefield, Inc."/>
        <s v="Discount Tire Company"/>
        <s v="NYU"/>
        <s v="Northwell Health"/>
        <s v="LAM Research"/>
        <s v="Delta Airlines"/>
        <s v="Occidental Petroleum"/>
        <s v="Nissan"/>
        <s v="STO Building Group"/>
        <s v="General Dynamics - Electric Boat"/>
        <s v="Cardinal Health"/>
        <s v="Updates to Momentum Health"/>
        <s v="uniQure"/>
        <s v="HCaaS TMT Strategy"/>
        <s v="UKG Healthcare West Summit"/>
        <s v="Raytheon"/>
        <s v="Country Financials"/>
        <s v="Lockheed Martin"/>
        <s v="Kroger"/>
        <s v="Saltwater River Project"/>
        <s v="Heritage Group"/>
        <s v="SCE (Southern California Edison) / NexGen Digital Transformation RFP (SAP S/4 and Digital Edge Applications)"/>
        <s v="DC Water"/>
        <s v="Bloomin' Brands HR Modernization Vendor Selection"/>
        <s v="Phoenix Children's Hospital Proposal"/>
        <s v="Channel Sales Community Meeting on 3/31/23"/>
        <s v="UKG Vendor Alliance"/>
        <s v="HC Sales Training for Client Facing Practitioners"/>
        <s v="Dollar Tree"/>
        <s v="Insurance Sales Day"/>
        <s v="The MetroHealth Health System"/>
        <s v="Avangrid"/>
        <s v="Not a pursuit"/>
        <s v="MassMutual"/>
        <s v="Texas Children's Hospital"/>
        <s v="WalkMe Alliance - Pipeline and Growth Support"/>
        <s v="PMaaS Campaign "/>
        <s v="Spirit Aerosystems "/>
        <s v="Update Human Capital Channel Sales Playbook"/>
        <s v="Optimization Campaign One Page Request"/>
        <s v="Sysco Corp"/>
        <s v="Cargill"/>
        <s v="Centers Health Care"/>
        <s v="Regeneron"/>
        <s v="Alnylam"/>
        <s v="Dynatrace"/>
        <s v="HC SKO June 2023"/>
        <s v="FWC2026 US, Inc."/>
        <s v="Belden"/>
        <s v="Interpublic Group"/>
        <s v="Palo Alto Networks"/>
        <s v="AXA XL - WalkMe Implementation"/>
        <s v="Avery Dennison"/>
        <s v="MultiCare"/>
        <s v="Regeneron Workforce Planning RFI"/>
        <s v="Google Fiber"/>
        <s v="Prudential"/>
        <s v="Hilton Domestic Operating Company, Inc"/>
        <s v="Transunion"/>
        <s v="Estee Lauder HR Transformation"/>
        <s v="Children's Hospital of Philadelphia (aka CHOP)"/>
        <s v="University of Wisconsin"/>
        <s v="Albemarle"/>
        <s v="American Express"/>
        <s v="Johnson &amp; Johnson"/>
        <s v="HD Supply"/>
        <s v="General Dynamics IT"/>
        <s v="Bellin-Gundersen Health"/>
        <s v="FSI HCaaS Pod"/>
        <s v="Ares / Compensation Program Management"/>
        <s v="Internal"/>
        <s v="Siemens USA"/>
        <s v="Dell"/>
        <s v="Cloud/SGO Sales"/>
        <s v="Jabil"/>
        <s v="Kohler "/>
        <s v="Primark Limited"/>
        <s v="Cleveland Clinic"/>
        <s v="Intuitive"/>
        <s v="McDonald's"/>
        <s v="UKG Account List Market Research"/>
        <s v="Norfolk Southern S/4 Award"/>
        <s v="State of Oregon - Secretary of State M365 Migration "/>
        <s v="Ameren"/>
        <s v="Exelon"/>
        <s v="Darling Ingredients, Inc."/>
        <s v="Mastercard"/>
        <s v="Loudoun Sanitation"/>
        <s v="Kyndryl"/>
        <s v="Progressive/ Progressive HCM Implementation"/>
        <s v="Point32/Tufts Health Plan"/>
        <s v="Boston Scientific"/>
        <s v="HonorHealth"/>
        <s v="Carrier"/>
        <s v="Bechtel"/>
        <s v="Corteva"/>
        <s v="Crawford &amp; Co"/>
        <s v="eBay"/>
        <s v="NY Power Authority"/>
        <s v="Merck"/>
        <s v="Highmark Health"/>
        <s v="Carrier Corp"/>
        <s v="NYL"/>
        <s v="TJX - WFM Implementation Full Program"/>
        <s v="AES LATAM"/>
        <s v="Globalfoundries"/>
        <s v="Nomura"/>
        <s v="Mars Workday and ServiceNow Case Study Write up"/>
        <s v="Kirkland &amp; Ellis"/>
        <s v="United Airlines / Leadership Framework Redesign and Implementation"/>
        <s v="Internal HC Salesforce GTM"/>
        <s v="Rapid Org Assessment Go to Market"/>
        <s v="SAP SuccessFactors"/>
        <s v="Children's National Hospital"/>
        <s v="Navistar Inc "/>
        <s v="Florida Natural"/>
        <s v="S. C. Johnson &amp; Son, Inc."/>
        <s v="Archer Daniels Midland"/>
        <s v="Bank of America"/>
        <s v="Lincoln Financial"/>
        <s v="Visa"/>
        <s v="The Walt Disney Company"/>
        <s v="Sysco Corporation"/>
        <s v="Toyota - DBOTT Workforce Transformation"/>
        <s v="Highmark / Gateway"/>
        <s v="AMEX"/>
        <s v="Liberty Mutual "/>
        <s v="Charles Schwab"/>
        <s v="Caterpillar"/>
        <s v="HXM Migration - for SAP On-Prem to Cloud"/>
        <s v="Scripps Health"/>
        <s v="Johnson and Johnson"/>
        <s v="Providence"/>
        <s v="Toyota North America"/>
        <s v="Carrington"/>
        <s v="People In Space Practice"/>
        <s v="Tyson Fresh Meats"/>
        <s v="Baptist Health Workday"/>
        <s v="Navistar"/>
        <s v="UGI Corporation"/>
        <s v="Baptist Health UKG"/>
        <s v="Mars, Inc."/>
        <s v="Fortive"/>
        <s v="Underwriters Lab"/>
        <s v="CHOP"/>
        <s v="Montefiore"/>
        <s v="HP Inc"/>
        <s v="Workday"/>
        <s v="BBB Industries"/>
        <s v="Marriott International / Summit Leadership Development Program"/>
        <s v="Toyota Motors North America  "/>
        <s v="AbbVie "/>
        <s v="General Motors"/>
        <s v="Qvidian refresh of Differentiators folder"/>
        <s v="Costco"/>
        <s v="HCAAS HC TMT Operate Presentation Deck"/>
        <s v="Churchill Downs, Inc."/>
        <s v="Cemex"/>
        <s v="WestRock "/>
        <s v="Toyota - Workday Adaptive Proof of Concept Proposal"/>
        <s v="Initiative: Talent Acquisition in the Semiconductor Industry "/>
        <s v="Cook County Health &amp; Hospitals"/>
        <s v="WS - Big Bets One Pager for Work Redesign"/>
        <s v="NYU Langone "/>
        <s v="MetroHealth"/>
        <s v="Cox Health"/>
        <s v="General Motors Financial IT Skills Assessment"/>
        <s v="Boston Children's Hospital"/>
        <s v="Hudson Bay"/>
        <s v="Daimler Truck Financial Services"/>
        <s v="American Airlines / Recruiter Academy"/>
        <s v="Stryker Corporation"/>
        <s v="University of Maryland Medical System"/>
        <s v="GM Financial "/>
        <s v="Cushman Wakefield"/>
        <s v="Akamai Technologies"/>
        <s v="Marriott"/>
        <s v="Highmark"/>
        <s v="NYU Langone"/>
        <s v="Verizon"/>
        <s v="Weyerhaeuser Company"/>
        <s v="Johns Hopkins Health"/>
        <s v="Bloomin' Brands, Inc."/>
        <s v="Tredegar Corporation"/>
        <s v="Whole Foods Market"/>
        <s v="The TJX Companies, Inc."/>
        <s v="Children's Hospital of Phil."/>
        <s v="Vermont Electric and Power"/>
        <s v="Adobe / Skills-Based Org Strategy and Use Cases"/>
        <s v="NXP Semiconductors"/>
        <s v="Ferrara Candy Company, Inc."/>
        <s v="Space Economy Acceleration"/>
        <s v="NYU Langone Health Talent Management Assessment - ORALS"/>
        <s v="Roche"/>
        <s v="Whirlpool Corporation"/>
        <s v="The Heritage Group"/>
        <s v="Discovery Energy"/>
        <s v="Airbus Americas"/>
        <s v="Wesco Distribution"/>
        <s v="Teck Mining"/>
        <s v="UCSF"/>
        <s v="AbbVie"/>
        <s v="Oracle Now"/>
        <s v="Payroll Lab Go-To-Market"/>
        <s v="THG"/>
        <s v="Hewlett Packard Enteprises"/>
        <s v="AT&amp;T"/>
        <s v="Stanford Healthcare"/>
        <s v="Merck / Leadership Summits"/>
        <s v="RaceTrac"/>
        <s v="Honda"/>
        <s v="FIS"/>
        <s v="Mayo Clinic"/>
        <s v="Synopsys"/>
        <s v="Mars"/>
        <s v="NXP"/>
        <s v="NYU Langone Health"/>
        <s v="First Citizens Bank"/>
        <s v="Jeld-Wen"/>
        <s v="Ford   "/>
        <s v="Stagwell"/>
        <s v="Trane Technologies"/>
        <s v="PNC Bank"/>
        <s v="Apple"/>
        <s v="Archer Daniel Midland Company"/>
        <s v="TVA (Tennessee Valley Authority)"/>
        <s v="Herc Rentals "/>
        <s v="Novartis"/>
        <s v="Health Care GEN AI GTM Campaign"/>
        <s v="Archer Daniels Midland Company"/>
        <s v="Smurfit WestRock"/>
        <s v="Sandoz"/>
        <s v="Zayo AMS Workday RFP Response"/>
        <s v="WaterOne"/>
        <s v="Suffolk Construction"/>
        <s v="Corebridge Financials"/>
        <s v="First American "/>
        <s v="First American Financial Corp"/>
        <s v="BJC Health"/>
        <s v="Schaeffler Industries"/>
        <s v="Herc Rentals"/>
        <s v="Workday Launch"/>
        <s v="HEB"/>
        <s v="The Vanguard Group, Inc."/>
        <s v="H. Lee Moffitt Cancer Center"/>
        <s v="AbbVie Org Change Management Preferred Supplier Network RFP"/>
        <s v="Olin Corporation "/>
        <s v="Vanguard ServiceNow HRSD"/>
        <s v="Southern Glazers Wine and Spirits (SGWS)"/>
        <s v="Oak View Group"/>
        <s v="Atlassian"/>
        <s v="Amgen"/>
        <s v="Intersections with Tax and Payroll"/>
        <s v="OhioHealth"/>
        <s v="Onboarding Art of the Possible Workshop"/>
        <s v="QuikTrip"/>
        <s v="Whirlpool"/>
        <s v="Vertex Pharmaceuticals Incorporated"/>
        <s v="Children's National Medical Center"/>
        <s v="Yale New Haven Health"/>
        <s v="ONE Gas"/>
        <s v="UVA Medicine"/>
        <s v="HR S&amp;S Strategy Refresh"/>
        <s v="UCLA Health"/>
        <s v="Polaris"/>
        <s v="Viva Aerobus"/>
        <s v="ABB Ltd WFM Pursuit"/>
        <s v="Payroll &amp; Workforce Management Solutions Quals Database"/>
        <s v="Enersys"/>
        <s v="Hackensack Meridian Health"/>
        <s v="Cigna Corporation"/>
        <s v="Atlassian Workday Operate"/>
        <s v="BJC Healthcare "/>
        <s v="Keck Medicine of USC"/>
        <s v="Mars Vet Health (MVH)"/>
        <s v="Koch Industries Inc."/>
        <s v="Bloomberg"/>
        <s v="DaVita"/>
        <s v="Kaiser"/>
        <s v="Indeed"/>
        <s v="STI Consulting"/>
        <s v="Medical Mutual of Ohio"/>
        <s v="Trans Union LLC"/>
        <s v="Hitachi Digital Solutions"/>
        <s v="Oracle HR Innovation "/>
        <s v="Shake Shack"/>
        <s v="JPMC"/>
        <s v="Purpose Brands (OrangeTheory X Self Esteem Brands merger)"/>
        <s v="SPS Commerce"/>
        <s v="ServiceNow"/>
        <s v="Salesforce"/>
        <s v="Zebra Technologies"/>
        <s v="Stream Realty "/>
        <s v="Tampa Electric Company (TECO)"/>
        <s v="Yale New Haven Health (YNHH)"/>
        <s v="CONFIDENTIAL CLIENT - Project Kangaroo"/>
        <s v="University of Kentucky Hospital"/>
        <s v="Advantage Solutions"/>
        <s v="Charles River Labs "/>
        <s v="Halliburton"/>
        <s v="NTT Global"/>
        <s v="Chemonics"/>
        <s v="United Airlines"/>
        <s v="RWJ Banabas"/>
        <s v="Ralph Lauren"/>
        <s v="Eaton Corporation"/>
        <s v="Guardian Life"/>
        <s v="Liberty Mutual"/>
        <s v="Cintas"/>
        <s v="CVS Health"/>
        <s v="Boston Scientific "/>
        <s v="Adobe"/>
        <s v="Marriott International, Inc."/>
        <s v="UNFI"/>
        <s v="Allied World"/>
        <s v="Experian"/>
        <s v="Pretium"/>
        <s v="Prudential Financial, Inc.  "/>
        <s v="Lenovo"/>
        <s v="Edward Jones"/>
        <s v="Broadcom"/>
        <s v="Macy's, Inc."/>
        <s v="Disney / Technology Professional Services Vendor Capability RFI"/>
        <s v="Kering"/>
        <s v="PepsiCo Holdings"/>
        <s v="Consolidated Edison Company of New York"/>
        <s v="Nebraska Public Power District"/>
        <m/>
      </sharedItems>
    </cacheField>
    <cacheField name="Industry" numFmtId="0">
      <sharedItems containsBlank="1"/>
    </cacheField>
    <cacheField name="Pursuit name" numFmtId="0">
      <sharedItems containsBlank="1" containsMixedTypes="1" containsNumber="1" containsInteger="1" minValue="0" maxValue="0"/>
    </cacheField>
    <cacheField name="Is this a Tiered Deal?" numFmtId="0">
      <sharedItems containsBlank="1"/>
    </cacheField>
    <cacheField name="What stage is the opportunity in?" numFmtId="0">
      <sharedItems containsBlank="1"/>
    </cacheField>
    <cacheField name="What is the RFP / RFI Due date?" numFmtId="0">
      <sharedItems containsDate="1" containsBlank="1" containsMixedTypes="1" minDate="2022-04-08T00:00:00" maxDate="2025-05-10T00:00:00" count="220">
        <d v="2022-04-15T00:00:00"/>
        <d v="2022-04-08T00:00:00"/>
        <m/>
        <s v="N/A"/>
        <s v="TBD"/>
        <d v="2022-06-03T00:00:00"/>
        <d v="2022-05-18T00:00:00"/>
        <d v="2022-10-18T00:00:00"/>
        <d v="2022-07-20T00:00:00"/>
        <d v="2022-07-15T00:00:00"/>
        <d v="2022-08-01T00:00:00"/>
        <d v="2022-07-28T00:00:00"/>
        <d v="2022-09-09T00:00:00"/>
        <d v="2022-09-13T00:00:00"/>
        <d v="2022-10-26T00:00:00"/>
        <d v="2022-10-10T00:00:00"/>
        <d v="2022-10-21T00:00:00"/>
        <d v="2023-11-04T00:00:00"/>
        <d v="2022-10-31T00:00:00"/>
        <d v="2022-11-17T00:00:00"/>
        <d v="2022-11-11T00:00:00"/>
        <d v="2022-11-18T00:00:00"/>
        <d v="2023-12-20T00:00:00"/>
        <d v="2022-11-23T00:00:00"/>
        <d v="2023-01-06T00:00:00"/>
        <d v="2023-01-05T00:00:00"/>
        <d v="2023-01-09T00:00:00"/>
        <d v="2023-01-27T00:00:00"/>
        <d v="2022-12-15T00:00:00"/>
        <d v="2023-02-20T00:00:00"/>
        <d v="2023-01-24T00:00:00"/>
        <d v="2023-03-31T00:00:00"/>
        <d v="2023-02-17T00:00:00"/>
        <d v="2023-02-10T00:00:00"/>
        <d v="2023-02-21T00:00:00"/>
        <d v="2023-03-01T00:00:00"/>
        <d v="2023-03-09T00:00:00"/>
        <d v="2023-03-10T00:00:00"/>
        <d v="2023-02-23T00:00:00"/>
        <d v="2023-03-06T00:00:00"/>
        <d v="2023-03-07T00:00:00"/>
        <d v="2023-03-08T00:00:00"/>
        <d v="2023-04-12T00:00:00"/>
        <d v="2023-03-24T00:00:00"/>
        <d v="2023-04-11T00:00:00"/>
        <d v="2023-04-07T00:00:00"/>
        <d v="2023-03-21T00:00:00"/>
        <d v="2023-04-19T00:00:00"/>
        <d v="2023-04-21T00:00:00"/>
        <d v="2023-04-28T00:00:00"/>
        <d v="2023-05-08T00:00:00"/>
        <d v="2023-05-26T00:00:00"/>
        <d v="2023-05-31T00:00:00"/>
        <d v="2023-05-25T00:00:00"/>
        <d v="2023-05-29T00:00:00"/>
        <d v="2023-06-09T00:00:00"/>
        <d v="2023-06-07T00:00:00"/>
        <d v="2023-06-23T00:00:00"/>
        <d v="2023-06-25T00:00:00"/>
        <d v="2023-06-16T00:00:00"/>
        <d v="2023-06-28T00:00:00"/>
        <d v="2023-07-14T00:00:00"/>
        <d v="2023-06-30T00:00:00"/>
        <d v="2023-06-29T00:00:00"/>
        <d v="2023-06-22T00:00:00"/>
        <d v="2023-07-11T00:00:00"/>
        <d v="2023-07-31T00:00:00"/>
        <d v="2023-08-04T00:00:00"/>
        <d v="2023-07-28T00:00:00"/>
        <d v="2023-08-28T00:00:00"/>
        <d v="2023-08-31T00:00:00"/>
        <d v="2023-08-25T00:00:00"/>
        <d v="2023-08-16T00:00:00"/>
        <d v="2023-08-15T00:00:00"/>
        <d v="2023-09-28T00:00:00"/>
        <d v="2023-08-18T00:00:00"/>
        <d v="2023-08-22T00:00:00"/>
        <d v="2023-08-24T00:00:00"/>
        <d v="2023-09-01T00:00:00"/>
        <d v="2023-09-06T00:00:00"/>
        <d v="2023-10-04T00:00:00"/>
        <d v="2023-08-30T00:00:00"/>
        <d v="2023-09-20T00:00:00"/>
        <d v="2023-09-11T00:00:00"/>
        <d v="2023-09-08T00:00:00"/>
        <d v="2023-09-13T00:00:00"/>
        <d v="2023-09-14T00:00:00"/>
        <d v="2023-09-26T00:00:00"/>
        <d v="2023-09-25T00:00:00"/>
        <d v="2023-10-03T00:00:00"/>
        <d v="2023-10-18T00:00:00"/>
        <d v="2023-10-13T00:00:00"/>
        <d v="2023-10-02T00:00:00"/>
        <d v="2023-10-06T00:00:00"/>
        <d v="2023-10-12T00:00:00"/>
        <d v="2023-10-16T00:00:00"/>
        <d v="2023-10-27T00:00:00"/>
        <d v="2023-10-24T00:00:00"/>
        <d v="2023-10-23T00:00:00"/>
        <d v="2023-10-20T00:00:00"/>
        <d v="2023-11-17T00:00:00"/>
        <d v="2023-11-10T00:00:00"/>
        <d v="2023-11-03T00:00:00"/>
        <d v="2023-11-07T00:00:00"/>
        <d v="2023-11-01T00:00:00"/>
        <d v="2023-12-01T00:00:00"/>
        <d v="2023-11-13T00:00:00"/>
        <d v="2023-11-21T00:00:00"/>
        <d v="2023-11-26T00:00:00"/>
        <d v="2023-11-22T00:00:00"/>
        <d v="2024-01-15T00:00:00"/>
        <d v="2023-12-22T00:00:00"/>
        <d v="2023-12-06T00:00:00"/>
        <d v="2024-04-05T00:00:00"/>
        <d v="2023-12-18T00:00:00"/>
        <d v="2024-01-02T00:00:00"/>
        <d v="2023-12-08T00:00:00"/>
        <d v="2023-12-15T00:00:00"/>
        <d v="2023-12-19T00:00:00"/>
        <d v="2024-01-29T00:00:00"/>
        <d v="2024-01-16T00:00:00"/>
        <d v="2024-02-08T00:00:00"/>
        <d v="2024-01-31T00:00:00"/>
        <d v="2024-01-12T00:00:00"/>
        <d v="2024-01-24T00:00:00"/>
        <d v="2024-01-25T00:00:00"/>
        <d v="2024-02-02T00:00:00"/>
        <d v="2024-02-06T00:00:00"/>
        <d v="2024-02-09T00:00:00"/>
        <d v="2024-02-26T00:00:00"/>
        <d v="2024-02-14T00:00:00"/>
        <d v="2024-02-29T00:00:00"/>
        <d v="2024-02-22T00:00:00"/>
        <d v="2024-02-23T00:00:00"/>
        <d v="2024-03-11T00:00:00"/>
        <d v="2024-03-15T00:00:00"/>
        <d v="2024-03-01T00:00:00"/>
        <d v="2024-03-05T00:00:00"/>
        <d v="2024-03-08T00:00:00"/>
        <d v="2024-03-20T00:00:00"/>
        <d v="2024-03-18T00:00:00"/>
        <d v="2024-03-28T00:00:00"/>
        <d v="2024-03-29T00:00:00"/>
        <d v="2024-04-01T00:00:00"/>
        <d v="2024-04-03T00:00:00"/>
        <d v="2024-04-08T00:00:00"/>
        <d v="2024-04-19T00:00:00"/>
        <d v="2024-04-30T00:00:00"/>
        <d v="2024-04-29T00:00:00"/>
        <d v="2024-05-10T00:00:00"/>
        <d v="2024-05-03T00:00:00"/>
        <d v="2024-05-15T00:00:00"/>
        <d v="2024-05-31T00:00:00"/>
        <d v="2024-06-13T00:00:00"/>
        <d v="2024-07-18T00:00:00"/>
        <d v="2024-06-05T00:00:00"/>
        <d v="2024-06-19T00:00:00"/>
        <d v="2024-07-02T00:00:00"/>
        <d v="2024-06-14T00:00:00"/>
        <d v="2024-06-07T00:00:00"/>
        <d v="2024-07-03T00:00:00"/>
        <d v="2024-07-12T00:00:00"/>
        <d v="2024-07-08T00:00:00"/>
        <d v="2024-07-26T00:00:00"/>
        <d v="2024-07-30T00:00:00"/>
        <d v="2024-08-05T00:00:00"/>
        <d v="2024-08-12T00:00:00"/>
        <d v="2024-08-16T00:00:00"/>
        <d v="2024-08-19T00:00:00"/>
        <d v="2024-09-06T00:00:00"/>
        <d v="2024-08-31T00:00:00"/>
        <d v="2024-08-23T00:00:00"/>
        <d v="2024-08-28T00:00:00"/>
        <d v="2024-09-09T00:00:00"/>
        <d v="2024-08-29T00:00:00"/>
        <d v="2024-09-20T00:00:00"/>
        <d v="2024-09-10T00:00:00"/>
        <d v="2024-09-11T00:00:00"/>
        <d v="2024-09-27T00:00:00"/>
        <d v="2024-10-04T00:00:00"/>
        <d v="2024-09-25T00:00:00"/>
        <d v="2024-10-03T00:00:00"/>
        <d v="2024-10-11T00:00:00"/>
        <d v="2024-10-14T00:00:00"/>
        <d v="2024-10-17T00:00:00"/>
        <d v="2024-11-04T00:00:00"/>
        <d v="2024-10-24T00:00:00"/>
        <d v="2024-10-23T00:00:00"/>
        <d v="2024-11-20T00:00:00"/>
        <d v="2024-11-05T00:00:00"/>
        <d v="2024-11-12T00:00:00"/>
        <d v="2024-11-22T00:00:00"/>
        <d v="2024-12-09T00:00:00"/>
        <d v="2024-12-03T00:00:00"/>
        <d v="2024-12-05T00:00:00"/>
        <d v="2024-12-13T00:00:00"/>
        <d v="2024-12-06T00:00:00"/>
        <d v="2025-01-10T00:00:00"/>
        <d v="2025-02-17T00:00:00"/>
        <d v="2024-12-20T00:00:00"/>
        <d v="2025-01-17T00:00:00"/>
        <d v="2025-01-27T00:00:00"/>
        <d v="2025-01-31T00:00:00"/>
        <d v="2025-02-10T00:00:00"/>
        <d v="2025-02-03T00:00:00"/>
        <d v="2025-02-07T00:00:00"/>
        <d v="2025-02-25T00:00:00"/>
        <d v="2025-03-03T00:00:00"/>
        <d v="2025-02-21T00:00:00"/>
        <d v="2025-02-28T00:00:00"/>
        <d v="2025-02-26T00:00:00"/>
        <d v="2025-03-19T00:00:00"/>
        <d v="2025-03-14T00:00:00"/>
        <d v="2025-03-21T00:00:00"/>
        <d v="2025-03-28T00:00:00"/>
        <d v="2025-04-02T00:00:00"/>
        <d v="2025-04-11T00:00:00"/>
        <d v="2025-05-09T00:00:00"/>
        <d v="2025-04-27T00:00:00"/>
        <d v="2025-05-08T00:00:00"/>
      </sharedItems>
    </cacheField>
    <cacheField name="What type(s) of support do you suspect you will need?" numFmtId="0">
      <sharedItems containsBlank="1"/>
    </cacheField>
    <cacheField name="Is (or will) the deal be supported by the PCOE / Creative Services?" numFmtId="0">
      <sharedItems containsBlank="1"/>
    </cacheField>
    <cacheField name="Estimated opportunity value" numFmtId="0">
      <sharedItems containsBlank="1"/>
    </cacheField>
    <cacheField name="Please enter any additional comments regarding this request. Especially if your request is NOT related to a pursuit, please provide specific details as to the help you are requesting" numFmtId="0">
      <sharedItems containsBlank="1" longText="1"/>
    </cacheField>
    <cacheField name="If this is your first time working with us, tell us how you heard about the Human Capital GTM Pod.  If not, simply select &quot;I'm a repeat user of the pod&quot; from the options below" numFmtId="0">
      <sharedItems containsBlank="1"/>
    </cacheField>
    <cacheField name="Overall Status" numFmtId="0">
      <sharedItems containsBlank="1"/>
    </cacheField>
    <cacheField name="Scope" numFmtId="0">
      <sharedItems containsBlank="1"/>
    </cacheField>
    <cacheField name="Scope Value" numFmtId="0">
      <sharedItems containsBlank="1" containsMixedTypes="1" containsNumber="1" containsInteger="1" minValue="1" maxValue="3"/>
    </cacheField>
    <cacheField name="Initial Weight" numFmtId="0">
      <sharedItems containsString="0" containsBlank="1" containsNumber="1" minValue="0.17" maxValue="1"/>
    </cacheField>
    <cacheField name="Primary Assignee" numFmtId="0">
      <sharedItems containsBlank="1" count="30">
        <s v="Nick D'Angelo"/>
        <s v="Shiva Devarajan"/>
        <s v="Ava Damri"/>
        <m/>
        <s v="Bethany Huard"/>
        <s v="Nicholas Gregoretti"/>
        <s v="Joann Boduch"/>
        <s v="Logan Webb"/>
        <s v="Sonakshi Malik"/>
        <s v="Yi-Hui Chang"/>
        <s v="(Maddy) Madhusudan Purushothaman"/>
        <s v="Ruchika Akhtar"/>
        <s v="Amit Augustine Singh"/>
        <s v="Rebecca Eakin"/>
        <s v="Cole Butchen"/>
        <s v="Michael Gilman"/>
        <s v="Veronica Holleran"/>
        <s v="Neema Sharma"/>
        <s v="Shwetha Chandrashekhar"/>
        <s v="Larry Mallett"/>
        <s v="Sooraj Sreenivasan"/>
        <s v="Sonali Koley"/>
        <s v="Jaspreet Kaur"/>
        <s v="Jill T. Perkins "/>
        <s v="Srivatsan Sampathkumar"/>
        <s v="Stephanie Panacci"/>
        <s v="Addy Avdic"/>
        <s v="Eric Lied "/>
        <s v="Yefte Hazael Hernandez"/>
        <s v="Weatherly Langsett"/>
      </sharedItems>
    </cacheField>
    <cacheField name="Secondary Assignee" numFmtId="0">
      <sharedItems containsBlank="1"/>
    </cacheField>
    <cacheField name="Tertiary Assignee" numFmtId="0">
      <sharedItems containsBlank="1"/>
    </cacheField>
    <cacheField name="PTO Coverage" numFmtId="0">
      <sharedItems containsBlank="1"/>
    </cacheField>
    <cacheField name="Team Involvement" numFmtId="0">
      <sharedItems containsBlank="1"/>
    </cacheField>
    <cacheField name="Team Member Filter" numFmtId="0">
      <sharedItems containsBlank="1" containsMixedTypes="1" containsNumber="1" containsInteger="1" minValue="0" maxValue="0"/>
    </cacheField>
    <cacheField name="Current Status" numFmtId="0">
      <sharedItems containsBlank="1" count="5">
        <s v="Closed"/>
        <s v="Rejected/Canceled"/>
        <s v="In-Progress"/>
        <s v="On Hold"/>
        <m/>
      </sharedItems>
    </cacheField>
    <cacheField name="Current Weight" numFmtId="0">
      <sharedItems containsString="0" containsBlank="1" containsNumber="1" minValue="0" maxValue="1"/>
    </cacheField>
    <cacheField name="Actual Support Start Date" numFmtId="0">
      <sharedItems containsNonDate="0" containsDate="1" containsString="0" containsBlank="1" minDate="2023-06-21T00:00:00" maxDate="2025-04-16T00:00:00"/>
    </cacheField>
    <cacheField name="On Hold Date" numFmtId="0">
      <sharedItems containsNonDate="0" containsDate="1" containsString="0" containsBlank="1" minDate="2023-11-20T00:00:00" maxDate="2025-10-26T00:00:00"/>
    </cacheField>
    <cacheField name="Close Date" numFmtId="0">
      <sharedItems containsDate="1" containsBlank="1" containsMixedTypes="1" minDate="2022-04-28T00:00:00" maxDate="2025-12-11T00:00:00"/>
    </cacheField>
    <cacheField name="Notes" numFmtId="0">
      <sharedItems containsBlank="1" longText="1"/>
    </cacheField>
    <cacheField name="Jupiter Tracking" numFmtId="0">
      <sharedItems containsBlank="1"/>
    </cacheField>
    <cacheField name="The Stash/Teams Tracking" numFmtId="0">
      <sharedItems containsBlank="1"/>
    </cacheField>
    <cacheField name="Internal Repository Tracking (Include Folder Link)" numFmtId="0">
      <sharedItems containsBlank="1"/>
    </cacheField>
    <cacheField name="Intake Date " numFmtId="0">
      <sharedItems containsDate="1" containsBlank="1" containsMixedTypes="1" minDate="1899-12-30T00:00:00" maxDate="2025-04-17T09:39:44"/>
    </cacheField>
    <cacheField name="Intake Period" numFmtId="0">
      <sharedItems containsBlank="1"/>
    </cacheField>
    <cacheField name="Cycle Time" numFmtId="0">
      <sharedItems containsBlank="1" containsMixedTypes="1" containsNumber="1" minValue="-104.47649305559753" maxValue="467.59255787036818"/>
    </cacheField>
    <cacheField name="Win/Loss Outcome  " numFmtId="0">
      <sharedItems containsBlank="1"/>
    </cacheField>
    <cacheField name="Reason for Outcom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1">
  <r>
    <n v="18"/>
    <x v="0"/>
    <x v="0"/>
    <s v="Anonymous"/>
    <x v="0"/>
    <x v="0"/>
    <m/>
    <s v="HR Strategy &amp; Solutions"/>
    <m/>
    <m/>
    <m/>
    <s v="Chris Forti"/>
    <s v="chrisforti@deloitte.com"/>
    <m/>
    <s v="Cathi Cunningham"/>
    <s v="cacunningham@deloitte.com"/>
    <s v="No"/>
    <s v="Eastern Standard Time (EST);Central Standard Time (CST);Pacific Standard Time (PST);"/>
    <d v="2022-04-06T00:00:00"/>
    <m/>
    <x v="0"/>
    <s v="JO-5942636"/>
    <s v="Ascension Health"/>
    <x v="0"/>
    <s v="Finance / HR Transformation - Name needs updated"/>
    <s v="Not Tiered"/>
    <s v="RFP"/>
    <d v="2022-04-15T00:00:00"/>
    <m/>
    <m/>
    <s v="&gt; $1.5M - $2.5M"/>
    <s v="Need to check Mercury for opportunity value, Tiering, and pursuit name.  As of 4/6 waiting on Chris Forti to provide Mercury ID"/>
    <x v="0"/>
    <s v="Accepted"/>
    <x v="0"/>
    <n v="2"/>
    <x v="0"/>
    <s v="Nick D'Angelo"/>
    <m/>
    <m/>
    <m/>
    <x v="0"/>
    <x v="0"/>
    <s v="Closed"/>
    <n v="0"/>
    <m/>
    <m/>
    <d v="2022-06-10T00:00:00"/>
    <m/>
    <s v="Jupiter Updated (Tags/Team)"/>
  </r>
  <r>
    <n v="19"/>
    <x v="1"/>
    <x v="1"/>
    <s v="Anonymous"/>
    <x v="0"/>
    <x v="0"/>
    <m/>
    <s v="HR Strategy &amp; Solutions"/>
    <m/>
    <m/>
    <m/>
    <s v="Mindy Sanchez"/>
    <s v="minsanchez@deloitte.com"/>
    <m/>
    <s v="John Brownridge"/>
    <s v="jbrownridge@deloitte.com"/>
    <s v="No"/>
    <s v="Eastern Standard Time (EST);Pacific Standard Time (PST);"/>
    <d v="2022-04-07T00:00:00"/>
    <m/>
    <x v="0"/>
    <s v="JO-5898347"/>
    <s v="Intuitive Surgical"/>
    <x v="0"/>
    <s v="Intuitive Surgical - Current State Assessment &amp; Selection"/>
    <s v="Not Tiered"/>
    <s v="RFP"/>
    <d v="2022-04-08T00:00:00"/>
    <m/>
    <m/>
    <s v="&gt; $500K - $1.5M"/>
    <s v="Support needed until 4/8. Quick turnaround."/>
    <x v="0"/>
    <s v="Accepted"/>
    <x v="0"/>
    <n v="2"/>
    <x v="1"/>
    <s v="Nick D'Angelo"/>
    <m/>
    <m/>
    <m/>
    <x v="0"/>
    <x v="0"/>
    <s v="Closed"/>
    <n v="0"/>
    <m/>
    <m/>
    <d v="2022-05-17T00:00:00"/>
    <m/>
    <s v="Jupiter Updated (Tags/Team)"/>
  </r>
  <r>
    <n v="20"/>
    <x v="2"/>
    <x v="2"/>
    <s v="Anonymous"/>
    <x v="0"/>
    <x v="0"/>
    <m/>
    <s v="Workday Enabled Transformation"/>
    <m/>
    <m/>
    <m/>
    <s v="Jeremy Harless"/>
    <s v="jharless@deloitte.com"/>
    <m/>
    <s v="Victor Reyes"/>
    <s v="vreyes@deloitte.com"/>
    <s v="No"/>
    <s v="Pacific Standard Time (PST);Central Standard Time (CST);Eastern Standard Time (EST);"/>
    <d v="2022-04-07T00:00:00"/>
    <m/>
    <x v="0"/>
    <s v="JO-6092254"/>
    <s v="American Electric Power"/>
    <x v="1"/>
    <m/>
    <m/>
    <m/>
    <m/>
    <m/>
    <m/>
    <m/>
    <s v="Client is AEP. There is an existing Mercury ID for the original Oracle pursuit. AEP has now decided to go with Workday, so Jeremy will confirm with Victor if we are keeping the existing Mercury ID or creating a new one."/>
    <x v="0"/>
    <s v="Accepted"/>
    <x v="0"/>
    <n v="2"/>
    <x v="0"/>
    <s v="Shiva Devarajan"/>
    <m/>
    <m/>
    <m/>
    <x v="1"/>
    <x v="0"/>
    <s v="Closed"/>
    <n v="0"/>
    <m/>
    <m/>
    <d v="2022-04-28T00:00:00"/>
    <m/>
    <s v="Jupiter Updated (Tags/Team)"/>
  </r>
  <r>
    <n v="21"/>
    <x v="3"/>
    <x v="3"/>
    <s v="Anonymous"/>
    <x v="0"/>
    <x v="0"/>
    <m/>
    <s v="Oracle Enabled Transformation"/>
    <m/>
    <m/>
    <m/>
    <m/>
    <m/>
    <m/>
    <s v="Mike Levin"/>
    <s v="milevin@deloitte.com"/>
    <s v="Yes"/>
    <s v="Central Standard Time (CST);"/>
    <d v="2022-04-12T00:00:00"/>
    <m/>
    <x v="0"/>
    <s v="JO-6072790"/>
    <s v="Motorola"/>
    <x v="2"/>
    <s v="Motorola Oracle Cloud HCM Implementation"/>
    <s v="Not Tiered"/>
    <s v="RFP"/>
    <m/>
    <m/>
    <m/>
    <m/>
    <s v="Will pull additional details from Mercury"/>
    <x v="1"/>
    <s v="Accepted"/>
    <x v="1"/>
    <n v="1"/>
    <x v="1"/>
    <s v="Shiva Devarajan"/>
    <m/>
    <m/>
    <m/>
    <x v="1"/>
    <x v="0"/>
    <s v="Closed"/>
    <n v="0"/>
    <m/>
    <m/>
    <d v="2022-05-06T00:00:00"/>
    <m/>
    <s v="Jupiter Updated (Tags/Team)"/>
  </r>
  <r>
    <n v="22"/>
    <x v="4"/>
    <x v="4"/>
    <s v="Anonymous"/>
    <x v="0"/>
    <x v="0"/>
    <m/>
    <s v="HR Strategy &amp; Solutions"/>
    <m/>
    <m/>
    <m/>
    <s v="Carl Eisenmann"/>
    <s v="ceisenmann@deloitte.com"/>
    <m/>
    <s v="Andrew Heller"/>
    <s v="anheller@deloitte.com"/>
    <s v="No"/>
    <s v="Central Standard Time (CST);Eastern Standard Time (EST);"/>
    <d v="2022-04-28T00:00:00"/>
    <m/>
    <x v="1"/>
    <s v="N/A"/>
    <s v="Johnson Controls International"/>
    <x v="1"/>
    <s v="Project Sunrise"/>
    <s v="Not Tiered"/>
    <s v="Early Conversations"/>
    <s v="N/A"/>
    <m/>
    <m/>
    <s v="&gt; $500K - $1.5M"/>
    <s v="Requested by Neal. Entry submitted by HC Sales COE Nick D'Angelo."/>
    <x v="2"/>
    <s v="Accepted"/>
    <x v="0"/>
    <n v="2"/>
    <x v="0"/>
    <s v="Nick D'Angelo"/>
    <m/>
    <m/>
    <m/>
    <x v="0"/>
    <x v="0"/>
    <s v="Closed"/>
    <m/>
    <m/>
    <m/>
    <d v="2022-05-19T00:00:00"/>
    <m/>
    <s v="Not a Pursuit"/>
  </r>
  <r>
    <n v="23"/>
    <x v="5"/>
    <x v="5"/>
    <s v="Anonymous"/>
    <x v="0"/>
    <x v="1"/>
    <m/>
    <m/>
    <s v="Organizational Strategy, Design, and Transition"/>
    <m/>
    <m/>
    <m/>
    <m/>
    <m/>
    <s v="Kathy Kim"/>
    <s v="kathkim@deloitte.com"/>
    <s v="Yes"/>
    <s v="Eastern Standard Time (EST);"/>
    <d v="2022-05-09T00:00:00"/>
    <m/>
    <x v="0"/>
    <s v="JO-5948423"/>
    <s v="Charter Communications"/>
    <x v="2"/>
    <s v="Project Dynamite - Phase 2"/>
    <s v="Tier 1"/>
    <s v="RFP"/>
    <s v="TBD"/>
    <m/>
    <m/>
    <s v="&gt; $5M"/>
    <s v="Will pull additional details from Mercury"/>
    <x v="1"/>
    <s v="Accepted"/>
    <x v="2"/>
    <n v="3"/>
    <x v="2"/>
    <s v="Shiva Devarajan"/>
    <m/>
    <m/>
    <m/>
    <x v="1"/>
    <x v="0"/>
    <s v="Closed"/>
    <n v="0"/>
    <m/>
    <m/>
    <d v="2022-05-18T00:00:00"/>
    <m/>
    <s v="Jupiter Updated (Tags/Team)"/>
  </r>
  <r>
    <n v="24"/>
    <x v="6"/>
    <x v="6"/>
    <s v="Anonymous"/>
    <x v="0"/>
    <x v="0"/>
    <m/>
    <s v="HR Strategy &amp; Solutions"/>
    <m/>
    <m/>
    <m/>
    <s v="Iman Elchorbagy"/>
    <s v="ielchorbagy@deloitte.com"/>
    <m/>
    <s v="Bob Burnett"/>
    <s v="bburnett@deloitte.com"/>
    <s v="No"/>
    <s v="Eastern Standard Time (EST);"/>
    <d v="2022-05-16T00:00:00"/>
    <m/>
    <x v="0"/>
    <s v="JO-6077367"/>
    <s v="Intuit"/>
    <x v="2"/>
    <s v="Intuit - Workday Process, Change, Governance"/>
    <s v="Tier 2"/>
    <s v="RFP"/>
    <d v="2022-06-03T00:00:00"/>
    <m/>
    <m/>
    <s v="&gt; $2.5M - $5M"/>
    <m/>
    <x v="2"/>
    <s v="Accepted"/>
    <x v="0"/>
    <n v="2"/>
    <x v="0"/>
    <s v="Nick D'Angelo"/>
    <m/>
    <m/>
    <m/>
    <x v="0"/>
    <x v="0"/>
    <s v="Closed"/>
    <n v="0"/>
    <m/>
    <m/>
    <d v="2022-06-10T00:00:00"/>
    <m/>
    <s v="Jupiter Updated (Tags/Team)"/>
  </r>
  <r>
    <n v="25"/>
    <x v="7"/>
    <x v="7"/>
    <s v="Anonymous"/>
    <x v="0"/>
    <x v="2"/>
    <m/>
    <m/>
    <m/>
    <s v="Workforce Strategy"/>
    <m/>
    <s v="Chris Forti"/>
    <s v="chrisforti@deloitte.com"/>
    <m/>
    <s v="Scott Delmar"/>
    <s v="sdelmar@deloitte.com"/>
    <s v="No"/>
    <s v="Eastern Standard Time (EST);Central Standard Time (CST);"/>
    <d v="2022-05-18T00:00:00"/>
    <m/>
    <x v="0"/>
    <s v="JO-5896813"/>
    <s v="Johns Hopkins Health System"/>
    <x v="0"/>
    <s v="Johns Hopkins Health System WFM Phase 0/Deployment"/>
    <s v="Not Tiered"/>
    <s v="RFP"/>
    <d v="2022-05-18T00:00:00"/>
    <m/>
    <m/>
    <s v="&gt; $2.5M - $5M"/>
    <m/>
    <x v="3"/>
    <s v="Accepted"/>
    <x v="1"/>
    <n v="1"/>
    <x v="3"/>
    <s v="Nick D'Angelo"/>
    <m/>
    <m/>
    <m/>
    <x v="0"/>
    <x v="0"/>
    <s v="Closed"/>
    <n v="0"/>
    <m/>
    <m/>
    <d v="2022-05-18T00:00:00"/>
    <s v="Single day turnaround, but very low scope activity"/>
    <s v="Jupiter Updated (Tags/Team)"/>
  </r>
  <r>
    <n v="26"/>
    <x v="8"/>
    <x v="8"/>
    <s v="Anonymous"/>
    <x v="0"/>
    <x v="3"/>
    <m/>
    <m/>
    <m/>
    <m/>
    <m/>
    <s v="Carl Eisenmann"/>
    <s v="ceisenmann@deloitte.com"/>
    <m/>
    <s v="Andrew Heller"/>
    <s v="anheller@deloitte.com"/>
    <s v="No"/>
    <s v="Central Standard Time (CST);"/>
    <d v="2022-04-26T00:00:00"/>
    <m/>
    <x v="0"/>
    <s v="JO-5894307"/>
    <s v="Platinum Equity"/>
    <x v="3"/>
    <s v="Platinum Equity M&amp;A"/>
    <s v="Not Tiered"/>
    <s v="RFI"/>
    <s v="N/A"/>
    <m/>
    <m/>
    <s v="&lt; $500,000"/>
    <m/>
    <x v="2"/>
    <s v="Accepted"/>
    <x v="2"/>
    <n v="3"/>
    <x v="1"/>
    <s v="Nick D'Angelo"/>
    <m/>
    <m/>
    <m/>
    <x v="0"/>
    <x v="0"/>
    <s v="Closed"/>
    <n v="0"/>
    <m/>
    <m/>
    <d v="2022-06-06T00:00:00"/>
    <m/>
    <s v="Jupiter Updated (Tags/Team)"/>
  </r>
  <r>
    <n v="27"/>
    <x v="9"/>
    <x v="9"/>
    <s v="Anonymous"/>
    <x v="0"/>
    <x v="3"/>
    <m/>
    <m/>
    <m/>
    <m/>
    <m/>
    <s v="Carl Eisenmann"/>
    <s v="ceisenmann@deloitte.com"/>
    <m/>
    <s v="Andrew Heller"/>
    <s v="anheller@deloitte.com"/>
    <s v="No"/>
    <s v="Central Standard Time (CST);"/>
    <d v="2022-04-26T00:00:00"/>
    <m/>
    <x v="1"/>
    <s v="N/A"/>
    <s v="M&amp;A Playbook - Internal"/>
    <x v="3"/>
    <s v="M&amp;A Playbook"/>
    <s v="Not Tiered"/>
    <s v="Early Conversations"/>
    <s v="N/A"/>
    <m/>
    <m/>
    <s v="&lt; $500,000"/>
    <s v="M&amp;A Playbook development"/>
    <x v="2"/>
    <s v="Accepted"/>
    <x v="2"/>
    <n v="3"/>
    <x v="4"/>
    <s v="Nick D'Angelo"/>
    <m/>
    <m/>
    <m/>
    <x v="0"/>
    <x v="0"/>
    <s v="Closed"/>
    <n v="0"/>
    <m/>
    <m/>
    <d v="2022-06-08T00:00:00"/>
    <m/>
    <s v="Not a Pursuit"/>
  </r>
  <r>
    <n v="28"/>
    <x v="10"/>
    <x v="10"/>
    <s v="Anonymous"/>
    <x v="0"/>
    <x v="0"/>
    <m/>
    <s v="HR Strategy &amp; Solutions"/>
    <m/>
    <m/>
    <m/>
    <s v="Andrew Clark"/>
    <s v="andrclark@deloitte.com"/>
    <m/>
    <s v="Keith Burr"/>
    <s v="kburr@deloitte.com"/>
    <s v="No"/>
    <s v="Eastern Standard Time (EST);"/>
    <d v="2022-06-06T00:00:00"/>
    <m/>
    <x v="0"/>
    <s v="JO-6015762"/>
    <s v="TJX"/>
    <x v="4"/>
    <s v="TJX HR Modernization - Workday - Phase 0"/>
    <s v="Tier 1"/>
    <s v="RFP"/>
    <d v="2022-10-18T00:00:00"/>
    <m/>
    <m/>
    <s v="&gt; $5M"/>
    <s v="At this time, the client is deciding whether they want to go with SAP, Workday, or Oracle. The decision the client makes will impact the respective market offering that will take on this work. "/>
    <x v="2"/>
    <s v="Accepted"/>
    <x v="2"/>
    <n v="3"/>
    <x v="2"/>
    <s v="Nick D'Angelo"/>
    <m/>
    <m/>
    <m/>
    <x v="0"/>
    <x v="0"/>
    <s v="Closed"/>
    <n v="0"/>
    <m/>
    <m/>
    <d v="2022-10-20T00:00:00"/>
    <m/>
    <s v="Jupiter Updated (Tags/Team)"/>
  </r>
  <r>
    <n v="29"/>
    <x v="11"/>
    <x v="11"/>
    <s v="Anonymous"/>
    <x v="0"/>
    <x v="0"/>
    <m/>
    <s v="Workday Enabled Transformation"/>
    <m/>
    <m/>
    <m/>
    <s v="Carl Eisenmann"/>
    <s v="ceisenmann@deloitte.com"/>
    <m/>
    <s v="Dan Sundt"/>
    <s v="dsundt@deloitte.com"/>
    <s v="No"/>
    <s v="Central Standard Time (CST);"/>
    <d v="2022-06-09T00:00:00"/>
    <m/>
    <x v="0"/>
    <s v="JO-6077488"/>
    <s v="Hillenbrand"/>
    <x v="1"/>
    <s v="Hillenbrand HR Transformation"/>
    <s v="Not Tiered"/>
    <s v="Orals"/>
    <s v="N/A"/>
    <m/>
    <m/>
    <s v="&gt; $5M"/>
    <s v="Client is still in the process of selecting between Oracle and Workday. Will need to update the Primary Market offering based on what vendor they decide to go with.  MO-729333.  Proposal submitted and Orals was already held. At this point we are in additional conversations to secure client confidence that we can deliver"/>
    <x v="2"/>
    <s v="Accepted"/>
    <x v="0"/>
    <n v="2"/>
    <x v="1"/>
    <s v="Ava Damri"/>
    <m/>
    <m/>
    <m/>
    <x v="2"/>
    <x v="0"/>
    <s v="Closed"/>
    <n v="0"/>
    <m/>
    <m/>
    <d v="2022-06-30T00:00:00"/>
    <m/>
    <s v="Jupiter Updated (Tags/Team)"/>
  </r>
  <r>
    <n v="30"/>
    <x v="12"/>
    <x v="12"/>
    <s v="Anonymous"/>
    <x v="0"/>
    <x v="0"/>
    <m/>
    <s v="Workday Enabled Transformation"/>
    <m/>
    <m/>
    <m/>
    <s v="Richard Wrye"/>
    <s v="rwrye@deloitte.com"/>
    <m/>
    <s v="Andrew Breimayer"/>
    <s v="abreimayer@deloitte.com"/>
    <s v="No"/>
    <s v="Eastern Standard Time (EST);Central Standard Time (CST);Pacific Standard Time (PST);"/>
    <d v="2022-06-09T00:00:00"/>
    <m/>
    <x v="0"/>
    <s v="JO-5996486"/>
    <s v="Hospital for Special Surgery"/>
    <x v="0"/>
    <s v="HSS: ERP Implementation"/>
    <s v="Not Tiered"/>
    <s v="RFP"/>
    <d v="2022-07-20T00:00:00"/>
    <m/>
    <m/>
    <s v="&gt; $5M"/>
    <s v="Client has not full committed to Workday, but the assumption is they will choose workday."/>
    <x v="4"/>
    <s v="Accepted"/>
    <x v="1"/>
    <n v="1"/>
    <x v="0"/>
    <s v="Ava Damri"/>
    <m/>
    <m/>
    <m/>
    <x v="2"/>
    <x v="0"/>
    <s v="Closed"/>
    <n v="0"/>
    <m/>
    <m/>
    <d v="2022-07-20T00:00:00"/>
    <m/>
    <s v="Jupiter Updated (Tags/Team)"/>
  </r>
  <r>
    <n v="31"/>
    <x v="13"/>
    <x v="13"/>
    <s v="Anonymous"/>
    <x v="0"/>
    <x v="1"/>
    <m/>
    <m/>
    <s v="Change Services (CS&amp;A / T&amp;C)"/>
    <m/>
    <m/>
    <s v="Kathy Kim"/>
    <s v="kathkim@deloitte.com"/>
    <m/>
    <s v="Bradd Craver"/>
    <s v="bcraver@deloitte.com"/>
    <s v="No"/>
    <s v="Eastern Standard Time (EST);Central Standard Time (CST);"/>
    <d v="2022-06-14T00:00:00"/>
    <m/>
    <x v="0"/>
    <s v="JO-5882413"/>
    <s v="GM EV"/>
    <x v="4"/>
    <s v="GM EV Learning &amp; Development"/>
    <s v="Not Tiered"/>
    <s v="Early Conversations"/>
    <s v="N/A"/>
    <m/>
    <m/>
    <s v="&lt; $500K"/>
    <m/>
    <x v="2"/>
    <s v="Accepted"/>
    <x v="0"/>
    <n v="2"/>
    <x v="2"/>
    <s v="Ava Damri"/>
    <m/>
    <m/>
    <s v="Shiva Devarajan"/>
    <x v="3"/>
    <x v="0"/>
    <s v="Closed"/>
    <n v="0"/>
    <m/>
    <m/>
    <d v="2022-05-13T00:00:00"/>
    <m/>
    <s v="Jupiter Updated (Tags/Team)"/>
  </r>
  <r>
    <n v="32"/>
    <x v="14"/>
    <x v="14"/>
    <s v="Anonymous"/>
    <x v="0"/>
    <x v="4"/>
    <m/>
    <m/>
    <m/>
    <m/>
    <m/>
    <m/>
    <m/>
    <m/>
    <s v="Chris Forti"/>
    <s v="chrisforti@deloitte.com"/>
    <s v="Yes"/>
    <s v="Eastern Standard Time (EST);"/>
    <d v="2022-06-20T00:00:00"/>
    <m/>
    <x v="1"/>
    <s v="N/A"/>
    <s v="CSM Playbook"/>
    <x v="5"/>
    <s v="N/A"/>
    <s v="N/A"/>
    <s v="N/A"/>
    <s v="N/A"/>
    <m/>
    <m/>
    <s v="N/A"/>
    <s v="Internal project: CSM Playbook"/>
    <x v="2"/>
    <s v="Accepted"/>
    <x v="1"/>
    <n v="1"/>
    <x v="3"/>
    <s v="Shiva Devarajan"/>
    <s v="Ava Damri"/>
    <m/>
    <m/>
    <x v="4"/>
    <x v="0"/>
    <s v="Closed"/>
    <n v="0"/>
    <m/>
    <m/>
    <d v="2022-07-08T00:00:00"/>
    <s v="Also supported by Nick D'Angelo as tertiary"/>
    <s v="Not a Pursuit"/>
  </r>
  <r>
    <n v="35"/>
    <x v="15"/>
    <x v="15"/>
    <s v="adamri@deloitte.com"/>
    <x v="1"/>
    <x v="0"/>
    <m/>
    <s v="Payroll &amp; Workforce Management Solutions"/>
    <m/>
    <m/>
    <m/>
    <s v="Kathy Kim"/>
    <s v="kathkim@deloitte.com"/>
    <m/>
    <s v="Bradd Craver"/>
    <s v="bcraver@deloitte.com"/>
    <s v="No"/>
    <s v="Eastern Standard Time (EST);"/>
    <d v="2022-06-07T00:00:00"/>
    <m/>
    <x v="0"/>
    <s v="JO-5997126"/>
    <s v="GM Financial"/>
    <x v="3"/>
    <s v="GMF CHRO Lab"/>
    <s v="Not Tiered"/>
    <s v="Pre-RFX"/>
    <s v="N/A"/>
    <m/>
    <m/>
    <m/>
    <s v="For the CHRO Greenhouse Lab, which is part of a larger pursuit. GMF HR Service Delivery ($400K)_x000a_Lab is DHRSS $70K"/>
    <x v="2"/>
    <s v="Accepted"/>
    <x v="2"/>
    <n v="3"/>
    <x v="2"/>
    <s v="Ava Damri"/>
    <m/>
    <m/>
    <m/>
    <x v="2"/>
    <x v="0"/>
    <s v="Closed"/>
    <n v="0"/>
    <m/>
    <m/>
    <d v="2022-08-31T00:00:00"/>
    <m/>
    <s v="Jupiter Updated (Tags/Team)"/>
  </r>
  <r>
    <n v="36"/>
    <x v="16"/>
    <x v="16"/>
    <s v="ndangelo@deloitte.com"/>
    <x v="2"/>
    <x v="0"/>
    <m/>
    <s v="HR Strategy &amp; Solutions"/>
    <m/>
    <m/>
    <m/>
    <s v="Puneet Tandon"/>
    <s v="Punetandon@deloitte.com"/>
    <m/>
    <s v="Mike Teska"/>
    <s v="mteska@deloitte.com"/>
    <s v="No"/>
    <s v="Eastern Standard Time (EST);Mountain Standard Time (MST);Central Standard Time (CST);"/>
    <d v="2022-06-29T00:00:00"/>
    <m/>
    <x v="0"/>
    <s v="JO-5974565"/>
    <s v="Paychex"/>
    <x v="3"/>
    <s v="HR Operations Strategy"/>
    <s v="Not Tiered"/>
    <s v="RFP"/>
    <d v="2022-07-15T00:00:00"/>
    <m/>
    <m/>
    <s v="&lt; $500,000"/>
    <m/>
    <x v="5"/>
    <s v="Accepted"/>
    <x v="2"/>
    <n v="3"/>
    <x v="1"/>
    <s v="Nick D'Angelo"/>
    <m/>
    <m/>
    <m/>
    <x v="0"/>
    <x v="0"/>
    <s v="Closed"/>
    <n v="0"/>
    <m/>
    <m/>
    <d v="2022-07-15T00:00:00"/>
    <m/>
    <s v="Jupiter Updated (Tags/Team)"/>
  </r>
  <r>
    <n v="37"/>
    <x v="17"/>
    <x v="17"/>
    <s v="adamri@deloitte.com"/>
    <x v="1"/>
    <x v="0"/>
    <m/>
    <s v="Workday Enabled Transformation"/>
    <m/>
    <m/>
    <m/>
    <s v="Richard Wrye"/>
    <s v="rwrye@deloitte.com"/>
    <m/>
    <s v="Steve Seykora"/>
    <s v="sseykora@deloitte.com"/>
    <s v="No"/>
    <s v="Eastern Standard Time (EST);Central Standard Time (CST);"/>
    <d v="2022-07-21T00:00:00"/>
    <m/>
    <x v="0"/>
    <s v="JO-5970457"/>
    <s v="Nationwide Children's Hospital"/>
    <x v="0"/>
    <s v="_x000a_Nationwide Children's ERP Implementation"/>
    <s v="Not Tiered"/>
    <s v="Orals"/>
    <s v="N/A"/>
    <m/>
    <m/>
    <s v="&gt; $5M"/>
    <s v="Pursuit was submitted for both Workday and Oracle.  NCH Is leaning towards Workday and has asked the team back for Workday Orals on 8/2. "/>
    <x v="2"/>
    <s v="Accepted"/>
    <x v="0"/>
    <n v="2"/>
    <x v="0"/>
    <s v="Ava Damri"/>
    <m/>
    <m/>
    <m/>
    <x v="2"/>
    <x v="0"/>
    <s v="Closed"/>
    <n v="0"/>
    <m/>
    <m/>
    <d v="2022-09-21T00:00:00"/>
    <m/>
    <s v="Jupiter Updated (Tags/Team)"/>
  </r>
  <r>
    <n v="38"/>
    <x v="18"/>
    <x v="18"/>
    <s v="ceisenmann@deloitte.com"/>
    <x v="3"/>
    <x v="0"/>
    <m/>
    <s v="HR Strategy &amp; Solutions"/>
    <m/>
    <m/>
    <m/>
    <m/>
    <m/>
    <m/>
    <s v="Carl Eisenmann"/>
    <s v="ceisenmann@deloitte.com"/>
    <s v="Yes"/>
    <s v="Central Standard Time (CST);"/>
    <d v="2022-07-25T00:00:00"/>
    <m/>
    <x v="0"/>
    <s v="JO-5965490"/>
    <s v="Millennium Management, LLC"/>
    <x v="3"/>
    <s v="_x000a_Millennium HRT - Design Phase 1"/>
    <s v="Not Tiered"/>
    <s v="RFP"/>
    <d v="2022-08-01T00:00:00"/>
    <m/>
    <m/>
    <s v="&gt; $5M"/>
    <s v="This is a cross MO oppty and we need proposal design/slide creation support and overall sales pursuit management help. "/>
    <x v="2"/>
    <s v="Accepted"/>
    <x v="2"/>
    <n v="3"/>
    <x v="0"/>
    <s v="Nick D'Angelo"/>
    <m/>
    <m/>
    <m/>
    <x v="0"/>
    <x v="0"/>
    <s v="Closed"/>
    <n v="0"/>
    <m/>
    <m/>
    <d v="2022-08-01T00:00:00"/>
    <m/>
    <s v="Jupiter Updated (Tags/Team)"/>
  </r>
  <r>
    <n v="39"/>
    <x v="19"/>
    <x v="19"/>
    <s v="ndangelo@deloitte.com"/>
    <x v="2"/>
    <x v="5"/>
    <m/>
    <m/>
    <m/>
    <m/>
    <m/>
    <s v="Cynthia DeVooght"/>
    <s v="cdevooght@deloitte.com"/>
    <m/>
    <s v="Chip Newton"/>
    <s v="chipnewton@deloitte.com"/>
    <s v="No"/>
    <s v="Central Standard Time (CST);"/>
    <d v="2022-07-25T00:00:00"/>
    <m/>
    <x v="1"/>
    <s v="N/A"/>
    <s v="UKG"/>
    <x v="4"/>
    <s v="UKG - Deloitte Vendor Alliance"/>
    <s v="Not Tiered"/>
    <s v="Early Conversations"/>
    <s v="N/A"/>
    <m/>
    <m/>
    <s v="N/A"/>
    <s v="Not a pursuit, but a vendor management deck that shows the relationship between UKG and Deloitte"/>
    <x v="2"/>
    <s v="Accepted"/>
    <x v="2"/>
    <n v="3"/>
    <x v="1"/>
    <s v="Nick D'Angelo"/>
    <m/>
    <m/>
    <m/>
    <x v="0"/>
    <x v="0"/>
    <s v="Closed"/>
    <n v="0"/>
    <m/>
    <m/>
    <d v="2022-11-04T00:00:00"/>
    <m/>
    <s v="Not a Pursuit"/>
  </r>
  <r>
    <n v="40"/>
    <x v="20"/>
    <x v="20"/>
    <s v="adamri@deloitte.com"/>
    <x v="1"/>
    <x v="1"/>
    <m/>
    <m/>
    <s v="Organizational Strategy, Design, and Transition"/>
    <m/>
    <m/>
    <s v="Kathy Kim"/>
    <s v="kathkim@deloitte.com"/>
    <m/>
    <s v="Bradd Craver"/>
    <s v="bcraver@deloitte.com"/>
    <s v="No"/>
    <s v="Eastern Standard Time (EST);Pacific Standard Time (PST);Central Standard Time (CST);"/>
    <d v="2022-07-26T00:00:00"/>
    <m/>
    <x v="0"/>
    <s v="JO-6027418"/>
    <s v="Mercedes Benz USA"/>
    <x v="4"/>
    <s v="Mecedes-Benz USA"/>
    <s v="Not Tiered"/>
    <s v="RFP"/>
    <d v="2022-07-28T00:00:00"/>
    <m/>
    <m/>
    <s v="&lt; $500,000"/>
    <s v="Larger deal with only a small portion that's HC"/>
    <x v="2"/>
    <s v="Accepted"/>
    <x v="1"/>
    <n v="1"/>
    <x v="1"/>
    <s v="Ava Damri"/>
    <m/>
    <m/>
    <m/>
    <x v="2"/>
    <x v="0"/>
    <s v="Closed"/>
    <n v="0"/>
    <m/>
    <m/>
    <d v="2022-07-26T00:00:00"/>
    <m/>
    <s v="Jupiter Updated (Tags/Team)"/>
  </r>
  <r>
    <n v="41"/>
    <x v="21"/>
    <x v="21"/>
    <s v="ndangelo@deloitte.com"/>
    <x v="2"/>
    <x v="0"/>
    <m/>
    <s v="HR Strategy &amp; Solutions"/>
    <m/>
    <m/>
    <m/>
    <s v="Andrew Clark"/>
    <s v="andrclark@deloitte.com"/>
    <m/>
    <s v="Derek Polzien"/>
    <s v="dpolzien@deloitte.com"/>
    <s v="No"/>
    <s v="Eastern Standard Time (EST);Central Standard Time (CST);Mountain Standard Time (MST);Pacific Standard Time (PST);"/>
    <d v="2022-08-15T00:00:00"/>
    <m/>
    <x v="0"/>
    <s v="JO-5992805"/>
    <s v="Dollar General"/>
    <x v="4"/>
    <s v="Dollar General HCM/Finance Implementation"/>
    <s v="Tier 1"/>
    <s v="Early Conversations"/>
    <s v="N/A"/>
    <m/>
    <m/>
    <s v="&gt; $5M"/>
    <m/>
    <x v="2"/>
    <s v="Accepted"/>
    <x v="0"/>
    <n v="2"/>
    <x v="3"/>
    <s v="Nick D'Angelo"/>
    <m/>
    <m/>
    <m/>
    <x v="0"/>
    <x v="0"/>
    <s v="Closed"/>
    <n v="0"/>
    <m/>
    <m/>
    <d v="2022-09-07T00:00:00"/>
    <m/>
    <s v="Jupiter Updated (Tags/Team)"/>
  </r>
  <r>
    <n v="42"/>
    <x v="22"/>
    <x v="22"/>
    <s v="adamri@deloitte.com"/>
    <x v="1"/>
    <x v="0"/>
    <m/>
    <s v="HR Strategy &amp; Solutions"/>
    <m/>
    <m/>
    <m/>
    <s v="Charles McNichols"/>
    <s v="chmcnichols@deloitte.com"/>
    <m/>
    <s v="Bradd Craver"/>
    <s v="bcraver@deloitte.com"/>
    <s v="No"/>
    <s v="Eastern Standard Time (EST);Pacific Standard Time (PST);"/>
    <d v="2022-08-29T00:00:00"/>
    <m/>
    <x v="0"/>
    <s v="JO-6004551"/>
    <s v="Honda North America"/>
    <x v="4"/>
    <s v="Honda Dealership Information Feasibility Study "/>
    <s v="Not Tiered"/>
    <s v="RFP"/>
    <d v="2022-09-09T00:00:00"/>
    <m/>
    <m/>
    <s v="&lt; $500,000"/>
    <m/>
    <x v="0"/>
    <s v="Accepted"/>
    <x v="0"/>
    <n v="2"/>
    <x v="2"/>
    <s v="Ava Damri"/>
    <m/>
    <m/>
    <m/>
    <x v="2"/>
    <x v="0"/>
    <s v="Closed"/>
    <n v="0"/>
    <m/>
    <m/>
    <d v="2022-09-09T00:00:00"/>
    <m/>
    <s v="Jupiter Updated (Tags/Team)"/>
  </r>
  <r>
    <n v="43"/>
    <x v="23"/>
    <x v="23"/>
    <s v="tmcmillin@deloitte.com"/>
    <x v="4"/>
    <x v="6"/>
    <s v="HC Operate"/>
    <m/>
    <m/>
    <m/>
    <m/>
    <s v="Tim McMillin"/>
    <s v="tmcmillin@deloitte.com"/>
    <m/>
    <s v="Tim Williams"/>
    <s v="twilliams@deloitte.com"/>
    <s v="No"/>
    <s v="Eastern Standard Time (EST);"/>
    <d v="2022-09-01T00:00:00"/>
    <m/>
    <x v="0"/>
    <s v="JO-6076035"/>
    <s v="Paypal"/>
    <x v="2"/>
    <s v="OCM as a Service (for the Sales organization)"/>
    <s v="Not Tiered"/>
    <s v="Early Conversations"/>
    <s v="N/A"/>
    <m/>
    <m/>
    <s v="&lt; $500,000"/>
    <s v="Paypal RFI for change management as a service.  Working with Nick"/>
    <x v="5"/>
    <s v="Accepted"/>
    <x v="1"/>
    <n v="1"/>
    <x v="4"/>
    <s v="Nick D'Angelo"/>
    <m/>
    <m/>
    <m/>
    <x v="0"/>
    <x v="0"/>
    <s v="Closed"/>
    <n v="0"/>
    <m/>
    <m/>
    <d v="2022-09-01T00:00:00"/>
    <m/>
    <s v="Jupiter Updated (Tags/Team)"/>
  </r>
  <r>
    <n v="44"/>
    <x v="24"/>
    <x v="24"/>
    <s v="ndangelo@deloitte.com"/>
    <x v="2"/>
    <x v="1"/>
    <m/>
    <m/>
    <s v="Organizational Strategy, Design, and Transition"/>
    <m/>
    <m/>
    <s v="Neal Kimball"/>
    <s v="nkimball@deloitte.com"/>
    <m/>
    <s v="Danielle Hawkins"/>
    <s v="dahawkins@deloitte.com"/>
    <s v="No"/>
    <s v="Eastern Standard Time (EST);"/>
    <d v="2022-08-31T00:00:00"/>
    <m/>
    <x v="0"/>
    <s v="JO-6054153"/>
    <s v="IGT / PlayDigital"/>
    <x v="2"/>
    <s v="PlayDigital Org Assessment and Culture"/>
    <s v="Not Tiered"/>
    <s v="Early Conversations"/>
    <s v="N/A"/>
    <m/>
    <m/>
    <s v="&gt; $500K - $1.5M"/>
    <m/>
    <x v="2"/>
    <s v="Accepted"/>
    <x v="2"/>
    <n v="3"/>
    <x v="2"/>
    <s v="Nick D'Angelo"/>
    <m/>
    <m/>
    <m/>
    <x v="0"/>
    <x v="0"/>
    <s v="Closed"/>
    <n v="0"/>
    <m/>
    <m/>
    <d v="2022-09-02T00:00:00"/>
    <m/>
    <s v="Jupiter Updated (Tags/Team)"/>
  </r>
  <r>
    <n v="45"/>
    <x v="25"/>
    <x v="25"/>
    <s v="shidevarajan@deloitte.com"/>
    <x v="5"/>
    <x v="0"/>
    <m/>
    <s v="Workday Enabled Transformation"/>
    <m/>
    <m/>
    <m/>
    <m/>
    <m/>
    <m/>
    <s v="Carl Eisenmann"/>
    <s v="ceisenmann@deloitte.com"/>
    <s v="Yes"/>
    <s v="Central Standard Time (CST);"/>
    <d v="2022-06-14T00:00:00"/>
    <m/>
    <x v="0"/>
    <s v="JO-6108682"/>
    <s v="Fanuc Corporation"/>
    <x v="4"/>
    <s v="Fanuc - Workday HR Implementation"/>
    <m/>
    <m/>
    <m/>
    <m/>
    <m/>
    <m/>
    <m/>
    <x v="2"/>
    <s v="Accepted"/>
    <x v="1"/>
    <n v="1"/>
    <x v="3"/>
    <s v="Shiva Devarajan"/>
    <m/>
    <m/>
    <m/>
    <x v="1"/>
    <x v="0"/>
    <s v="Closed"/>
    <n v="0"/>
    <m/>
    <m/>
    <d v="2022-05-26T00:00:00"/>
    <m/>
    <s v="Jupiter Updated (Tags/Team)"/>
  </r>
  <r>
    <n v="46"/>
    <x v="26"/>
    <x v="26"/>
    <s v="shidevarajan@deloitte.com"/>
    <x v="5"/>
    <x v="0"/>
    <m/>
    <s v="Payroll &amp; Workforce Management Solutions"/>
    <m/>
    <m/>
    <m/>
    <m/>
    <m/>
    <m/>
    <s v="Chris Forti"/>
    <s v="chrisforti@deloitte.com"/>
    <s v="Yes"/>
    <s v="Eastern Standard Time (EST);"/>
    <d v="2022-08-22T00:00:00"/>
    <m/>
    <x v="0"/>
    <s v="JO-6073661"/>
    <s v="Charles River Laboratories"/>
    <x v="0"/>
    <s v="CRL- NA Payroll Implementation Advisory Project"/>
    <m/>
    <m/>
    <m/>
    <m/>
    <m/>
    <m/>
    <m/>
    <x v="2"/>
    <s v="Accepted"/>
    <x v="0"/>
    <n v="2"/>
    <x v="4"/>
    <s v="Shiva Devarajan"/>
    <m/>
    <m/>
    <m/>
    <x v="1"/>
    <x v="0"/>
    <s v="Closed"/>
    <n v="0"/>
    <m/>
    <m/>
    <d v="2022-09-28T00:00:00"/>
    <m/>
    <s v="Jupiter Updated (Tags/Team)"/>
  </r>
  <r>
    <n v="47"/>
    <x v="27"/>
    <x v="27"/>
    <s v="shidevarajan@deloitte.com"/>
    <x v="5"/>
    <x v="0"/>
    <m/>
    <s v="Workday Enabled Transformation"/>
    <m/>
    <m/>
    <m/>
    <m/>
    <m/>
    <m/>
    <s v="Karly Griffith"/>
    <s v="kgriffith@deloitte.com"/>
    <s v="Yes"/>
    <s v="Central Standard Time (CST);"/>
    <d v="2022-06-30T00:00:00"/>
    <m/>
    <x v="0"/>
    <s v="JO-6114447"/>
    <s v="BlueScope Steel North America Corporation"/>
    <x v="1"/>
    <s v="Project Activation (Phase 0)"/>
    <m/>
    <m/>
    <m/>
    <m/>
    <m/>
    <m/>
    <m/>
    <x v="1"/>
    <s v="Accepted"/>
    <x v="1"/>
    <n v="1"/>
    <x v="3"/>
    <s v="Shiva Devarajan"/>
    <m/>
    <m/>
    <m/>
    <x v="1"/>
    <x v="0"/>
    <s v="Closed"/>
    <n v="0"/>
    <m/>
    <m/>
    <d v="2022-09-28T00:00:00"/>
    <m/>
    <s v="Jupiter Updated (Tags/Team)"/>
  </r>
  <r>
    <n v="48"/>
    <x v="28"/>
    <x v="28"/>
    <s v="shidevarajan@deloitte.com"/>
    <x v="5"/>
    <x v="1"/>
    <m/>
    <m/>
    <s v="Organizational Strategy, Design, and Transition"/>
    <m/>
    <m/>
    <m/>
    <m/>
    <m/>
    <s v="Kathy Kim"/>
    <s v="kathkim@deloitte.com"/>
    <s v="Yes"/>
    <s v="Eastern Standard Time (EST);"/>
    <d v="2022-05-09T00:00:00"/>
    <m/>
    <x v="0"/>
    <s v="JO-5948444"/>
    <s v="Charter Communications Inc"/>
    <x v="2"/>
    <s v="Project Dynamite - Phase 1a"/>
    <m/>
    <m/>
    <m/>
    <m/>
    <m/>
    <m/>
    <m/>
    <x v="1"/>
    <s v="Accepted"/>
    <x v="0"/>
    <n v="2"/>
    <x v="4"/>
    <s v="Shiva Devarajan"/>
    <m/>
    <m/>
    <m/>
    <x v="1"/>
    <x v="0"/>
    <s v="Closed"/>
    <n v="0"/>
    <m/>
    <m/>
    <d v="2022-09-28T00:00:00"/>
    <m/>
    <s v="Jupiter Updated (Tags/Team)"/>
  </r>
  <r>
    <n v="49"/>
    <x v="29"/>
    <x v="29"/>
    <s v="shidevarajan@deloitte.com"/>
    <x v="5"/>
    <x v="1"/>
    <m/>
    <m/>
    <s v="Organizational Strategy, Design, and Transition"/>
    <m/>
    <m/>
    <m/>
    <m/>
    <m/>
    <s v="Kathy Kim"/>
    <s v="kathkim@deloitte.com"/>
    <s v="Yes"/>
    <s v="Eastern Standard Time (EST);"/>
    <d v="2022-05-09T00:00:00"/>
    <m/>
    <x v="0"/>
    <s v="JO-5948440"/>
    <s v="Charter Communications"/>
    <x v="2"/>
    <s v="Project Dynamite - Phase 0"/>
    <m/>
    <m/>
    <m/>
    <m/>
    <m/>
    <m/>
    <m/>
    <x v="1"/>
    <s v="Accepted"/>
    <x v="1"/>
    <n v="1"/>
    <x v="3"/>
    <s v="Shiva Devarajan"/>
    <m/>
    <m/>
    <m/>
    <x v="1"/>
    <x v="0"/>
    <s v="Closed"/>
    <n v="0"/>
    <m/>
    <m/>
    <d v="2022-09-28T00:00:00"/>
    <m/>
    <s v="Jupiter Updated (Tags/Team)"/>
  </r>
  <r>
    <n v="50"/>
    <x v="30"/>
    <x v="30"/>
    <s v="shidevarajan@deloitte.com"/>
    <x v="5"/>
    <x v="0"/>
    <m/>
    <s v="Workday Enabled Transformation"/>
    <m/>
    <m/>
    <m/>
    <m/>
    <m/>
    <m/>
    <s v="Mike Levin"/>
    <s v="milevin@deloitte.com"/>
    <s v="Yes"/>
    <s v="Pacific Standard Time (PST);Eastern Standard Time (EST);"/>
    <d v="2022-05-23T00:00:00"/>
    <m/>
    <x v="0"/>
    <s v="JO-5948389"/>
    <s v="Charter Communications Inc"/>
    <x v="2"/>
    <s v="HCM Cloud Implementation"/>
    <m/>
    <m/>
    <m/>
    <m/>
    <m/>
    <m/>
    <m/>
    <x v="1"/>
    <s v="Accepted"/>
    <x v="0"/>
    <n v="2"/>
    <x v="0"/>
    <s v="Shiva Devarajan"/>
    <m/>
    <m/>
    <m/>
    <x v="1"/>
    <x v="0"/>
    <s v="Closed"/>
    <n v="0"/>
    <m/>
    <m/>
    <d v="2022-09-28T00:00:00"/>
    <m/>
    <s v="Jupiter Updated (Tags/Team)"/>
  </r>
  <r>
    <n v="51"/>
    <x v="31"/>
    <x v="31"/>
    <s v="shidevarajan@deloitte.com"/>
    <x v="5"/>
    <x v="0"/>
    <m/>
    <s v="Payroll &amp; Workforce Management Solutions"/>
    <m/>
    <m/>
    <m/>
    <m/>
    <m/>
    <m/>
    <s v="Kathy Kim"/>
    <s v="kathkim@deloitte.com"/>
    <s v="Yes"/>
    <s v="Eastern Standard Time (EST);Pacific Standard Time (PST);"/>
    <d v="2022-05-10T00:00:00"/>
    <m/>
    <x v="0"/>
    <s v="JO-5999483"/>
    <s v="Bytedance Co., Ltd"/>
    <x v="2"/>
    <s v="TikTok Global Payroll Transformation"/>
    <m/>
    <m/>
    <m/>
    <m/>
    <m/>
    <m/>
    <m/>
    <x v="1"/>
    <s v="Accepted"/>
    <x v="0"/>
    <n v="2"/>
    <x v="3"/>
    <s v="Shiva Devarajan"/>
    <m/>
    <m/>
    <m/>
    <x v="1"/>
    <x v="0"/>
    <s v="Closed"/>
    <n v="0"/>
    <m/>
    <m/>
    <d v="2022-09-28T00:00:00"/>
    <m/>
    <s v="Jupiter Updated (Tags/Team)"/>
  </r>
  <r>
    <n v="52"/>
    <x v="32"/>
    <x v="32"/>
    <s v="shidevarajan@deloitte.com"/>
    <x v="5"/>
    <x v="7"/>
    <m/>
    <m/>
    <m/>
    <m/>
    <m/>
    <m/>
    <m/>
    <m/>
    <s v="Chris Forti"/>
    <s v="chrisforti@deloitte.com"/>
    <s v="Yes"/>
    <s v="Eastern Standard Time (EST);"/>
    <d v="2022-09-01T00:00:00"/>
    <m/>
    <x v="0"/>
    <s v="JO-6142377"/>
    <s v="HCA"/>
    <x v="0"/>
    <s v="HCA - Timewatch Application Migration to GCP"/>
    <m/>
    <m/>
    <m/>
    <m/>
    <m/>
    <m/>
    <m/>
    <x v="1"/>
    <s v="Accepted"/>
    <x v="0"/>
    <n v="2"/>
    <x v="1"/>
    <s v="Shiva Devarajan"/>
    <m/>
    <m/>
    <m/>
    <x v="1"/>
    <x v="0"/>
    <s v="Closed"/>
    <n v="0"/>
    <m/>
    <m/>
    <d v="2022-09-09T00:00:00"/>
    <m/>
    <s v="Jupiter Updated (Tags/Team)"/>
  </r>
  <r>
    <n v="53"/>
    <x v="33"/>
    <x v="33"/>
    <s v="shidevarajan@deloitte.com"/>
    <x v="5"/>
    <x v="0"/>
    <m/>
    <s v="Oracle Enabled Transformation"/>
    <m/>
    <m/>
    <m/>
    <m/>
    <m/>
    <m/>
    <s v="Mike Levin"/>
    <s v="milevin@deloitte.com"/>
    <s v="Yes"/>
    <s v="Pacific Standard Time (PST);Eastern Standard Time (EST);Central Standard Time (CST);"/>
    <d v="2022-09-12T00:00:00"/>
    <m/>
    <x v="0"/>
    <s v="JO-6016161"/>
    <s v="Alorica"/>
    <x v="2"/>
    <s v="Alorica Oracle Cloud Transformation"/>
    <m/>
    <m/>
    <m/>
    <m/>
    <m/>
    <m/>
    <m/>
    <x v="1"/>
    <s v="Accepted"/>
    <x v="2"/>
    <n v="3"/>
    <x v="0"/>
    <s v="Shiva Devarajan"/>
    <m/>
    <m/>
    <m/>
    <x v="1"/>
    <x v="0"/>
    <s v="Closed"/>
    <n v="0"/>
    <m/>
    <m/>
    <d v="2022-10-03T00:00:00"/>
    <m/>
    <s v="Jupiter Updated (Tags/Team)"/>
  </r>
  <r>
    <n v="54"/>
    <x v="34"/>
    <x v="34"/>
    <s v="adamri@deloitte.com"/>
    <x v="1"/>
    <x v="0"/>
    <m/>
    <s v="HR Strategy &amp; Solutions"/>
    <m/>
    <m/>
    <m/>
    <m/>
    <m/>
    <m/>
    <s v="Carrie Fox"/>
    <s v="cafox@deloitte.com"/>
    <s v="Yes"/>
    <s v="Eastern Standard Time (EST);"/>
    <d v="2022-09-13T00:00:00"/>
    <m/>
    <x v="0"/>
    <s v="JO-5900555"/>
    <s v="Analog Devices"/>
    <x v="1"/>
    <s v="ADI HR Operating Model Proposal"/>
    <s v="Not Tiered"/>
    <s v="RFP"/>
    <d v="2022-09-13T00:00:00"/>
    <m/>
    <m/>
    <s v="&gt; $500K - $1.5M"/>
    <m/>
    <x v="0"/>
    <s v="Accepted"/>
    <x v="2"/>
    <n v="3"/>
    <x v="0"/>
    <s v="Ava Damri"/>
    <m/>
    <m/>
    <m/>
    <x v="2"/>
    <x v="0"/>
    <s v="Closed"/>
    <n v="0"/>
    <m/>
    <m/>
    <d v="2022-09-13T00:00:00"/>
    <m/>
    <s v="Jupiter Updated (Tags/Team)"/>
  </r>
  <r>
    <n v="55"/>
    <x v="35"/>
    <x v="35"/>
    <s v="ndangelo@deloitte.com"/>
    <x v="2"/>
    <x v="0"/>
    <m/>
    <s v="Payroll &amp; Workforce Management Solutions"/>
    <m/>
    <m/>
    <m/>
    <m/>
    <m/>
    <m/>
    <s v="Brian Proctor"/>
    <s v="brproctor@deloitte.com"/>
    <s v="Yes"/>
    <s v="Pacific Standard Time (PST);Mountain Standard Time (MST);Central Standard Time (CST);"/>
    <d v="2022-09-15T00:00:00"/>
    <m/>
    <x v="0"/>
    <s v="JO-6071753"/>
    <s v="Estee Lauder Companies"/>
    <x v="4"/>
    <s v="Regional ADP Payroll Migration Support"/>
    <s v="Tier 1"/>
    <s v="Orals"/>
    <s v="N/A"/>
    <m/>
    <m/>
    <s v="&gt; $1.5M - $2.5M"/>
    <s v="Quick turn on support to create a short deck for 30 minute orals session due on 9/16/2022. Reach out to Cynthia DeVooght for further details"/>
    <x v="2"/>
    <s v="Accepted"/>
    <x v="2"/>
    <n v="3"/>
    <x v="5"/>
    <s v="Nick D'Angelo"/>
    <m/>
    <m/>
    <m/>
    <x v="0"/>
    <x v="0"/>
    <s v="Closed"/>
    <n v="0"/>
    <m/>
    <m/>
    <d v="2023-09-26T00:00:00"/>
    <m/>
    <s v="Jupiter Updated (Tags/Team)"/>
  </r>
  <r>
    <n v="56"/>
    <x v="36"/>
    <x v="36"/>
    <s v="ndangelo@deloitte.com"/>
    <x v="2"/>
    <x v="6"/>
    <s v="HC Operate"/>
    <m/>
    <m/>
    <m/>
    <m/>
    <m/>
    <m/>
    <m/>
    <s v="Katie Duerr"/>
    <s v="kduerr@deloitte.com"/>
    <s v="Yes"/>
    <s v="Central Standard Time (CST);"/>
    <d v="2022-09-16T00:00:00"/>
    <m/>
    <x v="1"/>
    <s v="N/A"/>
    <s v="TBD"/>
    <x v="4"/>
    <s v="N/A"/>
    <s v="Not Tiered"/>
    <s v="Early Conversations"/>
    <m/>
    <m/>
    <m/>
    <s v="&lt; $500,000"/>
    <s v="Detail not acquired. Help was requested started ASAP morning of 9/16/2022 until 9/26/2022"/>
    <x v="1"/>
    <s v="Rejected"/>
    <x v="3"/>
    <s v=""/>
    <x v="6"/>
    <m/>
    <m/>
    <m/>
    <m/>
    <x v="5"/>
    <x v="1"/>
    <s v="Rejected/Canceled"/>
    <m/>
    <m/>
    <m/>
    <m/>
    <m/>
    <s v="Rejected/Canceled"/>
  </r>
  <r>
    <n v="57"/>
    <x v="37"/>
    <x v="37"/>
    <s v="shidevarajan@deloitte.com"/>
    <x v="5"/>
    <x v="0"/>
    <m/>
    <s v="Oracle Enabled Transformation"/>
    <m/>
    <m/>
    <m/>
    <m/>
    <m/>
    <m/>
    <s v="Chris Forti"/>
    <s v="chrisforti@deloitte.com"/>
    <s v="Yes"/>
    <s v="Eastern Standard Time (EST);Pacific Standard Time (PST);"/>
    <d v="2022-09-20T00:00:00"/>
    <m/>
    <x v="0"/>
    <s v="JO-6103270"/>
    <s v="Quest Diagnostics"/>
    <x v="0"/>
    <s v="Quest WFM Oracle HCM Cloud T&amp;L Implementation"/>
    <m/>
    <m/>
    <m/>
    <m/>
    <m/>
    <m/>
    <m/>
    <x v="1"/>
    <s v="Accepted"/>
    <x v="2"/>
    <n v="3"/>
    <x v="2"/>
    <s v="Shiva Devarajan"/>
    <m/>
    <m/>
    <m/>
    <x v="1"/>
    <x v="0"/>
    <s v="Closed"/>
    <n v="0"/>
    <m/>
    <m/>
    <d v="2022-10-11T00:00:00"/>
    <m/>
    <s v="Jupiter Updated (Tags/Team)"/>
  </r>
  <r>
    <n v="58"/>
    <x v="38"/>
    <x v="38"/>
    <s v="nhahnelt@deloitte.com"/>
    <x v="6"/>
    <x v="0"/>
    <m/>
    <s v="HR Strategy &amp; Solutions"/>
    <m/>
    <m/>
    <m/>
    <m/>
    <m/>
    <m/>
    <s v="Nicholas Hahnelt"/>
    <s v="nhahnelt@deloitte.com"/>
    <s v="Yes"/>
    <s v="Central Standard Time (CST);"/>
    <d v="2022-09-27T00:00:00"/>
    <m/>
    <x v="0"/>
    <s v="JO-6081676"/>
    <s v="Lincoln Financial Group"/>
    <x v="3"/>
    <s v="Beyond Cloud HR Technology Assessment"/>
    <s v="Not Tiered"/>
    <s v="Contracting"/>
    <s v="N/A"/>
    <m/>
    <m/>
    <s v="&lt; $500,000"/>
    <m/>
    <x v="0"/>
    <s v="Accepted"/>
    <x v="1"/>
    <n v="1"/>
    <x v="0"/>
    <s v="Ava Damri"/>
    <m/>
    <m/>
    <m/>
    <x v="2"/>
    <x v="0"/>
    <s v="Closed"/>
    <n v="0"/>
    <m/>
    <m/>
    <d v="2022-09-29T00:00:00"/>
    <m/>
    <s v="Jupiter Updated (Tags/Team)"/>
  </r>
  <r>
    <n v="59"/>
    <x v="39"/>
    <x v="39"/>
    <s v="twilliams@deloitte.com"/>
    <x v="7"/>
    <x v="1"/>
    <m/>
    <m/>
    <s v="Change Services (CS&amp;A / T&amp;C)"/>
    <m/>
    <m/>
    <m/>
    <m/>
    <m/>
    <s v="Tim Williams"/>
    <s v="twilliams@deloitte.com"/>
    <s v="Yes"/>
    <s v="Eastern Standard Time (EST);"/>
    <d v="2022-10-04T00:00:00"/>
    <m/>
    <x v="0"/>
    <s v="JO-5942769"/>
    <s v="TVA"/>
    <x v="1"/>
    <s v="TVA - Econ Study Stakeholder Engagement"/>
    <s v="Not Tiered"/>
    <s v="RFP"/>
    <d v="2022-10-26T00:00:00"/>
    <m/>
    <m/>
    <s v="&lt; $500,000"/>
    <m/>
    <x v="6"/>
    <s v="Accepted"/>
    <x v="2"/>
    <n v="3"/>
    <x v="1"/>
    <s v="Ava Damri"/>
    <m/>
    <m/>
    <m/>
    <x v="2"/>
    <x v="0"/>
    <s v="Closed"/>
    <n v="0"/>
    <m/>
    <m/>
    <d v="2022-12-12T00:00:00"/>
    <m/>
    <s v="Jupiter Updated (Tags/Team)"/>
  </r>
  <r>
    <n v="60"/>
    <x v="40"/>
    <x v="40"/>
    <s v="andrclark@deloitte.com"/>
    <x v="8"/>
    <x v="4"/>
    <m/>
    <m/>
    <m/>
    <m/>
    <m/>
    <m/>
    <m/>
    <m/>
    <s v="Andrew Clark"/>
    <s v="andrclark@deloitte.com"/>
    <s v="Yes"/>
    <s v="Central Standard Time (CST);"/>
    <d v="2022-10-05T00:00:00"/>
    <m/>
    <x v="1"/>
    <s v="N/A"/>
    <s v="Transformation GTM Strategy"/>
    <x v="5"/>
    <m/>
    <m/>
    <m/>
    <m/>
    <m/>
    <m/>
    <m/>
    <s v="Hi- looking for support for Transformation 2.0 GTM Strategy. "/>
    <x v="1"/>
    <s v="Accepted"/>
    <x v="1"/>
    <n v="1"/>
    <x v="4"/>
    <s v="Shiva Devarajan"/>
    <m/>
    <m/>
    <m/>
    <x v="1"/>
    <x v="0"/>
    <s v="Closed"/>
    <n v="0"/>
    <m/>
    <m/>
    <d v="2022-10-25T00:00:00"/>
    <s v="SD - As of 5/30, this effort is On Hold until HRT leadership changes are finalized"/>
    <s v="Not a Pursuit"/>
  </r>
  <r>
    <n v="61"/>
    <x v="41"/>
    <x v="41"/>
    <s v="andrclark@deloitte.com"/>
    <x v="8"/>
    <x v="0"/>
    <m/>
    <s v="SAP/SF Enabled Transformation"/>
    <m/>
    <m/>
    <m/>
    <s v="Andrew Clark"/>
    <s v="andrclark@deloitte.com"/>
    <m/>
    <s v="Brian Stewart"/>
    <s v="bstewart@deloitte.com"/>
    <s v="No"/>
    <s v="Mountain Standard Time (MST);Eastern Standard Time (EST);Central Standard Time (CST);"/>
    <d v="2022-10-05T00:00:00"/>
    <m/>
    <x v="0"/>
    <s v="JO-5970380"/>
    <s v="Republic National Distributing Company"/>
    <x v="4"/>
    <s v="RNDC - SuccessFactors HCM Transformation - Phase 0"/>
    <s v="Not Tiered"/>
    <s v="Orals"/>
    <d v="2022-10-10T00:00:00"/>
    <m/>
    <m/>
    <s v="&gt; $500K - $1.5M"/>
    <s v="Looking for support to pull together RNDC SuccessFactors proposal."/>
    <x v="2"/>
    <s v="Accepted"/>
    <x v="2"/>
    <n v="3"/>
    <x v="2"/>
    <s v="Ava Damri"/>
    <m/>
    <m/>
    <m/>
    <x v="2"/>
    <x v="0"/>
    <s v="Closed"/>
    <n v="0"/>
    <m/>
    <m/>
    <d v="2022-10-10T00:00:00"/>
    <m/>
    <s v="Jupiter Updated (Tags/Team)"/>
  </r>
  <r>
    <n v="62"/>
    <x v="42"/>
    <x v="42"/>
    <s v="bhuard@deloitte.com"/>
    <x v="9"/>
    <x v="1"/>
    <m/>
    <m/>
    <s v="Change Services (CS&amp;A / T&amp;C)"/>
    <m/>
    <m/>
    <s v="Alyssa Strachan"/>
    <s v="astrachan@deloitte.com"/>
    <m/>
    <s v="Jasmin Jacks"/>
    <s v="jasjacks@deloitte.com"/>
    <s v="No"/>
    <s v="Pacific Standard Time (PST);"/>
    <d v="2022-10-13T00:00:00"/>
    <m/>
    <x v="0"/>
    <s v="JO-5894229"/>
    <s v="Disney"/>
    <x v="4"/>
    <s v="Deloitte's experience and expertise regarding S4/HANA technical conversions"/>
    <s v="Not Tiered"/>
    <s v="RFP"/>
    <d v="2022-10-21T00:00:00"/>
    <m/>
    <m/>
    <s v="&lt; $500,000"/>
    <s v="Awaiting for manager to confirm information"/>
    <x v="1"/>
    <s v="Accepted"/>
    <x v="1"/>
    <n v="1"/>
    <x v="3"/>
    <s v="Bethany Huard"/>
    <m/>
    <m/>
    <m/>
    <x v="6"/>
    <x v="0"/>
    <s v="Closed"/>
    <n v="0"/>
    <m/>
    <m/>
    <d v="2023-06-15T00:00:00"/>
    <m/>
    <s v="Jupiter Updated (Tags/Team)"/>
  </r>
  <r>
    <n v="63"/>
    <x v="43"/>
    <x v="43"/>
    <s v="ceisenmann@deloitte.com"/>
    <x v="3"/>
    <x v="0"/>
    <m/>
    <s v="Oracle Enabled Transformation"/>
    <m/>
    <m/>
    <m/>
    <m/>
    <m/>
    <m/>
    <s v="Carl Eisenmann"/>
    <s v="ceisenmann@deloitte.com"/>
    <s v="Yes"/>
    <s v="Central Standard Time (CST);"/>
    <d v="2022-10-25T00:00:00"/>
    <m/>
    <x v="0"/>
    <s v="_x000a_JO-6117562"/>
    <s v="Ohio Farmers / Westfield"/>
    <x v="3"/>
    <s v="Ohio Farmers/Westfield HCM Implementation"/>
    <s v="Not Tiered"/>
    <s v="RFP"/>
    <d v="2023-11-04T00:00:00"/>
    <m/>
    <m/>
    <s v="&gt; $1.5M - $2.5M"/>
    <s v="RFP Due 11/4, need help with managing"/>
    <x v="2"/>
    <s v="Accepted"/>
    <x v="2"/>
    <n v="3"/>
    <x v="2"/>
    <s v="Nick D'Angelo"/>
    <m/>
    <m/>
    <m/>
    <x v="0"/>
    <x v="0"/>
    <s v="Closed"/>
    <n v="0"/>
    <m/>
    <m/>
    <d v="2022-12-16T00:00:00"/>
    <m/>
    <s v="Jupiter Updated (Tags/Team)"/>
  </r>
  <r>
    <n v="64"/>
    <x v="44"/>
    <x v="44"/>
    <s v="shidevarajan@deloitte.com"/>
    <x v="5"/>
    <x v="0"/>
    <m/>
    <s v="HR Strategy &amp; Solutions"/>
    <m/>
    <m/>
    <m/>
    <m/>
    <m/>
    <m/>
    <s v="Chris Forti"/>
    <s v="chrisforti@deloitte.com"/>
    <s v="Yes"/>
    <s v="Eastern Standard Time (EST);Pacific Standard Time (PST);"/>
    <d v="2022-10-24T00:00:00"/>
    <m/>
    <x v="0"/>
    <s v="JO-6333790"/>
    <s v="Kaiser Permenente"/>
    <x v="0"/>
    <m/>
    <m/>
    <s v="RFP"/>
    <m/>
    <m/>
    <m/>
    <m/>
    <m/>
    <x v="1"/>
    <s v="Accepted"/>
    <x v="1"/>
    <n v="1"/>
    <x v="3"/>
    <s v="Shiva Devarajan"/>
    <m/>
    <m/>
    <m/>
    <x v="1"/>
    <x v="0"/>
    <s v="Closed"/>
    <n v="0"/>
    <m/>
    <m/>
    <d v="2022-11-15T00:00:00"/>
    <m/>
    <s v="Jupiter Updated (Tags/Team)"/>
  </r>
  <r>
    <n v="65"/>
    <x v="45"/>
    <x v="45"/>
    <s v="alolmos@deloitte.com"/>
    <x v="10"/>
    <x v="1"/>
    <m/>
    <m/>
    <s v="Organizational Strategy, Design, and Transition"/>
    <m/>
    <m/>
    <m/>
    <m/>
    <m/>
    <s v="Google EDU"/>
    <s v="alolmos@deloitte.com"/>
    <s v="Yes"/>
    <s v="Central Standard Time (CST);Eastern Standard Time (EST);Mountain Standard Time (MST);Pacific Standard Time (PST);"/>
    <d v="2022-10-26T00:00:00"/>
    <m/>
    <x v="1"/>
    <s v="N/A"/>
    <s v="Google"/>
    <x v="2"/>
    <s v="Google EDU RFP"/>
    <s v="Tier 1"/>
    <s v="RFP"/>
    <d v="2022-10-31T00:00:00"/>
    <m/>
    <m/>
    <s v="&gt; $1.5M - $2.5M"/>
    <s v="Looking for a SC to support the proposal development, preferable with training/learning experience"/>
    <x v="1"/>
    <s v="Rejected"/>
    <x v="3"/>
    <s v=""/>
    <x v="6"/>
    <m/>
    <m/>
    <m/>
    <m/>
    <x v="5"/>
    <x v="1"/>
    <s v="Rejected/Canceled"/>
    <m/>
    <m/>
    <m/>
    <m/>
    <m/>
    <s v="Rejected/Canceled"/>
  </r>
  <r>
    <n v="66"/>
    <x v="46"/>
    <x v="46"/>
    <s v="alexchun@deloitte.com"/>
    <x v="11"/>
    <x v="0"/>
    <m/>
    <s v="ServiceNow HRT"/>
    <m/>
    <m/>
    <m/>
    <s v="Mike Levin"/>
    <s v="milevin@deloitte.com"/>
    <m/>
    <s v="Gary Cole"/>
    <s v="gcole@deloitte.com"/>
    <s v="No"/>
    <s v="Eastern Standard Time (EST);Mountain Standard Time (MST);Central Standard Time (CST);"/>
    <d v="2022-11-01T00:00:00"/>
    <m/>
    <x v="0"/>
    <s v="JO-5890896"/>
    <s v="Cisco"/>
    <x v="2"/>
    <s v="Cisco - ServiceNow HRSD Implementation"/>
    <s v="Not Tiered"/>
    <s v="RFP"/>
    <d v="2022-11-17T00:00:00"/>
    <m/>
    <m/>
    <s v="&gt; $1.5M - $2.5M"/>
    <s v="Timeline /Milestone Estimated Timeline (BY EOD) RFP Release Date Monday, October 31, 2022_x000a_Acknowledgement Due from Each Participant Supplier /Bidder Tuesday, November 1, 2022_x000a_Supplier Q&amp;A - Written Questions Submitted for Q&amp;A Thursday, November 3, 2022_x000a_Answers provided to suppliers Monday, November 7, 2022_x000a_Bid Response Package Due from all Bidders/ Suppliers Monday, November 14, 2022_x000a_Notification of First Round Selection Thursday, November 17, 2022_x000a_Virtual Presentation (if applicable) Monday, November 21, 2022_x000a_Selected Final Supplier Notification* Monday, November 21, 2022"/>
    <x v="3"/>
    <s v="Accepted"/>
    <x v="2"/>
    <n v="3"/>
    <x v="2"/>
    <s v="Nick D'Angelo"/>
    <m/>
    <m/>
    <m/>
    <x v="0"/>
    <x v="0"/>
    <s v="Closed"/>
    <n v="0"/>
    <m/>
    <m/>
    <d v="2022-12-09T00:00:00"/>
    <m/>
    <s v="Jupiter Updated (Tags/Team)"/>
  </r>
  <r>
    <n v="67"/>
    <x v="47"/>
    <x v="47"/>
    <s v="bepowers@deloitte.com"/>
    <x v="12"/>
    <x v="4"/>
    <m/>
    <m/>
    <m/>
    <m/>
    <m/>
    <m/>
    <m/>
    <m/>
    <s v="Ben Powers"/>
    <s v="bepowers@deloitte.com"/>
    <s v="Yes"/>
    <s v="Eastern Standard Time (EST);"/>
    <d v="2022-11-07T00:00:00"/>
    <m/>
    <x v="1"/>
    <s v="N/A"/>
    <s v="HC Intersectional Playbook"/>
    <x v="5"/>
    <s v="N/A"/>
    <s v="N/A"/>
    <s v="N/A"/>
    <s v="N/A"/>
    <m/>
    <m/>
    <s v="N/A"/>
    <s v="Support on creating a Human Capital Intersection Playbook, designed to provide a big picture overview of how Deloitte can sell across HC Market Offerings so that sales teams are best educated on how to leverage opportunities to their full potential. "/>
    <x v="2"/>
    <s v="Accepted"/>
    <x v="1"/>
    <n v="1"/>
    <x v="3"/>
    <s v="Nick D'Angelo"/>
    <m/>
    <m/>
    <s v="Bethany Huard"/>
    <x v="7"/>
    <x v="0"/>
    <s v="Closed"/>
    <n v="0"/>
    <m/>
    <m/>
    <d v="2022-12-01T00:00:00"/>
    <m/>
    <s v="Not a Pursuit"/>
  </r>
  <r>
    <n v="68"/>
    <x v="48"/>
    <x v="48"/>
    <s v="adamri@deloitte.com"/>
    <x v="1"/>
    <x v="0"/>
    <m/>
    <s v="Oracle Enabled Transformation"/>
    <m/>
    <m/>
    <m/>
    <s v="Bhavin Shah"/>
    <s v="bhashah@deloitte.com"/>
    <m/>
    <s v="Chetain Jain"/>
    <s v="cjain@deloitte.com"/>
    <s v="No"/>
    <s v="Eastern Standard Time (EST);Central Standard Time (CST);Mountain Standard Time (MST);"/>
    <d v="2022-11-10T00:00:00"/>
    <m/>
    <x v="0"/>
    <s v="JO-6330298"/>
    <s v="Weatherford International"/>
    <x v="1"/>
    <s v="_x000a_Weatherford - Oracle HCM Cloud Implementation"/>
    <s v="Not Tiered"/>
    <s v="RFP"/>
    <d v="2022-11-11T00:00:00"/>
    <m/>
    <m/>
    <s v="&gt; $2.5M - $5M"/>
    <s v="Request to format Pursuit Deck for Weatherford (received via email from CSM, Marissa Draheim). Entering into tracker."/>
    <x v="0"/>
    <s v="Accepted"/>
    <x v="2"/>
    <n v="3"/>
    <x v="0"/>
    <s v="Ava Damri"/>
    <m/>
    <m/>
    <m/>
    <x v="2"/>
    <x v="0"/>
    <s v="Closed"/>
    <n v="0"/>
    <m/>
    <m/>
    <d v="2023-11-11T00:00:00"/>
    <m/>
    <s v="Jupiter Updated (Tags/Team)"/>
  </r>
  <r>
    <n v="69"/>
    <x v="49"/>
    <x v="49"/>
    <s v="adamri@deloitte.com"/>
    <x v="1"/>
    <x v="0"/>
    <m/>
    <s v="Payroll &amp; Workforce Management Solutions"/>
    <m/>
    <m/>
    <m/>
    <s v="Chris Forti"/>
    <s v="chrisforti@deloitte.com"/>
    <m/>
    <s v="Chip Newton"/>
    <s v="chipnewton@deloitte.com"/>
    <s v="No"/>
    <s v="Eastern Standard Time (EST);"/>
    <d v="2022-11-11T00:00:00"/>
    <m/>
    <x v="0"/>
    <s v="JO-5980698"/>
    <s v="Universal Health Services"/>
    <x v="0"/>
    <s v="UHS SOW/RFP"/>
    <s v="Not Tiered"/>
    <s v="RFP"/>
    <d v="2022-11-18T00:00:00"/>
    <m/>
    <m/>
    <m/>
    <s v="I would use assistance from this team to help polish up and refine a 10-12 slide deck for UHS ( We will be working with the UKG practice team, and they will own the content.  We have a goal of getting this done by the end of next week 11/18"/>
    <x v="2"/>
    <s v="Accepted"/>
    <x v="0"/>
    <n v="2"/>
    <x v="0"/>
    <s v="Ava Damri"/>
    <m/>
    <m/>
    <m/>
    <x v="2"/>
    <x v="0"/>
    <s v="Closed"/>
    <n v="0"/>
    <m/>
    <m/>
    <d v="2022-11-18T00:00:00"/>
    <m/>
    <s v="Jupiter Updated (Tags/Team)"/>
  </r>
  <r>
    <n v="70"/>
    <x v="50"/>
    <x v="50"/>
    <s v="punetandon@deloitte.com"/>
    <x v="13"/>
    <x v="0"/>
    <m/>
    <s v="Workday Enabled Transformation"/>
    <m/>
    <m/>
    <m/>
    <s v="Puneet Tandon"/>
    <s v="Punetandon@deloitte.com"/>
    <m/>
    <s v="Kartik Shukla"/>
    <s v="kdshukla@deloitte.com"/>
    <s v="Yes"/>
    <s v="Eastern Standard Time (EST);"/>
    <d v="2022-11-10T00:00:00"/>
    <m/>
    <x v="0"/>
    <s v="JO-6332321"/>
    <s v="DoorDash"/>
    <x v="2"/>
    <s v="Workday Integration &amp; SDM/Process Optimize"/>
    <s v="Not Tiered"/>
    <s v="RFP"/>
    <d v="2023-12-20T00:00:00"/>
    <m/>
    <m/>
    <s v="&gt; $3M"/>
    <m/>
    <x v="1"/>
    <s v="Accepted"/>
    <x v="0"/>
    <n v="2"/>
    <x v="1"/>
    <s v="Bethany Huard"/>
    <m/>
    <m/>
    <s v="Nick D'Angelo"/>
    <x v="8"/>
    <x v="0"/>
    <s v="Closed"/>
    <n v="0"/>
    <m/>
    <m/>
    <d v="2022-09-28T00:00:00"/>
    <m/>
    <s v="Jupiter Updated (Tags/Team)"/>
  </r>
  <r>
    <n v="71"/>
    <x v="51"/>
    <x v="51"/>
    <s v="adamri@deloitte.com"/>
    <x v="1"/>
    <x v="1"/>
    <m/>
    <m/>
    <s v="Change Services (CS&amp;A / T&amp;C)"/>
    <m/>
    <m/>
    <s v="Deb Cole"/>
    <s v="decole@deloitte.com"/>
    <m/>
    <s v="Cindy Skirvin"/>
    <s v="cskirvin@deloitte.com"/>
    <s v="No"/>
    <s v="Central Standard Time (CST);"/>
    <d v="2022-11-16T00:00:00"/>
    <m/>
    <x v="0"/>
    <s v="JO-6329519"/>
    <s v="McDonald's Corporation"/>
    <x v="4"/>
    <s v="Change Management Support for Global Tech"/>
    <s v="Tier 1"/>
    <s v="RFP"/>
    <d v="2022-11-23T00:00:00"/>
    <m/>
    <m/>
    <s v="&gt; $500K - $1.5M"/>
    <s v="Nick and Ava have started working on this effort already. We received this request via email from Neal."/>
    <x v="0"/>
    <s v="Accepted"/>
    <x v="2"/>
    <n v="3"/>
    <x v="0"/>
    <s v="Nick D'Angelo"/>
    <s v="Bethany Huard"/>
    <s v="Ava Damri"/>
    <m/>
    <x v="9"/>
    <x v="0"/>
    <s v="Closed"/>
    <n v="0"/>
    <m/>
    <m/>
    <d v="2022-12-20T00:00:00"/>
    <m/>
    <s v="Jupiter Updated (Tags/Team)"/>
  </r>
  <r>
    <n v="72"/>
    <x v="52"/>
    <x v="52"/>
    <s v="ceisenmann@deloitte.com"/>
    <x v="3"/>
    <x v="0"/>
    <m/>
    <s v="SAP/SF Enabled Transformation"/>
    <m/>
    <m/>
    <m/>
    <s v="Carl Eisenmann"/>
    <s v="ceisenmann@deloitte.com"/>
    <m/>
    <s v="Carl"/>
    <s v="ceisenmann@deloitte.com"/>
    <s v="Yes"/>
    <s v="Central Standard Time (CST);"/>
    <d v="2022-11-28T00:00:00"/>
    <m/>
    <x v="0"/>
    <s v="JO-6332605"/>
    <s v="Havi"/>
    <x v="4"/>
    <s v="SAP SuccessFactors SI RFP"/>
    <s v="Not Tiered"/>
    <s v="RFP"/>
    <d v="2023-01-06T00:00:00"/>
    <m/>
    <m/>
    <s v="&gt; $5M"/>
    <s v="RFP with quick turnaround "/>
    <x v="1"/>
    <s v="Accepted"/>
    <x v="2"/>
    <n v="3"/>
    <x v="2"/>
    <s v="Bethany Huard"/>
    <m/>
    <m/>
    <m/>
    <x v="6"/>
    <x v="0"/>
    <s v="Closed"/>
    <n v="0"/>
    <m/>
    <m/>
    <d v="2023-03-07T00:00:00"/>
    <m/>
    <s v="Jupiter Updated (Tags/Team)"/>
  </r>
  <r>
    <n v="73"/>
    <x v="53"/>
    <x v="53"/>
    <s v="tmcmillin@deloitte.com"/>
    <x v="4"/>
    <x v="6"/>
    <s v="HC Operate"/>
    <m/>
    <m/>
    <m/>
    <m/>
    <s v="Tim McMillin"/>
    <s v="tmcmillin@deloitte.com"/>
    <m/>
    <s v="Brian Borzone"/>
    <s v="bborzone@deloitte.com"/>
    <s v="No"/>
    <s v="Central Standard Time (CST);"/>
    <d v="2022-12-01T00:00:00"/>
    <m/>
    <x v="0"/>
    <s v="JO-6359373"/>
    <s v="JP Morgan Chase"/>
    <x v="3"/>
    <s v="JPMC AMS"/>
    <s v="Not Tiered"/>
    <s v="Orals"/>
    <d v="2023-01-05T00:00:00"/>
    <m/>
    <m/>
    <s v="&gt; $500K - $1.5M"/>
    <s v="looking for help with getting a deck ready to present for orals conversation. Love to connect with someone on the team asap."/>
    <x v="2"/>
    <s v="Accepted"/>
    <x v="1"/>
    <n v="1"/>
    <x v="3"/>
    <s v="Nick D'Angelo"/>
    <m/>
    <m/>
    <m/>
    <x v="0"/>
    <x v="0"/>
    <s v="Closed"/>
    <n v="0"/>
    <m/>
    <m/>
    <d v="2023-01-09T00:00:00"/>
    <m/>
    <s v="Jupiter Updated (Tags/Team)"/>
  </r>
  <r>
    <n v="74"/>
    <x v="54"/>
    <x v="54"/>
    <s v="nanellis@deloitte.com"/>
    <x v="14"/>
    <x v="0"/>
    <m/>
    <s v="Workday Enabled Transformation"/>
    <m/>
    <m/>
    <m/>
    <s v="nancy ellis"/>
    <s v="nanellis@deloitte.com"/>
    <m/>
    <s v="vyan anantharaman"/>
    <s v="vyanantharaman@deloitte.com"/>
    <s v="No"/>
    <s v="Central Standard Time (CST);"/>
    <d v="2022-12-06T00:00:00"/>
    <m/>
    <x v="0"/>
    <s v="JO-5898155"/>
    <s v="Equinix"/>
    <x v="2"/>
    <s v="Future HR &amp; Talent Tech Stack RFP"/>
    <m/>
    <s v="RFP"/>
    <m/>
    <m/>
    <m/>
    <m/>
    <s v="we have enlisted support from the PCOE, will need design help; it is a joint HRT &amp; HCaaS pursuit"/>
    <x v="1"/>
    <s v="Accepted"/>
    <x v="2"/>
    <n v="3"/>
    <x v="2"/>
    <s v="Shiva Devarajan"/>
    <m/>
    <m/>
    <s v="Ava Damri"/>
    <x v="4"/>
    <x v="0"/>
    <s v="Closed"/>
    <n v="0"/>
    <m/>
    <m/>
    <d v="2022-12-22T19:46:10"/>
    <m/>
    <s v="Jupiter Updated (Tags/Team)"/>
  </r>
  <r>
    <n v="75"/>
    <x v="55"/>
    <x v="55"/>
    <s v="shidevarajan@deloitte.com"/>
    <x v="5"/>
    <x v="0"/>
    <m/>
    <s v="Workday Enabled Transformation"/>
    <m/>
    <m/>
    <m/>
    <m/>
    <m/>
    <m/>
    <s v="Mike Levin"/>
    <s v="milevin@deloitte.com"/>
    <s v="Yes"/>
    <s v="Pacific Standard Time (PST);"/>
    <d v="2022-05-23T00:00:00"/>
    <m/>
    <x v="0"/>
    <s v="JO-5948388"/>
    <s v="Charter Communications Inc"/>
    <x v="2"/>
    <s v="HCM Cloud Pre-Implementation"/>
    <m/>
    <s v="RFP"/>
    <m/>
    <m/>
    <m/>
    <m/>
    <m/>
    <x v="1"/>
    <s v="Accepted"/>
    <x v="0"/>
    <n v="2"/>
    <x v="1"/>
    <s v="Shiva Devarajan"/>
    <m/>
    <m/>
    <m/>
    <x v="1"/>
    <x v="0"/>
    <s v="Closed"/>
    <n v="0"/>
    <m/>
    <m/>
    <d v="2022-12-23T00:00:00"/>
    <m/>
    <s v="Jupiter Updated (Tags/Team)"/>
  </r>
  <r>
    <n v="76"/>
    <x v="56"/>
    <x v="56"/>
    <s v="shidevarajan@deloitte.com"/>
    <x v="5"/>
    <x v="0"/>
    <m/>
    <s v="Workday Enabled Transformation"/>
    <m/>
    <m/>
    <m/>
    <m/>
    <m/>
    <m/>
    <s v="Mike Levin"/>
    <s v="milevin@deloitte.com"/>
    <s v="Yes"/>
    <s v="Pacific Standard Time (PST);Eastern Standard Time (EST);"/>
    <d v="2022-09-27T00:00:00"/>
    <m/>
    <x v="0"/>
    <s v="JO-6055021"/>
    <s v="Sony Pictures Entertainment"/>
    <x v="2"/>
    <s v="SPE Workday Reimplementation"/>
    <m/>
    <s v="RFP"/>
    <m/>
    <m/>
    <m/>
    <m/>
    <m/>
    <x v="1"/>
    <s v="Accepted"/>
    <x v="0"/>
    <n v="2"/>
    <x v="1"/>
    <s v="Shiva Devarajan"/>
    <m/>
    <m/>
    <m/>
    <x v="1"/>
    <x v="0"/>
    <s v="Closed"/>
    <n v="0"/>
    <m/>
    <m/>
    <d v="2022-12-23T00:00:00"/>
    <m/>
    <s v="Jupiter Updated (Tags/Team)"/>
  </r>
  <r>
    <n v="77"/>
    <x v="57"/>
    <x v="57"/>
    <s v="shidevarajan@deloitte.com"/>
    <x v="5"/>
    <x v="6"/>
    <s v="HC Operate"/>
    <m/>
    <m/>
    <m/>
    <m/>
    <m/>
    <m/>
    <m/>
    <s v="Mike Levin"/>
    <s v="milevin@deloitte.com"/>
    <s v="Yes"/>
    <s v="Eastern Standard Time (EST);Pacific Standard Time (PST);"/>
    <d v="2022-10-27T00:00:00"/>
    <m/>
    <x v="0"/>
    <s v="JO-6333661"/>
    <s v="Splunk Inc."/>
    <x v="2"/>
    <s v="Workday SNOW AMS"/>
    <m/>
    <s v="RFP"/>
    <m/>
    <m/>
    <m/>
    <m/>
    <m/>
    <x v="1"/>
    <s v="Accepted"/>
    <x v="2"/>
    <n v="3"/>
    <x v="2"/>
    <s v="Shiva Devarajan"/>
    <m/>
    <m/>
    <m/>
    <x v="1"/>
    <x v="0"/>
    <s v="Closed"/>
    <n v="0"/>
    <m/>
    <m/>
    <d v="2022-12-23T00:00:00"/>
    <m/>
    <s v="Jupiter Updated (Tags/Team)"/>
  </r>
  <r>
    <n v="78"/>
    <x v="58"/>
    <x v="58"/>
    <s v="kduerr@deloitte.com"/>
    <x v="15"/>
    <x v="6"/>
    <s v="HC Operate"/>
    <m/>
    <m/>
    <m/>
    <m/>
    <m/>
    <m/>
    <m/>
    <s v="Katie Duerr"/>
    <s v="kduerr@deoitte.com"/>
    <s v="Yes"/>
    <s v="Central Standard Time (CST);"/>
    <d v="2022-12-08T00:00:00"/>
    <m/>
    <x v="0"/>
    <s v="JO-6334712"/>
    <s v="Chick-fil-A"/>
    <x v="4"/>
    <s v="Chick-fil-A HCaaS Operate AMS"/>
    <s v="Not Tiered"/>
    <s v="RFP"/>
    <d v="2023-01-09T00:00:00"/>
    <m/>
    <m/>
    <s v="&gt; $2.5M - $5M"/>
    <s v="This is an RFP for Chick-fil-a.  this is due December 23rd."/>
    <x v="2"/>
    <s v="Accepted"/>
    <x v="1"/>
    <n v="1"/>
    <x v="3"/>
    <s v="Nick D'Angelo"/>
    <m/>
    <m/>
    <s v="Bethany Huard"/>
    <x v="7"/>
    <x v="0"/>
    <s v="Closed"/>
    <n v="0"/>
    <m/>
    <m/>
    <d v="2023-01-09T00:00:00"/>
    <m/>
    <s v="Jupiter Updated (Tags/Team)"/>
  </r>
  <r>
    <n v="79"/>
    <x v="59"/>
    <x v="59"/>
    <s v="alexchun@deloitte.com"/>
    <x v="11"/>
    <x v="0"/>
    <m/>
    <s v="HR Strategy &amp; Solutions"/>
    <m/>
    <m/>
    <m/>
    <s v="Alex Chun"/>
    <s v="alexchun@deloitte.com"/>
    <m/>
    <s v="John Brownridge"/>
    <s v="jbrownridge@deloitte.com"/>
    <s v="No"/>
    <s v="Eastern Standard Time (EST);"/>
    <d v="2022-12-12T00:00:00"/>
    <m/>
    <x v="0"/>
    <s v="JO-6168324"/>
    <s v="Southern Glazers Wine and Spirits"/>
    <x v="4"/>
    <s v=" WXbyD and DWP Assessment"/>
    <s v="Not Tiered"/>
    <s v="RFP"/>
    <d v="2023-01-27T00:00:00"/>
    <m/>
    <m/>
    <s v="&gt; $500K - $1.5M"/>
    <m/>
    <x v="2"/>
    <s v="Accepted"/>
    <x v="1"/>
    <n v="1"/>
    <x v="3"/>
    <s v="Ava Damri"/>
    <m/>
    <m/>
    <s v="Bethany Huard"/>
    <x v="10"/>
    <x v="0"/>
    <s v="Closed"/>
    <n v="0"/>
    <m/>
    <m/>
    <d v="2023-03-28T00:00:00"/>
    <s v="Alex informed Ava that we have a verbal commit"/>
    <s v="Jupiter Updated (Tags/Team)"/>
  </r>
  <r>
    <n v="80"/>
    <x v="60"/>
    <x v="60"/>
    <s v="shidevarajan@deloitte.com"/>
    <x v="5"/>
    <x v="0"/>
    <m/>
    <s v="Workday Enabled Transformation"/>
    <m/>
    <m/>
    <m/>
    <m/>
    <m/>
    <m/>
    <s v="Derrick Jenkins"/>
    <s v="dejenkins@deloitte.com"/>
    <s v="Yes"/>
    <s v="Eastern Standard Time (EST);"/>
    <d v="2022-12-12T00:00:00"/>
    <m/>
    <x v="0"/>
    <s v="JO-6364902"/>
    <s v="Nike"/>
    <x v="4"/>
    <s v="Nike Global Time and Absence RFP"/>
    <s v="Not Tiered"/>
    <s v="RFP"/>
    <d v="2022-12-15T00:00:00"/>
    <m/>
    <m/>
    <s v="&gt; $500K - $1.5M"/>
    <s v="Shiva will own this as he's a Workday Time and Absence SME. "/>
    <x v="1"/>
    <s v="Accepted"/>
    <x v="1"/>
    <n v="1"/>
    <x v="4"/>
    <s v="Shiva Devarajan"/>
    <m/>
    <m/>
    <m/>
    <x v="1"/>
    <x v="0"/>
    <s v="Closed"/>
    <n v="0"/>
    <m/>
    <m/>
    <d v="2022-12-15T00:00:00"/>
    <m/>
    <s v="Jupiter Updated (Tags/Team)"/>
  </r>
  <r>
    <n v="81"/>
    <x v="61"/>
    <x v="61"/>
    <s v="chrisforti@deloitte.com"/>
    <x v="16"/>
    <x v="0"/>
    <m/>
    <s v="Workday Enabled Transformation"/>
    <m/>
    <m/>
    <m/>
    <s v="Chris Forti, Jeff Miller, Cory Lukens"/>
    <s v="chrisforti@deloitte.com, jefmiller@deloitte.com, clukens@deloitte.com"/>
    <m/>
    <s v="Cory Lukens, HCAL for Medtronic"/>
    <s v="clukens@deloitte.com"/>
    <s v="No"/>
    <s v="Eastern Standard Time (EST);Central Standard Time (CST);"/>
    <d v="2022-12-14T00:00:00"/>
    <m/>
    <x v="0"/>
    <s v="JO-6364164"/>
    <s v="Medtronic"/>
    <x v="0"/>
    <s v="Medtronic Talent"/>
    <s v="Not Tiered"/>
    <s v="RFP"/>
    <d v="2023-01-09T00:00:00"/>
    <m/>
    <m/>
    <s v="&gt; $1.5M - $2.5M"/>
    <s v="We are about to receive an RFP before holiday break for an SI partner to implement an Applicant Tracking System, so this is a &quot;Talent&quot; opportunity, and Workday looks to be the leading ATS software package the client will likely select, although not 100% confirmed yet.  "/>
    <x v="2"/>
    <s v="Accepted"/>
    <x v="2"/>
    <n v="3"/>
    <x v="2"/>
    <s v="Ava Damri"/>
    <m/>
    <m/>
    <s v="Shiva Devarajan"/>
    <x v="3"/>
    <x v="0"/>
    <s v="Closed"/>
    <n v="0"/>
    <m/>
    <m/>
    <d v="2023-02-01T00:00:00"/>
    <m/>
    <s v="Jupiter Updated (Tags/Team)"/>
  </r>
  <r>
    <n v="82"/>
    <x v="62"/>
    <x v="62"/>
    <s v="twilliams@deloitte.com"/>
    <x v="7"/>
    <x v="1"/>
    <m/>
    <m/>
    <s v="Change Services (CS&amp;A / T&amp;C)"/>
    <m/>
    <m/>
    <m/>
    <m/>
    <m/>
    <s v="Tim Williams"/>
    <s v="twilliams@deloitte.com"/>
    <s v="Yes"/>
    <s v="Eastern Standard Time (EST);"/>
    <d v="2023-01-04T00:00:00"/>
    <m/>
    <x v="0"/>
    <s v="JO-5942745"/>
    <s v="Tennessee Valley Authority"/>
    <x v="1"/>
    <s v="TVA - HCM Implementation"/>
    <m/>
    <m/>
    <m/>
    <m/>
    <m/>
    <m/>
    <s v="Need help to support the RFP response for OCM, Training for a SuccessFactors HCM Transformation. We do have PCoE help dedicatd to the overall response, so looking for OT/OCM section support. I will likely pull in another M from core to help drive some of ther response as well. We submitted a proposal very similiar to this RFP but for S4 Finance Transformation. We will be able to heavily leverage that material for this response.  Response is due 2/6. I put 1/4 for CoE support, if available. but if capacity is limited wihtin CoE, Monday 1/9 would be ok too. "/>
    <x v="1"/>
    <s v="Accepted"/>
    <x v="0"/>
    <n v="2"/>
    <x v="0"/>
    <s v="Shiva Devarajan"/>
    <m/>
    <m/>
    <m/>
    <x v="1"/>
    <x v="0"/>
    <s v="Closed"/>
    <n v="0"/>
    <m/>
    <m/>
    <d v="2023-01-24T00:00:00"/>
    <m/>
    <s v="Jupiter Updated (Tags/Team)"/>
  </r>
  <r>
    <n v="83"/>
    <x v="63"/>
    <x v="63"/>
    <s v="adamri@deloitte.com"/>
    <x v="1"/>
    <x v="0"/>
    <m/>
    <s v="Workday Enabled Transformation"/>
    <m/>
    <m/>
    <m/>
    <s v="Andrew Clark"/>
    <s v="andrclark@deloitte.com"/>
    <m/>
    <s v="Matthew Schwenderman"/>
    <s v="mschwenderman@deloitte.com"/>
    <s v="No"/>
    <s v="Eastern Standard Time (EST);Pacific Standard Time (PST);"/>
    <d v="2022-12-21T00:00:00"/>
    <m/>
    <x v="0"/>
    <s v="JO-5979205"/>
    <s v="Panda"/>
    <x v="4"/>
    <s v="Panda Workday Full-Platform"/>
    <s v="Not Tiered"/>
    <s v="RFI"/>
    <m/>
    <m/>
    <m/>
    <s v="&gt; $500K - $1.5M"/>
    <s v="Ava is working with Andrew on this pursuit. Andrew reached out via email the week most of the team as on PTO. "/>
    <x v="2"/>
    <s v="Accepted"/>
    <x v="2"/>
    <n v="3"/>
    <x v="0"/>
    <s v="Ava Damri"/>
    <m/>
    <m/>
    <s v="Bethany Huard"/>
    <x v="10"/>
    <x v="0"/>
    <s v="Closed"/>
    <n v="0"/>
    <m/>
    <m/>
    <d v="2023-04-11T00:00:00"/>
    <s v="Orals held on 3/22; Sent SE a note on 4/11 asking for update. Team is working on a deck; no pod support required. Closing pursuit."/>
    <s v="Jupiter Updated (Tags/Team)"/>
  </r>
  <r>
    <n v="85"/>
    <x v="64"/>
    <x v="64"/>
    <s v="tmcmillin@deloitte.com"/>
    <x v="4"/>
    <x v="6"/>
    <s v="HC Operate"/>
    <m/>
    <m/>
    <m/>
    <m/>
    <m/>
    <m/>
    <m/>
    <s v="Tim McMillin"/>
    <s v="tmcmillin@deloitte.com"/>
    <s v="Yes"/>
    <s v="Central Standard Time (CST);"/>
    <d v="2023-01-04T00:00:00"/>
    <m/>
    <x v="0"/>
    <s v="JO-6381309"/>
    <s v="Pivotal Enterprises"/>
    <x v="3"/>
    <s v="Pivotal - Workday AMS - 1-Year"/>
    <s v="N/A"/>
    <s v="N/A"/>
    <s v="N/A"/>
    <m/>
    <m/>
    <s v="N/A"/>
    <s v="Looking for help with fixing a broken table of contents within an SOW we are trying to send over for signature.. HELP ASAP would be extremely beneficial.  Does anyone on the team have proficiency in editing table of contents in Word?"/>
    <x v="1"/>
    <s v="Rejected"/>
    <x v="3"/>
    <s v=""/>
    <x v="6"/>
    <m/>
    <m/>
    <m/>
    <m/>
    <x v="5"/>
    <x v="1"/>
    <s v="Rejected/Canceled"/>
    <m/>
    <m/>
    <m/>
    <m/>
    <s v="Rejected due to late turnaround time"/>
    <s v="Rejected/Canceled"/>
  </r>
  <r>
    <n v="86"/>
    <x v="65"/>
    <x v="65"/>
    <s v="ceisenmann@deloitte.com"/>
    <x v="3"/>
    <x v="4"/>
    <m/>
    <m/>
    <m/>
    <m/>
    <m/>
    <s v="Jessica Morrow &amp; Carl Eisenmann"/>
    <s v="ceisenmann@deloitte.com"/>
    <m/>
    <s v="Jessica Morrow &amp; Carl Eisenmann"/>
    <s v="ceisenmann@deloitte.com"/>
    <s v="Yes"/>
    <s v="Eastern Standard Time (EST);Central Standard Time (CST);"/>
    <d v="2023-01-06T00:00:00"/>
    <m/>
    <x v="1"/>
    <s v="N/A"/>
    <s v="Sales Executive Training"/>
    <x v="5"/>
    <s v="Sales Executive Training"/>
    <s v="N/A"/>
    <s v="N/A"/>
    <s v="N/A"/>
    <m/>
    <m/>
    <s v="N/A"/>
    <s v="We are delivering a SE onboarding training class in Dallas on Feb 7 and need support building the content. Thank you, Bethany, for supporting!!! :) "/>
    <x v="1"/>
    <s v="Accepted"/>
    <x v="2"/>
    <n v="3"/>
    <x v="0"/>
    <s v="Bethany Huard"/>
    <m/>
    <m/>
    <s v="Ava Damri"/>
    <x v="11"/>
    <x v="0"/>
    <s v="Closed"/>
    <n v="0"/>
    <m/>
    <m/>
    <d v="2023-02-07T00:00:00"/>
    <m/>
    <s v="Not a Pursuit"/>
  </r>
  <r>
    <n v="87"/>
    <x v="66"/>
    <x v="66"/>
    <s v="tmcmillin@deloitte.com"/>
    <x v="4"/>
    <x v="6"/>
    <s v="HC Operate"/>
    <m/>
    <m/>
    <m/>
    <m/>
    <m/>
    <m/>
    <m/>
    <s v="Tim McMillin"/>
    <s v="tmcmillin@deloitte.com"/>
    <s v="Yes"/>
    <s v="Central Standard Time (CST);"/>
    <d v="2023-01-09T00:00:00"/>
    <m/>
    <x v="0"/>
    <s v="JO-6390200"/>
    <s v="Prudential Financial, Inc."/>
    <x v="3"/>
    <s v="CORP: Tech: HR Workday Support"/>
    <s v="Tier 1"/>
    <s v="RFP"/>
    <d v="2023-02-20T00:00:00"/>
    <m/>
    <m/>
    <s v="&gt; $2.5M - $5M"/>
    <s v="This is a Prudential RFP for Workday Support.  I will be creating a teams site for all communication. "/>
    <x v="2"/>
    <s v="Accepted"/>
    <x v="1"/>
    <n v="1"/>
    <x v="3"/>
    <s v="Nick D'Angelo"/>
    <m/>
    <m/>
    <m/>
    <x v="0"/>
    <x v="0"/>
    <s v="Closed"/>
    <n v="0"/>
    <m/>
    <m/>
    <d v="2023-03-27T00:00:00"/>
    <s v="Closing out request as no further help has been requested in Orals phase"/>
    <s v="Jupiter Updated (Tags/Team)"/>
  </r>
  <r>
    <n v="88"/>
    <x v="67"/>
    <x v="67"/>
    <s v="andrclark@deloitte.com"/>
    <x v="8"/>
    <x v="1"/>
    <m/>
    <m/>
    <s v="Organizational Strategy, Design, and Transition"/>
    <m/>
    <m/>
    <m/>
    <m/>
    <m/>
    <s v="Cindy Skirvin"/>
    <s v="cskirvin@deloitte.com"/>
    <s v="Yes"/>
    <s v="Eastern Standard Time (EST);"/>
    <d v="2023-01-11T00:00:00"/>
    <m/>
    <x v="0"/>
    <s v="JO-6392403"/>
    <s v="IGT / Landbased Gaming"/>
    <x v="4"/>
    <s v="Land-Based Gaming P&amp;L Review &amp; Org Benchmark"/>
    <s v="Not Tiered"/>
    <s v="RFP"/>
    <d v="2023-01-24T00:00:00"/>
    <m/>
    <m/>
    <s v="&gt; $500K - $1.5M"/>
    <s v="Nick has previously helped with a proposal for IGT so it might make sense. "/>
    <x v="2"/>
    <s v="Accepted"/>
    <x v="0"/>
    <n v="2"/>
    <x v="2"/>
    <s v="Nick D'Angelo"/>
    <m/>
    <m/>
    <s v="Shiva Devarajan"/>
    <x v="12"/>
    <x v="0"/>
    <s v="Closed"/>
    <n v="0"/>
    <m/>
    <m/>
    <d v="2023-01-27T00:00:00"/>
    <m/>
    <s v="Jupiter Updated (Tags/Team)"/>
  </r>
  <r>
    <n v="89"/>
    <x v="68"/>
    <x v="68"/>
    <s v="ndangelo@deloitte.com"/>
    <x v="2"/>
    <x v="4"/>
    <m/>
    <m/>
    <m/>
    <m/>
    <m/>
    <m/>
    <m/>
    <m/>
    <s v="Neal Kimball"/>
    <s v="nkimball@deloitte.com"/>
    <s v="Yes"/>
    <s v="Eastern Standard Time (EST);Mountain Standard Time (MST);"/>
    <d v="2023-01-11T00:00:00"/>
    <m/>
    <x v="1"/>
    <s v="N/A"/>
    <s v="PWFM_Working with Sales Executives"/>
    <x v="5"/>
    <s v="N/A"/>
    <s v="N/A"/>
    <s v="N/A"/>
    <s v="N/A"/>
    <m/>
    <m/>
    <s v="N/A"/>
    <s v="Engaged with Nick D on this. "/>
    <x v="2"/>
    <s v="Accepted"/>
    <x v="1"/>
    <n v="1"/>
    <x v="1"/>
    <s v="Nick D'Angelo"/>
    <m/>
    <m/>
    <m/>
    <x v="0"/>
    <x v="0"/>
    <s v="Closed"/>
    <n v="0"/>
    <m/>
    <m/>
    <d v="2023-01-24T00:00:00"/>
    <m/>
    <s v="Not a Pursuit"/>
  </r>
  <r>
    <n v="90"/>
    <x v="69"/>
    <x v="69"/>
    <s v="chrfrey@deloitte.com"/>
    <x v="17"/>
    <x v="2"/>
    <m/>
    <m/>
    <m/>
    <m/>
    <m/>
    <s v="Chris Frey"/>
    <m/>
    <m/>
    <s v="Chris Frey"/>
    <s v="chrfrey@deloitte.com"/>
    <s v="Yes"/>
    <s v="Eastern Standard Time (EST);"/>
    <d v="2023-01-13T00:00:00"/>
    <m/>
    <x v="1"/>
    <s v="N/A"/>
    <s v="Eightfold Alliance"/>
    <x v="5"/>
    <s v="N/A"/>
    <s v="N/A"/>
    <s v="N/A"/>
    <m/>
    <m/>
    <m/>
    <s v="N/A"/>
    <s v="Assistance in building out our story and value of our Alliance with Eightfold to present internally, to EF sales org and to clients if need be."/>
    <x v="4"/>
    <s v="Accepted"/>
    <x v="0"/>
    <n v="2"/>
    <x v="1"/>
    <s v="Ava Damri"/>
    <m/>
    <m/>
    <m/>
    <x v="2"/>
    <x v="0"/>
    <s v="Closed"/>
    <n v="0"/>
    <m/>
    <m/>
    <d v="2023-06-20T00:00:00"/>
    <m/>
    <s v="Not a Pursuit"/>
  </r>
  <r>
    <n v="91"/>
    <x v="70"/>
    <x v="70"/>
    <s v="chrfrey@deloitte.com"/>
    <x v="17"/>
    <x v="8"/>
    <m/>
    <m/>
    <m/>
    <m/>
    <m/>
    <s v="Chris Frey"/>
    <m/>
    <m/>
    <s v="Chris Frey"/>
    <s v="chrfrey@deloitte.com"/>
    <s v="Yes"/>
    <s v="Eastern Standard Time (EST);"/>
    <d v="2023-01-17T00:00:00"/>
    <m/>
    <x v="0"/>
    <s v="JO-6329890"/>
    <s v="Netflix"/>
    <x v="2"/>
    <s v="Netflix "/>
    <s v="Not Tiered"/>
    <s v="RFI"/>
    <s v="N/A"/>
    <m/>
    <m/>
    <m/>
    <s v="similar to RFP for Medtronics that Ava is helping with"/>
    <x v="0"/>
    <s v="Accepted"/>
    <x v="1"/>
    <n v="1"/>
    <x v="3"/>
    <s v="Ava Damri"/>
    <m/>
    <m/>
    <m/>
    <x v="2"/>
    <x v="0"/>
    <s v="Closed"/>
    <n v="0"/>
    <m/>
    <m/>
    <d v="2023-02-13T00:00:00"/>
    <m/>
    <s v="Jupiter Updated (Tags/Team)"/>
  </r>
  <r>
    <n v="92"/>
    <x v="71"/>
    <x v="71"/>
    <s v="nanellis@deloitte.com"/>
    <x v="14"/>
    <x v="2"/>
    <m/>
    <m/>
    <m/>
    <s v="Workforce Strategy &amp; Analytics"/>
    <m/>
    <m/>
    <m/>
    <m/>
    <s v="Laura Shact"/>
    <s v="lshact@deloitte.com"/>
    <s v="Yes"/>
    <s v="Pacific Standard Time (PST);"/>
    <d v="2023-01-17T00:00:00"/>
    <m/>
    <x v="0"/>
    <s v="JO-6399415"/>
    <s v="Equinix"/>
    <x v="2"/>
    <s v="Equinix Future of Work"/>
    <s v="Not Tiered"/>
    <s v="RFI"/>
    <m/>
    <m/>
    <m/>
    <s v="&gt; $500K - $1.5M"/>
    <m/>
    <x v="1"/>
    <s v="Accepted"/>
    <x v="0"/>
    <n v="2"/>
    <x v="1"/>
    <s v="Shiva Devarajan"/>
    <m/>
    <m/>
    <m/>
    <x v="1"/>
    <x v="0"/>
    <s v="Closed"/>
    <n v="0"/>
    <m/>
    <m/>
    <d v="2023-02-03T00:00:00"/>
    <m/>
    <s v="Jupiter Updated (Tags/Team)"/>
  </r>
  <r>
    <n v="93"/>
    <x v="72"/>
    <x v="72"/>
    <s v="lmonck@deloitte.com"/>
    <x v="18"/>
    <x v="2"/>
    <m/>
    <m/>
    <m/>
    <s v="Workforce Strategy &amp; Analytics"/>
    <m/>
    <s v="Luke Monck"/>
    <s v="lmonck@deloitte.com"/>
    <m/>
    <s v="Luke Monck"/>
    <s v="lmonck@deloitte.com"/>
    <s v="Yes"/>
    <s v="Eastern Standard Time (EST);"/>
    <d v="2023-01-27T00:00:00"/>
    <m/>
    <x v="0"/>
    <s v="JO-6384347"/>
    <s v="Israel Chemicals"/>
    <x v="1"/>
    <s v="Future Plant Design"/>
    <s v="Not Tiered"/>
    <s v="RFP"/>
    <d v="2023-03-31T00:00:00"/>
    <m/>
    <m/>
    <s v="&gt; $5M"/>
    <m/>
    <x v="0"/>
    <s v="Accepted"/>
    <x v="0"/>
    <n v="2"/>
    <x v="1"/>
    <s v="Bethany Huard"/>
    <m/>
    <m/>
    <m/>
    <x v="6"/>
    <x v="0"/>
    <s v="Closed"/>
    <n v="0"/>
    <m/>
    <m/>
    <d v="2023-03-31T00:00:00"/>
    <m/>
    <s v="Jupiter Updated (Tags/Team)"/>
  </r>
  <r>
    <n v="94"/>
    <x v="73"/>
    <x v="73"/>
    <s v="ndangelo@deloitte.com"/>
    <x v="2"/>
    <x v="0"/>
    <m/>
    <s v="Payroll &amp; Workforce Management Solutions"/>
    <m/>
    <m/>
    <m/>
    <s v="Mike Levin"/>
    <s v="milevin@deloitte.com"/>
    <m/>
    <s v="Brian Proctor"/>
    <s v="brproctor@deloitte.com"/>
    <s v="No"/>
    <s v="Eastern Standard Time (EST);Central Standard Time (CST);Mountain Standard Time (MST);"/>
    <d v="2023-01-26T00:00:00"/>
    <m/>
    <x v="0"/>
    <s v="JO-6422034"/>
    <s v="Meta"/>
    <x v="2"/>
    <s v="MVR_Finance_Payroll Phase III"/>
    <s v="Tier 1"/>
    <s v="RFP"/>
    <d v="2023-02-17T00:00:00"/>
    <m/>
    <m/>
    <s v="&gt; $2.5M - $5M"/>
    <m/>
    <x v="2"/>
    <s v="Accepted"/>
    <x v="2"/>
    <n v="3"/>
    <x v="2"/>
    <s v="Nick D'Angelo"/>
    <m/>
    <m/>
    <m/>
    <x v="0"/>
    <x v="0"/>
    <s v="Closed"/>
    <n v="0"/>
    <m/>
    <m/>
    <d v="2023-03-16T00:00:00"/>
    <m/>
    <s v="Jupiter Updated (Tags/Team)"/>
  </r>
  <r>
    <n v="95"/>
    <x v="74"/>
    <x v="74"/>
    <s v="ndangelo@deloitte.com"/>
    <x v="2"/>
    <x v="6"/>
    <s v="HC Operate"/>
    <m/>
    <m/>
    <m/>
    <m/>
    <s v="Tim McMillin"/>
    <s v="tmcmillin@deloitte.com"/>
    <m/>
    <s v="Pat Shannon"/>
    <s v="patshannon@deloitte.com"/>
    <s v="No"/>
    <s v="Central Standard Time (CST);"/>
    <d v="2023-01-31T00:00:00"/>
    <m/>
    <x v="0"/>
    <s v="JO-6430201"/>
    <s v="Cushman &amp; Wakefield, Inc."/>
    <x v="3"/>
    <s v="_x000a_C&amp;W WD Operate"/>
    <s v="Not Tiered"/>
    <s v="Early Conversations"/>
    <s v="TBD"/>
    <m/>
    <m/>
    <s v="&gt; $500K - $1.5M"/>
    <m/>
    <x v="2"/>
    <s v="Accepted"/>
    <x v="1"/>
    <n v="1"/>
    <x v="3"/>
    <s v="Nick D'Angelo"/>
    <m/>
    <m/>
    <m/>
    <x v="0"/>
    <x v="0"/>
    <s v="Closed"/>
    <n v="0"/>
    <m/>
    <m/>
    <d v="2023-02-05T00:00:00"/>
    <m/>
    <s v="Jupiter Updated (Tags/Team)"/>
  </r>
  <r>
    <n v="96"/>
    <x v="75"/>
    <x v="75"/>
    <s v="andrclark@deloitte.com"/>
    <x v="8"/>
    <x v="0"/>
    <m/>
    <s v="HR Strategy &amp; Solutions"/>
    <m/>
    <m/>
    <m/>
    <s v="Andrew Clark"/>
    <s v="andrclark@deloitte.com"/>
    <m/>
    <s v="Brian Cespedes"/>
    <s v="bcespedes@deloitte.com"/>
    <s v="No"/>
    <s v="Mountain Standard Time (MST);"/>
    <d v="2023-02-01T00:00:00"/>
    <m/>
    <x v="0"/>
    <s v="JO-6425569"/>
    <s v="Discount Tire Company"/>
    <x v="4"/>
    <s v="Discount Tire KC DWP Intranet Migration Strategy"/>
    <s v="Not Tiered"/>
    <s v="RFP"/>
    <d v="2023-02-10T00:00:00"/>
    <m/>
    <m/>
    <s v="&gt; $2.5M - $5M"/>
    <s v="This is a C&amp;M/HC HRT Digital Workplace and Knowledge Contact Management pursuit with a chance to work with a historical buyer of Deloitte. This is a tight turnaround but likely a light RFP."/>
    <x v="2"/>
    <s v="Accepted"/>
    <x v="0"/>
    <n v="2"/>
    <x v="0"/>
    <s v="Nick D'Angelo"/>
    <m/>
    <m/>
    <s v="Shiva Devarajan"/>
    <x v="12"/>
    <x v="0"/>
    <s v="Closed"/>
    <n v="0"/>
    <m/>
    <m/>
    <d v="2023-02-20T00:00:00"/>
    <m/>
    <s v="Jupiter Updated (Tags/Team)"/>
  </r>
  <r>
    <n v="97"/>
    <x v="76"/>
    <x v="76"/>
    <s v="chrisforti@deloitte.com"/>
    <x v="16"/>
    <x v="0"/>
    <m/>
    <s v="Payroll &amp; Workforce Management Solutions"/>
    <m/>
    <m/>
    <m/>
    <s v="Chris Forti and Spencer Horowitz"/>
    <s v="chrisforti@deloitte.com"/>
    <m/>
    <s v="Chip Newton"/>
    <s v="chipnewton@deloitte.com"/>
    <s v="No"/>
    <s v="Eastern Standard Time (EST);"/>
    <d v="2023-02-03T00:00:00"/>
    <m/>
    <x v="0"/>
    <s v="JO-6435437"/>
    <s v="NYU"/>
    <x v="6"/>
    <s v="NYU Langone UKG Assessment"/>
    <s v="Not Tiered"/>
    <s v="RFP"/>
    <d v="2023-02-10T00:00:00"/>
    <m/>
    <m/>
    <s v="&lt; $500K"/>
    <s v="This pursuit is for an assessment, est at $300K.  This will lead to a UKG Implementation opportunity, which could be $1-5M in size.  "/>
    <x v="7"/>
    <s v="Accepted"/>
    <x v="1"/>
    <n v="1"/>
    <x v="4"/>
    <s v="Bethany Huard"/>
    <m/>
    <m/>
    <m/>
    <x v="6"/>
    <x v="0"/>
    <s v="Closed"/>
    <n v="0"/>
    <m/>
    <m/>
    <d v="2023-03-31T00:00:00"/>
    <m/>
    <s v="Jupiter Updated (Tags/Team)"/>
  </r>
  <r>
    <n v="98"/>
    <x v="77"/>
    <x v="77"/>
    <s v="chrisforti@deloitte.com"/>
    <x v="16"/>
    <x v="0"/>
    <m/>
    <s v="Payroll &amp; Workforce Management Solutions"/>
    <m/>
    <m/>
    <m/>
    <s v="Chris Forti, Spencer Horowitz"/>
    <s v="chrisforti@deloitte.com"/>
    <m/>
    <s v="Chip Newton"/>
    <s v="chipnewton@deloitte.com"/>
    <s v="No"/>
    <s v="Eastern Standard Time (EST);"/>
    <d v="2023-02-09T00:00:00"/>
    <m/>
    <x v="0"/>
    <s v="JO-6104077"/>
    <s v="Northwell Health"/>
    <x v="0"/>
    <s v="UKG RFI Deck"/>
    <s v="Not Tiered"/>
    <s v="RFI"/>
    <m/>
    <m/>
    <m/>
    <m/>
    <s v="We have a couple of slides to polish up before sending to the client. this is a small ask right now... Hopefully, will lead to a future proposal. "/>
    <x v="2"/>
    <s v="Accepted"/>
    <x v="0"/>
    <n v="2"/>
    <x v="0"/>
    <s v="Ava Damri"/>
    <m/>
    <m/>
    <m/>
    <x v="2"/>
    <x v="0"/>
    <s v="Closed"/>
    <n v="0"/>
    <m/>
    <m/>
    <d v="2023-04-11T00:00:00"/>
    <s v="Draft SOW in progress. Looks like there is no more need for Pod Support. Closing Pursuit on 4/11"/>
    <s v="Jupiter Updated (Tags/Team)"/>
  </r>
  <r>
    <n v="99"/>
    <x v="78"/>
    <x v="78"/>
    <s v="alexchun@deloitte.com"/>
    <x v="11"/>
    <x v="0"/>
    <m/>
    <s v="ServiceNow HRT"/>
    <m/>
    <m/>
    <m/>
    <s v="Alex Chun"/>
    <s v="alexchun@deloitte.com"/>
    <m/>
    <s v="Tauna Jecmen / JJ Evans / Scott Warwick"/>
    <s v="tjecmen@deloitte.com"/>
    <s v="No"/>
    <s v="Central Standard Time (CST);"/>
    <d v="2023-02-10T00:00:00"/>
    <m/>
    <x v="0"/>
    <s v="JO-6451453"/>
    <s v="LAM Research"/>
    <x v="2"/>
    <s v="LAM Research ServiceNow HRSD Pursuit"/>
    <s v="Not Tiered"/>
    <s v="RFP"/>
    <d v="2023-02-21T00:00:00"/>
    <m/>
    <m/>
    <s v="&gt; $1.5M - $2.5M"/>
    <m/>
    <x v="2"/>
    <s v="Accepted"/>
    <x v="2"/>
    <n v="3"/>
    <x v="5"/>
    <s v="Nick D'Angelo"/>
    <m/>
    <m/>
    <m/>
    <x v="0"/>
    <x v="0"/>
    <s v="Closed"/>
    <n v="0"/>
    <m/>
    <m/>
    <d v="2023-03-08T00:00:00"/>
    <m/>
    <s v="Jupiter Updated (Tags/Team)"/>
  </r>
  <r>
    <n v="100"/>
    <x v="79"/>
    <x v="79"/>
    <s v="yama@deloitte.com"/>
    <x v="19"/>
    <x v="0"/>
    <m/>
    <s v="Payroll &amp; Workforce Management Solutions"/>
    <m/>
    <m/>
    <m/>
    <m/>
    <m/>
    <m/>
    <s v="Kevin Ma"/>
    <s v="yama@deloitte.com"/>
    <s v="Yes"/>
    <s v="Pacific Standard Time (PST);Eastern Standard Time (EST);"/>
    <d v="2023-02-13T00:00:00"/>
    <m/>
    <x v="0"/>
    <s v="JO-6067424"/>
    <s v="Delta Airlines"/>
    <x v="4"/>
    <s v="_x000a_ACS - MPS (Manpower Planning System) Replacement"/>
    <s v="Tier 2"/>
    <s v="Orals"/>
    <s v="N/A"/>
    <m/>
    <m/>
    <s v="&gt; $5M"/>
    <s v="Scaled Agile activation for the program team upon program start, estimated in March.  Needs estimates and resource plan for pricing ASAP."/>
    <x v="1"/>
    <s v="Accepted"/>
    <x v="0"/>
    <n v="2"/>
    <x v="2"/>
    <s v="Nicholas Gregoretti"/>
    <m/>
    <m/>
    <s v="Nick D'Angelo"/>
    <x v="13"/>
    <x v="0"/>
    <s v="Closed"/>
    <n v="0"/>
    <m/>
    <m/>
    <d v="2023-03-03T00:00:00"/>
    <m/>
    <s v="Jupiter Updated (Tags/Team)"/>
  </r>
  <r>
    <n v="101"/>
    <x v="80"/>
    <x v="80"/>
    <s v="cafox@deloitte.com"/>
    <x v="20"/>
    <x v="0"/>
    <m/>
    <m/>
    <m/>
    <m/>
    <m/>
    <s v="Carrie Fox"/>
    <s v="cafox@deloitte.com"/>
    <m/>
    <s v="Jessica Britton"/>
    <s v="jbritton@deloitte.com"/>
    <s v="No"/>
    <s v="Eastern Standard Time (EST);Central Standard Time (CST);"/>
    <d v="2023-02-14T00:00:00"/>
    <m/>
    <x v="0"/>
    <s v="JO-6386151"/>
    <s v="Occidental Petroleum"/>
    <x v="1"/>
    <s v="Oxy OT for Workday"/>
    <s v="Not Tiered"/>
    <s v="RFP"/>
    <d v="2023-03-01T00:00:00"/>
    <m/>
    <m/>
    <s v="&gt; $500K - $1.5M"/>
    <s v="ATTEST client. Just won 12 week HR Op Model / Phase 0 Assessment. This new RFP is for 2.5 year Workday implementation to follow - we cannot bid on WD implementation, but we can bid on OCM components as well as program advisory, Op Model / Process and Workday advisory. Intent to bid submitted today (13th) and the RFP is due March 1 and has several attachments / appendices to provide response within certain format. Internal reviews with Independence and QRM are required due to attest relationship."/>
    <x v="2"/>
    <s v="Accepted"/>
    <x v="2"/>
    <n v="3"/>
    <x v="5"/>
    <s v="Ava Damri"/>
    <m/>
    <m/>
    <m/>
    <x v="2"/>
    <x v="0"/>
    <s v="Closed"/>
    <n v="0"/>
    <m/>
    <m/>
    <d v="2023-03-07T00:00:00"/>
    <m/>
    <s v="Jupiter Updated (Tags/Team)"/>
  </r>
  <r>
    <n v="102"/>
    <x v="81"/>
    <x v="81"/>
    <s v="bcraver@deloitte.com"/>
    <x v="21"/>
    <x v="2"/>
    <m/>
    <m/>
    <m/>
    <s v="Workforce Activation"/>
    <m/>
    <s v="Dan Haddad"/>
    <m/>
    <m/>
    <s v="Bradd Craver"/>
    <s v="bcraver@deloitte.com"/>
    <s v="Yes"/>
    <s v="Eastern Standard Time (EST);"/>
    <d v="2023-02-13T00:00:00"/>
    <m/>
    <x v="0"/>
    <s v="JO-6333163"/>
    <s v="Nissan"/>
    <x v="4"/>
    <s v="Nissan Employee Experience"/>
    <s v="Not Tiered"/>
    <s v="Contracting"/>
    <s v="N/A"/>
    <m/>
    <m/>
    <s v="&gt; $500K - $1.5M"/>
    <m/>
    <x v="2"/>
    <s v="Accepted"/>
    <x v="1"/>
    <n v="1"/>
    <x v="3"/>
    <s v="Ava Damri"/>
    <m/>
    <m/>
    <m/>
    <x v="2"/>
    <x v="0"/>
    <s v="Closed"/>
    <n v="0"/>
    <m/>
    <m/>
    <d v="2023-02-15T00:00:00"/>
    <m/>
    <s v="Jupiter Updated (Tags/Team)"/>
  </r>
  <r>
    <n v="103"/>
    <x v="82"/>
    <x v="82"/>
    <s v="mkorbieh@deloitte.com"/>
    <x v="22"/>
    <x v="0"/>
    <m/>
    <s v="Oracle Enabled Transformation"/>
    <m/>
    <m/>
    <m/>
    <s v="Carl Eisenmann"/>
    <s v="ceisenmann@deloitte.com"/>
    <m/>
    <s v="Carl Eisenmann"/>
    <s v="ceisenmann@deloitte.com"/>
    <s v="Yes"/>
    <s v="Eastern Standard Time (EST);Central Standard Time (CST);"/>
    <d v="2023-02-06T00:00:00"/>
    <m/>
    <x v="0"/>
    <s v="JO-5949452"/>
    <s v="STO Building Group"/>
    <x v="1"/>
    <s v="HCM Technology Implementation"/>
    <s v="Not Tiered"/>
    <s v="RFP"/>
    <d v="2023-03-09T00:00:00"/>
    <m/>
    <m/>
    <s v="&gt; $2.5M - $5M"/>
    <m/>
    <x v="7"/>
    <s v="Accepted"/>
    <x v="1"/>
    <n v="1"/>
    <x v="1"/>
    <s v="Bethany Huard"/>
    <m/>
    <m/>
    <m/>
    <x v="6"/>
    <x v="0"/>
    <s v="Closed"/>
    <n v="0"/>
    <m/>
    <m/>
    <d v="2023-03-09T00:00:00"/>
    <m/>
    <s v="Jupiter Updated (Tags/Team)"/>
  </r>
  <r>
    <n v="104"/>
    <x v="83"/>
    <x v="83"/>
    <s v="matfox@deloitte.com"/>
    <x v="23"/>
    <x v="1"/>
    <m/>
    <m/>
    <s v="Change Services (CS&amp;A / T&amp;C)"/>
    <m/>
    <m/>
    <s v="Matthew Fox"/>
    <s v="matfox@deloitte.com"/>
    <m/>
    <s v="Myke Miller"/>
    <s v="mykemiller@deloitte.com"/>
    <s v="No"/>
    <s v="Eastern Standard Time (EST);"/>
    <d v="2023-02-16T00:00:00"/>
    <m/>
    <x v="0"/>
    <s v="JO-6463467"/>
    <s v="General Dynamics - Electric Boat"/>
    <x v="1"/>
    <s v="GD EB - Cloud Migration RFP"/>
    <s v="Not Tiered"/>
    <s v="RFP"/>
    <d v="2023-03-10T00:00:00"/>
    <m/>
    <m/>
    <s v="&gt; $500K - $1.5M"/>
    <s v="Would like to work w/ Bethany Huard, especially in light of industry and her past experience w/ EB."/>
    <x v="0"/>
    <s v="Accepted"/>
    <x v="2"/>
    <n v="3"/>
    <x v="2"/>
    <s v="Bethany Huard"/>
    <m/>
    <m/>
    <m/>
    <x v="6"/>
    <x v="0"/>
    <s v="Closed"/>
    <n v="0"/>
    <m/>
    <m/>
    <d v="2023-06-30T00:00:00"/>
    <m/>
    <s v="Jupiter Updated (Tags/Team)"/>
  </r>
  <r>
    <n v="105"/>
    <x v="84"/>
    <x v="84"/>
    <s v="chrisforti@deloitte.com"/>
    <x v="16"/>
    <x v="0"/>
    <m/>
    <s v="Workday Enabled Transformation"/>
    <m/>
    <m/>
    <m/>
    <s v="Chris Forti"/>
    <s v="chrisforti@deloitte.com"/>
    <m/>
    <s v="Dan Sundt"/>
    <s v="dsundt@deloitte.com"/>
    <s v="No"/>
    <s v="Eastern Standard Time (EST);Central Standard Time (CST);"/>
    <d v="2023-02-20T00:00:00"/>
    <m/>
    <x v="0"/>
    <s v="JO-6514360"/>
    <s v="Cardinal Health"/>
    <x v="0"/>
    <s v="Cardinal Health Workday Recruiting Implementation"/>
    <s v="Not Tiered"/>
    <s v="Pre-RFX"/>
    <m/>
    <m/>
    <m/>
    <s v="&gt; $500K - $1.5M"/>
    <s v="Cardinal Health is expected to send Deloitte an RFP to implement Workday Recruiting.  We don't have the RFP yet, however, I would expect it may arrive the week of February 20th.  "/>
    <x v="2"/>
    <s v="Accepted"/>
    <x v="0"/>
    <n v="2"/>
    <x v="0"/>
    <s v="Ava Damri"/>
    <m/>
    <m/>
    <s v="Shiva Devarajan"/>
    <x v="3"/>
    <x v="0"/>
    <s v="Closed"/>
    <n v="0"/>
    <m/>
    <m/>
    <d v="2023-04-11T00:00:00"/>
    <s v="Lost pursuit"/>
    <s v="Jupiter Updated (Tags/Team)"/>
  </r>
  <r>
    <n v="106"/>
    <x v="85"/>
    <x v="85"/>
    <s v="strickie@deloitte.com"/>
    <x v="24"/>
    <x v="4"/>
    <m/>
    <m/>
    <m/>
    <m/>
    <m/>
    <m/>
    <m/>
    <m/>
    <s v="Sara Trickie"/>
    <s v="strickie@deloitte.com"/>
    <s v="Yes"/>
    <s v="Eastern Standard Time (EST);"/>
    <d v="2023-02-21T00:00:00"/>
    <m/>
    <x v="1"/>
    <s v="N/A"/>
    <s v="Updates to Momentum Health"/>
    <x v="5"/>
    <s v="Momentum"/>
    <s v="N/A"/>
    <s v="N/A"/>
    <s v="N/A"/>
    <m/>
    <m/>
    <s v="N/A"/>
    <s v="Updates to the Momentum Sales Deck to support launch of OneMomentum and Ascend (May). Have a few weeks to get this done, but want to make sure we capitalize on some of the work that the GTM pod is doing with Agile activation, etc. "/>
    <x v="1"/>
    <s v="Accepted"/>
    <x v="1"/>
    <n v="1"/>
    <x v="4"/>
    <s v="Nicholas Gregoretti"/>
    <m/>
    <m/>
    <m/>
    <x v="14"/>
    <x v="0"/>
    <s v="Closed"/>
    <n v="0"/>
    <m/>
    <m/>
    <d v="2023-04-17T00:00:00"/>
    <m/>
    <s v="Not a Pursuit"/>
  </r>
  <r>
    <n v="107"/>
    <x v="86"/>
    <x v="86"/>
    <s v="jaminelson@deloitte.com"/>
    <x v="25"/>
    <x v="0"/>
    <m/>
    <s v="HR Strategy &amp; Solutions"/>
    <m/>
    <m/>
    <m/>
    <s v="Jamie Drew"/>
    <s v="jaminelson@deloitte.com"/>
    <m/>
    <s v="Vyas Anantharaman "/>
    <s v="vyanantharaman@deloitte.com"/>
    <s v="No"/>
    <s v="Mountain Standard Time (MST);Central Standard Time (CST);"/>
    <d v="2023-02-20T00:00:00"/>
    <m/>
    <x v="0"/>
    <s v="JO-6476813"/>
    <s v="uniQure"/>
    <x v="0"/>
    <s v="uniQure HR Process Mapping &amp; HRIS Benchmarks"/>
    <s v="Not Tiered"/>
    <s v="RFP"/>
    <d v="2023-02-23T00:00:00"/>
    <m/>
    <m/>
    <s v="&lt; $500,000"/>
    <s v="10-20 slides, enhanced formatting, Life Sciences focused graphics and icons "/>
    <x v="5"/>
    <s v="Accepted"/>
    <x v="1"/>
    <n v="1"/>
    <x v="0"/>
    <s v="Nick D'Angelo"/>
    <m/>
    <m/>
    <s v="(Maddy) Kallur Purushothaman Madhusudan"/>
    <x v="15"/>
    <x v="0"/>
    <s v="Closed"/>
    <n v="0"/>
    <m/>
    <m/>
    <d v="2023-02-22T00:00:00"/>
    <m/>
    <s v="Jupiter Updated (Tags/Team)"/>
  </r>
  <r>
    <n v="108"/>
    <x v="87"/>
    <x v="87"/>
    <s v="nanellis@deloitte.com"/>
    <x v="14"/>
    <x v="6"/>
    <s v="HC Operate"/>
    <m/>
    <m/>
    <m/>
    <m/>
    <m/>
    <m/>
    <m/>
    <s v="Nancy Ellis"/>
    <s v="nanellis@deloitte.com"/>
    <s v="Yes"/>
    <s v="Central Standard Time (CST);"/>
    <d v="2023-02-20T00:00:00"/>
    <m/>
    <x v="1"/>
    <s v="N/A"/>
    <s v="HCaaS TMT Strategy"/>
    <x v="5"/>
    <m/>
    <m/>
    <m/>
    <m/>
    <m/>
    <m/>
    <m/>
    <s v="We are seeking to add accountability and tracking to the HCaaS TMT strategy deck."/>
    <x v="1"/>
    <s v="Accepted"/>
    <x v="1"/>
    <n v="1"/>
    <x v="3"/>
    <s v="Shiva Devarajan"/>
    <m/>
    <m/>
    <m/>
    <x v="1"/>
    <x v="0"/>
    <s v="Closed"/>
    <n v="0"/>
    <m/>
    <m/>
    <d v="2023-06-12T00:00:00"/>
    <s v="SD - As of 5/30, this is still in progress and current weight should still be 0.17. As of 6/12, this is closed."/>
    <s v="Not a Pursuit"/>
  </r>
  <r>
    <n v="109"/>
    <x v="88"/>
    <x v="88"/>
    <s v="chrisforti@deloitte.com"/>
    <x v="16"/>
    <x v="0"/>
    <m/>
    <s v="Payroll &amp; Workforce Management Solutions"/>
    <m/>
    <m/>
    <m/>
    <m/>
    <m/>
    <m/>
    <s v="Chris Forti"/>
    <s v="chrisforti@deloitte.com"/>
    <s v="Yes"/>
    <s v="Eastern Standard Time (EST);"/>
    <d v="2023-02-22T00:00:00"/>
    <m/>
    <x v="1"/>
    <s v="N/A"/>
    <s v="UKG Healthcare West Summit"/>
    <x v="0"/>
    <s v="UKG - Deloitte Vendor Alliance"/>
    <s v="Not Tiered"/>
    <s v="N/A"/>
    <s v="N/A"/>
    <m/>
    <m/>
    <s v="N/A"/>
    <s v="I have a small need to help make a few enhancements to a Deloitte presentation to be delivered as a keynote at the UKG Healthcare West Summit on 3/1 in Phoenix, AZ.  Chip Newton and Shannon Poynton are the speakers for this event.  "/>
    <x v="1"/>
    <s v="Accepted"/>
    <x v="1"/>
    <n v="1"/>
    <x v="3"/>
    <s v="Nicholas Gregoretti"/>
    <m/>
    <m/>
    <s v="Kapil Sable"/>
    <x v="16"/>
    <x v="0"/>
    <s v="Closed"/>
    <n v="0"/>
    <m/>
    <m/>
    <d v="2023-02-24T00:00:00"/>
    <m/>
    <s v="Not a Pursuit"/>
  </r>
  <r>
    <n v="110"/>
    <x v="89"/>
    <x v="89"/>
    <s v="lmonck@deloitte.com"/>
    <x v="18"/>
    <x v="1"/>
    <m/>
    <m/>
    <s v="Change Services (CS&amp;A / T&amp;C)"/>
    <m/>
    <m/>
    <s v="Luke Monck"/>
    <s v="lmonck@deloitte.com"/>
    <m/>
    <s v="Luke Monck"/>
    <s v="lmonck@deloitte.com"/>
    <s v="Yes"/>
    <s v="Eastern Standard Time (EST);"/>
    <d v="2023-02-27T00:00:00"/>
    <m/>
    <x v="0"/>
    <s v="JO-6478701"/>
    <s v="Raytheon"/>
    <x v="1"/>
    <s v="EDX Connected Factory CY23"/>
    <s v="Not Tiered"/>
    <s v="RFP"/>
    <d v="2023-03-06T00:00:00"/>
    <m/>
    <m/>
    <s v="&gt; $5M"/>
    <s v="Requesting Beth Huard.  She has special knowledge of our OCM smart factory solutions."/>
    <x v="7"/>
    <s v="Accepted"/>
    <x v="1"/>
    <n v="1"/>
    <x v="4"/>
    <s v="Bethany Huard"/>
    <m/>
    <m/>
    <m/>
    <x v="6"/>
    <x v="0"/>
    <s v="Closed"/>
    <n v="0"/>
    <m/>
    <m/>
    <d v="2023-03-06T00:00:00"/>
    <m/>
    <s v="Jupiter Updated (Tags/Team)"/>
  </r>
  <r>
    <n v="111"/>
    <x v="90"/>
    <x v="90"/>
    <s v="ceisenmann@deloitte.com"/>
    <x v="3"/>
    <x v="0"/>
    <m/>
    <s v="Workday Enabled Transformation"/>
    <m/>
    <m/>
    <m/>
    <s v="Mark Korbieh"/>
    <s v="mkorbieh@deloitte.com"/>
    <m/>
    <s v="Dan Sundt -LEP / Mark Korbieh - SE"/>
    <s v="mkorbieh@deloitte.com"/>
    <s v="Yes"/>
    <s v="Eastern Standard Time (EST);"/>
    <d v="2023-02-27T00:00:00"/>
    <m/>
    <x v="0"/>
    <s v="JO-5994190"/>
    <s v="Country Financials"/>
    <x v="3"/>
    <s v="ERP Enabled Finance and HR Transformation"/>
    <s v="Not Tiered"/>
    <s v="RFP"/>
    <d v="2023-03-10T00:00:00"/>
    <m/>
    <m/>
    <s v="&gt; $5M"/>
    <s v="this is a full platform pursuit - we need content and PMO support"/>
    <x v="0"/>
    <s v="Accepted"/>
    <x v="1"/>
    <n v="1"/>
    <x v="1"/>
    <s v="Bethany Huard"/>
    <m/>
    <m/>
    <m/>
    <x v="6"/>
    <x v="0"/>
    <s v="Closed"/>
    <n v="0"/>
    <m/>
    <m/>
    <d v="2023-05-01T00:00:00"/>
    <m/>
    <s v="Jupiter Updated (Tags/Team)"/>
  </r>
  <r>
    <n v="112"/>
    <x v="91"/>
    <x v="91"/>
    <s v="sisavitt@deloitte.com"/>
    <x v="26"/>
    <x v="1"/>
    <m/>
    <m/>
    <s v="Change Services (CS&amp;A / T&amp;C)"/>
    <m/>
    <m/>
    <s v="Simona Savitt"/>
    <s v="sisavitt@deloitte.com"/>
    <m/>
    <s v="Simona Savitt"/>
    <s v="sisavitt@deloitte.com"/>
    <s v="Yes"/>
    <s v="Eastern Standard Time (EST);"/>
    <d v="2023-03-02T00:00:00"/>
    <m/>
    <x v="0"/>
    <s v="JO-6486905"/>
    <s v="Lockheed Martin"/>
    <x v="1"/>
    <s v="1LMX OCM"/>
    <s v="Not Tiered"/>
    <s v="Early Conversations"/>
    <d v="2023-03-07T00:00:00"/>
    <m/>
    <m/>
    <s v="&gt; $2.5M - $5M"/>
    <s v="Appreciate the help! Request working with Bethany Huard"/>
    <x v="0"/>
    <s v="Accepted"/>
    <x v="2"/>
    <n v="3"/>
    <x v="3"/>
    <s v="Bethany Huard"/>
    <m/>
    <m/>
    <m/>
    <x v="6"/>
    <x v="0"/>
    <s v="Closed"/>
    <n v="0"/>
    <m/>
    <m/>
    <d v="2023-03-10T00:00:00"/>
    <m/>
    <s v="Jupiter Updated (Tags/Team)"/>
  </r>
  <r>
    <n v="113"/>
    <x v="92"/>
    <x v="92"/>
    <s v="brianamartin@deloitte.com"/>
    <x v="27"/>
    <x v="1"/>
    <m/>
    <m/>
    <s v="Change Services (CS&amp;A / T&amp;C)"/>
    <m/>
    <m/>
    <s v="Briana Martin"/>
    <s v="brianamartin@deloitte.com"/>
    <m/>
    <s v="Briana Martin"/>
    <s v="brianamartin@deloitte.com"/>
    <s v="Yes"/>
    <s v="Central Standard Time (CST);"/>
    <d v="2023-03-02T00:00:00"/>
    <m/>
    <x v="0"/>
    <s v="JO-6486905"/>
    <s v="Lockheed Martin"/>
    <x v="1"/>
    <s v="RMS 1LMX"/>
    <s v="Not Tiered"/>
    <s v="RFP"/>
    <d v="2023-03-08T00:00:00"/>
    <m/>
    <m/>
    <s v="&gt; $1M"/>
    <m/>
    <x v="0"/>
    <s v="Accepted"/>
    <x v="2"/>
    <n v="3"/>
    <x v="5"/>
    <s v="Bethany Huard"/>
    <m/>
    <m/>
    <s v="Ava Damri"/>
    <x v="11"/>
    <x v="0"/>
    <s v="Closed"/>
    <n v="0"/>
    <m/>
    <m/>
    <d v="2023-03-31T00:00:00"/>
    <m/>
    <s v="Jupiter Updated (Tags/Team)"/>
  </r>
  <r>
    <n v="114"/>
    <x v="93"/>
    <x v="93"/>
    <s v="lshane@deloitte.com"/>
    <x v="28"/>
    <x v="0"/>
    <m/>
    <s v="HR Strategy &amp; Solutions"/>
    <m/>
    <m/>
    <m/>
    <s v="Lisa Shane"/>
    <s v="lshane@deloitte.com"/>
    <m/>
    <s v="Jessica Britton"/>
    <s v="jbritton@deloitte.com"/>
    <s v="No"/>
    <s v="Central Standard Time (CST);"/>
    <d v="2023-03-06T00:00:00"/>
    <m/>
    <x v="0"/>
    <s v="JO-6560142"/>
    <s v="Kroger"/>
    <x v="4"/>
    <s v="Kroger - HR Strategy, Roadmap &amp; Operating Model"/>
    <s v="Not Tiered"/>
    <s v="Early Conversations"/>
    <m/>
    <m/>
    <m/>
    <s v="&gt; $1.5M - $2.5M"/>
    <s v="We are engaged with this client on optimizing their Oracle payroll &amp; HR environment (HR &amp; Finance), and they have brought up the need for more support with their HR Strategy &amp; Operating Model. They have asked for a conversation on this topic to discuss what we see as possible as well as how we can help. This is early conversations but could result in a lot of ongoing work, as well as developing better relationships with the client."/>
    <x v="8"/>
    <s v="Accepted"/>
    <x v="2"/>
    <n v="3"/>
    <x v="2"/>
    <s v="Nicholas Gregoretti"/>
    <m/>
    <m/>
    <m/>
    <x v="14"/>
    <x v="0"/>
    <s v="Closed"/>
    <n v="0"/>
    <m/>
    <m/>
    <d v="2023-03-13T00:00:00"/>
    <m/>
    <s v="Jupiter Updated (Tags/Team)"/>
  </r>
  <r>
    <n v="115"/>
    <x v="94"/>
    <x v="94"/>
    <s v="twilliams@deloitte.com"/>
    <x v="7"/>
    <x v="1"/>
    <m/>
    <m/>
    <s v="Change Services (CS&amp;A / T&amp;C)"/>
    <m/>
    <m/>
    <s v="Tim Williams"/>
    <s v="twilliams@deloitte.com"/>
    <m/>
    <s v="Tim Williams"/>
    <s v="twilliams@deloitte.com"/>
    <s v="Yes"/>
    <s v="Eastern Standard Time (EST);"/>
    <d v="2023-03-06T00:00:00"/>
    <m/>
    <x v="0"/>
    <s v="JO-6495933"/>
    <s v="Saltwater River Project"/>
    <x v="1"/>
    <s v="Salt River SAP CIS Pursuit"/>
    <s v="Not Tiered"/>
    <s v="RFP"/>
    <d v="2023-04-12T00:00:00"/>
    <m/>
    <m/>
    <s v="&gt; $1.5M - $2.5M"/>
    <m/>
    <x v="2"/>
    <s v="Accepted"/>
    <x v="0"/>
    <n v="2"/>
    <x v="0"/>
    <s v="Ava Damri"/>
    <m/>
    <m/>
    <m/>
    <x v="2"/>
    <x v="0"/>
    <s v="Closed"/>
    <n v="0"/>
    <m/>
    <m/>
    <d v="2023-04-12T00:00:00"/>
    <s v="RFP was submitted on 4/12."/>
    <s v="Jupiter Updated (Tags/Team)"/>
  </r>
  <r>
    <n v="116"/>
    <x v="95"/>
    <x v="95"/>
    <s v="ceisenmann@deloitte.com"/>
    <x v="3"/>
    <x v="0"/>
    <m/>
    <s v="Workday Enabled Transformation"/>
    <m/>
    <m/>
    <m/>
    <m/>
    <m/>
    <m/>
    <s v="Carl Eisenmann"/>
    <s v="ceisenmann@deloitte.com"/>
    <s v="Yes"/>
    <s v="Central Standard Time (CST);"/>
    <d v="2023-03-08T00:00:00"/>
    <m/>
    <x v="0"/>
    <s v="JO-6499659"/>
    <s v="Heritage Group"/>
    <x v="1"/>
    <s v="Heritage Group - Workday HCM RFP"/>
    <s v="Not Tiered"/>
    <s v="Qualified"/>
    <d v="2023-03-24T00:00:00"/>
    <m/>
    <m/>
    <s v="&gt; $2.5M - $5M"/>
    <s v="Workday HCM RFP"/>
    <x v="9"/>
    <s v="Accepted"/>
    <x v="1"/>
    <n v="1"/>
    <x v="3"/>
    <s v="Nick D'Angelo"/>
    <m/>
    <m/>
    <m/>
    <x v="0"/>
    <x v="0"/>
    <s v="Closed"/>
    <n v="0"/>
    <m/>
    <m/>
    <d v="2023-04-10T00:00:00"/>
    <s v="3/27: RFP submitted Friday, waiting for next steps_x000a_4/10: Orals scheduled for 4/11. No further connection points made. Closing out"/>
    <s v="Jupiter Updated (Tags/Team)"/>
  </r>
  <r>
    <n v="117"/>
    <x v="96"/>
    <x v="96"/>
    <s v="kyancy@deloitte.com"/>
    <x v="29"/>
    <x v="1"/>
    <m/>
    <m/>
    <s v="Change Services (CS&amp;A / T&amp;C)"/>
    <m/>
    <m/>
    <m/>
    <m/>
    <m/>
    <s v="Kristalyn Yancy"/>
    <s v="kyancy@deloitte.com"/>
    <s v="Yes"/>
    <s v="Central Standard Time (CST);Pacific Standard Time (PST);"/>
    <d v="2023-03-13T00:00:00"/>
    <m/>
    <x v="0"/>
    <s v="JO-5941862"/>
    <s v="SCE (Southern California Edison) / NexGen Digital Transformation RFP (SAP S/4 and Digital Edge Applications)"/>
    <x v="1"/>
    <s v="SCE NexGen Digital Transformation (SAP S4/ Digital Applications)"/>
    <s v="Tier 1"/>
    <s v="RFP"/>
    <d v="2023-04-11T00:00:00"/>
    <m/>
    <m/>
    <s v="&gt; $5M"/>
    <s v="This is a pursuit, and Must Win (Do Not Lose) opportunity.  The estimated value is over $100M."/>
    <x v="10"/>
    <s v="Accepted"/>
    <x v="0"/>
    <n v="2"/>
    <x v="1"/>
    <s v="Shiva Devarajan"/>
    <m/>
    <m/>
    <s v="Bethany Huard"/>
    <x v="17"/>
    <x v="0"/>
    <s v="Closed"/>
    <n v="0"/>
    <m/>
    <m/>
    <d v="2023-04-11T00:00:00"/>
    <s v="SD - As of 5/30, Orals occurred on 5/9 and we have a handful of follow-up Action Items to address via workshops. Dropping the Current Weight to 0.17 and will confirm with Kristalyn on next steps"/>
    <s v="Jupiter Updated (Tags/Team)"/>
  </r>
  <r>
    <n v="118"/>
    <x v="97"/>
    <x v="97"/>
    <s v="vreyes@deloitte.com"/>
    <x v="30"/>
    <x v="0"/>
    <m/>
    <s v="HR Strategy &amp; Solutions"/>
    <m/>
    <m/>
    <m/>
    <m/>
    <m/>
    <m/>
    <s v="Victor Reyes"/>
    <s v="vreyes@deloitte.com"/>
    <s v="Yes"/>
    <s v="Eastern Standard Time (EST);"/>
    <d v="2023-03-13T00:00:00"/>
    <m/>
    <x v="0"/>
    <s v="JO-6508179"/>
    <s v="DC Water"/>
    <x v="1"/>
    <s v="_x000a_Human Capital Strategy"/>
    <s v="Not Tiered"/>
    <s v="RFP"/>
    <d v="2023-04-07T00:00:00"/>
    <m/>
    <m/>
    <s v="&lt; $500,000"/>
    <s v="Opportunity is to bid on development of a Human Capital Strategy and provide capabilities / quals / rates for a range of additional HC services."/>
    <x v="8"/>
    <s v="Accepted"/>
    <x v="2"/>
    <n v="3"/>
    <x v="0"/>
    <s v="Nicholas Gregoretti"/>
    <m/>
    <m/>
    <m/>
    <x v="14"/>
    <x v="0"/>
    <s v="Closed"/>
    <n v="0"/>
    <m/>
    <m/>
    <d v="2023-04-17T00:00:00"/>
    <m/>
    <s v="Jupiter Updated (Tags/Team)"/>
  </r>
  <r>
    <n v="119"/>
    <x v="98"/>
    <x v="98"/>
    <s v="nanellis@deloitte.com"/>
    <x v="14"/>
    <x v="6"/>
    <s v="HC Operate"/>
    <m/>
    <m/>
    <m/>
    <m/>
    <m/>
    <m/>
    <m/>
    <s v="Nancy Ellis"/>
    <s v="nanellis@deloitte.com"/>
    <s v="Yes"/>
    <s v="Central Standard Time (CST);"/>
    <d v="2023-03-17T00:00:00"/>
    <m/>
    <x v="0"/>
    <s v="JO-6522658"/>
    <s v="Equinix"/>
    <x v="2"/>
    <s v="Workday Country Extensions"/>
    <s v="Not Tiered"/>
    <s v="RFP"/>
    <d v="2023-03-21T00:00:00"/>
    <m/>
    <m/>
    <s v="&gt; $1.5M - $2.5M"/>
    <m/>
    <x v="9"/>
    <s v="Accepted"/>
    <x v="2"/>
    <n v="3"/>
    <x v="2"/>
    <s v="Shiva Devarajan"/>
    <m/>
    <m/>
    <m/>
    <x v="1"/>
    <x v="0"/>
    <s v="Closed"/>
    <n v="0"/>
    <m/>
    <m/>
    <d v="2023-03-21T00:00:00"/>
    <s v="SD - As of 5/30, we are still awaiting follow-up from Equinix on Orals. Original contract/decision date was 3/31, but Equinix has told Nancy that they are now aiming for May."/>
    <s v="Jupiter Updated (Tags/Team)"/>
  </r>
  <r>
    <n v="120"/>
    <x v="99"/>
    <x v="99"/>
    <s v="andrclark@deloitte.com"/>
    <x v="8"/>
    <x v="0"/>
    <m/>
    <s v="HR Strategy &amp; Solutions"/>
    <m/>
    <m/>
    <m/>
    <s v="Andrew Clark"/>
    <s v="andrclark@deloitte.com"/>
    <m/>
    <s v="Derek Polzien"/>
    <s v="dpolzien@deloitte.com"/>
    <s v="No"/>
    <s v="Eastern Standard Time (EST);"/>
    <d v="2023-03-21T00:00:00"/>
    <m/>
    <x v="0"/>
    <s v="JO-6462961"/>
    <s v="Bloomin' Brands HR Modernization Vendor Selection"/>
    <x v="4"/>
    <s v="HCM Cloud Vendor Selection"/>
    <s v="Not Tiered"/>
    <s v="RFP"/>
    <m/>
    <m/>
    <m/>
    <m/>
    <m/>
    <x v="3"/>
    <s v="Accepted"/>
    <x v="1"/>
    <n v="1"/>
    <x v="2"/>
    <s v="Bethany Huard"/>
    <m/>
    <m/>
    <m/>
    <x v="6"/>
    <x v="0"/>
    <s v="Closed"/>
    <n v="0"/>
    <m/>
    <m/>
    <d v="2023-04-10T00:00:00"/>
    <m/>
    <s v="Jupiter Updated (Tags/Team)"/>
  </r>
  <r>
    <n v="121"/>
    <x v="100"/>
    <x v="100"/>
    <s v="ceisenmann@deloitte.com"/>
    <x v="3"/>
    <x v="0"/>
    <m/>
    <s v="HR Strategy &amp; Solutions"/>
    <m/>
    <m/>
    <m/>
    <m/>
    <m/>
    <m/>
    <s v="Mary Rose Armstrong"/>
    <s v="mararmstrong@deloitte.com"/>
    <s v="Yes"/>
    <s v="Central Standard Time (CST);"/>
    <d v="2023-03-28T00:00:00"/>
    <m/>
    <x v="0"/>
    <s v="JO-6160900"/>
    <s v="Phoenix Children's Hospital Proposal"/>
    <x v="0"/>
    <s v="PCH ERP Strategy - Phase 0"/>
    <m/>
    <m/>
    <m/>
    <m/>
    <m/>
    <m/>
    <s v="this is for an HRSS opportunity for vendor selection"/>
    <x v="3"/>
    <s v="Accepted"/>
    <x v="0"/>
    <n v="2"/>
    <x v="3"/>
    <s v="Nick D'Angelo"/>
    <m/>
    <m/>
    <s v="Logan Webb"/>
    <x v="18"/>
    <x v="0"/>
    <s v="Closed"/>
    <n v="0"/>
    <m/>
    <m/>
    <d v="2023-04-11T00:00:00"/>
    <s v="3/27: waiting to kick off RFP after meeting on 3.28 with client to better understand scope_x000a_4/11: Orals held_x000a_4/17: no further action needed at this time but not closing opportunity, putting on hold for now_x000a_5/1: time lapse with no further action done. closing out"/>
    <s v="Jupiter Updated (Tags/Team)"/>
  </r>
  <r>
    <n v="122"/>
    <x v="101"/>
    <x v="101"/>
    <s v="chrisforti@deloitte.com"/>
    <x v="16"/>
    <x v="4"/>
    <m/>
    <m/>
    <m/>
    <m/>
    <s v="Yes"/>
    <m/>
    <m/>
    <s v="Yes"/>
    <m/>
    <m/>
    <m/>
    <m/>
    <d v="2023-03-21T00:00:00"/>
    <s v="1 week"/>
    <x v="1"/>
    <s v="N/A"/>
    <s v="Channel Sales Community Meeting on 3/31/23"/>
    <x v="5"/>
    <m/>
    <m/>
    <m/>
    <m/>
    <s v="Content Design / Formatting;"/>
    <s v="No"/>
    <s v="&lt; $500,000"/>
    <s v="I may need some assistance, about 2-5 hours, from 3/28-31, to help polish up a deck for the Channel Sales Community Call on 3/31 at 12 noon.  "/>
    <x v="3"/>
    <s v="Rejected"/>
    <x v="3"/>
    <s v=""/>
    <x v="6"/>
    <m/>
    <m/>
    <m/>
    <m/>
    <x v="5"/>
    <x v="1"/>
    <s v="Rejected/Canceled"/>
    <m/>
    <m/>
    <m/>
    <m/>
    <s v="Rejected due to nature of service requested; simple formatting-only request. Re-directed to Core Creative Services."/>
    <s v="Rejected/Canceled"/>
  </r>
  <r>
    <n v="123"/>
    <x v="102"/>
    <x v="102"/>
    <s v="ndangelo@deloitte.com"/>
    <x v="2"/>
    <x v="4"/>
    <m/>
    <m/>
    <m/>
    <m/>
    <s v="No"/>
    <s v="Cyndi DeVooght"/>
    <s v="cdevooght@deloitte.com"/>
    <s v="No"/>
    <s v="Chip Newton"/>
    <s v="Chipnewton@deloitte.com"/>
    <m/>
    <m/>
    <d v="2023-03-29T00:00:00"/>
    <s v="1 week"/>
    <x v="1"/>
    <s v="N/A"/>
    <s v="UKG Vendor Alliance"/>
    <x v="5"/>
    <m/>
    <m/>
    <m/>
    <m/>
    <s v="Content Design / Formatting;Vendor Alliance Support;"/>
    <s v="No"/>
    <s v="N/A - Not a pursuit"/>
    <s v="Continuation of vendor alliance work with UKG. Already engaged Nick D'Angelo with this."/>
    <x v="3"/>
    <s v="Accepted"/>
    <x v="1"/>
    <n v="1"/>
    <x v="3"/>
    <s v="Nick D'Angelo"/>
    <m/>
    <m/>
    <s v="Logan Webb"/>
    <x v="18"/>
    <x v="0"/>
    <s v="Closed"/>
    <n v="0"/>
    <m/>
    <m/>
    <d v="2023-04-17T00:00:00"/>
    <s v="Closed on 4/4/2023.  Re-opened on 4/11/2023. Closed 4/17/2023."/>
    <s v="Not a Pursuit"/>
  </r>
  <r>
    <n v="124"/>
    <x v="103"/>
    <x v="103"/>
    <s v="ndangelo@deloitte.com"/>
    <x v="2"/>
    <x v="4"/>
    <m/>
    <m/>
    <m/>
    <m/>
    <s v="Yes"/>
    <m/>
    <m/>
    <s v="Yes"/>
    <m/>
    <m/>
    <m/>
    <m/>
    <d v="2023-03-13T00:00:00"/>
    <s v="4 + weeks"/>
    <x v="1"/>
    <s v="N/A"/>
    <s v="HC Sales Training for Client Facing Practitioners"/>
    <x v="5"/>
    <m/>
    <m/>
    <m/>
    <m/>
    <s v="Content and Asset Creation (net-new);Content Design / Formatting;Training Development;"/>
    <s v="No"/>
    <s v="N/A - Not a pursuit"/>
    <m/>
    <x v="11"/>
    <s v="Accepted"/>
    <x v="2"/>
    <n v="3"/>
    <x v="3"/>
    <s v="Joann Boduch"/>
    <m/>
    <m/>
    <m/>
    <x v="19"/>
    <x v="0"/>
    <s v="Closed"/>
    <n v="0"/>
    <m/>
    <m/>
    <d v="2024-01-05T00:00:00"/>
    <s v="Also supported by Maddy and Kapil.  Ava, Logan, and Shiva may also be engaged as contributors."/>
    <s v="Not a Pursuit"/>
  </r>
  <r>
    <n v="125"/>
    <x v="104"/>
    <x v="104"/>
    <s v="andrclark@deloitte.com"/>
    <x v="8"/>
    <x v="0"/>
    <m/>
    <s v="Workday Enabled Transformation"/>
    <m/>
    <m/>
    <s v="Yes"/>
    <m/>
    <m/>
    <s v="Yes"/>
    <m/>
    <m/>
    <m/>
    <m/>
    <d v="2023-04-04T00:00:00"/>
    <s v="3 weeks"/>
    <x v="0"/>
    <s v="JO-6526596"/>
    <s v="Dollar Tree"/>
    <x v="4"/>
    <s v="Dollar Tree HCM System Implementation"/>
    <m/>
    <s v="RFP"/>
    <d v="2023-04-19T00:00:00"/>
    <s v="PMO Support / Bid Management;Content and Asset Creation (net-new);Content Design / Formatting;"/>
    <s v="Unsure"/>
    <s v="&gt; $5M"/>
    <m/>
    <x v="3"/>
    <s v="Accepted"/>
    <x v="0"/>
    <n v="2"/>
    <x v="0"/>
    <s v="Shiva Devarajan"/>
    <m/>
    <m/>
    <m/>
    <x v="1"/>
    <x v="0"/>
    <s v="Closed"/>
    <n v="0"/>
    <m/>
    <m/>
    <d v="2023-04-19T00:00:00"/>
    <s v="SD - As of 5/30, Orals occurred on 5/4 and we are having a follow-up Phase 0 Workshop with DT the week of 6/5 or 6/12. Dropping Current Weight to 0.17 and will confirm with Andrew on next steps_x000a__x000a_As of 6/2, supporting the creation of the Prepare Phase workshop deck. About 80% complete and just need someone to finalize the last couple of slides_x000a__x000a_As of 6/12, this is Closed"/>
    <s v="Jupiter Updated (Tags/Team)"/>
  </r>
  <r>
    <n v="126"/>
    <x v="105"/>
    <x v="105"/>
    <s v="tmcmillin@deloitte.com"/>
    <x v="4"/>
    <x v="6"/>
    <s v="HC Operate"/>
    <m/>
    <m/>
    <m/>
    <s v="Yes"/>
    <m/>
    <m/>
    <s v="Yes"/>
    <m/>
    <m/>
    <m/>
    <m/>
    <d v="2023-04-06T00:00:00"/>
    <m/>
    <x v="1"/>
    <s v="N/A"/>
    <s v="Insurance Sales Day"/>
    <x v="3"/>
    <s v="Insurance Sales Day"/>
    <m/>
    <s v="Pre-RFX"/>
    <m/>
    <s v="Content and Asset Creation (net-new);Content Design / Formatting;"/>
    <s v="No"/>
    <s v="N/A - Not a pursuit"/>
    <s v="Hi Team, I am going to be presenting for 20 minutes to all Insurance LCP's on How to uncover HCAAS opportunities.  Want to make sure I have crisp slideware "/>
    <x v="3"/>
    <s v="Accepted"/>
    <x v="1"/>
    <n v="1"/>
    <x v="6"/>
    <s v="Bethany Huard"/>
    <m/>
    <m/>
    <m/>
    <x v="6"/>
    <x v="0"/>
    <s v="Closed"/>
    <n v="0"/>
    <m/>
    <m/>
    <d v="2023-04-27T00:00:00"/>
    <m/>
    <s v="Not a Pursuit"/>
  </r>
  <r>
    <n v="128"/>
    <x v="106"/>
    <x v="106"/>
    <s v="chrisforti@deloitte.com"/>
    <x v="16"/>
    <x v="0"/>
    <m/>
    <s v="Payroll &amp; Workforce Management Solutions"/>
    <m/>
    <m/>
    <s v="Yes"/>
    <m/>
    <m/>
    <s v="No"/>
    <s v="Gautum Shah"/>
    <s v="gautshah@deloitte.com"/>
    <m/>
    <m/>
    <d v="2023-04-07T00:00:00"/>
    <s v="2 weeks"/>
    <x v="0"/>
    <s v="JO-6109607"/>
    <s v="The MetroHealth Health System"/>
    <x v="0"/>
    <m/>
    <m/>
    <s v="RFP"/>
    <d v="2023-04-21T00:00:00"/>
    <s v="PMO Support / Bid Management;Content and Asset Creation (net-new);Content Design / Formatting;"/>
    <s v="Unsure"/>
    <s v="&gt; $5M"/>
    <s v="The bid is for Infor ERP &amp; HCM &amp; Supply Chain implementation. there is a chance the PCOE will assign resources to this, but it may not be until the week of 4/10.  Looking to see if someone can help us get rolling and then still stay engaged as needed to make sure Human Capital content is strong. We have a meeting at 1:30 pm on Friday, 4/7, should someone be able to join.  "/>
    <x v="3"/>
    <s v="Accepted"/>
    <x v="2"/>
    <n v="3"/>
    <x v="2"/>
    <s v="Bethany Huard"/>
    <m/>
    <m/>
    <s v="Logan Webb"/>
    <x v="20"/>
    <x v="0"/>
    <s v="Closed"/>
    <n v="0"/>
    <m/>
    <m/>
    <d v="2023-04-21T00:00:00"/>
    <m/>
    <s v="Jupiter Updated (Tags/Team)"/>
  </r>
  <r>
    <n v="129"/>
    <x v="107"/>
    <x v="107"/>
    <s v="lshane@deloitte.com"/>
    <x v="28"/>
    <x v="0"/>
    <m/>
    <s v="HR Strategy &amp; Solutions"/>
    <m/>
    <m/>
    <s v="Yes"/>
    <m/>
    <m/>
    <s v="No"/>
    <s v="Jessica Britton"/>
    <s v="jbritton@deloitte.com"/>
    <m/>
    <m/>
    <d v="2023-04-07T00:00:00"/>
    <s v="2 weeks"/>
    <x v="0"/>
    <s v="JO-6560142"/>
    <s v="Kroger"/>
    <x v="4"/>
    <m/>
    <m/>
    <s v="Early Conversations"/>
    <m/>
    <s v="Content Design / Formatting;Content and Asset Creation (net-new);"/>
    <s v="No"/>
    <s v="&lt; $500,000"/>
    <s v="The team did such great work on our early conversations that they now want a full day with us to scope a sole sourced opportunity!"/>
    <x v="3"/>
    <s v="Accepted"/>
    <x v="0"/>
    <n v="2"/>
    <x v="1"/>
    <s v="Nicholas Gregoretti"/>
    <m/>
    <m/>
    <s v="Bethany Huard"/>
    <x v="21"/>
    <x v="0"/>
    <s v="Closed"/>
    <n v="0"/>
    <m/>
    <m/>
    <d v="2023-05-15T00:00:00"/>
    <m/>
    <s v="Jupiter Updated (Tags/Team)"/>
  </r>
  <r>
    <n v="131"/>
    <x v="108"/>
    <x v="108"/>
    <s v="twilliams@deloitte.com"/>
    <x v="7"/>
    <x v="1"/>
    <m/>
    <m/>
    <s v="Change Services (CS&amp;A / T&amp;C)"/>
    <m/>
    <s v="Yes"/>
    <m/>
    <m/>
    <s v="Yes"/>
    <m/>
    <m/>
    <m/>
    <m/>
    <d v="2023-04-10T00:00:00"/>
    <s v="1 week"/>
    <x v="0"/>
    <s v="JO-5951885"/>
    <s v="Avangrid"/>
    <x v="1"/>
    <m/>
    <m/>
    <s v="Orals"/>
    <m/>
    <s v="Content Design / Formatting;Pricing Model;"/>
    <s v="No"/>
    <s v="&lt; $500,000"/>
    <s v="I spoke with Ava about support for this OCM component of a Phase 0. It should be lighter lift for pursuit, but is expected to open up OCM opportunity for broader S4 implementation at Avangrid"/>
    <x v="3"/>
    <s v="Accepted"/>
    <x v="1"/>
    <n v="1"/>
    <x v="0"/>
    <s v="Ava Damri"/>
    <m/>
    <m/>
    <m/>
    <x v="2"/>
    <x v="0"/>
    <s v="Closed"/>
    <n v="0"/>
    <m/>
    <m/>
    <d v="2023-04-12T00:00:00"/>
    <s v="Content shared with SM for review on 4/12."/>
    <s v="Jupiter Updated (Tags/Team)"/>
  </r>
  <r>
    <n v="132"/>
    <x v="109"/>
    <x v="109"/>
    <s v="sshchemelev@deloitte.com"/>
    <x v="31"/>
    <x v="0"/>
    <m/>
    <s v="SAP/SF Enabled Transformation"/>
    <m/>
    <m/>
    <s v="Yes"/>
    <m/>
    <m/>
    <s v="Yes"/>
    <m/>
    <m/>
    <m/>
    <m/>
    <d v="2023-04-11T00:00:00"/>
    <s v="Less than one week"/>
    <x v="0"/>
    <s v="JO-6329796"/>
    <s v="Lam Research"/>
    <x v="2"/>
    <m/>
    <m/>
    <s v="Orals"/>
    <m/>
    <s v="Content and Asset Creation (net-new);Content Design / Formatting;"/>
    <s v="Yes"/>
    <s v="&gt; $5M"/>
    <s v="Need support over the next 48 hours to create 1-2 slides based on existing content to support response to the client as part of the downselect process. Have previously worked with Nick D'Angelo on this same pursuit as part of the RFP response."/>
    <x v="12"/>
    <s v="Accepted"/>
    <x v="1"/>
    <n v="1"/>
    <x v="2"/>
    <s v="Nick D'Angelo"/>
    <m/>
    <m/>
    <s v="Joann Boduch"/>
    <x v="22"/>
    <x v="0"/>
    <s v="Closed"/>
    <m/>
    <m/>
    <m/>
    <d v="2023-05-02T00:00:00"/>
    <s v="4/17: no further action needed at this time but not closing opportunity, putting on hold for now_x000a_5/1: opportunity lapsed with no further action requested. Closing out."/>
    <s v="Jupiter Updated (Tags/Team)"/>
  </r>
  <r>
    <n v="133"/>
    <x v="110"/>
    <x v="110"/>
    <s v="milevin@deloitte.com"/>
    <x v="32"/>
    <x v="4"/>
    <m/>
    <m/>
    <m/>
    <m/>
    <s v="Yes"/>
    <m/>
    <m/>
    <s v="Yes"/>
    <m/>
    <m/>
    <m/>
    <m/>
    <d v="2023-04-24T00:00:00"/>
    <s v="1 week"/>
    <x v="1"/>
    <s v="N/A"/>
    <s v="Not a pursuit"/>
    <x v="5"/>
    <m/>
    <m/>
    <m/>
    <m/>
    <s v="Content Design / Formatting;Sales Team Strategy Outputs;"/>
    <s v="No"/>
    <s v="N/A - Not a pursuit"/>
    <m/>
    <x v="3"/>
    <s v="Accepted"/>
    <x v="0"/>
    <n v="2"/>
    <x v="5"/>
    <s v="Nick D'Angelo"/>
    <m/>
    <m/>
    <s v="Shiva Devarajan"/>
    <x v="12"/>
    <x v="0"/>
    <s v="Closed"/>
    <m/>
    <m/>
    <m/>
    <d v="2023-05-02T00:00:00"/>
    <m/>
    <s v="Not a Pursuit"/>
  </r>
  <r>
    <n v="134"/>
    <x v="111"/>
    <x v="111"/>
    <s v="madraheim@deloitte.com"/>
    <x v="33"/>
    <x v="0"/>
    <m/>
    <s v="HR Strategy &amp; Solutions"/>
    <m/>
    <m/>
    <s v="Yes"/>
    <m/>
    <m/>
    <s v="No"/>
    <s v="Matt Kraus"/>
    <s v="matkraus@deloitte.com"/>
    <m/>
    <m/>
    <d v="2023-04-14T00:00:00"/>
    <s v="2 weeks"/>
    <x v="0"/>
    <s v="JO-6659214"/>
    <s v="MassMutual"/>
    <x v="3"/>
    <m/>
    <m/>
    <s v="RFP"/>
    <d v="2023-04-28T00:00:00"/>
    <s v="Content Design / Formatting;"/>
    <s v="Unsure"/>
    <s v="&lt; $500,000"/>
    <s v="This will be light formatting. "/>
    <x v="3"/>
    <s v="Rejected"/>
    <x v="3"/>
    <s v=""/>
    <x v="6"/>
    <m/>
    <m/>
    <m/>
    <m/>
    <x v="5"/>
    <x v="1"/>
    <s v="Rejected/Canceled"/>
    <m/>
    <m/>
    <m/>
    <m/>
    <s v="Rejected due to nature of service requested; simple formatting-only request. Re-directed to Core Creative Services."/>
    <s v="Rejected/Canceled"/>
  </r>
  <r>
    <n v="135"/>
    <x v="112"/>
    <x v="112"/>
    <s v="chrisforti@deloitte.com"/>
    <x v="16"/>
    <x v="0"/>
    <m/>
    <s v="Payroll &amp; Workforce Management Solutions"/>
    <m/>
    <m/>
    <s v="Yes"/>
    <m/>
    <m/>
    <s v="No"/>
    <s v="Chip Newton"/>
    <s v="chipnewton@deloitte.com"/>
    <m/>
    <m/>
    <d v="2023-04-21T00:00:00"/>
    <s v="2 weeks"/>
    <x v="0"/>
    <s v="JO-6102277"/>
    <s v="Texas Children's Hospital"/>
    <x v="0"/>
    <m/>
    <m/>
    <s v="RFI"/>
    <d v="2023-04-28T00:00:00"/>
    <s v="PMO Support / Bid Management;Content Design / Formatting;Content and Asset Creation (net-new);"/>
    <s v="No"/>
    <s v="&gt; $2.5M - $5M"/>
    <s v="Danielle Lesko and Chris Thoman have client relationship. Diana Minjares will help with content.  First meeting with the response team is needed on Friday, 4/21.  Teams site is already up and running, and content is being pulled toether. This is a light weight RFI, and an RFP will follow in the weeks/months ahead. "/>
    <x v="3"/>
    <s v="Accepted"/>
    <x v="2"/>
    <n v="3"/>
    <x v="2"/>
    <s v="Ava Damri"/>
    <s v="Logan Webb"/>
    <m/>
    <m/>
    <x v="23"/>
    <x v="0"/>
    <s v="Closed"/>
    <m/>
    <m/>
    <m/>
    <d v="2023-06-29T00:00:00"/>
    <s v="As of 10/18 - TCH asked Deloitte for 4 education sessions post orals before making any decisions on scope or implementor"/>
    <s v="Jupiter Updated (Tags/Team)"/>
  </r>
  <r>
    <n v="136"/>
    <x v="113"/>
    <x v="113"/>
    <s v="joprescott@deloitte.com"/>
    <x v="34"/>
    <x v="1"/>
    <m/>
    <m/>
    <s v="Change Services (CS&amp;A / T&amp;C)"/>
    <m/>
    <s v="Yes"/>
    <m/>
    <m/>
    <s v="Yes"/>
    <m/>
    <m/>
    <m/>
    <m/>
    <d v="2023-04-27T00:00:00"/>
    <s v="4 + weeks"/>
    <x v="1"/>
    <s v="N/A"/>
    <s v="WalkMe Alliance - Pipeline and Growth Support"/>
    <x v="5"/>
    <m/>
    <m/>
    <m/>
    <m/>
    <s v="Vendor Alliance Support;"/>
    <s v="Unsure"/>
    <s v="&gt; $2.5M - $5M"/>
    <s v="Support with management of alliance offerings/pipeline with WalkMe."/>
    <x v="8"/>
    <s v="Accepted"/>
    <x v="0"/>
    <n v="2"/>
    <x v="3"/>
    <s v="Ava Damri"/>
    <m/>
    <m/>
    <m/>
    <x v="2"/>
    <x v="0"/>
    <s v="Closed"/>
    <m/>
    <m/>
    <m/>
    <d v="2023-09-29T00:00:00"/>
    <s v="Weekly in-progress"/>
    <s v="Not a Pursuit"/>
  </r>
  <r>
    <n v="137"/>
    <x v="114"/>
    <x v="114"/>
    <s v="tmcmillin@deloitte.com"/>
    <x v="4"/>
    <x v="6"/>
    <s v="HC Operate"/>
    <m/>
    <m/>
    <m/>
    <s v="Yes"/>
    <m/>
    <m/>
    <s v="Yes"/>
    <m/>
    <m/>
    <m/>
    <m/>
    <d v="2023-04-25T00:00:00"/>
    <s v="2 weeks"/>
    <x v="1"/>
    <s v="N/A"/>
    <s v="PMaaS Campaign "/>
    <x v="3"/>
    <m/>
    <m/>
    <m/>
    <m/>
    <m/>
    <m/>
    <s v="N/A - Not a pursuit"/>
    <m/>
    <x v="3"/>
    <s v="Accepted"/>
    <x v="1"/>
    <n v="1"/>
    <x v="4"/>
    <s v="Joann Boduch"/>
    <m/>
    <m/>
    <m/>
    <x v="19"/>
    <x v="0"/>
    <s v="Closed"/>
    <m/>
    <m/>
    <m/>
    <d v="2023-04-30T00:00:00"/>
    <s v="Ava conducted intake call on 4/25. See Intake call notes for more details"/>
    <s v="Not a Pursuit"/>
  </r>
  <r>
    <n v="138"/>
    <x v="115"/>
    <x v="115"/>
    <s v="khipwell@deloitte.com"/>
    <x v="35"/>
    <x v="2"/>
    <m/>
    <m/>
    <s v="Organizational Strategy, Design, and Transition"/>
    <m/>
    <s v="Yes"/>
    <m/>
    <m/>
    <s v="No"/>
    <s v="Luke Monck"/>
    <s v="Lmonck@deloitte.com"/>
    <m/>
    <m/>
    <d v="2023-04-24T00:00:00"/>
    <s v="Less than one week"/>
    <x v="0"/>
    <s v="JO-6474531"/>
    <s v="Spirit Aerosystems "/>
    <x v="1"/>
    <m/>
    <m/>
    <s v="Early Conversations"/>
    <m/>
    <s v="Content and Asset Creation (net-new);"/>
    <s v="No"/>
    <s v="&gt; $500K - $1.5M"/>
    <m/>
    <x v="13"/>
    <s v="Accepted"/>
    <x v="2"/>
    <n v="3"/>
    <x v="2"/>
    <s v="Bethany Huard"/>
    <s v="Ava Damri"/>
    <m/>
    <m/>
    <x v="11"/>
    <x v="0"/>
    <s v="Closed"/>
    <m/>
    <m/>
    <m/>
    <d v="2023-05-16T00:00:00"/>
    <m/>
    <s v="Jupiter Updated (Tags/Team)"/>
  </r>
  <r>
    <n v="139"/>
    <x v="116"/>
    <x v="116"/>
    <s v="chrisforti@deloitte.com"/>
    <x v="16"/>
    <x v="4"/>
    <m/>
    <m/>
    <m/>
    <m/>
    <s v="Yes"/>
    <m/>
    <m/>
    <s v="Yes"/>
    <m/>
    <m/>
    <m/>
    <m/>
    <d v="2023-06-19T00:00:00"/>
    <s v="3 weeks"/>
    <x v="1"/>
    <s v="N/A"/>
    <s v="Update Human Capital Channel Sales Playbook"/>
    <x v="5"/>
    <m/>
    <m/>
    <m/>
    <m/>
    <s v="Content and Asset Creation (net-new);"/>
    <s v="No"/>
    <s v="N/A - Not a pursuit"/>
    <s v="Many updates are needed to the playbook based on new leadership, refinement of process direction, new channel sales naming conventions, etc. "/>
    <x v="3"/>
    <s v="Accepted"/>
    <x v="1"/>
    <n v="1"/>
    <x v="4"/>
    <s v="Joann Boduch"/>
    <s v="Logan Webb"/>
    <m/>
    <m/>
    <x v="24"/>
    <x v="0"/>
    <s v="Closed"/>
    <m/>
    <m/>
    <m/>
    <d v="2023-08-28T00:00:00"/>
    <m/>
    <s v="Not a Pursuit"/>
  </r>
  <r>
    <n v="140"/>
    <x v="117"/>
    <x v="117"/>
    <s v="minman@deloitte.com"/>
    <x v="36"/>
    <x v="0"/>
    <m/>
    <s v="Oracle Enabled Transformation"/>
    <m/>
    <m/>
    <s v="Yes"/>
    <m/>
    <m/>
    <s v="No"/>
    <s v="Leelakrishna Dammu"/>
    <s v="ldammu@deloitte.com"/>
    <m/>
    <m/>
    <d v="2023-05-15T00:00:00"/>
    <s v="4 + weeks"/>
    <x v="1"/>
    <s v="N/A"/>
    <s v="Optimization Campaign One Page Request"/>
    <x v="0"/>
    <m/>
    <m/>
    <m/>
    <m/>
    <s v="Content and Asset Creation (net-new);Content Design / Formatting;"/>
    <s v="Unsure"/>
    <s v="N/A - Not a pursuit"/>
    <s v="My question/thought was:_x000a_Based on the Healthcare projects that we delivered, is there a one pager that we can create? This could be something that can provide a preview of issues/opportunities we have seen on our projects and the client needs to think in terms of optimization. _x000a__x000a_If we can put some breadcrumbs that can answer this question, then it may open up doors for optimization discussions: _x000a_What is top of mind for healthcare executives once they implement a cloud solution?_x000a__x000a_The FIN Shared Services VP at UCM keeps saying – I want our business to be more like auditors who bring their expertise to look at data and answer questions rather than enter transactions_x000a__x000a_Do we have or should we create anything that can be of help in this regards? May be worthwhile._x000a_"/>
    <x v="14"/>
    <s v="Accepted"/>
    <x v="1"/>
    <n v="1"/>
    <x v="3"/>
    <s v="Ava Damri"/>
    <m/>
    <m/>
    <m/>
    <x v="2"/>
    <x v="0"/>
    <s v="Closed"/>
    <m/>
    <m/>
    <m/>
    <d v="2023-07-25T00:00:00"/>
    <s v="Call held on 7/10; working on draft content; call was cancelled on 7/25; appears this will no longer be needed, so closing it out."/>
    <s v="Not a Pursuit"/>
  </r>
  <r>
    <n v="141"/>
    <x v="118"/>
    <x v="118"/>
    <s v="andrclark@deloitte.com"/>
    <x v="8"/>
    <x v="0"/>
    <m/>
    <m/>
    <m/>
    <m/>
    <s v="Yes"/>
    <m/>
    <m/>
    <s v="No"/>
    <s v="Lisa Fox"/>
    <s v="lfox@deloitte.com"/>
    <m/>
    <m/>
    <d v="2023-05-03T00:00:00"/>
    <s v="Less than one week"/>
    <x v="0"/>
    <s v="JO-6460669"/>
    <s v="Sysco Corp"/>
    <x v="4"/>
    <m/>
    <m/>
    <s v="RFP"/>
    <d v="2023-05-08T00:00:00"/>
    <s v="PMO Support / Bid Management;Content Design / Formatting;"/>
    <s v="Yes"/>
    <s v="&gt; $2.5M - $5M"/>
    <m/>
    <x v="3"/>
    <s v="Accepted"/>
    <x v="2"/>
    <n v="3"/>
    <x v="5"/>
    <s v="Joann Boduch"/>
    <m/>
    <m/>
    <s v="Nicholas Gregoretti"/>
    <x v="25"/>
    <x v="0"/>
    <s v="Closed"/>
    <m/>
    <m/>
    <m/>
    <d v="2023-05-12T00:00:00"/>
    <s v="Connected with Andrew via IM; told him we can only support in a &quot;contributor&quot; role vs. a lead role given the tight turnaround. Joann will assist with general content/response development based on her capacity._x000a__x000a_Closed pending reply from Sysco"/>
    <s v="Jupiter Updated (Tags/Team)"/>
  </r>
  <r>
    <n v="142"/>
    <x v="119"/>
    <x v="119"/>
    <s v="andrclark@deloitte.com"/>
    <x v="8"/>
    <x v="0"/>
    <m/>
    <s v="Payroll &amp; Workforce Management Solutions"/>
    <m/>
    <m/>
    <s v="Yes"/>
    <m/>
    <m/>
    <s v="No"/>
    <s v="Nick Mina"/>
    <s v="nmina@deloitte.com"/>
    <m/>
    <m/>
    <d v="2023-05-05T00:00:00"/>
    <s v="3 weeks"/>
    <x v="0"/>
    <s v="JO-6611221"/>
    <s v="Cargill"/>
    <x v="4"/>
    <m/>
    <m/>
    <s v="RFP"/>
    <m/>
    <s v="PMO Support / Bid Management;"/>
    <s v="Yes"/>
    <s v="&gt; $5M"/>
    <s v="We are getting the pursuit machine up and running for a $40M WFM deal at Cargill. RFP has not been release and we are doing some work ahead of time to increase our chances."/>
    <x v="3"/>
    <s v="Accepted"/>
    <x v="2"/>
    <n v="3"/>
    <x v="0"/>
    <s v="Ava Damri"/>
    <m/>
    <m/>
    <m/>
    <x v="2"/>
    <x v="0"/>
    <s v="Closed"/>
    <m/>
    <m/>
    <m/>
    <d v="2023-06-12T00:00:00"/>
    <s v="RFP submitted on 6/12; now on to Orals Prep. As 6/12: Pod isn't actively supporting but the pursuit is still on-going so placing it on hold. Orals occurred, waiting on outcome but no pod work, so closing out pursuit."/>
    <s v="Jupiter Updated (Tags/Team)"/>
  </r>
  <r>
    <n v="143"/>
    <x v="120"/>
    <x v="120"/>
    <s v="chrisforti@deloitte.com"/>
    <x v="16"/>
    <x v="0"/>
    <m/>
    <s v="HR Strategy &amp; Solutions"/>
    <m/>
    <m/>
    <s v="Yes"/>
    <m/>
    <m/>
    <s v="No"/>
    <s v="Anne St. Clair"/>
    <s v="anstclair@deloitte.com"/>
    <m/>
    <m/>
    <d v="2023-05-04T00:00:00"/>
    <s v="1 week"/>
    <x v="0"/>
    <s v="JO-6692669"/>
    <s v="Centers Health Care"/>
    <x v="0"/>
    <m/>
    <m/>
    <m/>
    <m/>
    <m/>
    <m/>
    <s v="&lt; $500,000"/>
    <m/>
    <x v="1"/>
    <s v="Accepted"/>
    <x v="0"/>
    <n v="2"/>
    <x v="2"/>
    <s v="Joann Boduch"/>
    <m/>
    <m/>
    <m/>
    <x v="19"/>
    <x v="0"/>
    <s v="Closed"/>
    <m/>
    <m/>
    <m/>
    <d v="2023-05-19T00:00:00"/>
    <s v="Merging content from different proposals, ensuring a consistent format, leveraging content from other proposals where appropriate.  this vendor selection proposal will encompass Core HR, WFM and Payroll.  So bringing all this together.  There is a consultant who is also supporting the response, and she has already set up daily calls and starting a PMO tracker."/>
    <s v="Jupiter Updated (Tags/Team)"/>
  </r>
  <r>
    <n v="144"/>
    <x v="121"/>
    <x v="121"/>
    <s v="chrisforti@deloitte.com"/>
    <x v="16"/>
    <x v="0"/>
    <m/>
    <s v="HR Strategy &amp; Solutions"/>
    <m/>
    <m/>
    <s v="No"/>
    <s v="Chris Forti and Vyas Anantharaman"/>
    <s v="vyanantharaman@deloitte.com"/>
    <s v="No"/>
    <s v="vyas anantharaman"/>
    <s v="vyanantharaman@deloitte.com"/>
    <m/>
    <m/>
    <d v="2023-05-04T00:00:00"/>
    <s v="Less than one week"/>
    <x v="0"/>
    <s v="JO-6697719"/>
    <s v="Regeneron"/>
    <x v="0"/>
    <m/>
    <m/>
    <m/>
    <m/>
    <m/>
    <m/>
    <s v="&gt; $500K - $1.5M"/>
    <m/>
    <x v="1"/>
    <s v="Accepted"/>
    <x v="2"/>
    <n v="3"/>
    <x v="2"/>
    <s v="Bethany Huard"/>
    <m/>
    <m/>
    <s v="Logan Webb"/>
    <x v="20"/>
    <x v="0"/>
    <s v="Closed"/>
    <m/>
    <m/>
    <m/>
    <d v="2023-05-24T00:00:00"/>
    <m/>
    <s v="Jupiter Updated (Tags/Team)"/>
  </r>
  <r>
    <n v="145"/>
    <x v="122"/>
    <x v="122"/>
    <s v="amcnair@deloitte.com"/>
    <x v="37"/>
    <x v="1"/>
    <m/>
    <m/>
    <s v="Organizational Strategy, Design, and Transition"/>
    <m/>
    <s v="Yes"/>
    <m/>
    <m/>
    <s v="No"/>
    <s v="Mathias Cousin"/>
    <s v="mcousin@deloitte.com"/>
    <m/>
    <m/>
    <d v="2023-05-09T00:00:00"/>
    <s v="2 weeks"/>
    <x v="1"/>
    <s v="N/A"/>
    <s v="Alnylam"/>
    <x v="0"/>
    <s v="Alnylam Commercial Org Design"/>
    <m/>
    <s v="RFP"/>
    <d v="2023-05-26T00:00:00"/>
    <s v="PMO Support / Bid Management;Content and Asset Creation (net-new);Content Design / Formatting;Vendor Alliance Support;"/>
    <s v="No"/>
    <s v="&lt; $500,000"/>
    <m/>
    <x v="15"/>
    <s v="Rejected"/>
    <x v="2"/>
    <n v="3"/>
    <x v="2"/>
    <m/>
    <m/>
    <m/>
    <m/>
    <x v="5"/>
    <x v="1"/>
    <s v="Rejected/Canceled"/>
    <m/>
    <m/>
    <m/>
    <m/>
    <s v="Rejected due to capacity / timing; referred them to Sales Exec, Pod Asset Inventory and provided list of bench resources that could be of assistance"/>
    <s v="Rejected/Canceled"/>
  </r>
  <r>
    <n v="146"/>
    <x v="123"/>
    <x v="123"/>
    <s v="lshane@deloitte.com"/>
    <x v="28"/>
    <x v="0"/>
    <m/>
    <s v="SAP/SF Enabled Transformation"/>
    <m/>
    <m/>
    <s v="Yes"/>
    <m/>
    <m/>
    <s v="No"/>
    <s v="Gordon Lavarock"/>
    <s v="glavarock@deloitte.com"/>
    <m/>
    <m/>
    <d v="2023-05-10T00:00:00"/>
    <s v="3 weeks"/>
    <x v="0"/>
    <s v="JO-5942477"/>
    <s v="Dynatrace"/>
    <x v="2"/>
    <m/>
    <m/>
    <s v="Orals"/>
    <m/>
    <s v="Content Design / Formatting;PMO Support / Bid Management;Writing draft SOW;"/>
    <s v="Unsure"/>
    <s v="&gt; $1.5M - $2.5M"/>
    <s v="HR Transformation SF, HRS&amp;S &amp; PMO (and possibly OCM)"/>
    <x v="3"/>
    <s v="Accepted"/>
    <x v="2"/>
    <n v="3"/>
    <x v="0"/>
    <s v="Logan Webb"/>
    <m/>
    <m/>
    <m/>
    <x v="26"/>
    <x v="0"/>
    <s v="Closed"/>
    <m/>
    <m/>
    <m/>
    <d v="2023-06-23T00:00:00"/>
    <s v="As of 6/5 - Supporting OT staffing and leader alignment discussions. _x000a_As of 6/16 - conversations continue with Dynatrace for negotations and staffing_x000a_Opportunity lost to Accenture"/>
    <s v="Jupiter Updated (Tags/Team)"/>
  </r>
  <r>
    <n v="147"/>
    <x v="124"/>
    <x v="124"/>
    <s v="ndangelo@deloitte.com"/>
    <x v="2"/>
    <x v="4"/>
    <m/>
    <m/>
    <m/>
    <m/>
    <s v="Yes"/>
    <m/>
    <m/>
    <s v="No"/>
    <s v="Mike Levin"/>
    <s v="milevin@deloitte.com"/>
    <m/>
    <m/>
    <d v="2023-05-15T00:00:00"/>
    <s v="4 + weeks"/>
    <x v="1"/>
    <s v="N/A"/>
    <s v="HC SKO June 2023"/>
    <x v="5"/>
    <m/>
    <m/>
    <m/>
    <m/>
    <s v="Content and Asset Creation (net-new);"/>
    <s v="No"/>
    <s v="N/A - Not a pursuit"/>
    <s v="We are requesting a pod resource certified to facilitate a Business Chemistry session during the HC SKO in June.  Spoke with Ava and she confirmed she would be good to roll with this. One of the sales team's main goals is to create an inclusive environment, and more collaborative culture, and a part of how we address this is through biz chem. Scope of work: _x000a__x000a_45 minute session with 40 people. some may have to dial in so consider a hybrid environment. We also anticipate some prep work will be required:  sending out a communication to the sales team to remind them to take the biz chem survey (so its fresh) and preparing presentation materials needed for the session. "/>
    <x v="3"/>
    <s v="Accepted"/>
    <x v="0"/>
    <n v="2"/>
    <x v="4"/>
    <s v="Ava Damri"/>
    <m/>
    <m/>
    <m/>
    <x v="2"/>
    <x v="0"/>
    <s v="Closed"/>
    <m/>
    <m/>
    <m/>
    <d v="2023-06-14T00:00:00"/>
    <s v="Spoke with Nick D. regarding this ask. I'll work with him and Mike Levin to get this planned and faciliate it on the day-off._x000a_6/14: complete; closed"/>
    <s v="Not a Pursuit"/>
  </r>
  <r>
    <n v="148"/>
    <x v="125"/>
    <x v="125"/>
    <s v="mkorbieh@deloitte.com"/>
    <x v="22"/>
    <x v="0"/>
    <m/>
    <s v="HR Strategy &amp; Solutions"/>
    <m/>
    <m/>
    <s v="Yes"/>
    <m/>
    <m/>
    <s v="Yes"/>
    <m/>
    <m/>
    <m/>
    <m/>
    <d v="2023-05-22T00:00:00"/>
    <s v="3 weeks"/>
    <x v="0"/>
    <s v="JO-6564202"/>
    <s v="FWC2026 US, Inc."/>
    <x v="2"/>
    <m/>
    <m/>
    <s v="Early Conversations"/>
    <m/>
    <s v="PMO Support / Bid Management;Content and Asset Creation (net-new);Content Design / Formatting;Pricing Model;"/>
    <s v="Yes"/>
    <s v="&gt; $500K - $1.5M"/>
    <s v="This request is related to a proposal we anticipate engaging with FWC2026 on."/>
    <x v="3"/>
    <s v="Accepted"/>
    <x v="2"/>
    <n v="3"/>
    <x v="0"/>
    <s v="Joann Boduch"/>
    <m/>
    <m/>
    <s v="Shiva Devarajan"/>
    <x v="27"/>
    <x v="0"/>
    <s v="Closed"/>
    <m/>
    <m/>
    <m/>
    <d v="2023-05-25T00:00:00"/>
    <m/>
    <s v="Jupiter Updated (Tags/Team)"/>
  </r>
  <r>
    <n v="149"/>
    <x v="126"/>
    <x v="126"/>
    <s v="ehaddadin@deloitte.com"/>
    <x v="38"/>
    <x v="1"/>
    <m/>
    <m/>
    <s v="Change Services (CS&amp;A / T&amp;C)"/>
    <m/>
    <s v="Yes"/>
    <m/>
    <m/>
    <s v="Yes"/>
    <s v="Earma Haddadin"/>
    <m/>
    <m/>
    <m/>
    <d v="2023-05-17T00:00:00"/>
    <s v="Less than one week"/>
    <x v="1"/>
    <s v="N/A"/>
    <s v="Belden"/>
    <x v="2"/>
    <s v="OCM for Beldon"/>
    <m/>
    <s v="Pre-RFX"/>
    <m/>
    <s v="Content Design / Formatting;Content and Asset Creation (net-new);PMO Support / Bid Management;Pursuit Advisory;"/>
    <s v="Unsure"/>
    <s v="&gt; $500K - $1.5M"/>
    <s v="Client reached out via website! This will be Change Services sole sourced. "/>
    <x v="13"/>
    <s v="Accepted"/>
    <x v="0"/>
    <n v="2"/>
    <x v="0"/>
    <s v="Ava Damri"/>
    <s v="Kapil Sable"/>
    <m/>
    <m/>
    <x v="28"/>
    <x v="0"/>
    <s v="Closed"/>
    <m/>
    <m/>
    <m/>
    <d v="2023-06-02T00:00:00"/>
    <s v="6/26: no RFP yet, team is waiting on client feedback. Closing as we've not heard back for over 3 weeks."/>
    <s v="Not a Pursuit"/>
  </r>
  <r>
    <n v="150"/>
    <x v="127"/>
    <x v="127"/>
    <s v="gvert@deloitte.com"/>
    <x v="39"/>
    <x v="0"/>
    <m/>
    <s v="HR Strategy &amp; Solutions"/>
    <m/>
    <m/>
    <s v="Yes"/>
    <m/>
    <m/>
    <s v="Yes"/>
    <m/>
    <m/>
    <m/>
    <m/>
    <d v="2023-05-17T00:00:00"/>
    <s v="2 weeks"/>
    <x v="0"/>
    <s v="JO-6717166"/>
    <s v="Chick-fil-A"/>
    <x v="4"/>
    <s v="Chick-fil-A International HR Model"/>
    <m/>
    <s v="RFP"/>
    <d v="2023-05-31T00:00:00"/>
    <s v="Content and Asset Creation (net-new);Content Design / Formatting;PMO Support / Bid Management;Pricing Model;Pursuit Advisory;"/>
    <s v="Yes, bringing on"/>
    <s v="&gt; $500K - $1.5M"/>
    <m/>
    <x v="16"/>
    <s v="Accepted"/>
    <x v="0"/>
    <n v="2"/>
    <x v="2"/>
    <s v="Joann Boduch"/>
    <m/>
    <m/>
    <m/>
    <x v="19"/>
    <x v="0"/>
    <s v="Closed"/>
    <m/>
    <m/>
    <m/>
    <d v="2023-05-31T00:00:00"/>
    <s v="RFP submitted on 5/31"/>
    <s v="Jupiter Updated (Tags/Team)"/>
  </r>
  <r>
    <n v="151"/>
    <x v="128"/>
    <x v="128"/>
    <s v="mkorbieh@deloitte.com"/>
    <x v="22"/>
    <x v="0"/>
    <m/>
    <s v="HR Strategy &amp; Solutions"/>
    <m/>
    <m/>
    <s v="Yes"/>
    <m/>
    <m/>
    <s v="No"/>
    <s v="Dan Sundt"/>
    <s v="dsundt@deloitte.com"/>
    <m/>
    <m/>
    <d v="2023-05-18T00:00:00"/>
    <s v="1 week"/>
    <x v="0"/>
    <s v="JO-6716968"/>
    <s v="Interpublic Group"/>
    <x v="2"/>
    <m/>
    <m/>
    <s v="RFP"/>
    <d v="2023-05-25T00:00:00"/>
    <s v="PMO Support / Bid Management;Content Design / Formatting;"/>
    <s v="Unsure"/>
    <s v="&gt; $500K - $1.5M"/>
    <m/>
    <x v="3"/>
    <s v="Accepted"/>
    <x v="0"/>
    <n v="2"/>
    <x v="2"/>
    <s v="Nicholas Gregoretti"/>
    <m/>
    <m/>
    <m/>
    <x v="14"/>
    <x v="0"/>
    <s v="Closed"/>
    <m/>
    <m/>
    <m/>
    <d v="2023-06-08T00:00:00"/>
    <m/>
    <s v="Jupiter Updated (Tags/Team)"/>
  </r>
  <r>
    <n v="152"/>
    <x v="129"/>
    <x v="129"/>
    <s v="alexchun@deloitte.com"/>
    <x v="11"/>
    <x v="0"/>
    <m/>
    <s v="HR Strategy &amp; Solutions"/>
    <m/>
    <m/>
    <s v="Yes"/>
    <m/>
    <m/>
    <s v="Yes"/>
    <m/>
    <m/>
    <m/>
    <m/>
    <d v="2023-05-24T00:00:00"/>
    <s v="Less than one week"/>
    <x v="0"/>
    <s v="JO-6676271"/>
    <s v="Palo Alto Networks"/>
    <x v="2"/>
    <s v="Palo Alto Networks Digital Workplace and AI "/>
    <m/>
    <s v="RFP"/>
    <d v="2023-05-29T00:00:00"/>
    <s v="Content Design / Formatting;Content and Asset Creation (net-new);PMO Support / Bid Management;"/>
    <s v="Unsure"/>
    <s v="&gt; $500K - $1.5M"/>
    <m/>
    <x v="3"/>
    <s v="Accepted"/>
    <x v="0"/>
    <n v="2"/>
    <x v="2"/>
    <s v="Bethany Huard"/>
    <m/>
    <m/>
    <m/>
    <x v="6"/>
    <x v="0"/>
    <s v="Closed"/>
    <m/>
    <m/>
    <m/>
    <d v="2023-05-29T00:00:00"/>
    <m/>
    <s v="Jupiter Updated (Tags/Team)"/>
  </r>
  <r>
    <n v="153"/>
    <x v="130"/>
    <x v="130"/>
    <s v="joprescott@deloitte.com"/>
    <x v="34"/>
    <x v="1"/>
    <m/>
    <m/>
    <s v="Change Services (CS&amp;A / T&amp;C)"/>
    <m/>
    <s v="Yes"/>
    <m/>
    <m/>
    <s v="Yes"/>
    <m/>
    <m/>
    <m/>
    <m/>
    <d v="2023-05-25T00:00:00"/>
    <s v="2 weeks"/>
    <x v="0"/>
    <s v="JO-6455379"/>
    <s v="AXA XL - WalkMe Implementation"/>
    <x v="3"/>
    <s v="AXA WalkMe Implementation - GISMO/UW"/>
    <m/>
    <s v="RFP"/>
    <d v="2023-06-09T00:00:00"/>
    <s v="Content and Asset Creation (net-new);Content Design / Formatting;Vendor Alliance Support;Pricing Model;"/>
    <s v="No"/>
    <s v="&lt; $500,000"/>
    <m/>
    <x v="3"/>
    <s v="Accepted"/>
    <x v="0"/>
    <n v="2"/>
    <x v="0"/>
    <s v="Ava Damri"/>
    <m/>
    <m/>
    <m/>
    <x v="2"/>
    <x v="0"/>
    <s v="Closed"/>
    <m/>
    <m/>
    <m/>
    <d v="2023-06-12T00:00:00"/>
    <s v="6/12: RFP Submitted; not expecting more work for this pursuit._x000a_9/25: Lost pursuit due AXA XL's decision not to purchase WalkMe ultimately (so out of Deloitte's control)"/>
    <s v="Jupiter Updated (Tags/Team)"/>
  </r>
  <r>
    <n v="154"/>
    <x v="131"/>
    <x v="131"/>
    <s v="jharless@deloitte.com"/>
    <x v="40"/>
    <x v="0"/>
    <m/>
    <s v="Oracle Enabled Transformation"/>
    <m/>
    <m/>
    <s v="Yes"/>
    <m/>
    <m/>
    <s v="Yes"/>
    <m/>
    <m/>
    <m/>
    <m/>
    <d v="2023-05-30T00:00:00"/>
    <s v="Less than one week"/>
    <x v="0"/>
    <s v="JO-6727540"/>
    <s v="Avery Dennison"/>
    <x v="1"/>
    <m/>
    <m/>
    <s v="RFP"/>
    <d v="2023-06-07T00:00:00"/>
    <s v="Content Design / Formatting;Content and Asset Creation (net-new);Pricing Model;PMO Support / Bid Management;"/>
    <s v="No"/>
    <s v="&gt; $5M"/>
    <m/>
    <x v="3"/>
    <s v="Accepted"/>
    <x v="2"/>
    <n v="3"/>
    <x v="2"/>
    <s v="Bethany Huard"/>
    <m/>
    <m/>
    <m/>
    <x v="6"/>
    <x v="0"/>
    <s v="Closed"/>
    <m/>
    <d v="2023-06-30T00:00:00"/>
    <m/>
    <d v="2023-06-07T00:00:00"/>
    <s v="Orals are on Friday, 6/30"/>
    <s v="Jupiter Updated (Tags/Team)"/>
  </r>
  <r>
    <n v="155"/>
    <x v="132"/>
    <x v="132"/>
    <s v="alexchun@deloitte.com"/>
    <x v="11"/>
    <x v="0"/>
    <m/>
    <s v="Digital HR &amp; Emerging Solutions"/>
    <m/>
    <m/>
    <s v="Yes"/>
    <m/>
    <m/>
    <s v="Yes"/>
    <m/>
    <m/>
    <m/>
    <m/>
    <d v="2023-06-02T00:00:00"/>
    <s v="1 week"/>
    <x v="1"/>
    <s v="N/A"/>
    <s v="Intuit"/>
    <x v="2"/>
    <m/>
    <m/>
    <m/>
    <m/>
    <s v="Content and Asset Creation (net-new);"/>
    <s v="No"/>
    <s v="&gt; $500K - $1.5M"/>
    <s v="Requesting team support on materials creation for an upcoming client conversation."/>
    <x v="3"/>
    <s v="Accepted"/>
    <x v="1"/>
    <n v="1"/>
    <x v="1"/>
    <s v="Logan Webb"/>
    <s v="Joann Boduch"/>
    <m/>
    <m/>
    <x v="29"/>
    <x v="0"/>
    <s v="Closed"/>
    <m/>
    <m/>
    <m/>
    <d v="2023-06-30T00:00:00"/>
    <s v="As of 6/30 - the team plans to update materials the week of 7/10 when everyone is back from PTO_x000a_As of 7/19 - new POC Nicole Senerth (SM) is taking on next phase of edits/review. Will likely pull Logan in late July to further refine."/>
    <s v="Not a Pursuit"/>
  </r>
  <r>
    <n v="156"/>
    <x v="133"/>
    <x v="133"/>
    <s v="chrisforti@deloitte.com"/>
    <x v="16"/>
    <x v="0"/>
    <m/>
    <s v="Payroll &amp; Workforce Management Solutions"/>
    <m/>
    <m/>
    <s v="Yes"/>
    <m/>
    <m/>
    <s v="No"/>
    <s v="Chip Newton"/>
    <s v="chipnewton@deloitte.com"/>
    <m/>
    <m/>
    <d v="2023-06-02T00:00:00"/>
    <s v="1 week"/>
    <x v="0"/>
    <s v="JO-6743655"/>
    <s v="MultiCare"/>
    <x v="0"/>
    <s v="MultiCare UKG Dimensions"/>
    <m/>
    <s v="RFP"/>
    <d v="2023-06-09T00:00:00"/>
    <s v="PMO Support / Bid Management;Content Design / Formatting;"/>
    <s v="No"/>
    <s v="&gt; $2.5M - $5M"/>
    <s v="there is no RFP, however, the client is asking for a proposal due on/by 6/9.  This is competitive and the client is looking at other SIs too. "/>
    <x v="3"/>
    <s v="Accepted"/>
    <x v="1"/>
    <n v="1"/>
    <x v="0"/>
    <s v="Joann Boduch"/>
    <m/>
    <m/>
    <m/>
    <x v="19"/>
    <x v="0"/>
    <s v="Closed"/>
    <m/>
    <m/>
    <m/>
    <d v="2023-06-16T00:00:00"/>
    <s v="RFP submitted on 6/9"/>
    <s v="Jupiter Updated (Tags/Team)"/>
  </r>
  <r>
    <n v="157"/>
    <x v="134"/>
    <x v="134"/>
    <s v="chrisforti@deloitte.com"/>
    <x v="16"/>
    <x v="2"/>
    <m/>
    <m/>
    <m/>
    <s v="Workforce Development"/>
    <s v="Yes"/>
    <m/>
    <m/>
    <s v="Yes"/>
    <m/>
    <m/>
    <m/>
    <m/>
    <d v="2023-06-07T00:00:00"/>
    <s v="2 weeks"/>
    <x v="0"/>
    <s v="JO-6743842"/>
    <s v="Regeneron Workforce Planning RFI"/>
    <x v="0"/>
    <m/>
    <m/>
    <s v="RFI"/>
    <d v="2023-06-23T00:00:00"/>
    <s v="PMO Support / Bid Management;Content Design / Formatting;"/>
    <s v="No"/>
    <s v="&lt; $500,000"/>
    <s v="We are anticipating the client will issue an RFI any day now.  I don't have any more details on the time line or response due date. I've provided estimates only.  There will likely be a $1M plus &quot;tail&quot; project for this pursuit.  TBD once we see the RFI. "/>
    <x v="3"/>
    <s v="Accepted"/>
    <x v="0"/>
    <n v="2"/>
    <x v="0"/>
    <s v="Bethany Huard"/>
    <m/>
    <m/>
    <m/>
    <x v="6"/>
    <x v="0"/>
    <s v="Closed"/>
    <m/>
    <d v="2023-06-23T00:00:00"/>
    <m/>
    <d v="2023-06-23T00:00:00"/>
    <m/>
    <s v="Jupiter Updated (Tags/Team)"/>
  </r>
  <r>
    <n v="158"/>
    <x v="135"/>
    <x v="135"/>
    <s v="mkorbieh@deloitte.com"/>
    <x v="22"/>
    <x v="0"/>
    <m/>
    <s v="Digital HR &amp; Emerging Solutions"/>
    <m/>
    <m/>
    <s v="Yes"/>
    <m/>
    <m/>
    <s v="No"/>
    <s v="Kartik Shukla"/>
    <s v="kdshukla@deloitte.com"/>
    <m/>
    <m/>
    <d v="2023-06-07T00:00:00"/>
    <s v="3 weeks"/>
    <x v="0"/>
    <s v="JO-5896706"/>
    <s v="Google Fiber"/>
    <x v="2"/>
    <s v="Google Fiber carve out"/>
    <m/>
    <s v="RFP"/>
    <d v="2023-06-25T00:00:00"/>
    <s v="Pursuit Advisory;Content and Asset Creation (net-new);"/>
    <s v="No"/>
    <s v="&gt; $1.5M - $2.5M"/>
    <s v="Google Fiber is being carved out of Google and HRT is part of a larger opportunity across many of our offerings.  While the RFP is due on 6/25, the HC team has an internal deadline of 6/13 for updates.  This request is for a resource to help us with content around qualifications and case studies that we will input into a predefined proposal template as well as some some PMO activity leading up to the 6/25 deadline"/>
    <x v="3"/>
    <s v="Accepted"/>
    <x v="0"/>
    <n v="2"/>
    <x v="0"/>
    <s v="Ava Damri"/>
    <m/>
    <m/>
    <m/>
    <x v="2"/>
    <x v="0"/>
    <s v="Closed"/>
    <m/>
    <m/>
    <m/>
    <d v="2023-06-25T00:00:00"/>
    <s v="Pursuit was due on 6/25; on 7/11 informed there was orals, but no further request has been made for support. Closing out"/>
    <s v="Jupiter Updated (Tags/Team)"/>
  </r>
  <r>
    <n v="159"/>
    <x v="136"/>
    <x v="136"/>
    <s v="tmcmillin@deloitte.com"/>
    <x v="4"/>
    <x v="6"/>
    <s v="HC Operate"/>
    <m/>
    <m/>
    <m/>
    <s v="Yes"/>
    <m/>
    <m/>
    <s v="Yes"/>
    <m/>
    <m/>
    <m/>
    <m/>
    <d v="2023-06-07T00:00:00"/>
    <s v="Less than one week"/>
    <x v="0"/>
    <s v="JO-6390200"/>
    <s v="Prudential"/>
    <x v="3"/>
    <m/>
    <m/>
    <s v="Orals"/>
    <m/>
    <s v="Content and Asset Creation (net-new);"/>
    <s v="No"/>
    <s v="&gt; $5M"/>
    <s v="shoot me an email with who can help and I'll send you the details"/>
    <x v="3"/>
    <s v="Accepted"/>
    <x v="1"/>
    <n v="1"/>
    <x v="0"/>
    <s v="Sonakshi Malik"/>
    <m/>
    <m/>
    <m/>
    <x v="30"/>
    <x v="0"/>
    <s v="Closed"/>
    <m/>
    <m/>
    <m/>
    <d v="2023-06-12T00:00:00"/>
    <s v="Mostly design/formatting which we'd normally reject; accepting due to very tight turnaround, small scope, and direct revenue generation from work. Noted to Tim to please engage us sooner in the future and that we normally reject these type of requests/may not always be able to support these requests in the future."/>
    <s v="Jupiter Updated (Tags/Team)"/>
  </r>
  <r>
    <n v="160"/>
    <x v="137"/>
    <x v="137"/>
    <s v="ndangelo@deloitte.com"/>
    <x v="2"/>
    <x v="0"/>
    <m/>
    <s v="Oracle Enabled Transformation"/>
    <m/>
    <m/>
    <s v="No"/>
    <s v="Greg Stephans and Angela Van Bijlevelt"/>
    <s v="gstephans@deloitte.com ; avanbijlevelt@deloitte.com"/>
    <s v="No"/>
    <s v="Kristof Huyghebaert"/>
    <s v="khuyghebaert@deloitte.com"/>
    <m/>
    <m/>
    <d v="2023-06-09T00:00:00"/>
    <s v="1 week"/>
    <x v="0"/>
    <s v="JO-6076634"/>
    <s v="Hilton Domestic Operating Company, Inc"/>
    <x v="4"/>
    <m/>
    <m/>
    <s v="RFP"/>
    <d v="2023-06-16T00:00:00"/>
    <s v="PMO Support / Bid Management;Content and Asset Creation (net-new);Pursuit Advisory;"/>
    <s v="Unsure"/>
    <s v="&gt; $1.5M - $2.5M"/>
    <m/>
    <x v="3"/>
    <s v="Accepted"/>
    <x v="0"/>
    <n v="2"/>
    <x v="2"/>
    <s v="Nicholas Gregoretti"/>
    <m/>
    <m/>
    <m/>
    <x v="14"/>
    <x v="0"/>
    <s v="Closed"/>
    <m/>
    <m/>
    <m/>
    <d v="2023-06-23T00:00:00"/>
    <m/>
    <s v="Jupiter Updated (Tags/Team)"/>
  </r>
  <r>
    <n v="161"/>
    <x v="138"/>
    <x v="138"/>
    <s v="mkorbieh@deloitte.com"/>
    <x v="22"/>
    <x v="2"/>
    <m/>
    <m/>
    <m/>
    <s v="Workforce Strategy &amp; Analytics"/>
    <s v="Yes"/>
    <m/>
    <m/>
    <s v="No"/>
    <s v="Steve Lancaster-Hall"/>
    <s v="slancasterhall@deloitte.com"/>
    <m/>
    <m/>
    <d v="2023-06-12T00:00:00"/>
    <s v="3 weeks"/>
    <x v="0"/>
    <s v="JO-6754060"/>
    <s v="Transunion"/>
    <x v="2"/>
    <m/>
    <m/>
    <s v="RFP"/>
    <d v="2023-06-28T00:00:00"/>
    <s v="PMO Support / Bid Management;Content Design / Formatting;Pursuit Advisory;"/>
    <s v="Unsure"/>
    <s v="&lt; $500,000"/>
    <s v="This is a Knowledge Management RFP that came is yesterday.  The RFP is asking for a proposal on KM assessment phase 1 and KM implementation for phase 2.  If you have any WT folks on your team that have done work in the KM area would be helpful for this pursuit.  I would like to have someone help with PM, content contribution and ideally someone that has worked on such projects before.  I have put in a request for Pursuit Studio for content design but due to the current pricing in Jupiter not sure if I will get it.  Industry SE set the pursuit at 300K which is the low end of what we could do in Phase 1 and so I anticipate this will grow to a $500K-$1.5M pursuit"/>
    <x v="3"/>
    <s v="Canceled"/>
    <x v="0"/>
    <n v="2"/>
    <x v="0"/>
    <m/>
    <m/>
    <m/>
    <m/>
    <x v="5"/>
    <x v="1"/>
    <s v="Rejected/Canceled"/>
    <m/>
    <m/>
    <m/>
    <m/>
    <s v="6/14 - Connected with Mark K; he said he's established a good team for the pursuit and may not need support. He will let us know early next week. 6/21 - Checked in with Mark and he no longer needs support; said he will keep pulling us in to future work; cancelling this request."/>
    <s v="Rejected/Canceled"/>
  </r>
  <r>
    <n v="162"/>
    <x v="139"/>
    <x v="139"/>
    <s v="ngeiman@deloitte.com"/>
    <x v="41"/>
    <x v="0"/>
    <m/>
    <s v="SAP/SF Enabled Transformation"/>
    <m/>
    <m/>
    <s v="No"/>
    <s v="Derek Polzien"/>
    <s v="dpolzien@deloitte.com"/>
    <s v="No"/>
    <s v="Polzien, Derek"/>
    <s v="dpolzien@deloitte.com"/>
    <m/>
    <m/>
    <d v="2023-06-12T00:00:00"/>
    <s v="4 + weeks"/>
    <x v="0"/>
    <s v="JO-6071744"/>
    <s v="Estee Lauder HR Transformation"/>
    <x v="4"/>
    <m/>
    <m/>
    <s v="Pre-RFX"/>
    <m/>
    <s v="PMO Support / Bid Management;Content and Asset Creation (net-new);Pricing Model;Content Design / Formatting;Pursuit Advisory;"/>
    <s v="Unsure"/>
    <s v="&gt; $5M"/>
    <m/>
    <x v="3"/>
    <s v="Accepted"/>
    <x v="2"/>
    <n v="3"/>
    <x v="1"/>
    <s v="Nicholas Gregoretti"/>
    <m/>
    <m/>
    <m/>
    <x v="14"/>
    <x v="0"/>
    <s v="Closed"/>
    <m/>
    <m/>
    <m/>
    <d v="2023-08-25T00:00:00"/>
    <m/>
    <s v="Jupiter Updated (Tags/Team)"/>
  </r>
  <r>
    <n v="163"/>
    <x v="140"/>
    <x v="140"/>
    <s v="chrisforti@deloitte.com"/>
    <x v="16"/>
    <x v="0"/>
    <m/>
    <s v="Payroll &amp; Workforce Management Solutions"/>
    <m/>
    <m/>
    <s v="Yes"/>
    <m/>
    <m/>
    <s v="No"/>
    <s v="Chip Newton"/>
    <s v="chipnewton@deloitte.com"/>
    <m/>
    <m/>
    <d v="2023-06-19T00:00:00"/>
    <s v="1 week"/>
    <x v="0"/>
    <s v="JO-6454720"/>
    <s v="Children's Hospital of Philadelphia (aka CHOP)"/>
    <x v="0"/>
    <m/>
    <m/>
    <s v="RFP"/>
    <d v="2023-07-14T00:00:00"/>
    <s v="PMO Support / Bid Management;Content Design / Formatting;"/>
    <s v="Unsure"/>
    <s v="&gt; $1.5M - $2.5M"/>
    <s v="The RFP is expected to be sent to Deloitte on Monday, June 19th, for a UKG Dimensions implementation. We have not seen the RFP yet, however, the client has told us the due date will be in July some time.  I expect that we will have the opportunity to submit questions, likely within a week of receiving the RFP, but we won't know for sure until the RFP is in hand. Assigning someone with UKG response experience could be great.  Chip Newton asked for Joann based on her work on the MultiCare proposal -- nice compliment for her!"/>
    <x v="3"/>
    <s v="Accepted"/>
    <x v="0"/>
    <n v="2"/>
    <x v="1"/>
    <s v="Joann Boduch"/>
    <s v="Rebecca Eakin"/>
    <m/>
    <m/>
    <x v="31"/>
    <x v="0"/>
    <s v="Closed"/>
    <m/>
    <m/>
    <m/>
    <d v="2023-08-25T00:00:00"/>
    <s v="RFP submitted July 24_x000a_Orals held August 17"/>
    <s v="Jupiter Updated (Tags/Team)"/>
  </r>
  <r>
    <n v="164"/>
    <x v="141"/>
    <x v="141"/>
    <s v="shanifa@deloitte.com"/>
    <x v="42"/>
    <x v="9"/>
    <m/>
    <m/>
    <m/>
    <m/>
    <s v="Yes"/>
    <m/>
    <m/>
    <s v="Yes"/>
    <m/>
    <m/>
    <m/>
    <m/>
    <d v="2023-06-15T00:00:00"/>
    <s v="2 weeks"/>
    <x v="1"/>
    <s v="JO-067776"/>
    <s v="University of Wisconsin"/>
    <x v="4"/>
    <s v="University of Wisconsin - RFP"/>
    <m/>
    <s v="RFP"/>
    <d v="2023-06-28T00:00:00"/>
    <s v="OCM Content;"/>
    <s v="Unsure"/>
    <s v="&gt; $1.5M - $2.5M"/>
    <m/>
    <x v="13"/>
    <s v="Accepted"/>
    <x v="1"/>
    <n v="1"/>
    <x v="3"/>
    <s v="Bethany Huard"/>
    <m/>
    <m/>
    <m/>
    <x v="6"/>
    <x v="0"/>
    <s v="Closed"/>
    <m/>
    <m/>
    <m/>
    <d v="2023-06-28T00:00:00"/>
    <s v="This is a GPS opportunity and will not be tracked as part of Commercial metrics."/>
    <s v="Not a Pursuit"/>
  </r>
  <r>
    <n v="165"/>
    <x v="142"/>
    <x v="142"/>
    <s v="alexchun@deloitte.com"/>
    <x v="11"/>
    <x v="0"/>
    <m/>
    <s v="HR Strategy &amp; Solutions"/>
    <m/>
    <m/>
    <s v="Yes"/>
    <m/>
    <m/>
    <s v="Yes"/>
    <m/>
    <m/>
    <m/>
    <m/>
    <d v="2023-06-15T00:00:00"/>
    <s v="3 months"/>
    <x v="0"/>
    <s v="JO-6814791"/>
    <s v="Albemarle"/>
    <x v="1"/>
    <m/>
    <m/>
    <m/>
    <m/>
    <s v="Content and Asset Creation (net-new);Content Design / Formatting;"/>
    <s v="Unsure"/>
    <s v="&gt;$400,000"/>
    <s v="Opportunity is to support content creation for Albemarle HR Tech Strategy workshop"/>
    <x v="3"/>
    <s v="Accepted"/>
    <x v="1"/>
    <n v="1"/>
    <x v="4"/>
    <s v="Logan Webb"/>
    <m/>
    <m/>
    <m/>
    <x v="26"/>
    <x v="0"/>
    <s v="Closed"/>
    <m/>
    <m/>
    <m/>
    <d v="2023-10-31T00:00:00"/>
    <s v="10/23 - Pausing until 11/1 when the client decides the new date for their HRLT Workshop in November._x000a_10/31 - the client has delayed the next workshop inevitably, likely until the new year and instead is engaging Deloitte with an Eightfold proposal. "/>
    <s v="Jupiter Updated (Tags/Team)"/>
  </r>
  <r>
    <n v="166"/>
    <x v="143"/>
    <x v="143"/>
    <s v="nanellis@deloitte.com"/>
    <x v="14"/>
    <x v="6"/>
    <s v="HC Operate"/>
    <m/>
    <m/>
    <m/>
    <s v="Yes"/>
    <m/>
    <m/>
    <s v="No"/>
    <s v="Pat Shannon"/>
    <s v="patshannon@deloitte.com"/>
    <m/>
    <m/>
    <d v="2023-06-15T00:00:00"/>
    <s v="1 week"/>
    <x v="0"/>
    <s v="JO-6765346"/>
    <s v="Hillenbrand"/>
    <x v="1"/>
    <s v="Hillenbrand AMS"/>
    <m/>
    <s v="RFI"/>
    <d v="2023-06-23T00:00:00"/>
    <s v="Content Design / Formatting;PMO Support / Bid Management;"/>
    <s v="Unsure"/>
    <s v="&gt; $1.5M - $2.5M"/>
    <s v="Piyush Seth from HCaaS will also support"/>
    <x v="3"/>
    <s v="Accepted"/>
    <x v="1"/>
    <n v="1"/>
    <x v="0"/>
    <s v="Yi-Hui Chang"/>
    <s v="Bethany Huard"/>
    <m/>
    <m/>
    <x v="32"/>
    <x v="0"/>
    <s v="Closed"/>
    <m/>
    <m/>
    <m/>
    <d v="2023-06-23T00:00:00"/>
    <s v="RFP and follow up Q submitted on 6/27"/>
    <s v="Jupiter Updated (Tags/Team)"/>
  </r>
  <r>
    <n v="167"/>
    <x v="144"/>
    <x v="144"/>
    <s v="yingwang9@deloitte.com"/>
    <x v="43"/>
    <x v="2"/>
    <m/>
    <m/>
    <m/>
    <s v="Workforce Strategy &amp; Analytics"/>
    <s v="Yes"/>
    <m/>
    <m/>
    <s v="Yes"/>
    <s v="Cindy Skirvin"/>
    <s v="cskirvin@deloitte.com"/>
    <m/>
    <m/>
    <d v="2023-06-16T00:00:00"/>
    <s v="2 weeks"/>
    <x v="0"/>
    <s v="JO-6782945"/>
    <s v="American Express"/>
    <x v="3"/>
    <s v="Job Architecture and Career Framework"/>
    <m/>
    <s v="RFP"/>
    <d v="2023-06-30T00:00:00"/>
    <s v="Content Design / Formatting;Pricing Model;"/>
    <s v="Unsure"/>
    <s v="&gt;2.5M"/>
    <m/>
    <x v="13"/>
    <s v="Accepted"/>
    <x v="0"/>
    <n v="2"/>
    <x v="2"/>
    <s v="Yi-Hui Chang"/>
    <m/>
    <m/>
    <m/>
    <x v="33"/>
    <x v="0"/>
    <s v="Closed"/>
    <m/>
    <m/>
    <m/>
    <d v="2023-06-30T00:00:00"/>
    <s v="On hold for client's decision"/>
    <s v="Jupiter Updated (Tags/Team)"/>
  </r>
  <r>
    <n v="168"/>
    <x v="145"/>
    <x v="145"/>
    <s v="chrisforti@deloitte.com"/>
    <x v="16"/>
    <x v="0"/>
    <m/>
    <s v="HR Strategy &amp; Solutions"/>
    <m/>
    <m/>
    <s v="Yes"/>
    <m/>
    <m/>
    <s v="No"/>
    <s v="Jeff Miller"/>
    <s v="jeffreydmiller@deloitte.com"/>
    <m/>
    <m/>
    <d v="2023-06-19T00:00:00"/>
    <s v="2 weeks"/>
    <x v="0"/>
    <s v="JO-6725305; _x000a_JO-6767731"/>
    <s v="Johnson &amp; Johnson"/>
    <x v="0"/>
    <m/>
    <m/>
    <s v="RFP"/>
    <d v="2023-06-29T00:00:00"/>
    <s v="PMO Support / Bid Management;Content Design / Formatting;"/>
    <s v="Unsure"/>
    <s v="&gt; $5M"/>
    <s v="The intake form does not provide an option to selection Workday, under HRT Services.  I just received the RFP for Phase 0 of WD Recruiting implementation.  The 1st call on this is at 10:30 am ET on Monday, 6/19.  I will attend that call and debrief the Sales COE team following, unless you assign someone before the call.  thanks! "/>
    <x v="3"/>
    <s v="Accepted"/>
    <x v="0"/>
    <n v="2"/>
    <x v="0"/>
    <s v="Joann Boduch"/>
    <m/>
    <m/>
    <m/>
    <x v="19"/>
    <x v="0"/>
    <s v="Closed"/>
    <m/>
    <m/>
    <m/>
    <d v="2023-08-18T00:00:00"/>
    <s v="RFP submitted on 6/29. Work was won!"/>
    <s v="Jupiter Updated (Tags/Team)"/>
  </r>
  <r>
    <n v="169"/>
    <x v="146"/>
    <x v="146"/>
    <s v="gstephans@deloitte.com"/>
    <x v="44"/>
    <x v="0"/>
    <m/>
    <s v="Payroll &amp; Workforce Management Solutions"/>
    <m/>
    <m/>
    <s v="Yes"/>
    <m/>
    <m/>
    <s v="No"/>
    <s v="Kevin Ma"/>
    <s v="yama@deloitte.com"/>
    <m/>
    <m/>
    <d v="2023-06-20T00:00:00"/>
    <s v="Less than one week"/>
    <x v="0"/>
    <s v="JO-6765083"/>
    <s v="HD Supply"/>
    <x v="4"/>
    <m/>
    <m/>
    <s v="RFI"/>
    <d v="2023-06-22T00:00:00"/>
    <s v="RFI Questions for SI;Pricing Model;"/>
    <s v="Unsure"/>
    <s v="&gt; $1.5M - $2.5M"/>
    <s v="RFI is being submitted by Infor, but there are a few questions for us to answer.  I will highlight the questions to be completed on the Teams site."/>
    <x v="17"/>
    <s v="Accepted"/>
    <x v="1"/>
    <n v="1"/>
    <x v="0"/>
    <s v="(Maddy) Madhusudan Purushothaman"/>
    <s v="Sonakshi Malik"/>
    <m/>
    <m/>
    <x v="34"/>
    <x v="0"/>
    <s v="Closed"/>
    <m/>
    <d v="2023-06-21T00:00:00"/>
    <m/>
    <d v="2023-06-21T00:00:00"/>
    <m/>
    <s v="Jupiter Updated (Tags/Team)"/>
  </r>
  <r>
    <n v="170"/>
    <x v="147"/>
    <x v="147"/>
    <s v="jharless@deloitte.com"/>
    <x v="40"/>
    <x v="0"/>
    <m/>
    <s v="Payroll &amp; Workforce Management Solutions"/>
    <m/>
    <m/>
    <s v="Yes"/>
    <m/>
    <m/>
    <s v="No"/>
    <s v="Chip Newton"/>
    <s v="chipnewton@deloitte.com"/>
    <m/>
    <m/>
    <d v="2023-06-21T00:00:00"/>
    <s v="2 weeks"/>
    <x v="0"/>
    <s v="JO-6677768"/>
    <s v="General Dynamics IT"/>
    <x v="1"/>
    <m/>
    <m/>
    <s v="Orals"/>
    <m/>
    <s v="Content and Asset Creation (net-new);Content Design / Formatting;Orals content and prep support;"/>
    <s v="No"/>
    <s v="&gt; $1.5M - $2.5M"/>
    <m/>
    <x v="3"/>
    <s v="Accepted"/>
    <x v="2"/>
    <n v="3"/>
    <x v="2"/>
    <s v="Bethany Huard"/>
    <s v="Ava Damri"/>
    <m/>
    <m/>
    <x v="11"/>
    <x v="0"/>
    <s v="Closed"/>
    <m/>
    <m/>
    <m/>
    <d v="2023-07-11T00:00:00"/>
    <s v="Orals are on Wednesday, 7/12; JH said Pod Support is not needed at Orals as of 7/11. Awaiting further details, but putting on hold."/>
    <s v="Jupiter Updated (Tags/Team)"/>
  </r>
  <r>
    <n v="171"/>
    <x v="148"/>
    <x v="148"/>
    <s v="sbortniker@deloitte.com"/>
    <x v="45"/>
    <x v="0"/>
    <m/>
    <s v="HR Strategy &amp; Solutions"/>
    <m/>
    <m/>
    <s v="Yes"/>
    <m/>
    <m/>
    <s v="Yes"/>
    <m/>
    <m/>
    <m/>
    <m/>
    <d v="2023-06-21T00:00:00"/>
    <s v="1 week"/>
    <x v="0"/>
    <s v="JO-6767347"/>
    <s v="Bellin-Gundersen Health"/>
    <x v="0"/>
    <s v="ERP Strategy"/>
    <m/>
    <s v="RFP"/>
    <d v="2023-06-30T00:00:00"/>
    <s v="Content and Asset Creation (net-new);Pricing Model;Content Design / Formatting;"/>
    <s v="No"/>
    <s v="&gt; $2.5M - $5M"/>
    <m/>
    <x v="18"/>
    <s v="Accepted"/>
    <x v="0"/>
    <n v="2"/>
    <x v="2"/>
    <s v="Nicholas Gregoretti"/>
    <s v="(Maddy) Madhusudan Purushothaman"/>
    <m/>
    <m/>
    <x v="35"/>
    <x v="0"/>
    <s v="Closed"/>
    <m/>
    <m/>
    <m/>
    <d v="2023-07-11T00:00:00"/>
    <m/>
    <s v="Jupiter Updated (Tags/Team)"/>
  </r>
  <r>
    <n v="172"/>
    <x v="149"/>
    <x v="149"/>
    <s v="tmcmillin@deloitte.com"/>
    <x v="4"/>
    <x v="6"/>
    <s v="HC Operate"/>
    <m/>
    <m/>
    <m/>
    <s v="Yes"/>
    <m/>
    <m/>
    <s v="Yes"/>
    <m/>
    <m/>
    <m/>
    <m/>
    <d v="2023-06-21T00:00:00"/>
    <s v="2 weeks"/>
    <x v="1"/>
    <s v="N/A"/>
    <s v="FSI HCaaS Pod"/>
    <x v="3"/>
    <s v="FSI HCaaS Pod support"/>
    <m/>
    <s v="Early Conversations"/>
    <m/>
    <s v="PMO Support / Bid Management;"/>
    <s v="No"/>
    <s v="N/A - Not a pursuit"/>
    <s v="This is not for a pursuit. I am leading the FSI HCaaS Pod and would love to have PMO support.  Love to talk with someone that wants to get to know FSI better and bring organizational focus to how I run the pod allowing us to scale.. I am a Pioneer/Integrator,  need someone that can be Guardian/Driver."/>
    <x v="3"/>
    <s v="Canceled"/>
    <x v="0"/>
    <n v="2"/>
    <x v="0"/>
    <m/>
    <m/>
    <m/>
    <m/>
    <x v="5"/>
    <x v="1"/>
    <s v="Rejected/Canceled"/>
    <m/>
    <m/>
    <m/>
    <m/>
    <s v="6/21 - Connected with Tim; he's looking for someone to operationalize his HCaaS pod and grow their pipeline; long-term, slow burn opp; Tim will provide and additional description and him and I will revisit post-holiday."/>
    <s v="Rejected/Canceled"/>
  </r>
  <r>
    <n v="173"/>
    <x v="150"/>
    <x v="150"/>
    <s v="kimrogers@deloitte.com"/>
    <x v="46"/>
    <x v="2"/>
    <m/>
    <m/>
    <m/>
    <s v="Rewards &amp; Wellbeing"/>
    <s v="Yes"/>
    <m/>
    <m/>
    <s v="No"/>
    <s v="Joseph Rapanotti"/>
    <s v="jrapanotti@deloitte.com"/>
    <m/>
    <m/>
    <d v="2023-06-21T00:00:00"/>
    <s v="Less than one week"/>
    <x v="0"/>
    <s v="JO-6762971"/>
    <s v="Ares / Compensation Program Management"/>
    <x v="3"/>
    <s v="Ares / Compensation Program Management"/>
    <m/>
    <s v="RFP"/>
    <d v="2023-06-28T00:00:00"/>
    <s v="Content Design / Formatting;"/>
    <s v="No"/>
    <s v="&gt; $500K - $1.5M"/>
    <m/>
    <x v="19"/>
    <s v="Accepted"/>
    <x v="1"/>
    <n v="1"/>
    <x v="0"/>
    <s v="Joann Boduch"/>
    <m/>
    <m/>
    <m/>
    <x v="19"/>
    <x v="0"/>
    <s v="Closed"/>
    <m/>
    <m/>
    <m/>
    <d v="2023-06-29T00:00:00"/>
    <s v="RFP submitted on 6/28"/>
    <s v="Jupiter Updated (Tags/Team)"/>
  </r>
  <r>
    <n v="174"/>
    <x v="151"/>
    <x v="151"/>
    <s v="alexchun@deloitte.com"/>
    <x v="11"/>
    <x v="0"/>
    <m/>
    <s v="Digital HR &amp; Emerging Solutions"/>
    <m/>
    <m/>
    <s v="Yes"/>
    <m/>
    <m/>
    <s v="Yes"/>
    <m/>
    <m/>
    <m/>
    <m/>
    <d v="2023-06-30T00:00:00"/>
    <s v="2 week"/>
    <x v="1"/>
    <s v="N/A"/>
    <s v="Internal"/>
    <x v="5"/>
    <m/>
    <m/>
    <m/>
    <d v="2023-07-11T00:00:00"/>
    <s v="Content and Asset Creation (net-new);"/>
    <s v="No"/>
    <s v="N/A - Not a pursuit"/>
    <s v="Requesting support making edits to our Digital Workplace Frontline POV.  We have a number of slides already, but looking to incorporate updates based on current frontline campaign that consumer is running and BYOD POV.  _x000a__x000a_https://amedeloitte.sharepoint.com/:p:/r/sites/DigitalWorkplaceSolutions307/Shared%20Documents/General/Sales%20%26%20Pipeline/Frontline%20%26%20Deskless%20Worker%20POV/Enabling%20the%20Digital%20Workplace%20for%20Frontline%20Workers_DRAFT.pptx?d=we7abed3148024e7bbdc8d9350f3a5f1b&amp;csf=1&amp;web=1&amp;e=wwxgwB"/>
    <x v="3"/>
    <s v="Accepted"/>
    <x v="1"/>
    <n v="1"/>
    <x v="0"/>
    <s v="(Maddy) Madhusudan Purushothaman"/>
    <s v="Amit Augustine Singh"/>
    <m/>
    <m/>
    <x v="36"/>
    <x v="0"/>
    <s v="Closed"/>
    <m/>
    <d v="2023-07-03T00:00:00"/>
    <m/>
    <d v="2023-07-19T00:00:00"/>
    <m/>
    <s v="Not a Pursuit"/>
  </r>
  <r>
    <n v="175"/>
    <x v="152"/>
    <x v="152"/>
    <s v="fsymes@deloitte.com"/>
    <x v="47"/>
    <x v="2"/>
    <m/>
    <m/>
    <m/>
    <s v="Workforce Development"/>
    <s v="Yes"/>
    <m/>
    <m/>
    <s v="Yes"/>
    <m/>
    <m/>
    <m/>
    <m/>
    <d v="2023-07-10T00:00:00"/>
    <s v="1 week"/>
    <x v="1"/>
    <s v="N/A"/>
    <s v="Siemens USA"/>
    <x v="1"/>
    <m/>
    <m/>
    <m/>
    <m/>
    <s v="Content and Asset Creation (net-new);Content Design / Formatting;"/>
    <s v="No"/>
    <s v="N/A - Not a pursuit"/>
    <s v="We are doing two 90 minute workshops for the HR leadership team at Siemens USA around Skills-Based Organizations"/>
    <x v="15"/>
    <s v="Accepted"/>
    <x v="1"/>
    <n v="1"/>
    <x v="0"/>
    <s v="Yi-Hui Chang"/>
    <m/>
    <m/>
    <m/>
    <x v="33"/>
    <x v="0"/>
    <s v="Closed"/>
    <m/>
    <m/>
    <m/>
    <d v="2023-07-28T00:00:00"/>
    <s v="Organize roadshow activities across ER&amp;I"/>
    <s v="Not a Pursuit"/>
  </r>
  <r>
    <n v="176"/>
    <x v="153"/>
    <x v="153"/>
    <s v="muhali@deloitte.com"/>
    <x v="48"/>
    <x v="0"/>
    <m/>
    <s v="HR Strategy &amp; Solutions"/>
    <m/>
    <m/>
    <s v="No"/>
    <s v="Zain Premji"/>
    <s v="zpremji@deloitte.com"/>
    <s v="No"/>
    <s v="Victor Reyes"/>
    <s v="vreyes@deloitte.com"/>
    <m/>
    <m/>
    <d v="2023-07-10T00:00:00"/>
    <s v="1 week"/>
    <x v="0"/>
    <s v="JO-6807001"/>
    <s v="Dell"/>
    <x v="2"/>
    <s v="HR Cost Reduction "/>
    <m/>
    <s v="Pre-RFX"/>
    <m/>
    <s v="PMO Support / Bid Management;Content Design / Formatting;Content and Asset Creation (net-new);Pricing Model;"/>
    <s v="Unsure"/>
    <s v="&lt; $500,000"/>
    <s v="We should be able to leverage other existing proposals and content for this opportunity.   "/>
    <x v="3"/>
    <s v="Accepted"/>
    <x v="0"/>
    <n v="2"/>
    <x v="2"/>
    <s v="Yi-Hui Chang"/>
    <s v="Logan Webb"/>
    <m/>
    <m/>
    <x v="37"/>
    <x v="0"/>
    <s v="Closed"/>
    <m/>
    <m/>
    <m/>
    <d v="2023-08-02T00:00:00"/>
    <s v="Submited to Dell CHRO"/>
    <s v="Jupiter Updated (Tags/Team)"/>
  </r>
  <r>
    <n v="177"/>
    <x v="154"/>
    <x v="154"/>
    <s v="mpanek@deloitte.com"/>
    <x v="49"/>
    <x v="10"/>
    <m/>
    <m/>
    <m/>
    <m/>
    <s v="Yes"/>
    <m/>
    <m/>
    <s v="Yes"/>
    <m/>
    <m/>
    <m/>
    <m/>
    <d v="2023-07-11T00:00:00"/>
    <s v="Less than one week"/>
    <x v="1"/>
    <s v="N/A"/>
    <s v="Cloud/SGO Sales"/>
    <x v="5"/>
    <m/>
    <m/>
    <m/>
    <m/>
    <s v="Content Design / Formatting;Content and Asset Creation (net-new);"/>
    <s v="No"/>
    <s v="N/A - Not a pursuit"/>
    <s v="The CEW Practice Leader, Josh Haims, requested we organize all Cloud SGO wins over the last 6 months and identify the top clients in that respect. need the POD's help with the organization aspect. Logan Webb is assisting."/>
    <x v="3"/>
    <s v="Accepted"/>
    <x v="1"/>
    <n v="1"/>
    <x v="0"/>
    <s v="Logan Webb"/>
    <m/>
    <m/>
    <m/>
    <x v="26"/>
    <x v="0"/>
    <s v="Closed"/>
    <m/>
    <m/>
    <m/>
    <d v="2023-09-15T00:00:00"/>
    <m/>
    <s v="Not a Pursuit"/>
  </r>
  <r>
    <n v="178"/>
    <x v="155"/>
    <x v="155"/>
    <s v="zpremji@deloitte.com"/>
    <x v="50"/>
    <x v="0"/>
    <m/>
    <s v="Payroll &amp; Workforce Management Solutions"/>
    <m/>
    <m/>
    <s v="Yes"/>
    <m/>
    <m/>
    <s v="No"/>
    <s v="Newton, Chip"/>
    <s v="chipnewton@deloitte.com"/>
    <m/>
    <m/>
    <s v="b"/>
    <s v="2 weeks"/>
    <x v="0"/>
    <s v="JO-6812458"/>
    <s v="Jabil"/>
    <x v="2"/>
    <m/>
    <m/>
    <s v="Pre-RFX"/>
    <m/>
    <s v="Content Design / Formatting;PMO Support / Bid Management;Content and Asset Creation (net-new);"/>
    <s v="Yes"/>
    <s v="&gt; $1.5M - $2.5M"/>
    <m/>
    <x v="3"/>
    <s v="Accepted"/>
    <x v="0"/>
    <n v="2"/>
    <x v="0"/>
    <s v="(Maddy) Madhusudan Purushothaman"/>
    <s v="Amit Augustine Singh"/>
    <m/>
    <m/>
    <x v="36"/>
    <x v="0"/>
    <s v="Closed"/>
    <m/>
    <d v="2023-07-14T00:00:00"/>
    <m/>
    <d v="2023-09-18T00:00:00"/>
    <s v="Opportunity lost "/>
    <s v="Jupiter Updated (Tags/Team)"/>
  </r>
  <r>
    <n v="179"/>
    <x v="156"/>
    <x v="156"/>
    <s v="mibowman@deloitte.com"/>
    <x v="51"/>
    <x v="0"/>
    <m/>
    <s v="Payroll &amp; Workforce Management Solutions"/>
    <m/>
    <m/>
    <s v="Yes"/>
    <m/>
    <m/>
    <s v="No"/>
    <s v="Dan Sundt"/>
    <s v="dsundt@deloitte.com"/>
    <m/>
    <m/>
    <d v="2023-07-17T00:00:00"/>
    <s v="1 week"/>
    <x v="0"/>
    <s v="JO-6794042"/>
    <s v="Kohler "/>
    <x v="1"/>
    <m/>
    <m/>
    <s v="RFP"/>
    <d v="2023-07-31T00:00:00"/>
    <s v="Content and Asset Creation (net-new);"/>
    <s v="Yes"/>
    <s v="&gt; $5M"/>
    <s v="This pursuit will be for a new human resources platform for Kohler, either Workday or SAP SuccessFactors. "/>
    <x v="13"/>
    <s v="Accepted"/>
    <x v="0"/>
    <n v="2"/>
    <x v="0"/>
    <s v="Yi-Hui Chang"/>
    <m/>
    <m/>
    <m/>
    <x v="33"/>
    <x v="0"/>
    <s v="Closed"/>
    <m/>
    <m/>
    <m/>
    <d v="2023-08-02T00:00:00"/>
    <m/>
    <s v="Jupiter Updated (Tags/Team)"/>
  </r>
  <r>
    <n v="180"/>
    <x v="157"/>
    <x v="157"/>
    <s v="andrclark@deloitte.com"/>
    <x v="8"/>
    <x v="0"/>
    <m/>
    <s v="Payroll &amp; Workforce Management Solutions"/>
    <m/>
    <m/>
    <s v="Yes"/>
    <m/>
    <m/>
    <s v="No"/>
    <s v="Kurt Weber"/>
    <s v="kweber@deloitte.com"/>
    <m/>
    <m/>
    <d v="2023-07-20T00:00:00"/>
    <s v="1 week"/>
    <x v="0"/>
    <s v="JO-6812144"/>
    <s v="Primark Limited"/>
    <x v="4"/>
    <m/>
    <m/>
    <s v="RFP"/>
    <d v="2023-07-31T00:00:00"/>
    <s v="PMO Support / Bid Management;Content Design / Formatting;Pursuit Advisory;"/>
    <s v="Unsure"/>
    <s v="&gt; $2.5M - $5M"/>
    <m/>
    <x v="3"/>
    <s v="Accepted"/>
    <x v="0"/>
    <n v="2"/>
    <x v="2"/>
    <s v="Ava Damri"/>
    <s v="Amit Augustine Singh"/>
    <m/>
    <m/>
    <x v="38"/>
    <x v="0"/>
    <s v="Closed"/>
    <m/>
    <m/>
    <m/>
    <d v="2023-07-28T00:00:00"/>
    <s v="Deloitte withdrew from this pursuit on Fri 7/28"/>
    <s v="Jupiter Updated (Tags/Team)"/>
  </r>
  <r>
    <n v="181"/>
    <x v="158"/>
    <x v="158"/>
    <s v="chrisforti@deloitte.com"/>
    <x v="16"/>
    <x v="0"/>
    <m/>
    <s v="Payroll &amp; Workforce Management Solutions"/>
    <m/>
    <m/>
    <s v="Yes"/>
    <m/>
    <m/>
    <s v="No"/>
    <s v="Chip Newton"/>
    <s v="chipnewton@deloitte.com"/>
    <m/>
    <m/>
    <d v="2023-07-24T00:00:00"/>
    <s v="2 weeks"/>
    <x v="0"/>
    <s v="JO-6816333"/>
    <s v="Cleveland Clinic"/>
    <x v="0"/>
    <m/>
    <m/>
    <s v="RFP"/>
    <d v="2023-08-04T00:00:00"/>
    <s v="PMO Support / Bid Management;Content Design / Formatting;"/>
    <s v="No"/>
    <s v="&gt; $2.5M - $5M"/>
    <s v="I will start working on this pursuit on Monday 7/24.  I will be on PTO the 1st week of August, and need someone strong who can handle the responsibility without me being plugged into every meeting.  I checked with Ava and she said she may be able to take this project on.   If she can, that would be helpful since she has experience with UKG already. LMK. Thanks. "/>
    <x v="3"/>
    <s v="Accepted"/>
    <x v="0"/>
    <n v="2"/>
    <x v="0"/>
    <s v="Ava Damri"/>
    <s v="Kapil Sable"/>
    <s v="Amit Augustine Singh"/>
    <m/>
    <x v="39"/>
    <x v="0"/>
    <s v="Closed"/>
    <m/>
    <m/>
    <m/>
    <d v="2023-08-04T00:00:00"/>
    <s v="Submitted RFP on Fri 8/4; awaiting response RE: Orals prep. If not, this can be closed  with a close date of 8/4/23."/>
    <s v="Jupiter Updated (Tags/Team)"/>
  </r>
  <r>
    <s v="ok"/>
    <x v="159"/>
    <x v="159"/>
    <s v="mararmstrong@deloitte.com"/>
    <x v="52"/>
    <x v="0"/>
    <m/>
    <s v="Digital HR &amp; Emerging Solutions"/>
    <m/>
    <m/>
    <s v="Yes"/>
    <m/>
    <m/>
    <s v="Yes"/>
    <m/>
    <m/>
    <m/>
    <m/>
    <d v="2023-07-25T00:00:00"/>
    <s v="Less than one week"/>
    <x v="0"/>
    <s v="JO-6709282"/>
    <s v="Intuitive"/>
    <x v="0"/>
    <m/>
    <m/>
    <s v="RFP"/>
    <d v="2023-07-28T00:00:00"/>
    <s v="Content Design / Formatting;"/>
    <s v="No"/>
    <s v="&gt; $2.5M - $5M"/>
    <s v="WDAY Implementation -- mid-market"/>
    <x v="3"/>
    <s v="Accepted"/>
    <x v="1"/>
    <n v="1"/>
    <x v="0"/>
    <s v="Ruchika Akhtar"/>
    <s v="Amit Augustine Singh"/>
    <m/>
    <m/>
    <x v="40"/>
    <x v="0"/>
    <s v="Closed"/>
    <m/>
    <m/>
    <m/>
    <d v="2023-07-27T00:00:00"/>
    <m/>
    <s v="Jupiter Updated (Tags/Team)"/>
  </r>
  <r>
    <n v="183"/>
    <x v="160"/>
    <x v="160"/>
    <s v="awobst@deloitte.com"/>
    <x v="53"/>
    <x v="2"/>
    <m/>
    <m/>
    <m/>
    <s v="Workforce Development"/>
    <s v="Yes"/>
    <m/>
    <m/>
    <s v="Yes"/>
    <m/>
    <m/>
    <m/>
    <m/>
    <d v="2023-07-28T00:00:00"/>
    <s v="1 week"/>
    <x v="0"/>
    <s v="JO-6791864"/>
    <s v="McDonald's"/>
    <x v="4"/>
    <m/>
    <m/>
    <s v="Contracting"/>
    <m/>
    <s v="PMO Support / Bid Management;Content Design / Formatting;Pricing Model;"/>
    <s v="No"/>
    <s v="&gt; $1.5M - $2.5M"/>
    <s v="McDonald's has asked for our support to reshape their approach to all of their technology talent. Includes job architecture, learning and development, change, comp, etc."/>
    <x v="20"/>
    <s v="Accepted"/>
    <x v="0"/>
    <n v="2"/>
    <x v="2"/>
    <s v="Logan Webb"/>
    <m/>
    <m/>
    <m/>
    <x v="26"/>
    <x v="0"/>
    <s v="Closed"/>
    <m/>
    <m/>
    <m/>
    <d v="2023-09-15T00:00:00"/>
    <s v="First SOW for $100K signed and completed. As of 9/11 - remaining client paused all efforts due to funding concerns. "/>
    <s v="Jupiter Updated (Tags/Team)"/>
  </r>
  <r>
    <n v="184"/>
    <x v="161"/>
    <x v="161"/>
    <s v="ndangelo@deloitte.com"/>
    <x v="2"/>
    <x v="10"/>
    <m/>
    <m/>
    <m/>
    <m/>
    <s v="Yes"/>
    <m/>
    <m/>
    <s v="Yes"/>
    <m/>
    <m/>
    <m/>
    <m/>
    <d v="2023-07-28T00:00:00"/>
    <s v="1 week"/>
    <x v="1"/>
    <s v="N/A"/>
    <s v="UKG Account List Market Research"/>
    <x v="5"/>
    <m/>
    <m/>
    <m/>
    <m/>
    <s v="Vendor Alliance Support;Account Planning;"/>
    <s v="No"/>
    <s v="N/A - Not a pursuit"/>
    <s v="UKG came to me with a list of 50 accounts that they are targeting. Information I would like to gather includes columns for 1) whether or not we audit them, 2) the footprint of our work at the client, relationships we have, and the industry and sector the account is aligned to. I'd also like to know the type of account we classify it as (e.g. ACP, crown jewel, non-program, etc.). I have a spreadsheet already with the information I'm looking for, just need a resource to help fill it in.  Resource will need access to Deloitte IQ, Jupiter, and DESC."/>
    <x v="21"/>
    <s v="Accepted"/>
    <x v="1"/>
    <n v="1"/>
    <x v="0"/>
    <s v="Ruchika Akhtar"/>
    <s v="Sonakshi Malik"/>
    <m/>
    <m/>
    <x v="41"/>
    <x v="0"/>
    <s v="Closed"/>
    <m/>
    <d v="2023-08-01T00:00:00"/>
    <m/>
    <d v="2023-08-03T00:00:00"/>
    <m/>
    <s v="Not a Pursuit"/>
  </r>
  <r>
    <n v="185"/>
    <x v="162"/>
    <x v="162"/>
    <s v="smasseth@deloitte.com"/>
    <x v="54"/>
    <x v="1"/>
    <m/>
    <m/>
    <s v="Organizational Strategy, Design, and Transition"/>
    <m/>
    <s v="Yes"/>
    <m/>
    <m/>
    <s v="Yes"/>
    <m/>
    <m/>
    <m/>
    <m/>
    <d v="2023-08-03T00:00:00"/>
    <s v="2 weeks"/>
    <x v="0"/>
    <s v="JO-6934144"/>
    <s v="Norfolk Southern S/4 Award"/>
    <x v="4"/>
    <m/>
    <m/>
    <s v="RFP"/>
    <d v="2023-08-28T00:00:00"/>
    <s v="Content and Asset Creation (net-new);"/>
    <s v="Unsure"/>
    <s v="&gt; $5M"/>
    <s v="NG via Teams Chat with requestor: scope is the OCM porition of an RFP for an SAP migration; RFP is limited to 30 pages; 2 of which the requestor expects will be OCM focused. First deadline is vendor questions on 8/7; requestor will check to see if there are other major time constraints during call today."/>
    <x v="22"/>
    <s v="Accepted"/>
    <x v="1"/>
    <n v="1"/>
    <x v="1"/>
    <s v="Ava Damri"/>
    <s v="Michael Gilman"/>
    <m/>
    <m/>
    <x v="42"/>
    <x v="0"/>
    <s v="Closed"/>
    <m/>
    <d v="2023-08-01T00:00:00"/>
    <m/>
    <d v="2023-09-01T00:00:00"/>
    <s v="Due date extended to first week of Sept. "/>
    <s v="Jupiter Updated (Tags/Team)"/>
  </r>
  <r>
    <n v="186"/>
    <x v="163"/>
    <x v="163"/>
    <s v="abudhwani@deloitte.com"/>
    <x v="55"/>
    <x v="1"/>
    <m/>
    <m/>
    <s v="Organizational Strategy, Design, and Transition"/>
    <m/>
    <s v="No"/>
    <s v="Govindarajan, Sudakar "/>
    <s v="sugovindarajan@deloitte.com"/>
    <s v="No"/>
    <s v="Hanifa, Shakir"/>
    <s v="shanifa@deloitte.com"/>
    <m/>
    <m/>
    <d v="2023-08-04T00:00:00"/>
    <s v="2 weeks"/>
    <x v="1"/>
    <s v="N/A"/>
    <s v="State of Oregon - Secretary of State M365 Migration "/>
    <x v="6"/>
    <m/>
    <m/>
    <s v="RFP"/>
    <d v="2023-08-31T00:00:00"/>
    <s v="PMO Support / Bid Management;Pricing Model;Content Design / Formatting;"/>
    <s v="Unsure"/>
    <s v="&gt; $1.5M - $2.5M"/>
    <s v="Previously their Office365 had been consolidated now want to do a divestiture; client is looking for training and PMO support to manage the transition. Pursuit will be going through iterative reviews until final review on 8/25."/>
    <x v="13"/>
    <s v="Rejected"/>
    <x v="0"/>
    <n v="2"/>
    <x v="0"/>
    <m/>
    <m/>
    <m/>
    <m/>
    <x v="5"/>
    <x v="1"/>
    <s v="Rejected/Canceled"/>
    <m/>
    <m/>
    <m/>
    <m/>
    <s v="8/3 NG: GPS client; conducted hand-off to GPS Pod and they agreed to support the request."/>
    <s v="Rejected/Canceled"/>
  </r>
  <r>
    <n v="187"/>
    <x v="164"/>
    <x v="164"/>
    <s v="mblinn@deloitte.com"/>
    <x v="56"/>
    <x v="0"/>
    <s v="HC Analytics and Insights Solutions"/>
    <s v="Workday"/>
    <m/>
    <m/>
    <s v="Yes"/>
    <s v="Martin Blinn"/>
    <s v="mblinn@deloitte.com&gt;"/>
    <s v="Yes"/>
    <s v="Govindarajan, Sendhil"/>
    <s v="sgovindarajan@deloitte.com"/>
    <s v="Yes"/>
    <m/>
    <d v="2023-08-07T00:00:00"/>
    <s v="3 weeks"/>
    <x v="0"/>
    <s v="JO-6953305"/>
    <s v="Ameren"/>
    <x v="1"/>
    <s v="Ameren Workday Phase III"/>
    <m/>
    <s v="RFP"/>
    <d v="2023-08-25T00:00:00"/>
    <s v="PMO Support / Bid Management;Content Design / Formatting;"/>
    <s v="No"/>
    <s v="&gt; $2.5M - $5M"/>
    <s v="NG Via Teams Chat with Requestor: have some support, vendor questions due Monday; proposal due 8/25"/>
    <x v="3"/>
    <s v="Accepted"/>
    <x v="2"/>
    <n v="3"/>
    <x v="2"/>
    <s v="Nicholas Gregoretti"/>
    <s v="Michael Gilman"/>
    <s v="Amit Augustine Singh"/>
    <s v="Kapil Sable"/>
    <x v="43"/>
    <x v="0"/>
    <s v="Closed"/>
    <m/>
    <m/>
    <m/>
    <d v="2023-10-06T00:00:00"/>
    <s v="Ava to help Michael while Nick is on PTO; 20-SEPT - Ongoing conversations after orals; wrapping up"/>
    <s v="Jupiter Updated (Tags/Team)"/>
  </r>
  <r>
    <n v="188"/>
    <x v="165"/>
    <x v="165"/>
    <s v="jharless@deloitte.com"/>
    <x v="40"/>
    <x v="2"/>
    <m/>
    <m/>
    <m/>
    <s v="Workforce Strategy &amp; Analytics"/>
    <s v="Yes"/>
    <s v="Ben Rowe"/>
    <s v="browe@deloitte.com"/>
    <s v="Yes"/>
    <s v="Cunningham, Karen"/>
    <s v="kcunningham@deloitte.com"/>
    <s v="No"/>
    <m/>
    <d v="2023-08-07T00:00:00"/>
    <s v="2 weeks"/>
    <x v="0"/>
    <s v="JO-6890635"/>
    <s v="Exelon"/>
    <x v="1"/>
    <m/>
    <m/>
    <s v="RFP"/>
    <d v="2023-08-16T00:00:00"/>
    <s v="PMO Support / Bid Management;Content and Asset Creation (net-new);Content Design / Formatting;"/>
    <s v="No"/>
    <s v="&gt; $2M - $2.5M"/>
    <s v="Provide strategy, OCM, and PMO for ICISM implementation"/>
    <x v="3"/>
    <s v="Accepted"/>
    <x v="2"/>
    <n v="3"/>
    <x v="2"/>
    <s v="Yi-Hui Chang"/>
    <m/>
    <m/>
    <m/>
    <x v="33"/>
    <x v="0"/>
    <s v="Closed"/>
    <m/>
    <m/>
    <m/>
    <d v="2023-09-16T00:00:00"/>
    <s v="Prep for Oral and provide additional op support to push for the sell. "/>
    <s v="Jupiter Updated (Tags/Team)"/>
  </r>
  <r>
    <n v="189"/>
    <x v="166"/>
    <x v="166"/>
    <s v="gstephans@deloitte.com"/>
    <x v="44"/>
    <x v="2"/>
    <m/>
    <m/>
    <m/>
    <s v="Workforce Composition"/>
    <s v="Yes"/>
    <m/>
    <m/>
    <s v="No"/>
    <s v="Renzo Tognocchi"/>
    <s v="retognocchi@deloitte.com"/>
    <m/>
    <m/>
    <d v="2023-08-09T00:00:00"/>
    <s v="1 week"/>
    <x v="0"/>
    <s v="JO-6950561"/>
    <s v="Darling Ingredients, Inc."/>
    <x v="4"/>
    <m/>
    <m/>
    <s v="RFP"/>
    <d v="2023-08-16T00:00:00"/>
    <s v="Content Design / Formatting;"/>
    <s v="No"/>
    <s v="&gt; $500K - $1.5M"/>
    <s v="The JA team is creating the content as we speak, just need some help from the pod on making it presentable to the client"/>
    <x v="3"/>
    <s v="Accepted"/>
    <x v="1"/>
    <n v="1"/>
    <x v="0"/>
    <s v="Amit Augustine Singh"/>
    <s v="(Maddy) Madhusudan Purushothaman"/>
    <s v="Ruchika Akhtar"/>
    <m/>
    <x v="44"/>
    <x v="0"/>
    <s v="Closed"/>
    <m/>
    <d v="2023-08-10T00:00:00"/>
    <m/>
    <d v="2023-08-18T00:00:00"/>
    <m/>
    <s v="Jupiter Updated (Tags/Team)"/>
  </r>
  <r>
    <n v="190"/>
    <x v="167"/>
    <x v="167"/>
    <s v="ccybulski@deloitte.com"/>
    <x v="57"/>
    <x v="2"/>
    <m/>
    <m/>
    <m/>
    <s v="Rewards &amp; Wellbeing"/>
    <s v="Yes"/>
    <m/>
    <m/>
    <s v="Yes"/>
    <m/>
    <m/>
    <m/>
    <m/>
    <d v="2023-08-10T00:00:00"/>
    <s v="Less than one week"/>
    <x v="0"/>
    <s v="JO-6765009"/>
    <s v="Mastercard"/>
    <x v="2"/>
    <m/>
    <m/>
    <s v="Orals"/>
    <d v="2023-08-15T00:00:00"/>
    <s v="Content and Asset Creation (net-new);Content Design / Formatting;"/>
    <s v="No"/>
    <s v="&gt; $1.5M - $2.5M"/>
    <m/>
    <x v="23"/>
    <s v="Accepted"/>
    <x v="1"/>
    <n v="1"/>
    <x v="0"/>
    <s v="Rebecca Eakin"/>
    <m/>
    <m/>
    <m/>
    <x v="45"/>
    <x v="0"/>
    <s v="Closed"/>
    <m/>
    <m/>
    <m/>
    <d v="2023-08-14T00:00:00"/>
    <m/>
    <s v="Jupiter Updated (Tags/Team)"/>
  </r>
  <r>
    <n v="191"/>
    <x v="168"/>
    <x v="168"/>
    <s v="mkorbieh@deloitte.com"/>
    <x v="22"/>
    <x v="0"/>
    <m/>
    <s v="SAP/SF Enabled Transformation"/>
    <m/>
    <m/>
    <s v="Yes"/>
    <m/>
    <m/>
    <s v="No"/>
    <s v="Gordon Laverock"/>
    <s v="glaverock@deloitte.com"/>
    <m/>
    <m/>
    <d v="2023-08-14T00:00:00"/>
    <s v="2 weeks"/>
    <x v="0"/>
    <s v="JO-6809418"/>
    <s v="Loudoun Sanitation"/>
    <x v="1"/>
    <m/>
    <m/>
    <s v="RFP"/>
    <d v="2023-09-28T00:00:00"/>
    <s v="PMO Support / Bid Management;Content and Asset Creation (net-new);Content Design / Formatting;"/>
    <s v="Unsure"/>
    <s v="&gt; $5M"/>
    <s v="We just received an RFP for Loudoun County for an S/4 transformation inclusive of SuccessFactors and I'd like someone to help manage the process as well as help with content.  I am entering a request for Pursuit Studio support in parallel and I believe we will get it given this is due on 9/28.  Would like someone to support from a PMO and content contribution update perspective.  "/>
    <x v="3"/>
    <s v="Accepted"/>
    <x v="2"/>
    <n v="3"/>
    <x v="2"/>
    <s v="Amit Augustine Singh"/>
    <s v="(Maddy) Madhusudan Purushothaman"/>
    <s v="Yi-Hui Chang"/>
    <m/>
    <x v="46"/>
    <x v="0"/>
    <s v="Closed"/>
    <m/>
    <d v="2023-08-14T00:00:00"/>
    <m/>
    <d v="2023-11-30T00:00:00"/>
    <s v="CB: Closing on 11/30 per Yi-Hui's confirmation."/>
    <s v="Jupiter Updated (Tags/Team)"/>
  </r>
  <r>
    <n v="192"/>
    <x v="169"/>
    <x v="169"/>
    <s v="lcarson@deloitte.com"/>
    <x v="58"/>
    <x v="2"/>
    <m/>
    <m/>
    <m/>
    <s v="Workforce Strategy &amp; Analytics"/>
    <s v="Yes"/>
    <m/>
    <m/>
    <s v="No"/>
    <s v="Jeanie Cole"/>
    <s v="jcole@deloitte.com"/>
    <m/>
    <m/>
    <d v="2023-08-14T00:00:00"/>
    <s v="Less than one week"/>
    <x v="1"/>
    <s v="N/A"/>
    <s v="Disney"/>
    <x v="2"/>
    <s v="Disney PM Redesign"/>
    <m/>
    <s v="RFI"/>
    <d v="2023-08-18T00:00:00"/>
    <s v="Content Design / Formatting;"/>
    <s v="No"/>
    <s v="&gt; $500K - $1.5M"/>
    <s v="This request entails building an RFI from scratch. It is a sole-sourced opportunity in which we will demonstrate PM Redesign options from discovery through pilot."/>
    <x v="15"/>
    <s v="Canceled"/>
    <x v="2"/>
    <n v="3"/>
    <x v="2"/>
    <m/>
    <m/>
    <m/>
    <m/>
    <x v="5"/>
    <x v="1"/>
    <s v="Rejected/Canceled"/>
    <m/>
    <m/>
    <m/>
    <m/>
    <s v="Did not end up needing pod support - account had extra $ and gave billable hours to an M and an A currently on the bench. Now that pursuit leaders know about the pod, they will plan to submit requests to our intake form in the future."/>
    <s v="Rejected/Canceled"/>
  </r>
  <r>
    <n v="193"/>
    <x v="170"/>
    <x v="170"/>
    <s v="zpremji@deloitte.com"/>
    <x v="50"/>
    <x v="0"/>
    <m/>
    <s v="Digital HR &amp; Emerging Solutions"/>
    <m/>
    <m/>
    <s v="No"/>
    <s v="Alex Chun"/>
    <s v="alexchun@deloitte.com"/>
    <s v="No"/>
    <s v="Gary Cole"/>
    <s v="gcole@deloitte.com"/>
    <m/>
    <m/>
    <d v="2023-08-14T00:00:00"/>
    <s v="1 week"/>
    <x v="0"/>
    <s v="JO-6958972"/>
    <s v="Kyndryl"/>
    <x v="2"/>
    <m/>
    <m/>
    <s v="RFP"/>
    <d v="2023-08-25T00:00:00"/>
    <s v="Content Design / Formatting;Content and Asset Creation (net-new);PMO Support / Bid Management;"/>
    <s v="No"/>
    <s v="&gt; $1.5M - $2.5M"/>
    <m/>
    <x v="3"/>
    <s v="Accepted"/>
    <x v="0"/>
    <n v="2"/>
    <x v="2"/>
    <s v="Yi-Hui Chang"/>
    <s v="Nicholas Gregoretti"/>
    <m/>
    <m/>
    <x v="47"/>
    <x v="0"/>
    <s v="Closed"/>
    <m/>
    <m/>
    <m/>
    <d v="2023-11-02T00:00:00"/>
    <s v="Kyndryl requested addedum to supplement the RFP response. "/>
    <s v="Jupiter Updated (Tags/Team)"/>
  </r>
  <r>
    <n v="194"/>
    <x v="171"/>
    <x v="171"/>
    <s v="madraheim@deloitte.com"/>
    <x v="33"/>
    <x v="0"/>
    <s v="HC Analytics and Insights Solutions"/>
    <s v="Workday"/>
    <m/>
    <m/>
    <s v="Yes"/>
    <m/>
    <m/>
    <s v="No"/>
    <s v="Matt Kraus"/>
    <s v="matkraus@deloitte.com"/>
    <m/>
    <m/>
    <d v="2023-08-15T00:00:00"/>
    <s v="2 weeks"/>
    <x v="0"/>
    <s v="JO-6394697"/>
    <s v="Progressive/ Progressive HCM Implementation"/>
    <x v="3"/>
    <m/>
    <m/>
    <s v="Pre-RFX"/>
    <m/>
    <s v="PMO Support / Bid Management;Content and Asset Creation (net-new);Content Design / Formatting;Account Planning;Pursuit Advisory;"/>
    <s v="Yes"/>
    <s v="&gt; $5M"/>
    <s v="INTAKE CALL LINKED: Tier 2 pursuit in pre-RFP stage. Need initial project planning for timeline, resources, etc. as we gear up for RFP content. "/>
    <x v="3"/>
    <s v="Accepted"/>
    <x v="2"/>
    <n v="3"/>
    <x v="2"/>
    <s v="Joann Boduch"/>
    <s v="Rebecca Eakin"/>
    <s v="Nicholas Gregoretti"/>
    <m/>
    <x v="48"/>
    <x v="0"/>
    <s v="Closed"/>
    <m/>
    <d v="2023-08-28T00:00:00"/>
    <m/>
    <d v="2023-11-30T00:00:00"/>
    <s v="RE: Adjusted weight on 9/21 because RFP still hasn't dropped; will readjust accordingly upon receipt_x000a_Sent email to requestor confirming support will start on 8/28; Joann will be primary and ultimately transition over to Rebecca as Primary; Nick G. will provide additional support as needed._x000a_CB: Closing on 11/30 per Nick's confirmation."/>
    <s v="Jupiter Updated (Tags/Team)"/>
  </r>
  <r>
    <n v="195"/>
    <x v="172"/>
    <x v="172"/>
    <s v="yliang@deloitte.com"/>
    <x v="59"/>
    <x v="0"/>
    <s v="HC Operate"/>
    <s v="Workday"/>
    <m/>
    <m/>
    <s v="Yes"/>
    <m/>
    <m/>
    <s v="Yes"/>
    <m/>
    <m/>
    <m/>
    <m/>
    <d v="2023-08-15T00:00:00"/>
    <s v="1 week"/>
    <x v="0"/>
    <s v="JO-6964823"/>
    <s v="Palo Alto Networks"/>
    <x v="2"/>
    <s v="Workday Uplift and Modernize "/>
    <m/>
    <s v="RFP"/>
    <d v="2023-08-22T00:00:00"/>
    <s v="Content and Asset Creation (net-new);Content Design / Formatting;"/>
    <s v="Unsure"/>
    <s v="&gt; $500K - $1.5M"/>
    <s v="Looking for content support - formatting and content creation; if we are selected for orals, they will need additional support. Have 3 consultants already working and need support beefing up the verbiage and cleaning up the storyboard; presentation at 50 slides now, but want to condense"/>
    <x v="13"/>
    <s v="Accepted"/>
    <x v="1"/>
    <n v="1"/>
    <x v="0"/>
    <s v="Nicholas Gregoretti"/>
    <m/>
    <m/>
    <m/>
    <x v="14"/>
    <x v="0"/>
    <s v="Closed"/>
    <m/>
    <m/>
    <m/>
    <d v="2023-08-22T00:00:00"/>
    <s v="Confirmed with requestor that scope is limited to the following: 1. coordinating with Design team, 2. providing 1 storyboard review Friday, 18-AUG morning. No support provided week of 21-AUG; requestor will coordinate with design team."/>
    <s v="Jupiter Updated (Tags/Team)"/>
  </r>
  <r>
    <n v="196"/>
    <x v="173"/>
    <x v="173"/>
    <s v="dakirk@deloitte.com"/>
    <x v="60"/>
    <x v="1"/>
    <m/>
    <m/>
    <s v="Organizational Strategy, Design, and Transition"/>
    <m/>
    <s v="Yes"/>
    <m/>
    <m/>
    <s v="No"/>
    <s v="Ryan Hill"/>
    <s v="ryanhill@deloitte.com"/>
    <m/>
    <m/>
    <d v="2023-08-15T00:00:00"/>
    <s v="1 week"/>
    <x v="1"/>
    <s v="N/A"/>
    <s v="Point32/Tufts Health Plan"/>
    <x v="0"/>
    <s v="Care Partners of Connecticut Admin Cost Benchmark"/>
    <m/>
    <s v="RFP"/>
    <d v="2023-08-25T00:00:00"/>
    <s v="Content and Asset Creation (net-new);"/>
    <s v="Unsure"/>
    <s v="&lt; $500,000"/>
    <s v="The clients RFP questionnaire has some specific Deloitte questions that we could use some help answering, e.g. if we're involved in any lawsuits)"/>
    <x v="13"/>
    <s v="Accepted"/>
    <x v="1"/>
    <n v="1"/>
    <x v="0"/>
    <s v="Amit Augustine Singh"/>
    <s v="Kapil Sable"/>
    <s v="Ruchika Akhtar"/>
    <m/>
    <x v="49"/>
    <x v="0"/>
    <s v="Closed"/>
    <m/>
    <m/>
    <m/>
    <d v="2023-08-22T00:00:00"/>
    <m/>
    <s v="Not a Pursuit"/>
  </r>
  <r>
    <n v="197"/>
    <x v="174"/>
    <x v="174"/>
    <s v="jhiipakka@deloitte.com"/>
    <x v="61"/>
    <x v="2"/>
    <m/>
    <m/>
    <m/>
    <s v="Workforce Development"/>
    <s v="Yes"/>
    <m/>
    <m/>
    <s v="Yes"/>
    <m/>
    <m/>
    <m/>
    <m/>
    <d v="2023-08-17T00:00:00"/>
    <s v="2 weeks"/>
    <x v="0"/>
    <s v="JO-6719856"/>
    <s v="Boston Scientific"/>
    <x v="0"/>
    <m/>
    <m/>
    <s v="RFP"/>
    <d v="2023-08-25T00:00:00"/>
    <s v="Content Design / Formatting;Pricing Model;Pursuit Advisory;pre-sales;Account Planning;"/>
    <s v="No"/>
    <s v="&lt; $500,000"/>
    <s v="Rebecca Eakin is already working with me"/>
    <x v="13"/>
    <s v="Accepted"/>
    <x v="1"/>
    <n v="1"/>
    <x v="2"/>
    <s v="Rebecca Eakin"/>
    <m/>
    <m/>
    <m/>
    <x v="45"/>
    <x v="0"/>
    <s v="Closed"/>
    <m/>
    <m/>
    <m/>
    <d v="2023-10-01T00:00:00"/>
    <s v="Pre-sales activities have been completed; RFP &quot;light&quot; to be submitted to client if they receive budget approval for a Discovery phase."/>
    <s v="Jupiter Updated (Tags/Team)"/>
  </r>
  <r>
    <n v="198"/>
    <x v="175"/>
    <x v="175"/>
    <s v="mararmstrong@deloitte.com"/>
    <x v="52"/>
    <x v="0"/>
    <s v="HC Operate"/>
    <s v="Workday"/>
    <m/>
    <m/>
    <s v="No"/>
    <s v="Andrew Breimayer"/>
    <s v="abreimayer@deloitte.com"/>
    <s v="No"/>
    <s v="Andrew Breimayer"/>
    <s v="abreimayer@deloitte.com"/>
    <m/>
    <m/>
    <d v="2023-08-16T00:00:00"/>
    <s v="Less than one week"/>
    <x v="0"/>
    <s v="JO-5988132"/>
    <s v="HonorHealth"/>
    <x v="0"/>
    <m/>
    <m/>
    <s v="RFP"/>
    <d v="2023-08-18T00:00:00"/>
    <s v="Content Design / Formatting;General messaging support;"/>
    <s v="Unsure"/>
    <s v="&gt; $5M"/>
    <m/>
    <x v="3"/>
    <s v="Accepted"/>
    <x v="1"/>
    <n v="1"/>
    <x v="0"/>
    <s v="Nicholas Gregoretti"/>
    <m/>
    <m/>
    <m/>
    <x v="14"/>
    <x v="0"/>
    <s v="Closed"/>
    <m/>
    <m/>
    <m/>
    <d v="2023-08-18T00:00:00"/>
    <s v="Articulated to requestor that scope is limited to attempting to setup design support. We have not agreed to anything else other than that. I've already sent the email to coordinate with Design."/>
    <s v="Jupiter Updated (Tags/Team)"/>
  </r>
  <r>
    <n v="199"/>
    <x v="176"/>
    <x v="176"/>
    <s v="chrisforti@deloitte.com"/>
    <x v="16"/>
    <x v="0"/>
    <s v="HC Platform (e.g. ChangeScout, Future of Talent Optimization, etc.)"/>
    <s v="Workday"/>
    <m/>
    <m/>
    <s v="Yes"/>
    <m/>
    <m/>
    <s v="No"/>
    <s v="Rick Aviles"/>
    <s v="riaviles@deloitte.com"/>
    <m/>
    <m/>
    <d v="2023-08-18T00:00:00"/>
    <s v="1 week"/>
    <x v="0"/>
    <s v="JO-6961985"/>
    <s v="Medtronic"/>
    <x v="0"/>
    <m/>
    <m/>
    <s v="RFP"/>
    <d v="2023-08-24T00:00:00"/>
    <s v="Content Design / Formatting;"/>
    <s v="Yes"/>
    <s v="&gt; $2.5M - $5M"/>
    <s v="There is a pursuit team in place, and they need help with formatting and polishing RFP response document. they already have creative services lined up to help on Tues/Wed next week.  Looking to add bandwidth and PPT skills to the team already in place.  Assigning someone with access to other Workday proposals would be very helpful!"/>
    <x v="3"/>
    <s v="Accepted"/>
    <x v="1"/>
    <n v="1"/>
    <x v="0"/>
    <s v="Ava Damri"/>
    <m/>
    <m/>
    <m/>
    <x v="2"/>
    <x v="0"/>
    <s v="Closed"/>
    <m/>
    <m/>
    <m/>
    <d v="2023-08-30T00:00:00"/>
    <s v="Caveat: Ava is the only one supporting up until her PTO (So Fri-Tue); Supported Orals prep - Orals were on 8/30, closing out pursuit"/>
    <s v="Jupiter Updated (Tags/Team)"/>
  </r>
  <r>
    <n v="200"/>
    <x v="177"/>
    <x v="177"/>
    <s v="jharless@deloitte.com"/>
    <x v="40"/>
    <x v="6"/>
    <s v="HC Analytics and Insights Solutions"/>
    <m/>
    <m/>
    <m/>
    <s v="Yes"/>
    <m/>
    <m/>
    <s v="No"/>
    <s v="Eric Bokelberg"/>
    <s v="ebokelberg@deloitte.com"/>
    <m/>
    <m/>
    <d v="2023-08-24T00:00:00"/>
    <s v="2 weeks"/>
    <x v="0"/>
    <s v="JO-6818417"/>
    <s v="Carrier"/>
    <x v="1"/>
    <m/>
    <m/>
    <s v="RFP"/>
    <d v="2023-09-01T00:00:00"/>
    <s v="PMO Support / Bid Management;Content Design / Formatting;"/>
    <s v="No"/>
    <s v="&gt; $500K - $1.5M"/>
    <m/>
    <x v="3"/>
    <s v="Canceled"/>
    <x v="3"/>
    <s v=""/>
    <x v="6"/>
    <m/>
    <m/>
    <m/>
    <m/>
    <x v="5"/>
    <x v="1"/>
    <s v="Rejected/Canceled"/>
    <m/>
    <m/>
    <m/>
    <m/>
    <s v="Support no longer required."/>
    <s v="Rejected/Canceled"/>
  </r>
  <r>
    <n v="201"/>
    <x v="178"/>
    <x v="178"/>
    <s v="jharless@deloitte.com"/>
    <x v="40"/>
    <x v="0"/>
    <m/>
    <s v="SAP/SF Enabled Transformation"/>
    <m/>
    <m/>
    <s v="Yes"/>
    <m/>
    <m/>
    <s v="No"/>
    <s v="Sergey Shchemelev"/>
    <s v="sshchemelev@deloitte.com"/>
    <m/>
    <m/>
    <d v="2023-08-22T00:00:00"/>
    <s v="1 week"/>
    <x v="0"/>
    <s v="JO-6050439"/>
    <s v="Bechtel"/>
    <x v="1"/>
    <m/>
    <m/>
    <s v="RFP"/>
    <d v="2023-09-06T00:00:00"/>
    <s v="PMO Support / Bid Management;Content Design / Formatting;"/>
    <s v="No"/>
    <s v="&gt; $2.5M - $5M"/>
    <m/>
    <x v="3"/>
    <s v="Accepted"/>
    <x v="0"/>
    <n v="2"/>
    <x v="2"/>
    <s v="Yi-Hui Chang"/>
    <m/>
    <m/>
    <m/>
    <x v="33"/>
    <x v="0"/>
    <s v="Closed"/>
    <m/>
    <m/>
    <m/>
    <d v="2023-09-11T00:00:00"/>
    <s v="Oral has completed on 9/14. Oral commitment and waiting for final pricing. "/>
    <s v="Jupiter Updated (Tags/Team)"/>
  </r>
  <r>
    <n v="202"/>
    <x v="179"/>
    <x v="179"/>
    <s v="brichiu@deloitte.com"/>
    <x v="62"/>
    <x v="0"/>
    <s v="HC Operate"/>
    <s v="Workday"/>
    <m/>
    <m/>
    <s v="Yes"/>
    <m/>
    <m/>
    <s v="Yes"/>
    <m/>
    <m/>
    <m/>
    <m/>
    <d v="2023-08-24T00:00:00"/>
    <s v="2 weeks"/>
    <x v="0"/>
    <s v="JO-6959081"/>
    <s v="Corteva"/>
    <x v="1"/>
    <m/>
    <m/>
    <s v="Orals"/>
    <m/>
    <s v="Content Design / Formatting;PMO Support / Bid Management;"/>
    <s v="No"/>
    <s v="&gt; $2.5M - $5M"/>
    <s v="We have a long prior history with Corteva, and are currently talking to VP of Talent. We believe we'll need more professional materials when our proposal ultimately goes to CHRO for approval._x000a__x000a_Not sure why HCAS question was required to answer, but I put Operate."/>
    <x v="13"/>
    <s v="Accepted"/>
    <x v="1"/>
    <n v="1"/>
    <x v="0"/>
    <s v="Ruchika Akhtar"/>
    <s v="Yi-Hui Chang"/>
    <m/>
    <m/>
    <x v="50"/>
    <x v="0"/>
    <s v="Closed"/>
    <m/>
    <m/>
    <m/>
    <d v="2023-11-15T00:00:00"/>
    <m/>
    <s v="Jupiter Updated (Tags/Team)"/>
  </r>
  <r>
    <n v="203"/>
    <x v="180"/>
    <x v="180"/>
    <s v="tmcmillin@deloitte.com"/>
    <x v="4"/>
    <x v="6"/>
    <s v="HC Operate"/>
    <m/>
    <m/>
    <m/>
    <s v="Yes"/>
    <m/>
    <m/>
    <s v="No"/>
    <s v="Marissa Drahiem"/>
    <s v="madraheim@deloitte.com"/>
    <m/>
    <m/>
    <d v="2023-08-22T00:00:00"/>
    <s v="Less than one week"/>
    <x v="0"/>
    <s v="JO-6852111"/>
    <s v="Crawford &amp; Co"/>
    <x v="3"/>
    <m/>
    <m/>
    <s v="RFP"/>
    <d v="2023-08-31T00:00:00"/>
    <s v="Content and Asset Creation (net-new);"/>
    <s v="No"/>
    <s v="&gt; $1.5M - $2.5M"/>
    <s v="We need GTM support for responding to questions and deck support"/>
    <x v="3"/>
    <s v="Accepted"/>
    <x v="1"/>
    <n v="1"/>
    <x v="1"/>
    <s v="Joann Boduch"/>
    <m/>
    <m/>
    <m/>
    <x v="19"/>
    <x v="0"/>
    <s v="Closed"/>
    <m/>
    <d v="2023-08-22T00:00:00"/>
    <m/>
    <d v="2023-08-31T00:00:00"/>
    <m/>
    <s v="Jupiter Updated (Tags/Team)"/>
  </r>
  <r>
    <n v="204"/>
    <x v="181"/>
    <x v="181"/>
    <s v="zpremji@deloitte.com"/>
    <x v="50"/>
    <x v="0"/>
    <m/>
    <s v="HR Strategy &amp; Solutions"/>
    <m/>
    <m/>
    <s v="Yes"/>
    <m/>
    <m/>
    <s v="No"/>
    <s v="Mustaque Ali"/>
    <s v="muhali@deloitte.com"/>
    <m/>
    <m/>
    <d v="2023-08-25T00:00:00"/>
    <s v="1 week"/>
    <x v="0"/>
    <s v="JO-6957745"/>
    <s v="eBay"/>
    <x v="4"/>
    <s v="eBay Labor Relations Assessment"/>
    <m/>
    <s v="RFI"/>
    <d v="2023-09-01T00:00:00"/>
    <s v="PMO Support / Bid Management;Content and Asset Creation (net-new);Content Design / Formatting;"/>
    <s v="No"/>
    <s v="&gt; $500K - $1.5M"/>
    <m/>
    <x v="3"/>
    <s v="Accepted"/>
    <x v="0"/>
    <n v="2"/>
    <x v="2"/>
    <s v="Nicholas Gregoretti"/>
    <m/>
    <m/>
    <m/>
    <x v="14"/>
    <x v="0"/>
    <s v="Closed"/>
    <m/>
    <m/>
    <m/>
    <d v="2023-11-30T00:00:00"/>
    <s v="NG: Shared with requestor that scope is limited to setting up design support and conducting 2 storyboard reviews._x000a_RE: Adjusted weight on 9/21 because RFP still hasn't dropped; will readjust accordingly upon receipt_x000a_Sent email to requestor confirming support will start on 8/28; Joann will be primary and ultimately transition over to Rebecca as Primary; Nick G. will provide additional support as needed._x000a_CB: Closing on 11/30 per Nick's confirmation."/>
    <s v="Jupiter Updated (Tags/Team)"/>
  </r>
  <r>
    <n v="205"/>
    <x v="182"/>
    <x v="182"/>
    <s v="chrismurphy@deloitte.com"/>
    <x v="63"/>
    <x v="0"/>
    <m/>
    <s v="SAP/SF Enabled Transformation"/>
    <m/>
    <m/>
    <s v="Yes"/>
    <m/>
    <m/>
    <s v="No"/>
    <s v="Andrea Colianni"/>
    <s v="andreacolianni@deloitte.com"/>
    <m/>
    <m/>
    <d v="2023-08-28T00:00:00"/>
    <s v="4 + weeks"/>
    <x v="0"/>
    <s v="JO-6982998"/>
    <s v="NY Power Authority"/>
    <x v="1"/>
    <s v="Success Factors Operation Support"/>
    <m/>
    <s v="RFP"/>
    <d v="2023-10-04T00:00:00"/>
    <s v="PMO Support / Bid Management;Content Design / Formatting;Pricing Model;"/>
    <s v="Unsure"/>
    <s v="$3.2M"/>
    <s v="We have a team already coming together, but areg opening the Jupiter and aligning on deal size in parallel.  The 1st round of questions is due 9/11 ahead of the 10/4 RFP deadline, looking to get organized in Teams, meeting scheduled, all the good 1st steps as things come together."/>
    <x v="13"/>
    <s v="Accepted"/>
    <x v="0"/>
    <n v="2"/>
    <x v="0"/>
    <s v="(Maddy) Madhusudan Purushothaman"/>
    <s v="Amit Augustine Singh"/>
    <s v="Kapil Sable"/>
    <m/>
    <x v="51"/>
    <x v="0"/>
    <s v="Closed"/>
    <m/>
    <d v="2023-08-28T00:00:00"/>
    <m/>
    <d v="2023-12-01T00:00:00"/>
    <s v="12/01 Received confirmation from Chris Murphy to close the request. Chris will create the intake form as soon as he hear from NYPA. _x000a_11/10: Maddy to followup with the NYPA team for any follow up support.11/10 : RFP is submitted awaiting for further instruction for next steps, until then the request is kept on hold status._x000a_10/20: Currently supporting any Orals deck request that may come up for design/format. Content work is complete for now. 11/10 Mark requested to keep the intake request on hold until further update. Planning to do followup with Mark on 11/17. 11/29 Chris replied with an email mentioning so far no update received from NYPA. The status of proposal is still under discussion. Hence the status should be on Hold for time being. "/>
    <s v="Jupiter Updated (Tags/Team)"/>
  </r>
  <r>
    <n v="206"/>
    <x v="183"/>
    <x v="183"/>
    <s v="jhiipakka@deloitte.com"/>
    <x v="61"/>
    <x v="2"/>
    <m/>
    <m/>
    <m/>
    <s v="Workforce Development"/>
    <s v="Yes"/>
    <m/>
    <m/>
    <s v="Yes"/>
    <s v="Julie Hiipakka"/>
    <s v="jhiipakka@deloitte.com"/>
    <m/>
    <m/>
    <d v="2023-08-25T00:00:00"/>
    <s v="Less than one week"/>
    <x v="0"/>
    <s v="JO-6559880"/>
    <s v="Merck"/>
    <x v="0"/>
    <s v="Merck Marketing Capabilities Assessment"/>
    <m/>
    <s v="RFP"/>
    <d v="2023-08-30T00:00:00"/>
    <s v="Content Design / Formatting;Content and Asset Creation (net-new);Pricing Model;"/>
    <s v="No"/>
    <s v="&lt; $500,000"/>
    <s v="Cole knows Merck. "/>
    <x v="3"/>
    <s v="Accepted"/>
    <x v="0"/>
    <n v="1"/>
    <x v="0"/>
    <s v="Cole Butchen"/>
    <m/>
    <m/>
    <m/>
    <x v="52"/>
    <x v="0"/>
    <s v="Closed"/>
    <m/>
    <d v="2023-08-25T00:00:00"/>
    <m/>
    <d v="2023-09-08T00:00:00"/>
    <s v="Submitted RFP to client and awaiting feedback."/>
    <s v="Jupiter Updated (Tags/Team)"/>
  </r>
  <r>
    <n v="207"/>
    <x v="184"/>
    <x v="184"/>
    <s v="chrisforti@deloitte.com"/>
    <x v="16"/>
    <x v="0"/>
    <m/>
    <s v="Payroll &amp; Workforce Management Solutions"/>
    <m/>
    <m/>
    <s v="Yes"/>
    <m/>
    <m/>
    <s v="No"/>
    <s v="Anne St. Clair"/>
    <s v="anstclair@deloitte.com"/>
    <m/>
    <m/>
    <d v="2023-08-29T00:00:00"/>
    <s v="1 week"/>
    <x v="1"/>
    <s v="N/A"/>
    <s v="Highmark Health"/>
    <x v="0"/>
    <s v="Highmark UKG Assessment &amp; Implementation"/>
    <m/>
    <s v="RFP"/>
    <d v="2023-09-01T00:00:00"/>
    <s v="Content Design / Formatting;PMO Support / Bid Management;"/>
    <s v="Unsure"/>
    <s v="&gt; $2.5M - $5M"/>
    <s v="Client is asking for a proposal.  Due date may be by the end of the week, or possibly, early next week.  I'm figuring out the details still, yet wanted to get my ask in ASAP."/>
    <x v="3"/>
    <s v="Rejected"/>
    <x v="0"/>
    <n v="2"/>
    <x v="0"/>
    <m/>
    <m/>
    <m/>
    <m/>
    <x v="5"/>
    <x v="1"/>
    <s v="Rejected/Canceled"/>
    <m/>
    <m/>
    <m/>
    <m/>
    <s v="Reject w/ explanation: Shared bench report, asset inventory, guide to engaging creative services._x000a__x000a_Convo w/ Chris - due date is end of next week; Chris is on PTO next week. Have some existing content. Looking for PMO support, formatting for consistency. Told Chris we will likely not be able to support this, but would pull the bench report for her and send her the asset inventory if we cannot support it. _x000a_"/>
    <s v="Rejected/Canceled"/>
  </r>
  <r>
    <n v="208"/>
    <x v="185"/>
    <x v="185"/>
    <s v="jharless@deloitte.com"/>
    <x v="40"/>
    <x v="0"/>
    <s v="HC Platform (e.g. ChangeScout, Future of Talent Optimization, etc.)"/>
    <s v="Workday"/>
    <m/>
    <m/>
    <s v="Yes"/>
    <m/>
    <m/>
    <s v="No"/>
    <s v="Kartik Shukla"/>
    <s v="kdshukla@deloitte.com"/>
    <m/>
    <m/>
    <d v="2023-08-29T00:00:00"/>
    <s v="3 weeks"/>
    <x v="0"/>
    <s v="JO-6983972"/>
    <s v="Carrier Corp"/>
    <x v="1"/>
    <m/>
    <m/>
    <s v="RFP"/>
    <d v="2023-09-20T00:00:00"/>
    <s v="PMO Support / Bid Management;Content and Asset Creation (net-new);Content Design / Formatting;"/>
    <s v="Unsure"/>
    <s v="&gt; $1.5M - $2.5M"/>
    <m/>
    <x v="3"/>
    <s v="Accepted"/>
    <x v="0"/>
    <n v="2"/>
    <x v="4"/>
    <s v="Ruchika Akhtar"/>
    <s v="Amit Augustine Singh"/>
    <m/>
    <m/>
    <x v="40"/>
    <x v="0"/>
    <s v="Closed"/>
    <m/>
    <d v="2023-09-04T00:00:00"/>
    <m/>
    <d v="2023-09-20T00:00:00"/>
    <s v="Call moved by Jeremy to 9/5 as he is till waiting to hear back from the team on scope and next steps. Added Kartik Shukla to the call rescheduled for 9/5. Will update the tracker once we have more info on it. _x000a_[RA 11/15: Closing based on Final deck review notes]"/>
    <s v="Jupiter Updated (Tags/Team)"/>
  </r>
  <r>
    <n v="209"/>
    <x v="186"/>
    <x v="186"/>
    <s v="gstephans@deloitte.com"/>
    <x v="44"/>
    <x v="0"/>
    <m/>
    <s v="Payroll &amp; Workforce Management Solutions"/>
    <m/>
    <m/>
    <s v="Yes"/>
    <m/>
    <m/>
    <s v="No"/>
    <s v="Jeffery D. Miller"/>
    <s v="jefmiller@deloitte.com"/>
    <m/>
    <m/>
    <d v="2023-08-30T00:00:00"/>
    <s v="2 weeks"/>
    <x v="0"/>
    <s v="JO-6765083"/>
    <s v="HD Supply"/>
    <x v="4"/>
    <m/>
    <m/>
    <s v="RFP"/>
    <d v="2023-09-11T00:00:00"/>
    <s v="Content and Asset Creation (net-new);Content Design / Formatting; Pursuit Advisory"/>
    <s v="No"/>
    <s v="&gt; $1.5M - $2.5M"/>
    <s v="Brian Proctor, who is advising on this pursuit (but not the LEP), mentioned that Mike Gillman recently joined the Pod, and would be a great resource to have given his background with WFM.  If he has cycles, we'd love to have him on board!"/>
    <x v="3"/>
    <s v="Accepted"/>
    <x v="0"/>
    <n v="2"/>
    <x v="2"/>
    <s v="Michael Gilman"/>
    <m/>
    <m/>
    <m/>
    <x v="53"/>
    <x v="0"/>
    <s v="Closed"/>
    <m/>
    <m/>
    <m/>
    <d v="2023-09-14T00:00:00"/>
    <s v="RFP was submitted, Team will engage with new request  if they need additional support"/>
    <s v="Jupiter Updated (Tags/Team)"/>
  </r>
  <r>
    <n v="210"/>
    <x v="187"/>
    <x v="187"/>
    <s v="echodaczek@deloitte.com"/>
    <x v="64"/>
    <x v="2"/>
    <m/>
    <m/>
    <m/>
    <s v="Workforce Strategy &amp; Analytics"/>
    <s v="Yes"/>
    <m/>
    <m/>
    <s v="Yes"/>
    <m/>
    <m/>
    <m/>
    <m/>
    <d v="2023-08-30T00:00:00"/>
    <s v="1 week"/>
    <x v="0"/>
    <s v="JO-7005421"/>
    <s v="NYL"/>
    <x v="3"/>
    <s v="NYL Skills Implementation"/>
    <m/>
    <s v="RFP"/>
    <d v="2023-09-08T00:00:00"/>
    <s v="PMO Support / Bid Management;Content Design / Formatting;Content and Asset Creation (net-new);Vendor Alliance Support;Pricing Model;"/>
    <s v="No"/>
    <s v="&gt; $500K - $1.5M"/>
    <s v="Summary of RFP is below. We submitted questions last night. We are in search of a partner to provide implementation support on the journey towards creating a skills-based organization, ensuring that the transformation is successful, sustainable, and aligned with the organization’s strategic objectives.  The partner will help us implement the identified technology platform/solution, which delivers a skills taxonomy by gathering and analyzing data from various sources.  The technology solution will serve as a basis in which insights on talent trends, potential candidates, career paths, skills gaps, and prescriptive learning pathways can be identified.  The implementation partner will help us chart the journey on how to design and implement a cohesive and forward-thinking strategy for adopting and implementing skills-based talent practices across the organization."/>
    <x v="8"/>
    <s v="Accepted"/>
    <x v="2"/>
    <n v="3"/>
    <x v="2"/>
    <s v="Rebecca Eakin"/>
    <m/>
    <m/>
    <m/>
    <x v="45"/>
    <x v="0"/>
    <s v="Closed"/>
    <m/>
    <m/>
    <m/>
    <d v="2023-09-29T00:00:00"/>
    <s v="Submitted RFP to client and awaiting feedback."/>
    <s v="Jupiter Updated (Tags/Team)"/>
  </r>
  <r>
    <n v="211"/>
    <x v="188"/>
    <x v="188"/>
    <s v="andrclark@deloitte.com"/>
    <x v="8"/>
    <x v="0"/>
    <m/>
    <s v="Payroll &amp; Workforce Management Solutions"/>
    <m/>
    <m/>
    <s v="Yes"/>
    <m/>
    <m/>
    <s v="No"/>
    <s v="Nick Mina"/>
    <s v="nmina@deloitte.com"/>
    <m/>
    <m/>
    <d v="2023-09-06T00:00:00"/>
    <s v="3 weeks"/>
    <x v="0"/>
    <s v="JO-6537008"/>
    <s v="TJX - WFM Implementation Full Program"/>
    <x v="4"/>
    <m/>
    <m/>
    <s v="Pre-RFX"/>
    <m/>
    <s v="PMO Support / Bid Management;Account Planning;Pursuit Advisory;Content and Asset Creation (net-new);"/>
    <s v="Yes"/>
    <s v="&gt; $5M"/>
    <s v="This request is to start to engage the HC GTM pod to support the TJX WFM implementation. RFP has not been released but we are mobilizing the team and getting ready for the RFP."/>
    <x v="3"/>
    <s v="Accepted"/>
    <x v="2"/>
    <n v="3"/>
    <x v="0"/>
    <s v="Nicholas Gregoretti"/>
    <s v="Michael Gilman"/>
    <m/>
    <m/>
    <x v="54"/>
    <x v="0"/>
    <s v="Closed"/>
    <m/>
    <m/>
    <m/>
    <d v="2023-09-30T00:00:00"/>
    <s v="NG will support as primary while MG finishes up Ameren; MG will take over once Ameren wraps 12-SEPT."/>
    <s v="Jupiter Updated (Tags/Team)"/>
  </r>
  <r>
    <n v="213"/>
    <x v="189"/>
    <x v="189"/>
    <s v="marawat@deloitte.com"/>
    <x v="65"/>
    <x v="2"/>
    <m/>
    <m/>
    <m/>
    <s v="Workforce Strategy &amp; Analytics"/>
    <s v="Yes"/>
    <m/>
    <m/>
    <s v="Yes"/>
    <m/>
    <m/>
    <m/>
    <m/>
    <d v="2023-08-31T00:00:00"/>
    <s v="1 week"/>
    <x v="1"/>
    <s v="N/A"/>
    <s v="AES LATAM"/>
    <x v="1"/>
    <s v="AES LATAM Skills, Career, and Change Management Project"/>
    <m/>
    <s v="RFP"/>
    <d v="2023-09-13T00:00:00"/>
    <s v="PMO Support / Bid Management;Content Design / Formatting;Pricing Model;"/>
    <s v="No"/>
    <s v="&gt; $500K - $1.5M"/>
    <m/>
    <x v="23"/>
    <s v="Rejected"/>
    <x v="0"/>
    <n v="2"/>
    <x v="2"/>
    <m/>
    <m/>
    <m/>
    <m/>
    <x v="5"/>
    <x v="1"/>
    <s v="Rejected/Canceled"/>
    <m/>
    <m/>
    <m/>
    <m/>
    <s v="8/31 - Reject w/ explanation: bench resources, asset inventory, pod contact details, creative services etc."/>
    <s v="Rejected/Canceled"/>
  </r>
  <r>
    <n v="214"/>
    <x v="190"/>
    <x v="190"/>
    <s v="zpremji@deloitte.com"/>
    <x v="50"/>
    <x v="0"/>
    <m/>
    <s v="HR Strategy &amp; Solutions"/>
    <m/>
    <m/>
    <s v="Yes"/>
    <m/>
    <m/>
    <s v="No"/>
    <s v="Mustaque Ali"/>
    <s v="muhali@deloitte.com"/>
    <m/>
    <m/>
    <d v="2023-09-04T00:00:00"/>
    <s v="2 weeks"/>
    <x v="0"/>
    <s v="JO-6992522"/>
    <s v="Globalfoundries"/>
    <x v="2"/>
    <m/>
    <m/>
    <s v="RFP"/>
    <d v="2023-09-20T00:00:00"/>
    <s v="PMO Support / Bid Management;Content Design / Formatting;"/>
    <s v="No"/>
    <s v="&gt; $500K - $1.5M"/>
    <m/>
    <x v="3"/>
    <s v="Accepted"/>
    <x v="0"/>
    <n v="2"/>
    <x v="0"/>
    <s v="Nicholas Gregoretti"/>
    <s v="Sonakshi Malik"/>
    <m/>
    <m/>
    <x v="55"/>
    <x v="0"/>
    <s v="Closed"/>
    <m/>
    <m/>
    <m/>
    <d v="2023-11-17T00:00:00"/>
    <s v="RE: Adjusted weight on 9/21 because RFP still hasn't dropped; will readjust accordingly upon receipt_x000a_Sent email to requestor confirming support will start on 8/28; Joann will be primary and ultimately transition over to Rebecca as Primary; Nick G. will provide additional support as needed._x000a_CB: Confirmed with Nick that RFP is still ongoing."/>
    <s v="Jupiter Updated (Tags/Team)"/>
  </r>
  <r>
    <n v="215"/>
    <x v="191"/>
    <x v="191"/>
    <s v="tmcmillin@deloitte.com"/>
    <x v="4"/>
    <x v="6"/>
    <s v="HC Operate"/>
    <m/>
    <m/>
    <m/>
    <s v="Yes"/>
    <m/>
    <m/>
    <s v="Yes"/>
    <m/>
    <m/>
    <m/>
    <m/>
    <d v="2023-09-06T00:00:00"/>
    <s v="1 week"/>
    <x v="0"/>
    <s v="JO-6704148"/>
    <s v="Nomura"/>
    <x v="3"/>
    <m/>
    <m/>
    <s v="Orals"/>
    <d v="2023-09-14T00:00:00"/>
    <s v="Content and Asset Creation (net-new);Content Design / Formatting;"/>
    <s v="No"/>
    <s v="&gt; $1.5M - $2.5M"/>
    <s v="we have just been down selected for orals for Nomura SAP operate support deal.  We have a complete proposal deck however we will need help modifying the proposal deck into an orals deck.  An agenda from Nomura is forthcoming for the orals. Would be great to have someone that is comfortable transforming a deck from proposal to orals format"/>
    <x v="3"/>
    <s v="Accepted"/>
    <x v="0"/>
    <n v="2"/>
    <x v="2"/>
    <s v="Ruchika Akhtar"/>
    <s v="Amit Augustine Singh"/>
    <s v="Kapil Sable"/>
    <m/>
    <x v="56"/>
    <x v="0"/>
    <s v="Closed"/>
    <m/>
    <m/>
    <m/>
    <d v="2023-09-14T00:00:00"/>
    <s v="NG: Spoke with requestor; states it will be refining proposal deck into an orals deck. Orals agenda is yet to be shared, but plan is to have orals 9/14 at 6:30a ET._x000a_[RA 11/16: Followed-up with Tim referring to the final deck review call of 9/14. Will close based on his response]"/>
    <s v="Jupiter Updated (Tags/Team)"/>
  </r>
  <r>
    <n v="216"/>
    <x v="192"/>
    <x v="192"/>
    <s v="andrclark@deloitte.com"/>
    <x v="8"/>
    <x v="0"/>
    <m/>
    <s v="Digital HR &amp; Emerging Solutions"/>
    <m/>
    <m/>
    <s v="Yes"/>
    <m/>
    <m/>
    <s v="No"/>
    <s v="Derek Polzien"/>
    <s v="dpolzien@deloitte.com"/>
    <m/>
    <m/>
    <d v="2023-09-13T00:00:00"/>
    <s v="Less than one week"/>
    <x v="0"/>
    <s v="JO-6975000"/>
    <s v="Estee Lauder Companies"/>
    <x v="4"/>
    <m/>
    <m/>
    <s v="RFI"/>
    <d v="2023-09-14T00:00:00"/>
    <s v="Content Design / Formatting;"/>
    <s v="No"/>
    <s v="&gt; $1.5M - $2.5M"/>
    <s v="We need an extra set of hands to prepare a couple of slides for an informal proposal due Thursday."/>
    <x v="3"/>
    <s v="Accepted"/>
    <x v="1"/>
    <n v="1"/>
    <x v="0"/>
    <s v="Cole Butchen"/>
    <m/>
    <m/>
    <m/>
    <x v="52"/>
    <x v="0"/>
    <s v="Closed"/>
    <m/>
    <d v="2023-09-13T00:00:00"/>
    <m/>
    <d v="2023-09-18T00:00:00"/>
    <m/>
    <s v="Jupiter Updated (Tags/Team)"/>
  </r>
  <r>
    <n v="217"/>
    <x v="193"/>
    <x v="193"/>
    <s v="jharless@deloitte.com"/>
    <x v="40"/>
    <x v="0"/>
    <s v="HC Platform (e.g. ChangeScout, Future of Talent Optimization, etc.)"/>
    <s v="Workday"/>
    <m/>
    <m/>
    <s v="Yes"/>
    <m/>
    <m/>
    <s v="Yes"/>
    <m/>
    <m/>
    <m/>
    <m/>
    <d v="2023-09-14T00:00:00"/>
    <s v="1 week"/>
    <x v="0"/>
    <s v="JO-6983972"/>
    <s v="Carrier Corp"/>
    <x v="1"/>
    <m/>
    <m/>
    <s v="RFP"/>
    <d v="2023-09-20T00:00:00"/>
    <s v="Content Design / Formatting;"/>
    <s v="No"/>
    <s v="&gt; $5M"/>
    <s v="We need support for proof reading and editing response to spreadsheet questions for RFP response."/>
    <x v="3"/>
    <s v="Accepted"/>
    <x v="1"/>
    <n v="1"/>
    <x v="0"/>
    <s v="Michael Gilman"/>
    <m/>
    <m/>
    <m/>
    <x v="53"/>
    <x v="0"/>
    <s v="Closed"/>
    <m/>
    <m/>
    <m/>
    <d v="2023-09-20T00:00:00"/>
    <s v="RFP was submitted, Team will engage with new request  if they need additional support"/>
    <s v="Jupiter Updated (Tags/Team)"/>
  </r>
  <r>
    <n v="218"/>
    <x v="194"/>
    <x v="194"/>
    <s v="jharless@deloitte.com"/>
    <x v="40"/>
    <x v="10"/>
    <m/>
    <m/>
    <m/>
    <m/>
    <s v="Yes"/>
    <m/>
    <m/>
    <s v="Yes"/>
    <m/>
    <m/>
    <m/>
    <m/>
    <d v="2023-09-18T00:00:00"/>
    <s v="2 weeks"/>
    <x v="1"/>
    <s v="N/A"/>
    <s v="Mars Workday and ServiceNow Case Study Write up"/>
    <x v="1"/>
    <m/>
    <m/>
    <m/>
    <m/>
    <s v="Content and Asset Creation (net-new);"/>
    <s v="No"/>
    <s v="N/A - Not a pursuit"/>
    <s v="Lisa Fox requested support to build out a qual for internal proposal use for Mars Inc.  We have multiple documents with the content needed but need someone that can pull it together in a powerpoint."/>
    <x v="3"/>
    <s v="Accepted"/>
    <x v="1"/>
    <n v="1"/>
    <x v="1"/>
    <s v="Amit Augustine Singh"/>
    <s v="Ruchika Akhtar"/>
    <s v="Kapil Sable"/>
    <m/>
    <x v="57"/>
    <x v="0"/>
    <s v="Closed"/>
    <m/>
    <m/>
    <m/>
    <d v="2023-09-22T00:00:00"/>
    <s v="10/20: No updates from Jeremy. Will follow and close._x000a_[RA 11/16: sent follow-up email to Jeremy]"/>
    <s v="Not a Pursuit"/>
  </r>
  <r>
    <n v="219"/>
    <x v="195"/>
    <x v="195"/>
    <s v="gstephans@deloitte.com"/>
    <x v="44"/>
    <x v="0"/>
    <m/>
    <s v="HR Strategy &amp; Solutions"/>
    <m/>
    <m/>
    <s v="Yes"/>
    <m/>
    <m/>
    <s v="No"/>
    <s v="Derek Polzien"/>
    <s v="dpolzien@deloitte.com"/>
    <m/>
    <m/>
    <d v="2023-09-14T00:00:00"/>
    <s v="2 weeks"/>
    <x v="0"/>
    <s v="JO-7027119"/>
    <s v="Kirkland &amp; Ellis"/>
    <x v="4"/>
    <s v="Hire-to-Retire (H2R) Assessment"/>
    <m/>
    <s v="RFP"/>
    <d v="2023-09-26T00:00:00"/>
    <s v="PMO Support / Bid Management;Content and Asset Creation (net-new);Content Design / Formatting;Pricing Model;Pursuit Advisory;"/>
    <s v="No"/>
    <s v="&gt; $500K - $1.5M"/>
    <m/>
    <x v="3"/>
    <s v="Accepted"/>
    <x v="2"/>
    <n v="3"/>
    <x v="2"/>
    <s v="Logan Webb"/>
    <m/>
    <m/>
    <m/>
    <x v="26"/>
    <x v="0"/>
    <s v="Closed"/>
    <m/>
    <m/>
    <m/>
    <d v="2023-11-17T00:00:00"/>
    <s v="11/ 8 - Waiting on PPMD debrief from Orals to confirm if there are any follow-on discussions needed"/>
    <s v="Jupiter Updated (Tags/Team)"/>
  </r>
  <r>
    <n v="220"/>
    <x v="196"/>
    <x v="196"/>
    <s v="fsymes@deloitte.com"/>
    <x v="47"/>
    <x v="2"/>
    <m/>
    <m/>
    <m/>
    <s v="Workforce Development"/>
    <s v="Yes"/>
    <m/>
    <m/>
    <s v="Yes"/>
    <m/>
    <m/>
    <m/>
    <m/>
    <d v="2023-09-14T00:00:00"/>
    <s v="2 weeks"/>
    <x v="0"/>
    <s v="JO-7023087"/>
    <s v="United Airlines / Leadership Framework Redesign and Implementation"/>
    <x v="4"/>
    <m/>
    <m/>
    <s v="RFP"/>
    <d v="2023-09-25T00:00:00"/>
    <s v="Content Design / Formatting;PMO Support / Bid Management;Content and Asset Creation (net-new);Pricing Model;"/>
    <s v="No"/>
    <s v="&gt; $500K - $1.5M"/>
    <s v="We have a lot of great content to draw on from the leadership practice"/>
    <x v="24"/>
    <s v="Accepted"/>
    <x v="2"/>
    <n v="3"/>
    <x v="2"/>
    <s v="Rebecca Eakin"/>
    <m/>
    <m/>
    <m/>
    <x v="45"/>
    <x v="0"/>
    <s v="Closed"/>
    <m/>
    <m/>
    <m/>
    <d v="2023-09-25T00:00:00"/>
    <m/>
    <s v="Jupiter Updated (Tags/Team)"/>
  </r>
  <r>
    <n v="221"/>
    <x v="197"/>
    <x v="197"/>
    <s v="punetandon@deloitte.com"/>
    <x v="13"/>
    <x v="0"/>
    <m/>
    <s v="Workday"/>
    <m/>
    <m/>
    <s v="Yes"/>
    <m/>
    <m/>
    <s v="No"/>
    <s v="Mustaque Ali"/>
    <s v="muhali@deloitte.com"/>
    <m/>
    <m/>
    <d v="2023-09-20T00:00:00"/>
    <s v="2 weeks"/>
    <x v="0"/>
    <s v="JO-6332321"/>
    <s v="DoorDash"/>
    <x v="2"/>
    <m/>
    <m/>
    <s v="Pre-RFX"/>
    <d v="2023-10-03T00:00:00"/>
    <s v="PMO Support / Bid Management;Content and Asset Creation (net-new);Content Design / Formatting;"/>
    <s v="Unsure"/>
    <s v="&gt; $2.5M - $5M"/>
    <m/>
    <x v="3"/>
    <s v="Accepted"/>
    <x v="0"/>
    <n v="2"/>
    <x v="0"/>
    <s v="Yi-Hui Chang"/>
    <s v="Cole Butchen"/>
    <s v="Logan Webb"/>
    <m/>
    <x v="58"/>
    <x v="0"/>
    <s v="Closed"/>
    <m/>
    <d v="2023-09-18T00:00:00"/>
    <m/>
    <d v="2023-10-24T00:00:00"/>
    <s v="Proposal submitted on 10/3 and Orals completed on 10/9. Waiting to hear back about any post-Orals activities."/>
    <s v="Jupiter Updated (Tags/Team)"/>
  </r>
  <r>
    <n v="222"/>
    <x v="198"/>
    <x v="198"/>
    <s v="alexchun@deloitte.com"/>
    <x v="11"/>
    <x v="10"/>
    <m/>
    <m/>
    <m/>
    <m/>
    <s v="Yes"/>
    <m/>
    <m/>
    <s v="Yes"/>
    <m/>
    <m/>
    <m/>
    <m/>
    <d v="2023-09-19T00:00:00"/>
    <s v="2 weeks"/>
    <x v="1"/>
    <s v="N/A"/>
    <s v="Internal HC Salesforce GTM"/>
    <x v="5"/>
    <m/>
    <m/>
    <m/>
    <m/>
    <s v="Content and Asset Creation (net-new);"/>
    <s v="No"/>
    <s v="N/A - Not a pursuit"/>
    <s v="Requesting GTM Pod support to help on materials creation for HC Services tied to our Salesforce alliance.  "/>
    <x v="3"/>
    <s v="Accepted"/>
    <x v="1"/>
    <n v="1"/>
    <x v="1"/>
    <s v="Amit Augustine Singh"/>
    <s v="Ruchika Akhtar"/>
    <s v="Sonakshi Malik"/>
    <m/>
    <x v="59"/>
    <x v="0"/>
    <s v="Closed"/>
    <m/>
    <d v="2023-09-22T00:00:00"/>
    <m/>
    <d v="2023-10-23T00:00:00"/>
    <s v="11/17: Sent an email on 11/15 to Shannon and Erica. Havent heard from them as yet._x000a_Connected with Alex via teams and he said he doesn't have a firm timeline on this; it's an outcome from &quot;DreamForce&quot; so I think we have some flexibility."/>
    <s v="Not a Pursuit"/>
  </r>
  <r>
    <n v="223"/>
    <x v="199"/>
    <x v="199"/>
    <s v="apbhattacharya@deloitte.com"/>
    <x v="66"/>
    <x v="1"/>
    <m/>
    <m/>
    <s v="Organizational Strategy, Design, and Transition"/>
    <m/>
    <s v="No"/>
    <s v="Sanjay Purohit"/>
    <s v="sapurohit@deloitte.com"/>
    <s v="Yes"/>
    <m/>
    <m/>
    <m/>
    <m/>
    <d v="2023-09-25T00:00:00"/>
    <s v="2 weeks"/>
    <x v="1"/>
    <s v="N/A"/>
    <s v="Rapid Org Assessment Go to Market"/>
    <x v="5"/>
    <m/>
    <m/>
    <m/>
    <m/>
    <s v="PMO Support / Bid Management;Account Planning;Industry/sector/account communications;"/>
    <s v="No"/>
    <s v="N/A - Not a pursuit"/>
    <s v="We have developed a rapid org assessment with a lot of opportunity to create a wedge to open more opportunities in the market (across industries), especially related to cost optimization.  We're finding that our practice bandwidth to drive a campaign on this solution is low and it's slowing our ability to capitalize on these opportunities.  We have base content and have done some rapid sharing across OT, but we would love support to better communicate with industry/sector leaders and accounts/HCALs."/>
    <x v="22"/>
    <s v="Accepted"/>
    <x v="2"/>
    <n v="3"/>
    <x v="2"/>
    <s v="Amit Augustine Singh"/>
    <s v="Ruchika Akhtar"/>
    <s v="Sonakshi Malik"/>
    <m/>
    <x v="59"/>
    <x v="0"/>
    <s v="Closed"/>
    <m/>
    <d v="2023-09-20T00:00:00"/>
    <m/>
    <d v="2023-11-23T00:00:00"/>
    <m/>
    <s v="Not a Pursuit"/>
  </r>
  <r>
    <n v="224"/>
    <x v="200"/>
    <x v="200"/>
    <s v="maprucha@deloitte.com"/>
    <x v="67"/>
    <x v="11"/>
    <m/>
    <m/>
    <m/>
    <m/>
    <s v="Yes"/>
    <m/>
    <m/>
    <s v="Yes"/>
    <m/>
    <m/>
    <m/>
    <m/>
    <d v="2023-09-22T00:00:00"/>
    <s v="1 week"/>
    <x v="1"/>
    <s v="N/A"/>
    <s v="SAP SuccessFactors"/>
    <x v="2"/>
    <m/>
    <m/>
    <m/>
    <m/>
    <s v="Content and Asset Creation (net-new);Content Design / Formatting;"/>
    <s v="No"/>
    <s v="N/A - Not a pursuit"/>
    <s v="Deloitte SAP/SF Practice and the Payroll &amp; Workforce Management leaders will be delivering a presentation to all of SAP/SF North American Sales organization on a Payroll migration service offering that is complimentary to clients. Completed presentation due 10/12/23."/>
    <x v="25"/>
    <s v="Accepted"/>
    <x v="0"/>
    <n v="2"/>
    <x v="2"/>
    <s v="Michael Gilman"/>
    <m/>
    <m/>
    <m/>
    <x v="53"/>
    <x v="0"/>
    <s v="Closed"/>
    <m/>
    <m/>
    <m/>
    <d v="2023-11-10T00:00:00"/>
    <m/>
    <s v="Not a Pursuit"/>
  </r>
  <r>
    <n v="225"/>
    <x v="201"/>
    <x v="201"/>
    <s v="mararmstrong@deloitte.com"/>
    <x v="52"/>
    <x v="0"/>
    <m/>
    <s v="HR Strategy &amp; Solutions"/>
    <m/>
    <m/>
    <s v="Yes"/>
    <m/>
    <m/>
    <s v="No"/>
    <s v="Sameer Khan"/>
    <s v="samekhan@deloitte.com"/>
    <m/>
    <m/>
    <d v="2023-09-26T00:00:00"/>
    <s v="2 weeks"/>
    <x v="0"/>
    <s v="JO-6992511"/>
    <s v="Children's National Hospital"/>
    <x v="0"/>
    <s v="Children's National Med Center: Cloud ERP Phase 0 Assessment"/>
    <m/>
    <s v="RFP"/>
    <d v="2023-10-18T00:00:00"/>
    <s v="Content and Asset Creation (net-new);Content Design / Formatting;"/>
    <s v="Unsure"/>
    <s v="&lt; $500,000"/>
    <s v="Carl Eisenmann will be leading this while I am on PTO -- Sept. 25th thru Oct. 6th"/>
    <x v="3"/>
    <s v="Accepted"/>
    <x v="1"/>
    <n v="1"/>
    <x v="1"/>
    <s v="Joann Boduch"/>
    <s v="Cole Butchen"/>
    <m/>
    <m/>
    <x v="60"/>
    <x v="0"/>
    <s v="Closed"/>
    <m/>
    <d v="2023-09-25T00:00:00"/>
    <m/>
    <d v="2023-12-18T00:00:00"/>
    <s v="Per Carl and Mary Rose - looking more for PMO/Bid Management support; tracking tasks, coordinating resources etc."/>
    <s v="Jupiter Updated (Tags/Team)"/>
  </r>
  <r>
    <n v="226"/>
    <x v="202"/>
    <x v="202"/>
    <s v="vscales@deloitte.com"/>
    <x v="68"/>
    <x v="1"/>
    <m/>
    <m/>
    <s v="Change Services (CS&amp;A / T&amp;C)"/>
    <m/>
    <s v="No"/>
    <s v="Veronica Holleran "/>
    <s v="vholleran@deloitte.com"/>
    <s v="No"/>
    <s v="Jocelyn Mayfield "/>
    <s v="jomayfield@deloitte.com"/>
    <m/>
    <m/>
    <d v="2023-09-26T00:00:00"/>
    <s v="1 week"/>
    <x v="0"/>
    <s v=" JO-7030533"/>
    <s v="Navistar Inc "/>
    <x v="4"/>
    <s v="Navistar Inc ERP Implementation "/>
    <m/>
    <s v="RFP"/>
    <d v="2023-10-13T00:00:00"/>
    <s v="PMO Support / Bid Management;Content and Asset Creation (net-new);Content Design / Formatting;Vendor Alliance Support;Account Planning;Pricing Model;Pursuit Advisory;"/>
    <s v="Yes"/>
    <s v="&gt; $1.5M - $2.5M"/>
    <m/>
    <x v="13"/>
    <s v="Accepted"/>
    <x v="0"/>
    <n v="2"/>
    <x v="2"/>
    <s v="Ava Damri"/>
    <s v="Logan Webb"/>
    <m/>
    <m/>
    <x v="23"/>
    <x v="0"/>
    <s v="Closed"/>
    <m/>
    <m/>
    <m/>
    <d v="2023-10-27T00:00:00"/>
    <s v="There is a large team already supporting this pursuit, so we'd be extra arms/legs/ support for Transformation Intelligence mainly."/>
    <s v="Jupiter Updated (Tags/Team)"/>
  </r>
  <r>
    <n v="227"/>
    <x v="203"/>
    <x v="203"/>
    <s v="elizvarghese@deloitte.com"/>
    <x v="69"/>
    <x v="2"/>
    <m/>
    <m/>
    <m/>
    <s v="Workforce Strategy &amp; Analytics"/>
    <s v="Yes"/>
    <m/>
    <m/>
    <s v="Yes"/>
    <m/>
    <m/>
    <m/>
    <m/>
    <d v="2023-09-27T00:00:00"/>
    <s v="Less than one week"/>
    <x v="1"/>
    <s v="N/A"/>
    <s v="Florida Natural"/>
    <x v="4"/>
    <s v="Workforce Strategy, Skills &amp; Op Model "/>
    <m/>
    <s v="RFP"/>
    <d v="2023-10-02T00:00:00"/>
    <s v="Content and Asset Creation (net-new);Pricing Model;"/>
    <s v="No"/>
    <s v="&lt; $500,000"/>
    <m/>
    <x v="13"/>
    <s v="Rejected"/>
    <x v="2"/>
    <n v="3"/>
    <x v="5"/>
    <m/>
    <m/>
    <m/>
    <m/>
    <x v="5"/>
    <x v="1"/>
    <s v="Rejected/Canceled"/>
    <m/>
    <m/>
    <m/>
    <m/>
    <s v="Reject w/ Explanation - rejected due to tight turnaround and pod capacity. Per Requestor: Workforce strategy, Skills &amp; org capability, Op Model RFP; looking for support with Pricing Model and Proposal. Referred to SE's Andrew Clark &amp; Carl Eisenmann, queried RM's for bench report, solicitied relevant proposals from team."/>
    <s v="Rejected/Canceled"/>
  </r>
  <r>
    <n v="228"/>
    <x v="204"/>
    <x v="204"/>
    <s v="mmoharram@deloitte.com"/>
    <x v="70"/>
    <x v="0"/>
    <m/>
    <s v="Payroll &amp; Workforce Management Solutions"/>
    <m/>
    <m/>
    <s v="Yes"/>
    <m/>
    <m/>
    <s v="Yes"/>
    <m/>
    <m/>
    <m/>
    <m/>
    <d v="2023-09-27T00:00:00"/>
    <s v="1 week"/>
    <x v="1"/>
    <s v="N/A"/>
    <s v="S. C. Johnson &amp; Son, Inc."/>
    <x v="1"/>
    <s v="SCJ RFP - UKG Dimensions Kronos Reimplementation "/>
    <m/>
    <s v="RFP"/>
    <d v="2023-10-06T00:00:00"/>
    <s v="Content and Asset Creation (net-new);Pursuit Advisory;PMO Support / Bid Management;"/>
    <s v="No"/>
    <s v="&gt; $2.5M - $5M"/>
    <s v="SC Johnson is seeking to reimplement Kronos Dimensions for 3 groups in North America to resolve ongoing issues that require significant manual intervention to ensure accurate timecards and thus correct pay.  The 3 groups are as follows: (1) Waxdale Production in Racine, WI -approx. 600 employees. (2) Bay City Production in Bay City, MI – Approx. 400 employees.  (3) Office Hourly employees (non-production) – approx. 200 individuals.  Each of these groups have different work rules and yet have been combined into the ONE configuration.  We are looking to split this ONE configuration to THREE independent configurations that include work rules/policies applicable for that group.  Our purpose is to reach 99% pay accuracy without manual intervention on time sheets.  We are also seeking to propose policy changes upfront that will align with common industry practices that reduce manual interventions.  See Exhibit A for more details on the background, purpose, scope, assessment of issues, etc. _x000a_Our management wants this solution fully in place by end of May 2024 or before."/>
    <x v="13"/>
    <s v="Rejected"/>
    <x v="2"/>
    <n v="3"/>
    <x v="5"/>
    <m/>
    <m/>
    <m/>
    <m/>
    <x v="5"/>
    <x v="1"/>
    <s v="Rejected/Canceled"/>
    <m/>
    <m/>
    <m/>
    <m/>
    <s v="Reject w/ explanation - rejected due to tight turnaround and pod capacity. Referred to Sales Exec, Resource Managers for additional support."/>
    <s v="Rejected/Canceled"/>
  </r>
  <r>
    <n v="229"/>
    <x v="205"/>
    <x v="205"/>
    <s v="fsymes@deloitte.com"/>
    <x v="47"/>
    <x v="2"/>
    <m/>
    <m/>
    <m/>
    <s v="Workforce Development"/>
    <s v="Yes"/>
    <m/>
    <m/>
    <s v="Yes"/>
    <m/>
    <m/>
    <m/>
    <m/>
    <d v="2023-10-04T00:00:00"/>
    <s v="1 week"/>
    <x v="1"/>
    <s v="N/A"/>
    <s v="Archer Daniels Midland"/>
    <x v="4"/>
    <s v="Archer Daniels Midland (ADM) JA, Skills, Careers"/>
    <m/>
    <s v="Pre-RFX"/>
    <d v="2023-10-12T00:00:00"/>
    <s v="Content and Asset Creation (net-new);Content Design / Formatting;Pursuit Advisory;"/>
    <s v="No"/>
    <s v="&gt; $500K - $1.5M"/>
    <s v="We are creating content for a pre-RFP conversation about JA, Skills, and Careers with some rewards and talent leaders"/>
    <x v="3"/>
    <s v="Canceled"/>
    <x v="0"/>
    <n v="2"/>
    <x v="0"/>
    <m/>
    <m/>
    <m/>
    <m/>
    <x v="5"/>
    <x v="1"/>
    <s v="Rejected/Canceled"/>
    <m/>
    <m/>
    <m/>
    <m/>
    <s v="Will re-open the request if it ends up going to the pursuit stage (currently in pre-sales with the client)"/>
    <s v="Rejected/Canceled"/>
  </r>
  <r>
    <n v="230"/>
    <x v="206"/>
    <x v="206"/>
    <s v="mabost@deloitte.com"/>
    <x v="71"/>
    <x v="2"/>
    <m/>
    <m/>
    <m/>
    <s v="Workforce Development"/>
    <s v="Yes"/>
    <m/>
    <m/>
    <s v="No"/>
    <s v="Josh Haims"/>
    <s v="jhaims@deloitte.com"/>
    <m/>
    <m/>
    <d v="2023-10-03T00:00:00"/>
    <s v="Less than one week"/>
    <x v="1"/>
    <s v="N/A"/>
    <s v="Bank of America"/>
    <x v="3"/>
    <m/>
    <m/>
    <m/>
    <m/>
    <s v="PMO Support / Bid Management;Pursuit Advisory;Content Design / Formatting;Content and Asset Creation (net-new);RFP Advisory;"/>
    <s v="No"/>
    <s v="&gt; $500K - $1.5M"/>
    <s v="Have an early stage opportunity to help client build a case for change + create an RFP for a leadership development program which we would be in sole position to win"/>
    <x v="15"/>
    <s v="Accepted"/>
    <x v="0"/>
    <n v="2"/>
    <x v="2"/>
    <s v="Rebecca Eakin"/>
    <m/>
    <m/>
    <m/>
    <x v="45"/>
    <x v="0"/>
    <s v="Closed"/>
    <m/>
    <m/>
    <m/>
    <d v="2023-11-27T00:00:00"/>
    <m/>
    <s v="Not a Pursuit"/>
  </r>
  <r>
    <n v="231"/>
    <x v="207"/>
    <x v="207"/>
    <s v="npohle@deloitte.com"/>
    <x v="72"/>
    <x v="1"/>
    <m/>
    <m/>
    <s v="Actuarial &amp; Insurance Solutions"/>
    <m/>
    <s v="Yes"/>
    <m/>
    <m/>
    <s v="No"/>
    <s v="Corey Carriker"/>
    <s v="ccarriker@deloitte.com"/>
    <m/>
    <m/>
    <d v="2023-10-05T00:00:00"/>
    <s v="1 week"/>
    <x v="0"/>
    <s v="JO-6951828"/>
    <s v="Lincoln Financial"/>
    <x v="3"/>
    <s v="Managed Actuarial Services"/>
    <m/>
    <s v="RFP"/>
    <d v="2023-10-16T00:00:00"/>
    <s v="Content Design / Formatting;PMO Support / Bid Management;"/>
    <s v="Unsure"/>
    <s v="&gt; $5M"/>
    <m/>
    <x v="13"/>
    <s v="Accepted"/>
    <x v="0"/>
    <n v="2"/>
    <x v="2"/>
    <s v="Yi-Hui Chang"/>
    <s v="(Maddy) Madhusudan Purushothaman"/>
    <m/>
    <m/>
    <x v="61"/>
    <x v="0"/>
    <s v="Closed"/>
    <m/>
    <d v="2023-10-05T00:00:00"/>
    <m/>
    <d v="2023-11-13T00:00:00"/>
    <s v="Per requestor: I was looking for a formal PMO coach plus graphics support; Scope is actuarial outsourcing, $10M deal, RFP due 10/16. RFP submitted and oral prep on 10/25. "/>
    <s v="Jupiter Updated (Tags/Team)"/>
  </r>
  <r>
    <n v="232"/>
    <x v="208"/>
    <x v="208"/>
    <s v="alexchun@deloitte.com"/>
    <x v="11"/>
    <x v="0"/>
    <m/>
    <s v="Digital HR &amp; Emerging Solutions"/>
    <m/>
    <m/>
    <s v="Yes"/>
    <m/>
    <m/>
    <s v="Yes"/>
    <m/>
    <m/>
    <m/>
    <m/>
    <d v="2023-10-09T00:00:00"/>
    <s v="Less than one week"/>
    <x v="0"/>
    <s v="JO-7056746"/>
    <s v="Visa"/>
    <x v="3"/>
    <s v="Eightfold TA &amp; Workday Recruiting Implementation"/>
    <m/>
    <s v="RFP"/>
    <d v="2023-10-13T00:00:00"/>
    <s v="Content and Asset Creation (net-new);Content Design / Formatting;"/>
    <s v="No"/>
    <s v="&gt; $2.5M - $5M"/>
    <m/>
    <x v="3"/>
    <s v="Accepted"/>
    <x v="0"/>
    <n v="2"/>
    <x v="2"/>
    <s v="Rebecca Eakin"/>
    <m/>
    <m/>
    <m/>
    <x v="45"/>
    <x v="0"/>
    <s v="Closed"/>
    <m/>
    <m/>
    <m/>
    <d v="2023-10-13T00:00:00"/>
    <s v="Intake Call"/>
    <s v="Jupiter Updated (Tags/Team)"/>
  </r>
  <r>
    <n v="233"/>
    <x v="209"/>
    <x v="209"/>
    <s v="zpremji@deloitte.com"/>
    <x v="50"/>
    <x v="0"/>
    <m/>
    <s v="Digital HR &amp; Emerging Solutions"/>
    <m/>
    <m/>
    <s v="Yes"/>
    <m/>
    <m/>
    <s v="No"/>
    <s v="Greg Vert"/>
    <s v="gvert@deloitte.com"/>
    <m/>
    <m/>
    <d v="2023-10-16T00:00:00"/>
    <s v="2 weeks"/>
    <x v="0"/>
    <s v="JO-7136187"/>
    <s v="The Walt Disney Company"/>
    <x v="2"/>
    <s v="HR - Tech Strategy Evaluation"/>
    <m/>
    <s v="RFI"/>
    <d v="2023-10-27T00:00:00"/>
    <s v="Content and Asset Creation (net-new);Content Design / Formatting;PMO Support / Bid Management;"/>
    <s v="No"/>
    <s v="&gt; $500K - $1.5M"/>
    <s v="Can we please request Joann Boduch from the team to support this proposal?"/>
    <x v="3"/>
    <s v="Accepted"/>
    <x v="0"/>
    <n v="2"/>
    <x v="2"/>
    <s v="Joann Boduch"/>
    <s v="Shwetha Chandrashekhar"/>
    <m/>
    <m/>
    <x v="62"/>
    <x v="0"/>
    <s v="Closed"/>
    <m/>
    <d v="2023-10-16T00:00:00"/>
    <m/>
    <d v="2023-11-30T00:00:00"/>
    <s v="Got confirmation from Frances that this can be closed as they are good with the changes done in the deck._x000a_11/30 - Closing on 11/30 per confirmation above."/>
    <s v="Jupiter Updated (Tags/Team)"/>
  </r>
  <r>
    <n v="234"/>
    <x v="210"/>
    <x v="210"/>
    <s v="yonlchen@deloitte.com"/>
    <x v="73"/>
    <x v="2"/>
    <m/>
    <m/>
    <m/>
    <s v="Rewards &amp; Wellbeing"/>
    <s v="Yes"/>
    <m/>
    <m/>
    <s v="No"/>
    <s v="Tim Geddes"/>
    <s v="tgeddes@deloitte.com"/>
    <m/>
    <m/>
    <d v="2023-10-11T00:00:00"/>
    <s v="2 weeks"/>
    <x v="0"/>
    <s v="JO-7136125"/>
    <s v="Sysco Corporation"/>
    <x v="4"/>
    <s v="Sysco 2024 Pension Actuarial &amp; Administration"/>
    <m/>
    <s v="RFP"/>
    <d v="2023-10-24T00:00:00"/>
    <s v="Content and Asset Creation (net-new);"/>
    <s v="Unsure"/>
    <s v="&gt; $1.5M - $2.5M"/>
    <s v="Need help developing responses to RFP questions around our company, structure, etc. Will send an Excel spreadsheet required for RFP response that we need to answer questions. We can include attachments to supplement our answers, so anything to that end would be helpful. The tabs we need help on are certain questions on: &quot;2. Supplier Profile&quot;, &quot;3. Data Privacy &amp; Security&quot;, &quot;4. Capabilities &amp; Services&quot;, and &quot;6. Geographic Serviceability&quot;."/>
    <x v="26"/>
    <s v="Accepted"/>
    <x v="0"/>
    <n v="2"/>
    <x v="2"/>
    <s v="Michael Gilman"/>
    <m/>
    <m/>
    <m/>
    <x v="53"/>
    <x v="0"/>
    <s v="Closed"/>
    <m/>
    <m/>
    <m/>
    <d v="2023-11-01T00:00:00"/>
    <s v="Intake Call 10/12/2023"/>
    <s v="Jupiter Updated (Tags/Team)"/>
  </r>
  <r>
    <n v="235"/>
    <x v="211"/>
    <x v="211"/>
    <s v="dhruvpatel8@deloitte.com"/>
    <x v="74"/>
    <x v="2"/>
    <m/>
    <m/>
    <m/>
    <s v="Workforce Strategy &amp; Analytics"/>
    <s v="Yes"/>
    <m/>
    <m/>
    <s v="No"/>
    <s v="Cathy Gutierrez"/>
    <s v="cathgutierrez@deloitte.com"/>
    <m/>
    <m/>
    <d v="2023-10-11T00:00:00"/>
    <s v="1 week"/>
    <x v="0"/>
    <s v="JO-7136474"/>
    <s v="Toyota - DBOTT Workforce Transformation"/>
    <x v="4"/>
    <s v="Toyota: Workforce Strategy Tech"/>
    <m/>
    <s v="RFP"/>
    <d v="2023-10-23T00:00:00"/>
    <s v="PMO Support / Bid Management;Pursuit Content Creation;"/>
    <s v="No"/>
    <s v="&gt; $500K - $1.5M"/>
    <s v="Directly related to a previously pursuit that is pivoting in direction"/>
    <x v="27"/>
    <s v="Accepted"/>
    <x v="0"/>
    <n v="2"/>
    <x v="2"/>
    <s v="Veronica Holleran"/>
    <m/>
    <m/>
    <m/>
    <x v="63"/>
    <x v="0"/>
    <s v="Closed"/>
    <m/>
    <m/>
    <m/>
    <d v="2023-11-30T00:00:00"/>
    <s v="Intake Call 10/11/2023_x000a_CB: Closing on 11/30 per Veronica's confirmation."/>
    <s v="Jupiter Updated (Tags/Team)"/>
  </r>
  <r>
    <n v="236"/>
    <x v="212"/>
    <x v="212"/>
    <s v="jmilstein@deloitte.com"/>
    <x v="75"/>
    <x v="12"/>
    <m/>
    <m/>
    <m/>
    <m/>
    <s v="Yes"/>
    <m/>
    <m/>
    <s v="Yes"/>
    <m/>
    <m/>
    <m/>
    <m/>
    <d v="2023-10-11T00:00:00"/>
    <s v="1 week"/>
    <x v="0"/>
    <s v="JO-7061765"/>
    <s v="Highmark / Gateway"/>
    <x v="0"/>
    <s v="Encounter Data Process Mining and Controls Assessment"/>
    <m/>
    <s v="RFP"/>
    <d v="2023-10-20T00:00:00"/>
    <s v="Standard question responses;"/>
    <s v="No"/>
    <s v="&lt; $500,000"/>
    <s v="Mandatory firm questions (e.g., size, competitors, etc.) "/>
    <x v="13"/>
    <s v="Accepted"/>
    <x v="1"/>
    <n v="1"/>
    <x v="0"/>
    <s v="Amit Augustine Singh"/>
    <m/>
    <m/>
    <m/>
    <x v="64"/>
    <x v="0"/>
    <s v="Closed"/>
    <m/>
    <m/>
    <m/>
    <d v="2023-10-16T00:00:00"/>
    <m/>
    <s v="Jupiter Updated (Tags/Team)"/>
  </r>
  <r>
    <n v="237"/>
    <x v="213"/>
    <x v="213"/>
    <s v="madraheim@deloitte.com"/>
    <x v="33"/>
    <x v="0"/>
    <m/>
    <s v="Oracle Enabled Transformation"/>
    <m/>
    <m/>
    <s v="Yes"/>
    <m/>
    <m/>
    <s v="No"/>
    <s v="Jason Berry "/>
    <s v="jaberry@deloitte.com"/>
    <m/>
    <m/>
    <d v="2023-10-18T00:00:00"/>
    <s v="1 week"/>
    <x v="0"/>
    <s v="JO-6828675"/>
    <s v="AMEX"/>
    <x v="3"/>
    <m/>
    <m/>
    <s v="Pre-RFX"/>
    <m/>
    <s v="Content and Asset Creation (net-new);Content Design / Formatting;Pursuit Advisory;"/>
    <s v="Unsure"/>
    <s v="&gt; $2.5M - $5M"/>
    <s v="Global Talent Management expansion, RFP coming any day. We are currently prepping by pulling materials and quals. This is a follow on RFP to Phase 0 proposal which is already submitted. "/>
    <x v="3"/>
    <s v="Accepted"/>
    <x v="0"/>
    <n v="2"/>
    <x v="0"/>
    <s v="Ruchika Akhtar"/>
    <s v="Neema Sharma"/>
    <s v="Amit Augustine Singh"/>
    <m/>
    <x v="65"/>
    <x v="0"/>
    <s v="Closed"/>
    <m/>
    <d v="2023-10-19T00:00:00"/>
    <d v="2023-11-20T00:00:00"/>
    <d v="2023-11-30T00:00:00"/>
    <s v="Intake Call_x000a_[RA 11/20: RFP has been submitted. Jason asked if we can keep this request open for Orals as well or a new request is required._x000a_RA 11/30: Jason confirmed we can close this request. He will raise another reqeust for Orals] "/>
    <s v="Jupiter Updated (Tags/Team)"/>
  </r>
  <r>
    <n v="238"/>
    <x v="214"/>
    <x v="214"/>
    <s v="jaberry@deloitte.com"/>
    <x v="76"/>
    <x v="0"/>
    <m/>
    <s v="Oracle Enabled Transformation"/>
    <m/>
    <m/>
    <s v="Yes"/>
    <m/>
    <m/>
    <s v="Yes"/>
    <m/>
    <m/>
    <m/>
    <m/>
    <d v="2023-10-23T00:00:00"/>
    <s v="2 weeks"/>
    <x v="0"/>
    <s v="JO-6828675"/>
    <s v="American Express"/>
    <x v="3"/>
    <m/>
    <m/>
    <s v="Pre-RFX"/>
    <m/>
    <s v="PMO Support / Bid Management;Content and Asset Creation (net-new);Content Design / Formatting;Pricing Model;Pursuit Advisory;"/>
    <s v="Unsure"/>
    <s v="&gt; $5M"/>
    <s v="Expecting the RFP to come any day.  Want to start mobilizing the pursuit support team"/>
    <x v="28"/>
    <s v="Canceled"/>
    <x v="2"/>
    <n v="3"/>
    <x v="2"/>
    <m/>
    <m/>
    <m/>
    <m/>
    <x v="5"/>
    <x v="1"/>
    <s v="Rejected/Canceled"/>
    <m/>
    <m/>
    <m/>
    <m/>
    <s v="NG 17-OCT: Duplicate request; on-hold in case additional support is required._x000a_RA 8-Nov: Duplicate request, original request has been handeled. Can we Reject/Cancel this request?_x000a_NG 10-NOV: Updated to Canceled since this is a confirmed duplicate."/>
    <s v="Rejected/Canceled"/>
  </r>
  <r>
    <n v="239"/>
    <x v="215"/>
    <x v="215"/>
    <s v="bkennedy@deloitte.com"/>
    <x v="77"/>
    <x v="2"/>
    <m/>
    <m/>
    <m/>
    <s v="Workforce Development"/>
    <s v="Yes"/>
    <m/>
    <m/>
    <s v="Yes"/>
    <m/>
    <m/>
    <m/>
    <m/>
    <d v="2023-10-18T00:00:00"/>
    <s v="Less than one week"/>
    <x v="0"/>
    <s v="JO-7061769"/>
    <s v="Liberty Mutual "/>
    <x v="3"/>
    <m/>
    <m/>
    <s v="RFP"/>
    <d v="2023-10-23T00:00:00"/>
    <s v="PMO Support / Bid Management;Content Design / Formatting;"/>
    <s v="No"/>
    <s v="&gt; $500K - $1.5M"/>
    <s v="Could Veronica or Shweta Support - they are great! "/>
    <x v="3"/>
    <s v="Rejected"/>
    <x v="0"/>
    <n v="2"/>
    <x v="2"/>
    <m/>
    <m/>
    <m/>
    <m/>
    <x v="5"/>
    <x v="1"/>
    <s v="Rejected/Canceled"/>
    <m/>
    <m/>
    <m/>
    <m/>
    <s v="Intake Call - NG 18-OCT: Reject w/ Explanation - rejected due to tight turnaround and nature of the work (formatting); referred requestor to resource manager, creative services, and sales executive."/>
    <s v="Rejected/Canceled"/>
  </r>
  <r>
    <n v="240"/>
    <x v="216"/>
    <x v="216"/>
    <s v="madraheim@deloitte.com"/>
    <x v="33"/>
    <x v="1"/>
    <m/>
    <m/>
    <s v="Retirement &amp; Wealth Provider Solutions"/>
    <m/>
    <s v="Yes"/>
    <m/>
    <m/>
    <s v="No"/>
    <s v="Russell Fernandez"/>
    <s v="rufernandez@deloitte.com"/>
    <m/>
    <m/>
    <d v="2023-10-18T00:00:00"/>
    <s v="2 weeks"/>
    <x v="0"/>
    <s v="JO-7072867"/>
    <s v="Charles Schwab"/>
    <x v="3"/>
    <m/>
    <m/>
    <s v="RFP"/>
    <d v="2023-10-27T00:00:00"/>
    <s v="Content and Asset Creation (net-new);"/>
    <s v="Unsure"/>
    <s v="&gt; $5M"/>
    <s v="This is the first phase of a multimillion-dollar Retirement Strategy and Implementation platform bid. The Jupiter $ has not yet been updated to $5M. Immediate need is to get an Excel response completed and is due on Friday. "/>
    <x v="3"/>
    <s v="Accepted"/>
    <x v="1"/>
    <n v="1"/>
    <x v="1"/>
    <s v="Neema Sharma"/>
    <s v="Shwetha Chandrashekhar"/>
    <s v="Amit Augustine Singh"/>
    <m/>
    <x v="66"/>
    <x v="0"/>
    <s v="Closed"/>
    <m/>
    <d v="2023-10-16T00:00:00"/>
    <m/>
    <d v="2023-10-26T00:00:00"/>
    <s v="NG 26-OCT: Confirmed w/ requestor can move to closed status."/>
    <s v="Jupiter Updated (Tags/Team)"/>
  </r>
  <r>
    <n v="241"/>
    <x v="217"/>
    <x v="217"/>
    <s v="jibox@deloitte.com"/>
    <x v="78"/>
    <x v="2"/>
    <m/>
    <m/>
    <m/>
    <s v="Workforce Development"/>
    <s v="Yes"/>
    <m/>
    <m/>
    <s v="Yes"/>
    <m/>
    <m/>
    <m/>
    <m/>
    <d v="2023-10-18T00:00:00"/>
    <s v="2 weeks"/>
    <x v="1"/>
    <s v="N/A"/>
    <s v="Caterpillar"/>
    <x v="1"/>
    <m/>
    <m/>
    <m/>
    <m/>
    <s v="Client discussion content development;"/>
    <s v="No"/>
    <s v="&lt; $500,000"/>
    <s v="Currently undergoing conversations with the head of learning, learning experience (tech) and skills/talent about skills and how to activate skills leveraging technology. Basis of this conversation is  focused on assessment mechanisms and governance frame works around skills. "/>
    <x v="3"/>
    <s v="Accepted"/>
    <x v="1"/>
    <n v="1"/>
    <x v="1"/>
    <s v="Rebecca Eakin"/>
    <m/>
    <m/>
    <m/>
    <x v="45"/>
    <x v="0"/>
    <s v="Closed"/>
    <m/>
    <m/>
    <m/>
    <d v="2023-10-31T00:00:00"/>
    <m/>
    <s v="Not a Pursuit"/>
  </r>
  <r>
    <n v="242"/>
    <x v="218"/>
    <x v="218"/>
    <s v="sbadgi@deloitte.com"/>
    <x v="79"/>
    <x v="0"/>
    <m/>
    <s v="SAP/SF Enabled Transformation"/>
    <m/>
    <m/>
    <s v="Yes"/>
    <m/>
    <m/>
    <s v="Yes"/>
    <m/>
    <m/>
    <m/>
    <m/>
    <d v="2023-10-20T00:00:00"/>
    <s v="4 + weeks"/>
    <x v="1"/>
    <s v="N/A"/>
    <s v="HXM Migration - for SAP On-Prem to Cloud"/>
    <x v="5"/>
    <m/>
    <m/>
    <m/>
    <m/>
    <s v="Content Design / Formatting;"/>
    <s v="No"/>
    <s v="N/A - Not a pursuit"/>
    <s v="This content will be used for multiple market opportunities for SAP on-prem potential clients. SAP and Deloitte have joint list of opportunities where this content will be leveraged. It will be used globally."/>
    <x v="3"/>
    <s v="Accepted"/>
    <x v="1"/>
    <n v="1"/>
    <x v="3"/>
    <s v="Michael Gilman"/>
    <m/>
    <m/>
    <m/>
    <x v="53"/>
    <x v="0"/>
    <s v="Closed"/>
    <m/>
    <d v="2023-10-23T00:00:00"/>
    <m/>
    <d v="2024-03-07T00:00:00"/>
    <m/>
    <s v="Not a Pursuit"/>
  </r>
  <r>
    <n v="243"/>
    <x v="219"/>
    <x v="219"/>
    <s v="andrclark@deloitte.com"/>
    <x v="8"/>
    <x v="0"/>
    <m/>
    <s v="Digital HR &amp; Emerging Solutions"/>
    <m/>
    <m/>
    <s v="Yes"/>
    <m/>
    <m/>
    <s v="No"/>
    <s v="Derek Polzien"/>
    <s v="dpolzien@deloitte.com"/>
    <m/>
    <m/>
    <d v="2023-10-23T00:00:00"/>
    <s v="3 weeks"/>
    <x v="0"/>
    <s v="JO-6975000"/>
    <s v="Estee Lauder Companies"/>
    <x v="4"/>
    <m/>
    <m/>
    <s v="Pre-RFX"/>
    <m/>
    <s v="PMO Support / Bid Management;Content Design / Formatting;"/>
    <s v="Unsure"/>
    <s v="&gt; $1.5M - $2.5M"/>
    <s v="This is a SuccessFactors + Eightfold opportunity ahead of the larger ELC HR Transformation. We've already put forward a packaged RFI response and a formal RFP is coming in the next couple of weeks. Looking to get ahead of that work as we know what will be coming in the RFP."/>
    <x v="3"/>
    <s v="Accepted"/>
    <x v="2"/>
    <n v="3"/>
    <x v="5"/>
    <s v="Shwetha Chandrashekhar"/>
    <s v="Yi-Hui Chang"/>
    <s v="Nicholas Gregoretti"/>
    <m/>
    <x v="67"/>
    <x v="0"/>
    <s v="Closed"/>
    <m/>
    <d v="2023-10-26T00:00:00"/>
    <m/>
    <d v="2023-11-30T00:00:00"/>
    <m/>
    <s v="Jupiter Updated (Tags/Team)"/>
  </r>
  <r>
    <n v="244"/>
    <x v="220"/>
    <x v="220"/>
    <s v="chrisforti@deloitte.com"/>
    <x v="16"/>
    <x v="0"/>
    <m/>
    <s v="Payroll &amp; Workforce Management Solutions"/>
    <m/>
    <m/>
    <s v="Yes"/>
    <m/>
    <m/>
    <s v="No"/>
    <s v="Chip Newton"/>
    <s v="chipnewton@deloitte.com"/>
    <m/>
    <m/>
    <d v="2023-10-30T00:00:00"/>
    <s v="3 weeks"/>
    <x v="0"/>
    <s v="JO-6435544"/>
    <s v="Scripps Health"/>
    <x v="0"/>
    <m/>
    <m/>
    <s v="RFP"/>
    <d v="2023-11-17T00:00:00"/>
    <s v="PMO Support / Bid Management;Content Design / Formatting;"/>
    <s v="Unsure"/>
    <s v="&gt; $2.5M - $5M"/>
    <s v="We expect to get an RFP on 10/27, with a due date of 11/17. I suspect there will be interim steps with questions due by a certain date. We need help as practice folks will be tied up with the UKG Aspire conference from Nov 6-9, and thus, could use Sales COE help. Opportunity could be around $3M, which is not yet reflected in Jupiter. I will update after consulting Chip and seeing the RFP. "/>
    <x v="3"/>
    <s v="Accepted"/>
    <x v="0"/>
    <n v="2"/>
    <x v="2"/>
    <s v="Veronica Holleran"/>
    <s v="Michael Gilman"/>
    <m/>
    <m/>
    <x v="68"/>
    <x v="0"/>
    <s v="Closed"/>
    <m/>
    <d v="2023-11-13T00:00:00"/>
    <m/>
    <d v="2023-11-17T00:00:00"/>
    <s v="Intake Call; NOTE - 30-OCT On Hold since we haven't received the RFP yet. Will re-triage/assign once we receive the RFP; 31-OCT - Reject w/ Explanation - rejected due to capacity constraints and other pursuits that have come in since._x000a_09-NOV: Updating to accepted; support still required for week of 13-NOV"/>
    <s v="Jupiter Updated (Tags/Team)"/>
  </r>
  <r>
    <n v="245"/>
    <x v="221"/>
    <x v="221"/>
    <s v="chrisforti@deloitte.com"/>
    <x v="16"/>
    <x v="0"/>
    <m/>
    <s v="Workday"/>
    <m/>
    <m/>
    <s v="Yes"/>
    <m/>
    <m/>
    <s v="No"/>
    <s v="Jeff Miller"/>
    <s v="jefmiller@deloitte.com"/>
    <m/>
    <m/>
    <d v="2023-10-25T00:00:00"/>
    <s v="2 weeks"/>
    <x v="0"/>
    <s v="JO-6767731"/>
    <s v="Johnson and Johnson"/>
    <x v="0"/>
    <m/>
    <m/>
    <s v="RFP"/>
    <d v="2023-11-10T00:00:00"/>
    <s v="PMO Support / Bid Management;Content Design / Formatting;"/>
    <s v="Unsure"/>
    <s v="&gt; $2.5M - $5M"/>
    <s v="We don't have the RFP yet, however, it is expected to be released the week of 10/23.  It will likely have a 2-3 week turnaround time.  Once the RFP is received, we will know more. This is follow on work to a Phase 0 Talent Acquisition project that we are currently delivering. Joann Boduch helped support that initial proposal.  There is a chance this deal will be larger than $5M and thus, we may ask for PCOE support.  I will know more once the RFP is here."/>
    <x v="3"/>
    <s v="Canceled"/>
    <x v="0"/>
    <n v="2"/>
    <x v="2"/>
    <m/>
    <m/>
    <m/>
    <m/>
    <x v="5"/>
    <x v="1"/>
    <s v="Rejected/Canceled"/>
    <m/>
    <m/>
    <m/>
    <m/>
    <s v="Intake Call"/>
    <s v="Jupiter Updated (Tags/Team)"/>
  </r>
  <r>
    <n v="246"/>
    <x v="222"/>
    <x v="222"/>
    <s v="chrisforti@deloitte.com"/>
    <x v="16"/>
    <x v="0"/>
    <m/>
    <s v="Payroll &amp; Workforce Management Solutions"/>
    <m/>
    <m/>
    <s v="Yes"/>
    <m/>
    <m/>
    <s v="No"/>
    <s v="Chip Newton"/>
    <s v="chipnewton@deloitte.com"/>
    <m/>
    <m/>
    <d v="2023-10-23T00:00:00"/>
    <s v="2 weeks"/>
    <x v="0"/>
    <s v="JO-6387964"/>
    <s v="Providence"/>
    <x v="0"/>
    <m/>
    <m/>
    <s v="RFI"/>
    <d v="2023-11-03T00:00:00"/>
    <s v="PMO Support / Bid Management;Content Design / Formatting;"/>
    <s v="Unsure"/>
    <s v="&gt; $5M"/>
    <s v="Providence will issue an RFI on/around 10/23 for WFM implementation.  There is an $11M entry in Jupiter for this project.  Not sure of the response deadline, yet want to ask for Sales COE help, ahead of receiving the RFI.  Will provide more details to you once it arrives.  Please assign someone to help. Not sure if an RFI will qualify for PCOE support despite the size of the opp. "/>
    <x v="3"/>
    <s v="Accepted"/>
    <x v="0"/>
    <n v="2"/>
    <x v="2"/>
    <s v="Veronica Holleran"/>
    <s v="Michael Gilman"/>
    <s v="Nicholas Gregoretti"/>
    <m/>
    <x v="69"/>
    <x v="0"/>
    <s v="Closed"/>
    <m/>
    <d v="2023-10-23T00:00:00"/>
    <m/>
    <d v="2023-11-10T00:00:00"/>
    <s v="Intake Call"/>
    <s v="Jupiter Updated (Tags/Team)"/>
  </r>
  <r>
    <n v="247"/>
    <x v="223"/>
    <x v="223"/>
    <s v="kduerr@deloitte.com"/>
    <x v="15"/>
    <x v="6"/>
    <s v="HC Operate"/>
    <m/>
    <m/>
    <m/>
    <s v="Yes"/>
    <m/>
    <m/>
    <s v="Yes"/>
    <m/>
    <m/>
    <m/>
    <m/>
    <d v="2023-10-23T00:00:00"/>
    <s v="Less than one week"/>
    <x v="0"/>
    <s v="JO-6765435"/>
    <s v="Toyota North America"/>
    <x v="4"/>
    <m/>
    <m/>
    <s v="RFP"/>
    <d v="2023-11-07T00:00:00"/>
    <s v="Content and Asset Creation (net-new);Content Design / Formatting;PMO Support / Bid Management;"/>
    <s v="No"/>
    <s v="&gt; $2.5M - $5M"/>
    <m/>
    <x v="29"/>
    <s v="Accepted"/>
    <x v="2"/>
    <n v="3"/>
    <x v="5"/>
    <s v="Veronica Holleran"/>
    <m/>
    <m/>
    <m/>
    <x v="63"/>
    <x v="0"/>
    <s v="Closed"/>
    <m/>
    <d v="2023-10-24T00:00:00"/>
    <m/>
    <d v="2023-11-03T00:00:00"/>
    <s v="Intake Call"/>
    <s v="Jupiter Updated (Tags/Team)"/>
  </r>
  <r>
    <n v="248"/>
    <x v="224"/>
    <x v="224"/>
    <s v="lowebb@deloitte.com"/>
    <x v="80"/>
    <x v="0"/>
    <m/>
    <s v="Payroll &amp; Workforce Management Solutions"/>
    <m/>
    <m/>
    <s v="Yes"/>
    <m/>
    <m/>
    <s v="No"/>
    <s v="Chip Newton"/>
    <s v="chipnewton@deloitte.com"/>
    <m/>
    <m/>
    <d v="2023-05-16T00:00:00"/>
    <s v="2 weeks"/>
    <x v="0"/>
    <s v="JO-6102277"/>
    <s v="Texas Children's Hospital"/>
    <x v="0"/>
    <m/>
    <m/>
    <s v="Orals"/>
    <d v="2023-11-07T00:00:00"/>
    <s v="Pursuit Advisory;Content and Asset Creation (net-new);PMO Support / Bid Management;Content Design / Formatting;"/>
    <s v="No"/>
    <s v="&gt; $2.5M - $5M"/>
    <s v="Deloitte has been asked to provide 4 deep dive sessions before TCH selects a final vendor. This is a continuation of a previous opportunity Ava and Logan supported earlier this year."/>
    <x v="3"/>
    <s v="Accepted"/>
    <x v="0"/>
    <n v="2"/>
    <x v="0"/>
    <s v="Logan Webb"/>
    <m/>
    <m/>
    <m/>
    <x v="26"/>
    <x v="0"/>
    <s v="Closed"/>
    <m/>
    <m/>
    <m/>
    <d v="2023-12-08T00:00:00"/>
    <m/>
    <s v="Jupiter Updated (Tags/Team)"/>
  </r>
  <r>
    <n v="249"/>
    <x v="225"/>
    <x v="225"/>
    <s v="tmcmillin@deloitte.com"/>
    <x v="4"/>
    <x v="6"/>
    <s v="HC Operate"/>
    <m/>
    <m/>
    <m/>
    <s v="Yes"/>
    <m/>
    <m/>
    <s v="No"/>
    <s v="Todd Amsley"/>
    <s v="tamsley@deloitte.com"/>
    <m/>
    <m/>
    <d v="2023-10-23T00:00:00"/>
    <s v="1 week"/>
    <x v="0"/>
    <s v="JO-7158059"/>
    <s v="Carrington"/>
    <x v="3"/>
    <m/>
    <m/>
    <s v="RFP"/>
    <d v="2023-11-01T00:00:00"/>
    <s v="Content Design / Formatting;Content and Asset Creation (net-new);PMO Support / Bid Management;"/>
    <s v="Unsure"/>
    <s v="&gt; $500K - $1.5M"/>
    <s v="RFP answer help and PPT graphic design help"/>
    <x v="3"/>
    <s v="Accepted"/>
    <x v="2"/>
    <n v="3"/>
    <x v="5"/>
    <s v="(Maddy) Madhusudan Purushothaman"/>
    <s v="Kapil Sable"/>
    <m/>
    <m/>
    <x v="70"/>
    <x v="0"/>
    <s v="Closed"/>
    <m/>
    <d v="2023-10-24T00:00:00"/>
    <m/>
    <d v="2023-12-01T00:00:00"/>
    <s v="Intake Call;  NOTE - Deadline extended to 08-NOV_x000a_11/10: Maddy to followup with the Carrington team for any follow up support.11/10 RFP is submitted and awaiting for next course of action. Until then the pursuit request is on hold status. 16/11/2023 Tim requested to keep the request on hold until further communication since he is expecting response anytime sooner."/>
    <s v="Jupiter Updated (Tags/Team)"/>
  </r>
  <r>
    <n v="250"/>
    <x v="226"/>
    <x v="226"/>
    <s v="elizvarghese@deloitte.com"/>
    <x v="69"/>
    <x v="2"/>
    <m/>
    <m/>
    <m/>
    <s v="Workforce Strategy &amp; Analytics"/>
    <s v="Yes"/>
    <m/>
    <m/>
    <s v="Yes"/>
    <m/>
    <m/>
    <m/>
    <m/>
    <d v="2023-10-26T00:00:00"/>
    <s v="Less than one week"/>
    <x v="1"/>
    <s v="N/A"/>
    <s v="People In Space Practice"/>
    <x v="7"/>
    <m/>
    <m/>
    <m/>
    <m/>
    <s v="Content and Asset Creation (net-new);Content Design / Formatting;Account Planning;"/>
    <s v="Unsure"/>
    <s v="N/A - Not a pursuit"/>
    <s v="Develop First Call Deck and supporting materials."/>
    <x v="13"/>
    <s v="Accepted"/>
    <x v="0"/>
    <n v="2"/>
    <x v="2"/>
    <s v="Yi-Hui Chang"/>
    <m/>
    <m/>
    <m/>
    <x v="33"/>
    <x v="0"/>
    <s v="Closed"/>
    <m/>
    <m/>
    <m/>
    <d v="2023-11-20T00:00:00"/>
    <m/>
    <s v="Not a Pursuit"/>
  </r>
  <r>
    <n v="251"/>
    <x v="227"/>
    <x v="227"/>
    <s v="rebanderson@deloitte.com"/>
    <x v="81"/>
    <x v="1"/>
    <m/>
    <m/>
    <s v="Change Services (CS&amp;A / T&amp;C)"/>
    <m/>
    <s v="Yes"/>
    <m/>
    <m/>
    <s v="Yes"/>
    <m/>
    <m/>
    <m/>
    <m/>
    <d v="2023-10-30T00:00:00"/>
    <s v="3 weeks"/>
    <x v="0"/>
    <s v="JO-5927333"/>
    <s v="Tyson Fresh Meats"/>
    <x v="4"/>
    <m/>
    <m/>
    <s v="RFP"/>
    <d v="2023-12-01T00:00:00"/>
    <s v="Content and Asset Creation (net-new);Content Design / Formatting;"/>
    <s v="Yes"/>
    <s v="&gt; $5M"/>
    <s v="This is an SAP S/4 pursuit and we have a lot of source material but need some arms and legs to help adapt and refine content."/>
    <x v="13"/>
    <s v="Accepted"/>
    <x v="1"/>
    <n v="1"/>
    <x v="4"/>
    <s v="(Maddy) Madhusudan Purushothaman"/>
    <s v="Kapil Sable"/>
    <s v="Amit Augustine Singh"/>
    <m/>
    <x v="71"/>
    <x v="0"/>
    <s v="Closed"/>
    <m/>
    <d v="2023-10-30T00:00:00"/>
    <m/>
    <d v="2023-12-01T00:00:00"/>
    <s v="11/10: Maddy to followup with the Tyson team for any follow up support.11/10: Email is sent to pursuit request owner and awaiting for further input until then the request status is put on hold._x000a_CB: Closed on 12/1 per Rebecca's confirmation."/>
    <s v="Jupiter Updated (Tags/Team)"/>
  </r>
  <r>
    <n v="252"/>
    <x v="228"/>
    <x v="228"/>
    <s v="mararmstrong@deloitte.com"/>
    <x v="52"/>
    <x v="0"/>
    <m/>
    <s v="Workday"/>
    <m/>
    <m/>
    <s v="No"/>
    <s v="Richard Wrye &amp; Mary Rose Armstrong"/>
    <s v="rwrye@deloitte.com and mararmstrong@deloitte.com"/>
    <s v="No"/>
    <s v="Richard Wrye"/>
    <s v="rwrye@deloitte.com"/>
    <m/>
    <m/>
    <d v="2023-10-30T00:00:00"/>
    <s v="2 weeks"/>
    <x v="0"/>
    <s v="JO-7167441"/>
    <s v="Baptist Health Workday"/>
    <x v="0"/>
    <m/>
    <m/>
    <s v="RFP"/>
    <d v="2023-11-10T00:00:00"/>
    <s v="Content Design / Formatting;Content and Asset Creation (net-new);"/>
    <s v="Unsure"/>
    <s v="&gt; $5M"/>
    <s v="This pursuit is happening simultaneously to a UKG Dimensions pursuit at the same client.  We may look to have the Pod support both efforts so they are coordinated messages."/>
    <x v="3"/>
    <s v="Accepted"/>
    <x v="0"/>
    <n v="2"/>
    <x v="2"/>
    <s v="Shwetha Chandrashekhar"/>
    <s v="Nicholas Gregoretti"/>
    <m/>
    <m/>
    <x v="72"/>
    <x v="0"/>
    <s v="Closed"/>
    <m/>
    <d v="2023-11-27T00:00:00"/>
    <m/>
    <d v="2023-12-13T00:00:00"/>
    <s v="Intake Call"/>
    <s v="Jupiter Updated (Tags/Team)"/>
  </r>
  <r>
    <n v="253"/>
    <x v="229"/>
    <x v="229"/>
    <s v="vholleran@deloitte.com"/>
    <x v="82"/>
    <x v="1"/>
    <m/>
    <m/>
    <s v="Change Services (CS&amp;A / T&amp;C)"/>
    <m/>
    <s v="No"/>
    <s v="Jocelyn Mayfield"/>
    <s v="jomayfield@deloitte.com"/>
    <s v="No"/>
    <s v="Jocelyn Mayfield"/>
    <s v="jomayfield@deloitte.com"/>
    <m/>
    <m/>
    <d v="2023-10-10T00:00:00"/>
    <s v="1 week"/>
    <x v="1"/>
    <s v="N/A"/>
    <s v="Navistar"/>
    <x v="4"/>
    <m/>
    <m/>
    <m/>
    <m/>
    <s v="Account Planning;"/>
    <s v="No"/>
    <s v="N/A - Not a pursuit"/>
    <s v="Ongoing support for Navistar account. Client meetings, attending orals presentations, prepping materials for ad-hoc discussion and increased visibility of HC at Navistar. Likely leading to a &quot;Change as a Service&quot; pursuit."/>
    <x v="13"/>
    <s v="Accepted"/>
    <x v="1"/>
    <n v="1"/>
    <x v="0"/>
    <s v="Veronica Holleran"/>
    <m/>
    <m/>
    <m/>
    <x v="63"/>
    <x v="0"/>
    <s v="Closed"/>
    <m/>
    <m/>
    <d v="2024-02-05T00:00:00"/>
    <d v="2024-02-14T00:00:00"/>
    <m/>
    <s v="Not a Pursuit"/>
  </r>
  <r>
    <n v="254"/>
    <x v="230"/>
    <x v="230"/>
    <s v="jharless@deloitte.com"/>
    <x v="40"/>
    <x v="0"/>
    <m/>
    <s v="SAP/SF Enabled Transformation"/>
    <m/>
    <m/>
    <s v="No"/>
    <s v="Glenn Carpenter"/>
    <s v="glcarpenter@deloitte.com"/>
    <s v="No"/>
    <s v="Kristin Starodub"/>
    <s v="kstarodub@deloitte.com"/>
    <m/>
    <m/>
    <d v="2023-10-30T00:00:00"/>
    <s v="3 weeks"/>
    <x v="0"/>
    <s v="JO-7167534"/>
    <s v="UGI Corporation"/>
    <x v="1"/>
    <m/>
    <m/>
    <s v="RFP"/>
    <d v="2023-11-13T00:00:00"/>
    <s v="PMO Support / Bid Management;Content and Asset Creation (net-new);Content Design / Formatting;"/>
    <s v="No"/>
    <s v="&lt; $500,000"/>
    <m/>
    <x v="3"/>
    <s v="Canceled"/>
    <x v="1"/>
    <n v="1"/>
    <x v="1"/>
    <s v="(Maddy) Madhusudan Purushothaman"/>
    <s v="Kapil Sable"/>
    <m/>
    <m/>
    <x v="70"/>
    <x v="0"/>
    <s v="Rejected/Canceled"/>
    <n v="0"/>
    <m/>
    <m/>
    <m/>
    <s v="Intake call"/>
    <s v="Rejected/Canceled"/>
  </r>
  <r>
    <n v="255"/>
    <x v="231"/>
    <x v="231"/>
    <s v="mararmstrong@deloitte.com"/>
    <x v="52"/>
    <x v="0"/>
    <m/>
    <s v="Payroll &amp; Workforce Management Solutions"/>
    <m/>
    <m/>
    <s v="Yes"/>
    <m/>
    <m/>
    <s v="Yes"/>
    <m/>
    <m/>
    <m/>
    <m/>
    <d v="2023-11-01T00:00:00"/>
    <s v="2 weeks"/>
    <x v="0"/>
    <s v="JO-7159820"/>
    <s v="Baptist Health UKG"/>
    <x v="0"/>
    <m/>
    <m/>
    <s v="RFP"/>
    <d v="2023-11-10T00:00:00"/>
    <s v="Content Design / Formatting;"/>
    <s v="Unsure"/>
    <s v="&gt; $500K - $1.5M"/>
    <s v="This is happening in parallel with the WDAY implementation RFP for Baptist Health.  We may submit a joint proposal."/>
    <x v="3"/>
    <s v="Accepted"/>
    <x v="0"/>
    <n v="2"/>
    <x v="5"/>
    <s v="Shwetha Chandrashekhar"/>
    <s v="Michael Gilman"/>
    <s v="Nicholas Gregoretti"/>
    <m/>
    <x v="73"/>
    <x v="0"/>
    <s v="Closed"/>
    <m/>
    <d v="2023-10-31T00:00:00"/>
    <m/>
    <d v="2023-11-22T00:00:00"/>
    <m/>
    <s v="Jupiter Updated (Tags/Team)"/>
  </r>
  <r>
    <n v="256"/>
    <x v="232"/>
    <x v="232"/>
    <s v="eahlquist@deloitte.com"/>
    <x v="83"/>
    <x v="1"/>
    <m/>
    <m/>
    <s v="Change Services (CS&amp;A / T&amp;C)"/>
    <m/>
    <s v="Yes"/>
    <m/>
    <m/>
    <s v="Yes"/>
    <m/>
    <m/>
    <m/>
    <m/>
    <d v="2023-10-31T00:00:00"/>
    <s v="2 weeks"/>
    <x v="0"/>
    <s v="JO-5910222"/>
    <s v="Mars, Inc."/>
    <x v="4"/>
    <m/>
    <m/>
    <s v="RFI"/>
    <d v="2023-11-17T00:00:00"/>
    <s v="Content and Asset Creation (net-new);"/>
    <s v="Yes"/>
    <s v="&gt; $5M"/>
    <s v="Global refuse to lose RFI"/>
    <x v="30"/>
    <s v="Accepted"/>
    <x v="0"/>
    <n v="2"/>
    <x v="0"/>
    <s v="Logan Webb"/>
    <s v="Veronica Holleran"/>
    <m/>
    <m/>
    <x v="74"/>
    <x v="0"/>
    <s v="Closed"/>
    <m/>
    <d v="2023-11-06T00:00:00"/>
    <m/>
    <d v="2023-11-06T00:00:00"/>
    <s v="Intake Call"/>
    <s v="Jupiter Updated (Tags/Team)"/>
  </r>
  <r>
    <n v="257"/>
    <x v="233"/>
    <x v="233"/>
    <s v="alexchun@deloitte.com"/>
    <x v="11"/>
    <x v="0"/>
    <m/>
    <s v="ServiceNow HRT"/>
    <m/>
    <m/>
    <s v="Yes"/>
    <m/>
    <m/>
    <s v="No"/>
    <s v="Scott Warwick"/>
    <s v="swarwick@deloitte.com"/>
    <m/>
    <m/>
    <d v="2023-11-01T00:00:00"/>
    <s v="1 week"/>
    <x v="0"/>
    <s v="JO-7005165"/>
    <s v="Fortive"/>
    <x v="2"/>
    <m/>
    <m/>
    <s v="RFP"/>
    <d v="2023-11-10T00:00:00"/>
    <s v="Content and Asset Creation (net-new);Content Design / Formatting;PMO Support / Bid Management;Pursuit Advisory;"/>
    <s v="No"/>
    <s v="&gt; $500K - $1.5M"/>
    <m/>
    <x v="3"/>
    <s v="Rejected"/>
    <x v="2"/>
    <n v="3"/>
    <x v="5"/>
    <m/>
    <m/>
    <m/>
    <m/>
    <x v="5"/>
    <x v="1"/>
    <s v="Rejected/Canceled"/>
    <m/>
    <m/>
    <m/>
    <m/>
    <s v="NG 10/31 - Reject w/ Explanation: Rejected due to tight turnaround and pod capacity. Will refer to RM in respective area for bench resources."/>
    <s v="Rejected/Canceled"/>
  </r>
  <r>
    <n v="258"/>
    <x v="234"/>
    <x v="234"/>
    <s v="mkorbieh@deloitte.com"/>
    <x v="22"/>
    <x v="2"/>
    <m/>
    <m/>
    <m/>
    <s v="Workforce Strategy &amp; Analytics"/>
    <s v="Yes"/>
    <m/>
    <m/>
    <s v="No"/>
    <s v="Sanjay Purohit"/>
    <s v="sapurohit@deloitte.com"/>
    <m/>
    <m/>
    <d v="2023-11-01T00:00:00"/>
    <s v="1 week"/>
    <x v="0"/>
    <s v="JO-7174943"/>
    <s v="Underwriters Lab"/>
    <x v="1"/>
    <m/>
    <m/>
    <s v="RFP"/>
    <d v="2023-11-21T00:00:00"/>
    <s v="PMO Support / Bid Management;Content and Asset Creation (net-new);Content Design / Formatting;"/>
    <s v="Unsure"/>
    <s v="&lt; $500,000"/>
    <s v="Received RFP for to provide a quote for the planning and design phase of competency / skills technological transformation.  We are still putting a team together, but would like to get some GTM pod support to help us with PM and content procurement.  Creative Services are booked out but we are looking for folks to help from that front.  The RFP response will be in Word and we have set up stand up calls._x000a__x000a_RFP content on Teams - https://amedeloitte.sharepoint.com/:f:/r/sites/HumanCapital-MidMarketPursuits/Shared%20Documents/Active%20Pursuits/Underwriters%20Lab?csf=1&amp;web=1&amp;e=DxD2HW"/>
    <x v="3"/>
    <s v="Rejected"/>
    <x v="2"/>
    <n v="3"/>
    <x v="2"/>
    <m/>
    <m/>
    <m/>
    <m/>
    <x v="5"/>
    <x v="1"/>
    <s v="Rejected/Canceled"/>
    <m/>
    <m/>
    <m/>
    <m/>
    <s v="Intake Call; NG 02-NOV: Reject w/ explanation - due to pod capacity; referred to WT RM for bench resources."/>
    <s v="Rejected/Canceled"/>
  </r>
  <r>
    <n v="259"/>
    <x v="235"/>
    <x v="235"/>
    <s v="chrisforti@deloitte.com"/>
    <x v="16"/>
    <x v="0"/>
    <m/>
    <s v="Payroll &amp; Workforce Management Solutions"/>
    <m/>
    <m/>
    <s v="Yes"/>
    <m/>
    <m/>
    <s v="No"/>
    <s v="Anne St Clair and Chip Newton"/>
    <s v="astclair@deloitte.com; chipnewton@deloitte.com"/>
    <m/>
    <m/>
    <d v="2023-11-02T00:00:00"/>
    <s v="3 weeks"/>
    <x v="0"/>
    <s v="JO-6454720"/>
    <s v="CHOP"/>
    <x v="0"/>
    <m/>
    <m/>
    <s v="Orals"/>
    <m/>
    <s v="PMO Support / Bid Management;Content Design / Formatting;"/>
    <s v="Unsure"/>
    <s v="&gt; $2.5M - $5M"/>
    <s v="Need assistance creating a presentation to the C-Suite at CHOP. Date is unknown, yet anticipated for the week of Nov 13 or 20th. Anne has lined up another resource that can help with content formatting and we still need PMO support and additional content support."/>
    <x v="3"/>
    <s v="Accepted"/>
    <x v="0"/>
    <n v="2"/>
    <x v="2"/>
    <s v="Joann Boduch"/>
    <m/>
    <m/>
    <m/>
    <x v="19"/>
    <x v="0"/>
    <s v="Closed"/>
    <m/>
    <d v="2023-11-03T00:00:00"/>
    <d v="2023-12-19T00:00:00"/>
    <d v="2024-01-18T00:00:00"/>
    <m/>
    <s v="Jupiter Updated (Tags/Team)"/>
  </r>
  <r>
    <n v="260"/>
    <x v="236"/>
    <x v="236"/>
    <s v="chrisforti@deloitte.com"/>
    <x v="16"/>
    <x v="0"/>
    <m/>
    <s v="HR Strategy &amp; Solutions"/>
    <m/>
    <m/>
    <s v="Yes"/>
    <m/>
    <m/>
    <s v="No"/>
    <s v="Chris Page"/>
    <s v="chpage@deloitte.com"/>
    <m/>
    <m/>
    <d v="2023-11-08T00:00:00"/>
    <s v="2 weeks"/>
    <x v="0"/>
    <s v="JO-7183055"/>
    <s v="Montefiore"/>
    <x v="0"/>
    <m/>
    <m/>
    <s v="RFI"/>
    <d v="2023-11-17T00:00:00"/>
    <s v="PMO Support / Bid Management;Content Design / Formatting;"/>
    <s v="No"/>
    <s v="&lt; $500,000"/>
    <s v="This is an advisory project, that will lead to two large implementation projects, for Workday and UKG.  So, overall business opportunity could be $8-12M."/>
    <x v="3"/>
    <s v="Accepted"/>
    <x v="0"/>
    <n v="2"/>
    <x v="2"/>
    <s v="Rebecca Eakin"/>
    <s v="(Maddy) Madhusudan Purushothaman"/>
    <s v="Neema Sharma"/>
    <m/>
    <x v="75"/>
    <x v="0"/>
    <s v="Closed"/>
    <m/>
    <d v="2023-11-13T00:00:00"/>
    <m/>
    <d v="2023-12-05T00:00:00"/>
    <s v="12/05 NS: Feedback was VERY positive. Very appreciative of who we brought to the call. His  (Chris) words &quot;Team felt you guys were top without any doubt&quot;. He closed out his day with updating the CHRO on the meeting and has full support. Closed and uploaded on Stash. Intake Call"/>
    <s v="Jupiter Updated (Tags/Team)"/>
  </r>
  <r>
    <n v="261"/>
    <x v="237"/>
    <x v="237"/>
    <s v="bkennedy@deloitte.com"/>
    <x v="77"/>
    <x v="2"/>
    <m/>
    <m/>
    <m/>
    <s v="Workforce Strategy &amp; Analytics"/>
    <s v="Yes"/>
    <m/>
    <m/>
    <s v="Yes"/>
    <m/>
    <m/>
    <m/>
    <m/>
    <d v="2023-11-09T00:00:00"/>
    <s v="1 week"/>
    <x v="0"/>
    <s v="JO-7152895"/>
    <s v="HP Inc"/>
    <x v="2"/>
    <m/>
    <m/>
    <s v="RFP"/>
    <d v="2023-11-17T00:00:00"/>
    <s v="Content Design / Formatting;"/>
    <s v="Unsure"/>
    <s v="&gt; $500K - $1.5M"/>
    <m/>
    <x v="3"/>
    <s v="Rejected"/>
    <x v="1"/>
    <n v="1"/>
    <x v="0"/>
    <m/>
    <m/>
    <m/>
    <m/>
    <x v="5"/>
    <x v="1"/>
    <s v="Rejected/Canceled"/>
    <m/>
    <m/>
    <m/>
    <m/>
    <m/>
    <s v="Rejected/Canceled"/>
  </r>
  <r>
    <n v="262"/>
    <x v="238"/>
    <x v="238"/>
    <s v="jomayfield@deloitte.com"/>
    <x v="84"/>
    <x v="1"/>
    <m/>
    <m/>
    <s v="Change Services (CS&amp;A / T&amp;C)"/>
    <m/>
    <s v="Yes"/>
    <m/>
    <m/>
    <s v="Yes"/>
    <m/>
    <m/>
    <m/>
    <m/>
    <d v="2023-11-10T00:00:00"/>
    <s v="1 week"/>
    <x v="0"/>
    <s v="JO-7030533"/>
    <s v="Navistar"/>
    <x v="4"/>
    <m/>
    <m/>
    <s v="Contracting"/>
    <m/>
    <s v="SOW drafting;"/>
    <s v="Yes"/>
    <s v="&gt; $5M"/>
    <s v="This is a continuation of the Navistar Pursuit support that Logan Webb led with us."/>
    <x v="3"/>
    <s v="Accepted"/>
    <x v="1"/>
    <n v="1"/>
    <x v="0"/>
    <s v="Logan Webb"/>
    <m/>
    <m/>
    <m/>
    <x v="26"/>
    <x v="0"/>
    <s v="Closed"/>
    <m/>
    <m/>
    <m/>
    <d v="2023-12-01T00:00:00"/>
    <s v="CB: Pod support is no longer required as of 11/13 based on limited scope. Updating to canceled."/>
    <s v="Jupiter Updated (Tags/Team)"/>
  </r>
  <r>
    <n v="263"/>
    <x v="239"/>
    <x v="239"/>
    <s v="zpremji@deloitte.com"/>
    <x v="50"/>
    <x v="0"/>
    <m/>
    <s v="HR Strategy &amp; Solutions"/>
    <m/>
    <m/>
    <s v="No"/>
    <s v="Iman Elchorbagy"/>
    <s v="ielchorbagy@deloitte.com"/>
    <s v="No"/>
    <s v="Mustaque Ali"/>
    <s v="muhali@deloitte.com"/>
    <m/>
    <m/>
    <d v="2023-11-13T00:00:00"/>
    <s v="2 weeks"/>
    <x v="0"/>
    <s v="JO-7200264"/>
    <s v="Workday"/>
    <x v="2"/>
    <m/>
    <m/>
    <s v="RFP"/>
    <d v="2023-11-26T00:00:00"/>
    <s v="PMO Support / Bid Management;Content and Asset Creation (net-new);Content Design / Formatting;"/>
    <s v="No"/>
    <s v="&gt; $500K - $1.5M"/>
    <m/>
    <x v="3"/>
    <s v="Accepted"/>
    <x v="2"/>
    <n v="3"/>
    <x v="2"/>
    <s v="Cole Butchen"/>
    <s v="(Maddy) Madhusudan Purushothaman"/>
    <s v="Rebecca Eakin"/>
    <m/>
    <x v="76"/>
    <x v="0"/>
    <s v="Closed"/>
    <m/>
    <d v="2023-11-14T00:00:00"/>
    <d v="2023-11-22T00:00:00"/>
    <d v="2023-12-21T00:00:00"/>
    <s v="CB: Submitted on 11/22 - awaiting next steps "/>
    <s v="Jupiter Updated (Tags/Team)"/>
  </r>
  <r>
    <n v="264"/>
    <x v="240"/>
    <x v="240"/>
    <s v="gstephans@deloitte.com"/>
    <x v="44"/>
    <x v="0"/>
    <m/>
    <s v="HR Strategy &amp; Solutions"/>
    <m/>
    <m/>
    <s v="Yes"/>
    <m/>
    <m/>
    <s v="No"/>
    <s v="Jeff Miller"/>
    <s v="jefmiller@deloitte.com"/>
    <m/>
    <m/>
    <d v="2023-11-14T00:00:00"/>
    <s v="Less than one week"/>
    <x v="0"/>
    <s v="JO-7202900"/>
    <s v="BBB Industries"/>
    <x v="4"/>
    <s v="BBB Industries HR Current State Analysis"/>
    <m/>
    <s v="RFP"/>
    <d v="2023-11-22T00:00:00"/>
    <s v="PMO Support / Bid Management;Content Design / Formatting;Pricing Model;Pursuit Advisory;"/>
    <s v="No"/>
    <s v="&lt; $500,000"/>
    <s v="Received RFP on Friday 11/10 and planning to submit this Friday 11/17.  Should be a relatively easy lift"/>
    <x v="3"/>
    <s v="Accepted"/>
    <x v="2"/>
    <n v="3"/>
    <x v="2"/>
    <s v="Neema Sharma"/>
    <m/>
    <m/>
    <m/>
    <x v="77"/>
    <x v="0"/>
    <s v="Closed"/>
    <m/>
    <d v="2023-11-14T00:00:00"/>
    <m/>
    <d v="2023-12-05T00:00:00"/>
    <s v="RFP submitted to the client. Awaiting response from the client. Received Closer note email from Greg Stephen and according the intake entry is closed._x000a_Intake Call"/>
    <s v="Jupiter Updated (Tags/Team)"/>
  </r>
  <r>
    <n v="265"/>
    <x v="241"/>
    <x v="241"/>
    <s v="fsymes@deloitte.com"/>
    <x v="47"/>
    <x v="2"/>
    <m/>
    <m/>
    <m/>
    <s v="Workforce Development"/>
    <s v="Yes"/>
    <m/>
    <m/>
    <s v="Yes"/>
    <m/>
    <m/>
    <m/>
    <m/>
    <d v="2023-11-16T00:00:00"/>
    <s v="Less than one week"/>
    <x v="0"/>
    <s v="JO-7208685"/>
    <s v="Marriott International / Summit Leadership Development Program"/>
    <x v="4"/>
    <m/>
    <m/>
    <s v="RFP"/>
    <d v="2023-11-22T00:00:00"/>
    <s v="Content Design / Formatting;"/>
    <s v="No"/>
    <s v="&lt; $500,000"/>
    <s v="Really just need help taking a 15 page deck and putting it into a new, fancier, format.  I have a sample deck to work off of.  Due next Wednesday, Nov. 22 so unfortunately high urgency / quick turnaround!"/>
    <x v="3"/>
    <s v="Accepted"/>
    <x v="1"/>
    <n v="1"/>
    <x v="0"/>
    <s v="Ruchika Akhtar"/>
    <s v="Sooraj Sreenivasan"/>
    <s v="Amit Augustine Singh"/>
    <m/>
    <x v="78"/>
    <x v="0"/>
    <s v="Closed"/>
    <m/>
    <m/>
    <m/>
    <d v="2023-11-23T00:00:00"/>
    <s v="Got confirmation from Frances that this can be closed as they are good with the changes done in the deck."/>
    <s v="Jupiter Updated (Tags/Team)"/>
  </r>
  <r>
    <n v="266"/>
    <x v="242"/>
    <x v="242"/>
    <s v="kduerr@deloitte.com"/>
    <x v="15"/>
    <x v="6"/>
    <s v="HC Operate"/>
    <m/>
    <m/>
    <m/>
    <s v="Yes"/>
    <m/>
    <m/>
    <s v="Yes"/>
    <m/>
    <m/>
    <m/>
    <m/>
    <d v="2023-11-16T00:00:00"/>
    <s v="1 week"/>
    <x v="0"/>
    <s v="JO-6765435"/>
    <s v="Toyota Motors North America  "/>
    <x v="4"/>
    <m/>
    <m/>
    <s v="Orals"/>
    <m/>
    <s v="Content and Asset Creation (net-new);"/>
    <s v="Unsure"/>
    <s v="&gt; $5M"/>
    <s v="We have received help from creative services but need someone who can make changes as we solidify the slide.  Some of the slides are done but need help on others."/>
    <x v="3"/>
    <s v="Accepted"/>
    <x v="1"/>
    <n v="1"/>
    <x v="0"/>
    <s v="Amit Augustine Singh"/>
    <m/>
    <m/>
    <m/>
    <x v="64"/>
    <x v="0"/>
    <s v="Closed"/>
    <m/>
    <m/>
    <m/>
    <d v="2023-12-01T00:00:00"/>
    <m/>
    <s v="Jupiter Updated (Tags/Team)"/>
  </r>
  <r>
    <n v="267"/>
    <x v="243"/>
    <x v="243"/>
    <s v="codmiller@deloitte.com"/>
    <x v="85"/>
    <x v="6"/>
    <s v="HC Operate"/>
    <m/>
    <m/>
    <m/>
    <s v="No"/>
    <s v="Chris Forti "/>
    <s v="chrisforti@deloitte.com"/>
    <s v="Yes"/>
    <m/>
    <m/>
    <m/>
    <m/>
    <d v="2023-11-20T00:00:00"/>
    <s v="Less than one week"/>
    <x v="0"/>
    <s v="JO-7027253"/>
    <s v="AbbVie "/>
    <x v="0"/>
    <m/>
    <m/>
    <s v="RFP"/>
    <d v="2024-01-15T00:00:00"/>
    <s v="Content and Asset Creation (net-new);Content Design / Formatting;PMO Support / Bid Management;Pricing Model;Pursuit Advisory;"/>
    <s v="Unsure"/>
    <s v="&gt; $1.5M - $2.5M"/>
    <s v="Needing pursuit support for this key Workday AMS operate support RFP with AbbVie. The RFP contains multiple facets and components, and support will be needed in order to meet deadlines and ensure a winning response. Thank you for your consideration."/>
    <x v="3"/>
    <s v="Accepted"/>
    <x v="2"/>
    <n v="3"/>
    <x v="5"/>
    <s v="Yi-Hui Chang"/>
    <s v="(Maddy) Madhusudan Purushothaman"/>
    <s v="Larry Mallett"/>
    <m/>
    <x v="79"/>
    <x v="0"/>
    <s v="Closed"/>
    <m/>
    <d v="2023-12-04T00:00:00"/>
    <d v="2024-02-20T00:00:00"/>
    <d v="2024-03-15T00:00:00"/>
    <s v="11/22: Call is scheduled with Cody and Chris on 28 Nov,2023 for initial kickstart"/>
    <s v="Jupiter Updated (Tags/Team)"/>
  </r>
  <r>
    <n v="268"/>
    <x v="244"/>
    <x v="244"/>
    <s v="jomayfield@deloitte.com"/>
    <x v="84"/>
    <x v="1"/>
    <m/>
    <m/>
    <s v="Change Services (CS&amp;A / T&amp;C)"/>
    <m/>
    <s v="Yes"/>
    <m/>
    <m/>
    <s v="No"/>
    <s v="Marin Heiskell"/>
    <s v="mheiskell@deloitte.com"/>
    <m/>
    <m/>
    <d v="2023-11-20T00:00:00"/>
    <s v="2 weeks"/>
    <x v="0"/>
    <s v="JO-7196449"/>
    <s v="General Motors"/>
    <x v="4"/>
    <m/>
    <m/>
    <s v="RFP"/>
    <d v="2023-12-01T00:00:00"/>
    <s v="Content and Asset Creation (net-new);Pricing Model;Pursuit Advisory;"/>
    <s v="Unsure"/>
    <s v="&gt; $5M"/>
    <s v="Would be great to get Veronica Holleran, if possible, given her experience in Auto"/>
    <x v="3"/>
    <s v="Accepted"/>
    <x v="0"/>
    <n v="2"/>
    <x v="2"/>
    <s v="Veronica Holleran"/>
    <m/>
    <m/>
    <m/>
    <x v="63"/>
    <x v="0"/>
    <s v="Closed"/>
    <m/>
    <d v="2023-11-27T00:00:00"/>
    <m/>
    <d v="2023-12-06T00:00:00"/>
    <m/>
    <s v="Jupiter Updated (Tags/Team)"/>
  </r>
  <r>
    <n v="269"/>
    <x v="245"/>
    <x v="245"/>
    <s v="nkeshavan@deloitte.com"/>
    <x v="86"/>
    <x v="0"/>
    <m/>
    <s v="HR Strategy &amp; Solutions"/>
    <m/>
    <m/>
    <s v="Yes"/>
    <m/>
    <m/>
    <s v="Yes"/>
    <m/>
    <m/>
    <m/>
    <m/>
    <d v="2023-11-27T00:00:00"/>
    <s v="1 week"/>
    <x v="1"/>
    <s v="N/A"/>
    <s v="Qvidian refresh of Differentiators folder"/>
    <x v="7"/>
    <m/>
    <m/>
    <m/>
    <m/>
    <s v="Content and Asset Creation (net-new);"/>
    <s v="No"/>
    <s v="N/A - Not a pursuit"/>
    <s v="Specifically, I am looking to update a single slide (attached) which will be added to our Qvidian repository and can be used by GTM pods in future pursuits if needed. The part of the slide that needs updating is the accolade on the right. Kindly let me know if you have this info. Regarding the accolades, it does not have to be the same ones. Any relevant accolade from 2022 to 2023 will be suitable."/>
    <x v="13"/>
    <s v="Rejected"/>
    <x v="1"/>
    <n v="1"/>
    <x v="0"/>
    <m/>
    <m/>
    <m/>
    <m/>
    <x v="5"/>
    <x v="1"/>
    <s v="Rejected/Canceled"/>
    <n v="0"/>
    <m/>
    <m/>
    <m/>
    <s v="NG 27-NOV: Pinged requestor to let them know that we don't maintain these data points and referred them to KX article to see if that answers their question - will revise responnse and assign resource if needed._x000a_NG 28-NOV: Requestor stated they found the info they needed."/>
    <s v="Rejected/Canceled"/>
  </r>
  <r>
    <n v="270"/>
    <x v="246"/>
    <x v="246"/>
    <s v="andrclark@deloitte.com"/>
    <x v="8"/>
    <x v="0"/>
    <m/>
    <s v="Payroll &amp; Workforce Management Solutions"/>
    <m/>
    <m/>
    <s v="Yes"/>
    <m/>
    <m/>
    <s v="No"/>
    <s v="Nick Mina"/>
    <s v="nmina@deloitte.com"/>
    <m/>
    <m/>
    <d v="2023-11-29T00:00:00"/>
    <s v="4 + weeks"/>
    <x v="0"/>
    <s v="JO-6474528"/>
    <s v="Costco"/>
    <x v="4"/>
    <m/>
    <m/>
    <s v="RFP"/>
    <d v="2023-12-22T00:00:00"/>
    <s v="PMO Support / Bid Management;Content Design / Formatting;"/>
    <s v="Yes"/>
    <s v="&gt; $5M"/>
    <m/>
    <x v="3"/>
    <s v="Accepted"/>
    <x v="2"/>
    <n v="3"/>
    <x v="2"/>
    <s v="Veronica Holleran"/>
    <s v="Michael Gilman"/>
    <s v="Neema Sharma"/>
    <m/>
    <x v="80"/>
    <x v="0"/>
    <s v="Closed"/>
    <m/>
    <d v="2023-11-30T00:00:00"/>
    <d v="2024-01-29T00:00:00"/>
    <d v="2024-02-05T00:00:00"/>
    <s v="Intake Call_x000a_NG 27-NOV: Intake call scheduled for 28-NOV"/>
    <s v="Jupiter Updated (Tags/Team)"/>
  </r>
  <r>
    <n v="271"/>
    <x v="247"/>
    <x v="247"/>
    <s v="gstephans@deloitte.com"/>
    <x v="44"/>
    <x v="0"/>
    <m/>
    <s v="HR Strategy &amp; Solutions"/>
    <m/>
    <m/>
    <s v="Yes"/>
    <m/>
    <m/>
    <s v="No"/>
    <s v="Derek Polzien"/>
    <s v="dpolzien@deloitte.com"/>
    <m/>
    <m/>
    <d v="2023-11-28T00:00:00"/>
    <s v="Less than one week"/>
    <x v="0"/>
    <s v="JO-7027119"/>
    <s v="Kirkland &amp; Ellis"/>
    <x v="4"/>
    <m/>
    <m/>
    <s v="Orals"/>
    <m/>
    <s v="PMO Support / Bid Management;Pricing Model;Pursuit Advisory;"/>
    <s v="No"/>
    <s v="&gt; $500K - $1.5M"/>
    <s v="Nick - Hoping to &quot;extend&quot; Logan Webb on the Kirkland pursuit. They have come back with some additional post-orals questions that we could use her help with. Meeting is on Monday 12/4 and we shouldn't need more than a few hours of her time."/>
    <x v="3"/>
    <s v="Accepted"/>
    <x v="0"/>
    <n v="2"/>
    <x v="0"/>
    <s v="Logan Webb"/>
    <m/>
    <m/>
    <m/>
    <x v="26"/>
    <x v="0"/>
    <s v="Closed"/>
    <m/>
    <m/>
    <m/>
    <d v="2023-12-12T00:00:00"/>
    <s v="NG 28-NOV: Requestor is asking for Logan Webb given her past work on this request. TBD based on Logan's availability."/>
    <s v="Jupiter Updated (Tags/Team)"/>
  </r>
  <r>
    <n v="272"/>
    <x v="248"/>
    <x v="248"/>
    <s v="mpanek@deloitte.com"/>
    <x v="49"/>
    <x v="6"/>
    <s v="HC Operate"/>
    <m/>
    <m/>
    <m/>
    <s v="Yes"/>
    <m/>
    <m/>
    <s v="Yes"/>
    <m/>
    <m/>
    <m/>
    <m/>
    <d v="2023-11-29T00:00:00"/>
    <s v="Less than one week"/>
    <x v="1"/>
    <s v="N/A"/>
    <s v="HCAAS HC TMT Operate Presentation Deck"/>
    <x v="2"/>
    <m/>
    <m/>
    <m/>
    <m/>
    <s v="Content Design / Formatting;"/>
    <s v="No"/>
    <s v="N/A - Not a pursuit"/>
    <s v="looking for assistance with slide formatting. need to make a couple adjustments to one slide and nobody involved is good enough at PP. Honestly feel anybody with a decent amount of PP skills could handle this in 10 minutes"/>
    <x v="3"/>
    <s v="Accepted"/>
    <x v="1"/>
    <n v="1"/>
    <x v="0"/>
    <s v="Cole Butchen"/>
    <m/>
    <m/>
    <m/>
    <x v="52"/>
    <x v="0"/>
    <s v="Closed"/>
    <m/>
    <m/>
    <m/>
    <d v="2023-11-29T00:00:00"/>
    <s v="29-NOV: Pinged requestor to confirm scope; reiterated that we typically don't support this type of request and capped Cole's support to 30 mins"/>
    <s v="Not a Pursuit"/>
  </r>
  <r>
    <n v="273"/>
    <x v="249"/>
    <x v="249"/>
    <s v="gstephans@deloitte.com"/>
    <x v="44"/>
    <x v="13"/>
    <m/>
    <m/>
    <m/>
    <m/>
    <s v="Yes"/>
    <m/>
    <m/>
    <s v="No"/>
    <s v="Gordon Laverock"/>
    <s v="glaverock@deloitte.com"/>
    <m/>
    <m/>
    <d v="2023-11-30T00:00:00"/>
    <s v="Less than one week"/>
    <x v="0"/>
    <s v="JO-7203341"/>
    <s v="Churchill Downs, Inc."/>
    <x v="4"/>
    <m/>
    <m/>
    <s v="Pre-RFX"/>
    <m/>
    <s v="Pursuit Advisory;Content Design / Formatting;Content and Asset Creation (net-new);PMO Support / Bid Management;"/>
    <s v="Unsure"/>
    <s v="&gt; $2.5M - $5M"/>
    <s v="Churchill Downs has requested that we come onsite next week (12/7) to present our approach, etc. for a 2024 project consisting of SAP/SF payroll (co-existence model) and a Phase 0 for a 2025 SAP ERP project.  This role would support Gordon Laverock (MD - HRT SAP), myself, and several members of HRT SAP and EP SAP in preparing for this 6.5 hour meeting.  Think of it as a pseudo-orals.  We are in desperate need of PMO support and advisement on our materials, plus the normal slide help."/>
    <x v="3"/>
    <s v="Rejected"/>
    <x v="0"/>
    <n v="2"/>
    <x v="2"/>
    <m/>
    <m/>
    <m/>
    <m/>
    <x v="5"/>
    <x v="1"/>
    <s v="Rejected/Canceled"/>
    <m/>
    <m/>
    <m/>
    <m/>
    <s v="NG 06-DEC: Pinged requestor to confirm we can close this ticket._x000a_NG 30-NOV: Seems to be primarily design support request; referred requestor to Creative Services while they determine what, if any, support they'll need from the pod."/>
    <s v="Rejected/Canceled"/>
  </r>
  <r>
    <n v="274"/>
    <x v="250"/>
    <x v="250"/>
    <s v="jenahn@deloitte.com"/>
    <x v="87"/>
    <x v="2"/>
    <m/>
    <m/>
    <m/>
    <s v="Workforce Development"/>
    <s v="Yes"/>
    <m/>
    <m/>
    <s v="Yes"/>
    <m/>
    <m/>
    <m/>
    <m/>
    <d v="2023-11-30T00:00:00"/>
    <s v="Less than one week"/>
    <x v="0"/>
    <s v="JO-7265844"/>
    <s v="Merck"/>
    <x v="0"/>
    <s v="Merck US Vaccines Human Skills"/>
    <m/>
    <s v="Early Conversations"/>
    <m/>
    <s v="Pricing Model;PMO Support / Bid Management;SOW support;"/>
    <s v="No"/>
    <s v="&lt; $500,000"/>
    <s v="Requesting Cole Butchen - since he led similar work for the client on similar work. It's a sole sourced opportunity - so will lead to a sale "/>
    <x v="3"/>
    <s v="Accepted"/>
    <x v="0"/>
    <n v="2"/>
    <x v="2"/>
    <s v="Cole Butchen"/>
    <m/>
    <m/>
    <m/>
    <x v="52"/>
    <x v="0"/>
    <s v="Closed"/>
    <m/>
    <d v="2023-12-01T00:00:00"/>
    <m/>
    <d v="2024-01-12T00:00:00"/>
    <s v="Proposal submitted on 12/17 and awaiting feedback from client counterparts"/>
    <s v="Jupiter Updated (Tags/Team)"/>
  </r>
  <r>
    <n v="275"/>
    <x v="251"/>
    <x v="251"/>
    <s v="jibox@deloitte.com"/>
    <x v="78"/>
    <x v="2"/>
    <m/>
    <m/>
    <m/>
    <s v="Workforce Development"/>
    <s v="Yes"/>
    <m/>
    <m/>
    <s v="No"/>
    <s v="Erin Clark"/>
    <s v="eeclark@deloitte.com"/>
    <m/>
    <m/>
    <d v="2023-11-30T00:00:00"/>
    <s v="1 week"/>
    <x v="0"/>
    <s v="JO-7237796"/>
    <s v="Cemex"/>
    <x v="1"/>
    <s v="Salesforce &quot;North Star&quot; Enablement - Planning Phase"/>
    <m/>
    <s v="Pre-RFX"/>
    <m/>
    <s v="Content and Asset Creation (net-new);"/>
    <s v="No"/>
    <s v="&lt; $500,000"/>
    <s v="One week request to create a pursuit with an already-established client. Straight-forward pursuit format and instruction is to leverage as much content as possible. "/>
    <x v="13"/>
    <s v="Accepted"/>
    <x v="0"/>
    <n v="2"/>
    <x v="2"/>
    <s v="Rebecca Eakin"/>
    <s v="Ruchika Akhtar"/>
    <m/>
    <m/>
    <x v="81"/>
    <x v="0"/>
    <s v="Closed"/>
    <m/>
    <m/>
    <m/>
    <d v="2024-01-03T00:00:00"/>
    <m/>
    <s v="Jupiter Updated (Tags/Team)"/>
  </r>
  <r>
    <n v="276"/>
    <x v="252"/>
    <x v="252"/>
    <s v="jibox@deloitte.com"/>
    <x v="78"/>
    <x v="2"/>
    <m/>
    <m/>
    <m/>
    <s v="Workforce Strategy &amp; Analytics"/>
    <s v="Yes"/>
    <m/>
    <m/>
    <s v="No"/>
    <s v="Carissa Kilgour"/>
    <s v="ckilgour@deloitte.com"/>
    <m/>
    <m/>
    <d v="2023-12-01T00:00:00"/>
    <s v="Less than one week"/>
    <x v="0"/>
    <s v="JO-7056425"/>
    <s v="WestRock "/>
    <x v="1"/>
    <m/>
    <m/>
    <s v="RFP"/>
    <d v="2023-12-06T00:00:00"/>
    <s v="Content Design / Formatting;Content and Asset Creation (net-new);"/>
    <s v="No"/>
    <s v="&lt; $500,000"/>
    <s v="Pursuit coming as follow on work, so lots to leverage to build out a pursuit (as well as a draft already submitted) "/>
    <x v="3"/>
    <s v="Accepted"/>
    <x v="0"/>
    <n v="2"/>
    <x v="2"/>
    <s v="Yi-Hui Chang"/>
    <s v="Sooraj Sreenivasan"/>
    <s v="Amit Augustine Singh"/>
    <m/>
    <x v="82"/>
    <x v="0"/>
    <s v="Closed"/>
    <m/>
    <d v="2023-12-18T00:00:00"/>
    <m/>
    <d v="2023-12-22T00:00:00"/>
    <s v="Closed for support"/>
    <s v="Jupiter Updated (Tags/Team)"/>
  </r>
  <r>
    <n v="277"/>
    <x v="253"/>
    <x v="253"/>
    <s v="dhruvpatel8@deloitte.com"/>
    <x v="74"/>
    <x v="0"/>
    <m/>
    <s v="Workday"/>
    <m/>
    <m/>
    <s v="Yes"/>
    <m/>
    <m/>
    <s v="Yes"/>
    <m/>
    <m/>
    <m/>
    <m/>
    <d v="2023-12-04T00:00:00"/>
    <s v="Less than one week"/>
    <x v="0"/>
    <s v="JO-6508081"/>
    <s v="Toyota - Workday Adaptive Proof of Concept Proposal"/>
    <x v="4"/>
    <m/>
    <m/>
    <s v="Pre-RFX"/>
    <m/>
    <s v="PMO Support / Bid Management;Vendor Alliance Support;"/>
    <s v="No"/>
    <s v="&lt; $500,000"/>
    <s v="This is a sole sourced opportunity we received from a trusted, repeat client buyer group at Toyota, and is intended to be a high fidelity, but draft proposal by end of week - with likely several other iterative proposal updates by middle / end of December."/>
    <x v="3"/>
    <s v="Accepted"/>
    <x v="0"/>
    <n v="2"/>
    <x v="2"/>
    <s v="Larry Mallett"/>
    <s v="Logan Webb"/>
    <m/>
    <m/>
    <x v="83"/>
    <x v="0"/>
    <s v="Closed"/>
    <m/>
    <m/>
    <m/>
    <d v="2024-01-02T00:00:00"/>
    <s v="12/01 (NS) - Intake call needed. The POC is from West coast. We will need one person from US team to be the front end for us."/>
    <s v="Jupiter Updated (Tags/Team)"/>
  </r>
  <r>
    <n v="278"/>
    <x v="254"/>
    <x v="254"/>
    <s v="dadamczak@deloitte.com"/>
    <x v="88"/>
    <x v="2"/>
    <m/>
    <m/>
    <m/>
    <s v="Workforce Strategy &amp; Analytics"/>
    <s v="Yes"/>
    <m/>
    <m/>
    <s v="No"/>
    <s v="Bhawna Bist"/>
    <s v="bbist@deloitte.com"/>
    <m/>
    <m/>
    <d v="2023-12-04T00:00:00"/>
    <s v="1 week"/>
    <x v="1"/>
    <s v="N/A"/>
    <s v="Initiative: Talent Acquisition in the Semiconductor Industry "/>
    <x v="2"/>
    <m/>
    <m/>
    <m/>
    <m/>
    <s v="Content Design / Formatting;"/>
    <s v="No"/>
    <s v="&gt; $500K - $1.5M"/>
    <s v="The content is nearly complete. We may be changing some of the figures to be global vs US centric, but PPMD feedback is we want to make the slides edgier. I showed her the Workforce Experience by Design slides and she loved it. The audience viewing these slides will be CHRO level clients in the semiconductor industry. Their intent is to be conversation starters for our LEPs. "/>
    <x v="13"/>
    <s v="Rejected"/>
    <x v="1"/>
    <n v="1"/>
    <x v="0"/>
    <m/>
    <m/>
    <m/>
    <m/>
    <x v="84"/>
    <x v="1"/>
    <s v="Rejected/Canceled"/>
    <m/>
    <m/>
    <m/>
    <m/>
    <s v="NG 25 JAN: Canceling due to design-only scope; non-response from requestor_x000a_NG 05-DEC: Requestor confirmed design support/formatting only; referred to creative services. Leaving Overall Status at &quot;on-hold&quot; in case creative services cannot provide timely turnaround._x000a_NG 04-DEC: Checking with requestor to get more details; seems like may be formatting only"/>
    <s v="Rejected/Canceled"/>
  </r>
  <r>
    <n v="279"/>
    <x v="255"/>
    <x v="255"/>
    <s v="mararmstrong@deloitte.com"/>
    <x v="52"/>
    <x v="14"/>
    <m/>
    <m/>
    <m/>
    <m/>
    <s v="Yes"/>
    <m/>
    <m/>
    <s v="No"/>
    <s v="Kevin Moss"/>
    <s v="kevinmoss@deloitte.com"/>
    <m/>
    <m/>
    <d v="2023-12-18T00:00:00"/>
    <s v="3 weeks"/>
    <x v="0"/>
    <s v="JO-7242838"/>
    <s v="Cook County Health &amp; Hospitals"/>
    <x v="0"/>
    <m/>
    <m/>
    <s v="Pre-RFX"/>
    <d v="2024-04-05T00:00:00"/>
    <s v="Content and Asset Creation (net-new);Content Design / Formatting;TBD;"/>
    <s v="Unsure"/>
    <s v="&gt; $5M"/>
    <s v="RFP is expected to be release prior to the holidays, but we don't have an actual date.  We'd like to alert the Pod and request support for when the RFP does drop."/>
    <x v="3"/>
    <s v="Accepted"/>
    <x v="0"/>
    <n v="2"/>
    <x v="1"/>
    <s v="Neema Sharma"/>
    <s v="Sooraj Sreenivasan"/>
    <m/>
    <m/>
    <x v="85"/>
    <x v="0"/>
    <s v="In-Progress"/>
    <n v="0.25"/>
    <d v="2024-01-12T00:00:00"/>
    <m/>
    <m/>
    <s v="NG 10-JAN: Requestor stated new due date is now 16-FEB; Pod requested scope now: Content/Asset Creation; Content Design &amp; Formatting; Pricing Model Support_x000a_CB 9 Jan: Updated to canceled as MRA confirmed RFP has not been received_x000a_RA 11 Dec: Updated status to On-hold, awaiting RFP_x000a_NS 07 Dec: Contacted POC. No RFP as yet, team on standby for any updates. _x000a_Intake Call_x000a_NG 04-DEC: Setting up intake call with requestor"/>
    <s v="Jupiter Updated (Tags/Team)"/>
  </r>
  <r>
    <n v="280"/>
    <x v="256"/>
    <x v="256"/>
    <s v="suwells@deloitte.com"/>
    <x v="89"/>
    <x v="2"/>
    <m/>
    <m/>
    <m/>
    <s v="Workforce Strategy &amp; Analytics"/>
    <s v="Yes"/>
    <m/>
    <m/>
    <s v="Yes"/>
    <m/>
    <m/>
    <m/>
    <m/>
    <d v="2023-12-05T00:00:00"/>
    <s v="Less than one week"/>
    <x v="1"/>
    <s v="N/A"/>
    <s v="WS - Big Bets One Pager due for Work Redesign"/>
    <x v="7"/>
    <m/>
    <m/>
    <m/>
    <m/>
    <s v="Content and Asset Creation (net-new);Message refinement;"/>
    <s v="Unsure"/>
    <s v="&gt; $1.5M - $2.5M"/>
    <s v="The request here is to support the Work Redesign offering (aka Work re-Architected) to refine our messaging as one of the 6 HC WS Big Bets.  Given that this is a WT offering, we are hoping Cole can provide assistance (although we are open to others)."/>
    <x v="13"/>
    <s v="Accepted"/>
    <x v="1"/>
    <n v="1"/>
    <x v="0"/>
    <s v="Cole Butchen"/>
    <m/>
    <m/>
    <m/>
    <x v="52"/>
    <x v="0"/>
    <s v="Closed"/>
    <m/>
    <d v="2023-12-05T00:00:00"/>
    <m/>
    <d v="2023-12-15T00:00:00"/>
    <s v="NG 04-DEC: Cole will likely pick this up and is connecting with USI to get additional support"/>
    <s v="Not a Pursuit"/>
  </r>
  <r>
    <n v="281"/>
    <x v="257"/>
    <x v="257"/>
    <s v="jhiipakka@deloitte.com"/>
    <x v="61"/>
    <x v="2"/>
    <m/>
    <m/>
    <m/>
    <s v="Workforce Development"/>
    <s v="Yes"/>
    <m/>
    <m/>
    <s v="No"/>
    <s v="Matt Stevens"/>
    <s v="mastevens@deloitte.com"/>
    <m/>
    <m/>
    <d v="2023-12-06T00:00:00"/>
    <s v="1 week"/>
    <x v="1"/>
    <s v="N/A"/>
    <s v="NYU Langone "/>
    <x v="0"/>
    <s v="Learning Tech Strategy"/>
    <m/>
    <s v="Pre-RFX"/>
    <m/>
    <s v="Content Design / Formatting;"/>
    <s v="No"/>
    <s v="&lt; $500,000"/>
    <s v="Rebecca Eakin and I are meeting about this tomorrow morning"/>
    <x v="3"/>
    <s v="Accepted"/>
    <x v="1"/>
    <n v="1"/>
    <x v="0"/>
    <s v="Rebecca Eakin"/>
    <m/>
    <m/>
    <m/>
    <x v="45"/>
    <x v="0"/>
    <s v="Closed"/>
    <m/>
    <m/>
    <m/>
    <d v="2023-12-12T00:00:00"/>
    <s v="NG 05-DEC: Going to ping requestor to determine if this is truly content formatting only."/>
    <s v="Not a Pursuit"/>
  </r>
  <r>
    <n v="282"/>
    <x v="258"/>
    <x v="258"/>
    <s v="mararmstrong@deloitte.com"/>
    <x v="52"/>
    <x v="0"/>
    <m/>
    <s v="Payroll &amp; Workforce Management Solutions"/>
    <m/>
    <m/>
    <s v="Yes"/>
    <m/>
    <m/>
    <s v="No"/>
    <s v="Chip Newton"/>
    <s v="chipnewton@deloitte.com"/>
    <m/>
    <m/>
    <d v="2023-12-07T00:00:00"/>
    <s v="1 week"/>
    <x v="0"/>
    <s v="JO-7245462"/>
    <s v="MetroHealth"/>
    <x v="0"/>
    <s v="MetroHealth WFM Implementation"/>
    <m/>
    <s v="RFP"/>
    <d v="2023-12-18T00:00:00"/>
    <m/>
    <s v="No"/>
    <s v="&gt; $2.5M - $5M"/>
    <s v="Due date is Dec. 18th by 1 pm ET_x000a_We will be submitting 2 responses -- one for UKG and one for Infor "/>
    <x v="3"/>
    <s v="Accepted"/>
    <x v="0"/>
    <n v="2"/>
    <x v="2"/>
    <s v="Sonakshi Malik"/>
    <s v="(Maddy) Madhusudan Purushothaman"/>
    <m/>
    <m/>
    <x v="86"/>
    <x v="0"/>
    <s v="Closed"/>
    <m/>
    <d v="2023-12-07T00:00:00"/>
    <m/>
    <d v="2024-01-10T00:00:00"/>
    <s v="01/10: Chris Forti provided the closer note of the request. She is expecting further response from MetroHealht between next 30-40 days time and accordingly new Intake form will be created for Oral support._x000a_01/09: The RFP request was submitted on 05 Jan. Sent an email to Shiva and Chris requesting if we can close the request. _x000a_NG 05-DEC: Will setup intake call with requestor tomorrow; 06-DEC."/>
    <s v="Jupiter Updated (Tags/Team)"/>
  </r>
  <r>
    <n v="283"/>
    <x v="259"/>
    <x v="259"/>
    <s v="rguillen@deloitte.com"/>
    <x v="90"/>
    <x v="0"/>
    <m/>
    <s v="Workday"/>
    <m/>
    <m/>
    <s v="Yes"/>
    <m/>
    <m/>
    <s v="No"/>
    <s v="Swati Patel, Steve Seykora"/>
    <s v="swapatel@deloitte.com"/>
    <m/>
    <m/>
    <d v="2023-12-07T00:00:00"/>
    <s v="3 weeks"/>
    <x v="0"/>
    <s v="JO-5966936"/>
    <s v="Cox Health"/>
    <x v="0"/>
    <m/>
    <m/>
    <s v="RFP"/>
    <d v="2024-01-02T00:00:00"/>
    <s v="PMO Support / Bid Management;Content and Asset Creation (net-new);Content Design / Formatting;"/>
    <s v="No"/>
    <s v="&gt; $5M"/>
    <m/>
    <x v="31"/>
    <s v="Accepted"/>
    <x v="0"/>
    <n v="2"/>
    <x v="2"/>
    <s v="Shwetha Chandrashekhar"/>
    <s v="Joann Boduch"/>
    <m/>
    <m/>
    <x v="87"/>
    <x v="0"/>
    <s v="Closed"/>
    <m/>
    <d v="2023-12-11T00:00:00"/>
    <d v="2024-01-19T00:00:00"/>
    <d v="2024-01-26T00:00:00"/>
    <s v="Intake call"/>
    <s v="Jupiter Updated (Tags/Team)"/>
  </r>
  <r>
    <n v="284"/>
    <x v="260"/>
    <x v="260"/>
    <s v="dhasenbalg@deloitte.com"/>
    <x v="91"/>
    <x v="2"/>
    <m/>
    <m/>
    <m/>
    <s v="Workforce Development"/>
    <s v="Yes"/>
    <m/>
    <m/>
    <s v="Yes"/>
    <m/>
    <m/>
    <m/>
    <m/>
    <d v="2023-12-06T00:00:00"/>
    <s v="Less than one week"/>
    <x v="0"/>
    <s v="JO-7247901"/>
    <s v="General Motors Financial IT Skills Assessment"/>
    <x v="4"/>
    <m/>
    <m/>
    <s v="RFP"/>
    <d v="2023-12-08T00:00:00"/>
    <s v="Content Design / Formatting;Pricing Model;Content and Asset Creation (net-new);"/>
    <s v="Unsure"/>
    <s v="&lt; $500,000"/>
    <m/>
    <x v="13"/>
    <s v="Accepted"/>
    <x v="0"/>
    <n v="2"/>
    <x v="2"/>
    <s v="Yi-Hui Chang"/>
    <m/>
    <m/>
    <m/>
    <x v="33"/>
    <x v="0"/>
    <s v="Closed"/>
    <m/>
    <d v="2024-01-23T00:00:00"/>
    <m/>
    <d v="2024-01-24T00:00:00"/>
    <s v="Reopen to update slides for two days. Client is interested in moving forward. "/>
    <s v="Jupiter Updated (Tags/Team)"/>
  </r>
  <r>
    <n v="285"/>
    <x v="261"/>
    <x v="261"/>
    <s v="mzatkulak@deloitte.com"/>
    <x v="92"/>
    <x v="0"/>
    <m/>
    <s v="HR Strategy &amp; Solutions"/>
    <m/>
    <m/>
    <s v="Yes"/>
    <m/>
    <m/>
    <s v="No"/>
    <s v="Vyas Anantharaman"/>
    <s v="vyanantharaman@deloitte.com"/>
    <m/>
    <m/>
    <d v="2023-12-06T00:00:00"/>
    <s v="1 week"/>
    <x v="0"/>
    <s v="JO-7242665"/>
    <s v="Boston Children's Hospital"/>
    <x v="0"/>
    <s v="Boston Children's Hospital ERP Selection"/>
    <m/>
    <s v="RFP"/>
    <d v="2023-12-15T00:00:00"/>
    <s v="Pursuit Advisory;Answering questions;"/>
    <s v="No"/>
    <s v="&lt; $500,000"/>
    <s v="This is a pursuit for Boston Children's Hospital - I am unsure if there is an entry in Jupiter at this time. We need support answering some basic company questions as well as some detailed questions around ERP selection / credentials of Deloitte."/>
    <x v="13"/>
    <s v="Accepted"/>
    <x v="1"/>
    <n v="1"/>
    <x v="0"/>
    <s v="Sooraj Sreenivasan"/>
    <s v="Amit Augustine Singh"/>
    <m/>
    <m/>
    <x v="88"/>
    <x v="0"/>
    <s v="Closed"/>
    <m/>
    <d v="2023-12-11T00:00:00"/>
    <d v="2023-12-15T00:00:00"/>
    <d v="2024-01-02T00:00:00"/>
    <s v="Provided answers to 12 questions marked for GTM Pod - 12/15_x000a_Closing the request after confirming with Maggie 01/02/2023"/>
    <s v="Jupiter Updated (Tags/Team)"/>
  </r>
  <r>
    <n v="286"/>
    <x v="262"/>
    <x v="262"/>
    <s v="madraheim@deloitte.com"/>
    <x v="33"/>
    <x v="0"/>
    <m/>
    <s v="Workday"/>
    <m/>
    <m/>
    <s v="Yes"/>
    <m/>
    <m/>
    <s v="No"/>
    <s v="Wai Siow"/>
    <s v="wsiow@deloitte.com"/>
    <m/>
    <m/>
    <d v="2023-12-07T00:00:00"/>
    <s v="Less than one week"/>
    <x v="0"/>
    <s v="JO-7136471"/>
    <s v="Hudson Bay"/>
    <x v="3"/>
    <m/>
    <m/>
    <s v="RFP"/>
    <d v="2023-12-15T00:00:00"/>
    <s v="Vendor Questions;"/>
    <s v="Unsure"/>
    <s v="&gt; $2.5M - $5M"/>
    <m/>
    <x v="3"/>
    <s v="Accepted"/>
    <x v="0"/>
    <n v="2"/>
    <x v="0"/>
    <s v="Ruchika Akhtar"/>
    <s v="Neema Sharma"/>
    <m/>
    <m/>
    <x v="89"/>
    <x v="0"/>
    <s v="Closed"/>
    <m/>
    <d v="2023-12-08T00:00:00"/>
    <m/>
    <d v="2023-12-18T00:00:00"/>
    <s v="NG 08 DEC: Had a call with the POC and  in addition to the questions, we will also support RFP development._x000a_NG 07 DEC: Confirmed with requestor that scope is limited to 28 questions; will refer to USI team to see if they'd like to pick it up. "/>
    <s v="Jupiter Updated (Tags/Team)"/>
  </r>
  <r>
    <n v="287"/>
    <x v="263"/>
    <x v="263"/>
    <s v="cathgutierrez@deloitte.com"/>
    <x v="93"/>
    <x v="1"/>
    <m/>
    <m/>
    <s v="Change Services (CS&amp;A / T&amp;C)"/>
    <m/>
    <s v="Yes"/>
    <m/>
    <m/>
    <s v="Yes"/>
    <m/>
    <m/>
    <m/>
    <m/>
    <d v="2023-12-07T00:00:00"/>
    <s v="Less than one week"/>
    <x v="1"/>
    <s v="N/A"/>
    <s v="Daimler Truck Financial Services"/>
    <x v="4"/>
    <s v="Daimler Truck Financial Services - Project RISE"/>
    <m/>
    <s v="RFP"/>
    <d v="2023-12-15T00:00:00"/>
    <s v="PMO Support / Bid Management;Pricing Model;Content Design / Formatting;Content and Asset Creation (net-new);Pursuit Advisory;"/>
    <s v="No"/>
    <s v="&gt; $500K - $1.5M"/>
    <m/>
    <x v="3"/>
    <s v="Rejected"/>
    <x v="2"/>
    <n v="3"/>
    <x v="5"/>
    <m/>
    <m/>
    <m/>
    <m/>
    <x v="5"/>
    <x v="1"/>
    <s v="Rejected/Canceled"/>
    <m/>
    <m/>
    <m/>
    <m/>
    <s v="NG 08-DEC: Reject w/ Explanation - rejecting due to scope and tight turnaround; pod at capacity. Referred requestor to RM for bench report._x000a_NG 07-DEC: Pinged requestor to try and understand true scope of request before setting up intake call or rejecting."/>
    <s v="Rejected/Canceled"/>
  </r>
  <r>
    <n v="288"/>
    <x v="264"/>
    <x v="264"/>
    <s v="fsymes@deloitte.com"/>
    <x v="47"/>
    <x v="2"/>
    <m/>
    <m/>
    <m/>
    <s v="Workforce Development"/>
    <s v="No"/>
    <s v="Lauren Mann (OT SM)"/>
    <s v="laurenmann@deloitte.com"/>
    <s v="No"/>
    <s v="Lauren Mann"/>
    <s v="laurenmann@deloitte.com"/>
    <m/>
    <m/>
    <d v="2023-12-12T00:00:00"/>
    <s v="Less than one week"/>
    <x v="0"/>
    <s v="JO-7258505"/>
    <s v="American Airlines / Recruiter Academy"/>
    <x v="4"/>
    <s v="American Airlines Recruiter Academy"/>
    <m/>
    <s v="RFP"/>
    <d v="2023-12-22T00:00:00"/>
    <s v="Content and Asset Creation (net-new);Pursuit Advisory;"/>
    <s v="No"/>
    <s v="&lt; $500,000"/>
    <s v="I am filling this out for Lauren - she will be taking the lead but given that the expertise lies in Workforce Development I am helping her out.  Would be great to have Rebecca Eakin tagged into this given she has transferrable experience"/>
    <x v="3"/>
    <s v="Accepted"/>
    <x v="0"/>
    <n v="2"/>
    <x v="2"/>
    <s v="Rebecca Eakin"/>
    <s v="Logan Webb"/>
    <m/>
    <m/>
    <x v="90"/>
    <x v="0"/>
    <s v="Closed"/>
    <m/>
    <d v="2023-12-12T00:00:00"/>
    <m/>
    <d v="2023-12-15T00:00:00"/>
    <s v="VH 12-DEC: Exchanged Teams messages with Lauren and Pod members to confirm scope and expectations. All on board with supporting content development and &quot;simple&quot; pricing model through 12/15. "/>
    <s v="Jupiter Updated (Tags/Team)"/>
  </r>
  <r>
    <n v="289"/>
    <x v="265"/>
    <x v="265"/>
    <s v="jhaims@deloitte.com"/>
    <x v="94"/>
    <x v="2"/>
    <m/>
    <m/>
    <m/>
    <s v="Workforce Development"/>
    <s v="Yes"/>
    <m/>
    <m/>
    <s v="Yes"/>
    <m/>
    <m/>
    <m/>
    <m/>
    <d v="2023-12-13T00:00:00"/>
    <s v="Less than one week"/>
    <x v="0"/>
    <s v="JO-7269435"/>
    <s v="Bank of America"/>
    <x v="3"/>
    <s v="AML Skills Development and Assessment"/>
    <m/>
    <s v="RFP"/>
    <d v="2023-12-19T00:00:00"/>
    <s v="PMO Support / Bid Management;"/>
    <s v="No"/>
    <s v="&lt; $500,000"/>
    <m/>
    <x v="15"/>
    <s v="Accepted"/>
    <x v="0"/>
    <n v="2"/>
    <x v="2"/>
    <s v="Yi-Hui Chang"/>
    <m/>
    <m/>
    <m/>
    <x v="33"/>
    <x v="0"/>
    <s v="Closed"/>
    <m/>
    <d v="2023-12-13T00:00:00"/>
    <m/>
    <d v="2024-01-04T00:00:00"/>
    <s v="Lost bid to EY as the incumbent for existing work with the bank's function. "/>
    <s v="Jupiter Updated (Tags/Team)"/>
  </r>
  <r>
    <n v="290"/>
    <x v="266"/>
    <x v="266"/>
    <s v="markwilliams4@deloitte.com"/>
    <x v="95"/>
    <x v="0"/>
    <m/>
    <s v="Payroll &amp; Workforce Management Solutions"/>
    <m/>
    <m/>
    <s v="Yes"/>
    <m/>
    <m/>
    <s v="Yes"/>
    <m/>
    <m/>
    <m/>
    <m/>
    <d v="2024-01-02T00:00:00"/>
    <s v="4 + weeks"/>
    <x v="0"/>
    <s v="JO-6153135"/>
    <s v="Stryker Corporation"/>
    <x v="0"/>
    <m/>
    <m/>
    <s v="RFP"/>
    <d v="2024-01-29T00:00:00"/>
    <s v="PMO Support / Bid Management;Content and Asset Creation (net-new);Content Design / Formatting;Pricing Model;Pursuit Advisory;"/>
    <s v="No"/>
    <s v="&gt; $5M"/>
    <s v="Would like to request Veronica Holleran to lead PMO Support.  I'm working with her on Costco proposal and she is doing a fantastic job."/>
    <x v="3"/>
    <s v="Accepted"/>
    <x v="2"/>
    <n v="3"/>
    <x v="2"/>
    <s v="Logan Webb"/>
    <s v="Amit Augustine Singh"/>
    <s v="Sooraj Sreenivasan"/>
    <m/>
    <x v="91"/>
    <x v="0"/>
    <s v="Closed"/>
    <m/>
    <d v="2024-01-02T00:00:00"/>
    <d v="2024-02-21T00:00:00"/>
    <d v="2024-03-08T00:00:00"/>
    <s v="Helped with Vendor selection, should win this"/>
    <s v="Jupiter Updated (Tags/Team)"/>
  </r>
  <r>
    <n v="291"/>
    <x v="267"/>
    <x v="267"/>
    <s v="chrisforti@deloitte.com"/>
    <x v="16"/>
    <x v="0"/>
    <m/>
    <s v="Payroll &amp; Workforce Management Solutions"/>
    <m/>
    <m/>
    <s v="Yes"/>
    <m/>
    <m/>
    <s v="No"/>
    <s v="Chip Newton"/>
    <s v="chipnewton@deloitte.com"/>
    <m/>
    <m/>
    <d v="2024-01-02T00:00:00"/>
    <s v="Less than one week"/>
    <x v="0"/>
    <s v="JO-6387964"/>
    <s v="Providence"/>
    <x v="0"/>
    <m/>
    <m/>
    <s v="RFP"/>
    <d v="2024-01-16T00:00:00"/>
    <s v="PMO Support / Bid Management;Content Design / Formatting;"/>
    <s v="Unsure"/>
    <s v="&gt; $5M"/>
    <m/>
    <x v="3"/>
    <s v="Accepted"/>
    <x v="2"/>
    <n v="3"/>
    <x v="2"/>
    <s v="Veronica Holleran"/>
    <s v="Cole Butchen"/>
    <s v="Ruchika Akhtar"/>
    <m/>
    <x v="92"/>
    <x v="0"/>
    <s v="Closed"/>
    <m/>
    <d v="2024-01-02T00:00:00"/>
    <d v="2024-03-26T00:00:00"/>
    <d v="2024-04-05T00:00:00"/>
    <s v="(VH) Spoke with Chris to confirm scope/expectations. Ready to support beginning 1/2/24. _x000a__x000a_(VH) Flipped back to &quot;in-progress&quot; status as there have been mutliple post-orals requests we're supporting PMO for_x000a__x000a_VH 26 MAR: Pinged Chris Forti to confirm ok to close and she mentioned anticipating another session with the client that will require materials. Will keep open another two wks and check back in."/>
    <s v="Jupiter Updated (Tags/Team)"/>
  </r>
  <r>
    <n v="292"/>
    <x v="268"/>
    <x v="268"/>
    <s v="chrisforti@deloitte.com"/>
    <x v="16"/>
    <x v="0"/>
    <m/>
    <s v="Payroll &amp; Workforce Management Solutions"/>
    <m/>
    <m/>
    <s v="Yes"/>
    <m/>
    <m/>
    <s v="No"/>
    <s v="Gautam Shah"/>
    <s v="gautshah@deloitte.com"/>
    <m/>
    <m/>
    <d v="2024-01-02T00:00:00"/>
    <s v="Less than one week"/>
    <x v="0"/>
    <s v="JO-6110692"/>
    <s v="University of Maryland Medical System"/>
    <x v="0"/>
    <m/>
    <m/>
    <s v="RFP"/>
    <d v="2024-01-15T00:00:00"/>
    <s v="PMO Support / Bid Management;Content Design / Formatting;"/>
    <s v="Yes"/>
    <s v="&gt; $2.5M - $5M"/>
    <s v="Looking for the GTM Pod to also engage creative services on the"/>
    <x v="3"/>
    <s v="Accepted"/>
    <x v="2"/>
    <n v="3"/>
    <x v="2"/>
    <s v="Michael Gilman"/>
    <s v="Larry Mallett"/>
    <s v="Neema Sharma"/>
    <m/>
    <x v="93"/>
    <x v="0"/>
    <s v="Closed"/>
    <m/>
    <d v="2024-01-02T00:00:00"/>
    <d v="2024-01-30T00:00:00"/>
    <d v="2024-03-06T00:00:00"/>
    <s v="Will follow up this week to see if additional support is needed"/>
    <s v="Jupiter Updated (Tags/Team)"/>
  </r>
  <r>
    <n v="293"/>
    <x v="269"/>
    <x v="269"/>
    <s v="madraheim@deloitte.com"/>
    <x v="33"/>
    <x v="0"/>
    <m/>
    <s v="Workday"/>
    <m/>
    <m/>
    <s v="Yes"/>
    <m/>
    <m/>
    <s v="No"/>
    <s v="Jason Berry, Lisa Fox"/>
    <s v="jaberry@deloitte.com; lfox@deloitte.com"/>
    <m/>
    <m/>
    <d v="2024-01-02T00:00:00"/>
    <s v="2 weeks"/>
    <x v="0"/>
    <s v="JO-6719749"/>
    <s v="GM Financial "/>
    <x v="4"/>
    <m/>
    <m/>
    <s v="RFP"/>
    <d v="2024-02-08T00:00:00"/>
    <s v="Content and Asset Creation (net-new);Content Design / Formatting;Account Planning;Pursuit Advisory;PMO Support / Bid Management;"/>
    <s v="Unsure"/>
    <s v="&gt; $2.5M - $5M"/>
    <s v="This is a Workday and Oracle RFI response to implementation for GM Financial. Will be competitive with KPMG and other SIs. We have relationships at the account and an active account team. This opportunity could have large tail including AMS, OT/WT, etc. "/>
    <x v="3"/>
    <s v="Accepted"/>
    <x v="2"/>
    <n v="3"/>
    <x v="2"/>
    <s v="Joann Boduch"/>
    <s v="Sooraj Sreenivasan"/>
    <s v="Amit Augustine Singh"/>
    <m/>
    <x v="94"/>
    <x v="0"/>
    <s v="Closed"/>
    <m/>
    <d v="2024-01-02T00:00:00"/>
    <d v="2024-02-09T00:00:00"/>
    <d v="2024-02-21T00:00:00"/>
    <s v="Opened again on 1.29.2024_x000a_2/5 - Orals support date updated to 2.8.2024_x000a_2/12 - Orals completed on 2/9 and moved to on Hold"/>
    <s v="Jupiter Updated (Tags/Team)"/>
  </r>
  <r>
    <n v="294"/>
    <x v="270"/>
    <x v="270"/>
    <s v="tmcmillin@deloitte.com"/>
    <x v="4"/>
    <x v="15"/>
    <m/>
    <m/>
    <m/>
    <m/>
    <s v="Yes"/>
    <m/>
    <m/>
    <s v="Yes"/>
    <m/>
    <m/>
    <m/>
    <m/>
    <d v="2024-01-03T00:00:00"/>
    <s v="3 weeks"/>
    <x v="0"/>
    <s v="JO-7067185"/>
    <s v="Cushman Wakefield"/>
    <x v="3"/>
    <m/>
    <m/>
    <s v="Pre-RFX"/>
    <m/>
    <s v="Content Design / Formatting;"/>
    <s v="Unsure"/>
    <s v="&gt; $5M"/>
    <s v="This deal has been percolating since September. I have brought the relationship with the VP of Financial Technology at Cushman so from a sales pursuit angle to EP. So We will be supporting the efforts of EP on this deal. There will be a HC component however that is not the main driver of the business discussion."/>
    <x v="3"/>
    <s v="Canceled"/>
    <x v="1"/>
    <n v="1"/>
    <x v="1"/>
    <m/>
    <m/>
    <m/>
    <m/>
    <x v="5"/>
    <x v="1"/>
    <s v="Rejected/Canceled"/>
    <m/>
    <m/>
    <m/>
    <m/>
    <m/>
    <s v="Rejected/Canceled"/>
  </r>
  <r>
    <n v="295"/>
    <x v="271"/>
    <x v="271"/>
    <s v="mkorbieh@deloitte.com"/>
    <x v="22"/>
    <x v="0"/>
    <m/>
    <s v="Oracle Enabled Transformation"/>
    <m/>
    <m/>
    <s v="Yes"/>
    <m/>
    <m/>
    <s v="No"/>
    <s v="Jill Van De Ven"/>
    <s v="jivandeven@deloitte.com"/>
    <m/>
    <m/>
    <d v="2024-01-08T00:00:00"/>
    <s v="3 weeks"/>
    <x v="0"/>
    <s v="JO-7287531"/>
    <s v="Akamai Technologies"/>
    <x v="2"/>
    <m/>
    <m/>
    <s v="Pre-RFX"/>
    <m/>
    <s v="PMO Support / Bid Management;Content and Asset Creation (net-new);Content Design / Formatting;"/>
    <s v="Unsure"/>
    <s v="&gt; $2.5M - $5M"/>
    <s v="•_x0009_Akamai has about 10K EEs and are in 31 countries; they are looking to retire their EBS platform and move to Oracle HCM Cloud._x000a_•_x0009_They started their implementation in August 2023; they are currently partnering with another firm (they did not say who out of confidentiality) and the project isn’t going well.  They are looking to wrap up their Global Design phase by end of Jan/early Feb and transition to another implementation partner.  Their current partner is not aware of this change yet – hence the need to keep this confidential, including no discussions with Oracle yet._x000a_•_x0009_This is currently a sole source opportunity for a phase 1 and Phase 2 project and I we would leverage the GTM pod to help with content and PM pursuit activities"/>
    <x v="3"/>
    <s v="Accepted"/>
    <x v="2"/>
    <n v="3"/>
    <x v="0"/>
    <s v="Rebecca Eakin"/>
    <s v="(Maddy) Madhusudan Purushothaman"/>
    <s v="Ruchika Akhtar"/>
    <m/>
    <x v="95"/>
    <x v="0"/>
    <s v="Closed"/>
    <m/>
    <d v="2024-01-05T00:00:00"/>
    <m/>
    <d v="2024-03-04T00:00:00"/>
    <s v="Intake Call"/>
    <s v="Jupiter Updated (Tags/Team)"/>
  </r>
  <r>
    <n v="296"/>
    <x v="272"/>
    <x v="272"/>
    <s v="mkmishra@deloitte.com"/>
    <x v="96"/>
    <x v="6"/>
    <s v="HC Operate"/>
    <m/>
    <m/>
    <m/>
    <s v="Yes"/>
    <m/>
    <m/>
    <s v="Yes"/>
    <m/>
    <m/>
    <m/>
    <m/>
    <d v="2024-01-10T00:00:00"/>
    <s v="3 weeks"/>
    <x v="0"/>
    <s v="JO-6966158"/>
    <s v="Marriott"/>
    <x v="4"/>
    <m/>
    <m/>
    <s v="RFP"/>
    <d v="2024-01-31T00:00:00"/>
    <s v="PMO Support / Bid Management;Content Design / Formatting;Pricing Model;Pursuit Advisory;"/>
    <s v="Unsure"/>
    <s v="&gt; $5M"/>
    <s v="We have marked this as a Tier 1 deal and asked for PCOE support. We will need help from GTM pod depending on the level of support from PCOE."/>
    <x v="3"/>
    <s v="Canceled"/>
    <x v="2"/>
    <n v="3"/>
    <x v="0"/>
    <m/>
    <m/>
    <m/>
    <m/>
    <x v="5"/>
    <x v="1"/>
    <s v="Rejected/Canceled"/>
    <m/>
    <m/>
    <m/>
    <m/>
    <s v="NG 12 JAN: Intake call and request cancelled by requestor; they received PCOE support. Told requestor to contact us again if their needs change and we will re-evaluate._x000a_NG 10-JAN: Intake call scheduled with requestor via EA for Fri, 12-JAN."/>
    <s v="Rejected/Canceled"/>
  </r>
  <r>
    <n v="297"/>
    <x v="273"/>
    <x v="273"/>
    <s v="bryder@deloitte.com"/>
    <x v="97"/>
    <x v="2"/>
    <m/>
    <m/>
    <m/>
    <s v="Workforce Strategy &amp; Analytics"/>
    <s v="Yes"/>
    <m/>
    <m/>
    <s v="No"/>
    <s v="Spencer Horowitz"/>
    <s v="shorowitz@deloitte.com"/>
    <m/>
    <m/>
    <d v="2024-01-11T00:00:00"/>
    <s v="Less than one week"/>
    <x v="1"/>
    <s v="N/A"/>
    <s v="Highmark"/>
    <x v="0"/>
    <m/>
    <m/>
    <s v="RFP"/>
    <d v="2024-01-12T00:00:00"/>
    <s v="Content Design / Formatting;"/>
    <s v="Unsure"/>
    <s v="&gt; $5M"/>
    <s v="Need design support for 3-5 slides at most. Thanks!"/>
    <x v="32"/>
    <s v="Rejected"/>
    <x v="1"/>
    <n v="1"/>
    <x v="0"/>
    <m/>
    <m/>
    <m/>
    <m/>
    <x v="5"/>
    <x v="1"/>
    <s v="Rejected/Canceled"/>
    <m/>
    <m/>
    <m/>
    <m/>
    <s v="NG 10-JAN: Reject w/ Explanation - rejected due to tight turn around and design-only scope; referred to Core Creative services._x000a_NG 09-JAN: Pinged with requestor and confirmed the request is limited to formatting 3-5 slides for client presentation. I informed them we typically do not support &quot;design-only&quot; requests, but said I'd check with the team to gauge interest."/>
    <s v="Rejected/Canceled"/>
  </r>
  <r>
    <n v="298"/>
    <x v="274"/>
    <x v="274"/>
    <s v="jhiipakka@deloitte.com"/>
    <x v="61"/>
    <x v="2"/>
    <m/>
    <m/>
    <m/>
    <s v="Workforce Development"/>
    <s v="Yes"/>
    <m/>
    <m/>
    <s v="No"/>
    <s v="khan, Sameer"/>
    <s v="samekhan@deloitte.com"/>
    <m/>
    <m/>
    <d v="2024-01-11T00:00:00"/>
    <s v="1 week"/>
    <x v="0"/>
    <s v="JO-7265541"/>
    <s v="NYU Langone"/>
    <x v="0"/>
    <s v="NYULH | BIDDING OPPORTUNITY | Assessment for Talent Management System RFP-1421806"/>
    <m/>
    <s v="RFP"/>
    <d v="2024-01-24T00:00:00"/>
    <s v="Content Design / Formatting;"/>
    <s v="Unsure"/>
    <s v="&gt; $500K - $1.5M"/>
    <s v="Rebecca Eakin previously worked on the pre-pursuit materials - we are speaking Thursday 1/11 about it!"/>
    <x v="3"/>
    <s v="Accepted"/>
    <x v="2"/>
    <n v="3"/>
    <x v="2"/>
    <s v="Rebecca Eakin"/>
    <m/>
    <m/>
    <m/>
    <x v="45"/>
    <x v="0"/>
    <s v="Closed"/>
    <m/>
    <m/>
    <m/>
    <d v="2024-01-24T00:00:00"/>
    <s v="NG 24 JAN - pinged with requestor and confirmed OK to close._x000a_NG 10 JAN - Rebecca is scheduled to conduct the intake with requestor tomorrow; we will know full-scope and re-triage then."/>
    <s v="Jupiter Updated (Tags/Team)"/>
  </r>
  <r>
    <n v="299"/>
    <x v="275"/>
    <x v="275"/>
    <s v="kdshukla@deloitte.com"/>
    <x v="98"/>
    <x v="0"/>
    <m/>
    <s v="HR Strategy &amp; Solutions"/>
    <m/>
    <m/>
    <s v="Yes"/>
    <m/>
    <m/>
    <s v="Yes"/>
    <m/>
    <m/>
    <m/>
    <m/>
    <d v="2024-01-12T00:00:00"/>
    <s v="Less than one week"/>
    <x v="0"/>
    <s v="JO-7315720"/>
    <s v="Verizon"/>
    <x v="2"/>
    <m/>
    <m/>
    <m/>
    <m/>
    <s v="Content and Asset Creation (net-new);Content Design / Formatting;"/>
    <s v="Unsure"/>
    <s v="&gt; $500K - $1.5M"/>
    <s v="Our counterpart at Verizon is meeting with CHRO on 17-Jan and has prepared a deck to talk about where they are in their journey today and where they are planning to go ....._x000a_ _x000a_he needs help with better articulating that deck which makes it look like Executive ready....._x000a_ _x000a_Content is more around Digital Employee Experience and define what is the mission, vision, approach, outcome "/>
    <x v="3"/>
    <s v="Accepted"/>
    <x v="0"/>
    <n v="2"/>
    <x v="2"/>
    <s v="Shwetha Chandrashekhar"/>
    <m/>
    <m/>
    <m/>
    <x v="96"/>
    <x v="0"/>
    <s v="Closed"/>
    <m/>
    <d v="2024-01-12T00:00:00"/>
    <m/>
    <d v="2024-01-16T00:00:00"/>
    <m/>
    <s v="Jupiter Updated (Tags/Team)"/>
  </r>
  <r>
    <n v="300"/>
    <x v="276"/>
    <x v="276"/>
    <s v="mkorbieh@deloitte.com"/>
    <x v="22"/>
    <x v="0"/>
    <m/>
    <s v="Payroll &amp; Workforce Management Solutions"/>
    <m/>
    <m/>
    <s v="Yes"/>
    <m/>
    <m/>
    <s v="No"/>
    <s v="Chip Newton"/>
    <s v="chipnewton@deloitte.com"/>
    <m/>
    <m/>
    <d v="2024-01-17T00:00:00"/>
    <s v="4 + weeks"/>
    <x v="0"/>
    <s v="JO-7301044"/>
    <s v="Weyerhaeuser Company"/>
    <x v="1"/>
    <m/>
    <m/>
    <s v="Early Conversations"/>
    <m/>
    <s v="PMO Support / Bid Management;Content and Asset Creation (net-new);Content Design / Formatting;"/>
    <s v="Unsure"/>
    <s v="&gt; $2.5M - $5M"/>
    <s v="WY is in the process of migrating from Kronos to Dimensions and is finalizing the purchase of UKG licenses. We lost a UKG implementation opp to them in 2022, however they have not yet started that project and have not picked a vendor. WY has asked Deloitte to help them with a Phase 0 engagement to help them come up with a roadmap for Dimensions migration and UKG implementation. This engagement will involve a proposed workshop to enable Deloitte to come up with a proposal._x000a__x000a_This GTM pod request is to help support the Phase 0 pursuit.  There are 2 additional pursuits for UKG WFM (JO-7136583) and UKG HCM (JO-7303564) implementations.  There is potential for the Phase 0 and additional pursuits to have a total value of $5M+.  I am partnering with Carl Eisenmann on this opportunity as he has a bit of history with the client."/>
    <x v="3"/>
    <s v="Accepted"/>
    <x v="2"/>
    <n v="3"/>
    <x v="0"/>
    <s v="Joann Boduch"/>
    <s v="Sooraj Sreenivasan"/>
    <s v="Ruchika Akhtar"/>
    <s v="Amit Augustine Singh"/>
    <x v="97"/>
    <x v="0"/>
    <s v="Closed"/>
    <m/>
    <d v="2024-01-22T00:00:00"/>
    <m/>
    <d v="2024-03-27T00:00:00"/>
    <s v="Intake Call, Phase 0 SOW submitted on March 27th"/>
    <s v="Jupiter Updated (Tags/Team)"/>
  </r>
  <r>
    <n v="301"/>
    <x v="277"/>
    <x v="277"/>
    <s v="samekhan@deloitte.com"/>
    <x v="99"/>
    <x v="0"/>
    <m/>
    <s v="HR Strategy &amp; Solutions"/>
    <m/>
    <m/>
    <s v="Yes"/>
    <m/>
    <m/>
    <s v="Yes"/>
    <m/>
    <m/>
    <m/>
    <m/>
    <d v="2024-01-16T00:00:00"/>
    <s v="1 week"/>
    <x v="0"/>
    <s v="JO-7323253"/>
    <s v="Johns Hopkins Health"/>
    <x v="0"/>
    <s v="Johns Hopkins Health _ HRT "/>
    <m/>
    <s v="Orals"/>
    <m/>
    <s v="Pricing Model;Content and Asset Creation (net-new);Content Design / Formatting;"/>
    <s v="No"/>
    <s v="&gt; $500K - $1.5M"/>
    <s v="We are looking for support in building a comprehensive SOW that includes potentially a variety of HRT scope"/>
    <x v="3"/>
    <s v="Accepted"/>
    <x v="0"/>
    <n v="2"/>
    <x v="2"/>
    <s v="Shwetha Chandrashekhar"/>
    <s v="Nicholas Gregoretti"/>
    <m/>
    <m/>
    <x v="72"/>
    <x v="0"/>
    <s v="Closed"/>
    <m/>
    <d v="2024-01-17T00:00:00"/>
    <m/>
    <d v="2024-01-22T00:00:00"/>
    <s v="Intake Call"/>
    <s v="Jupiter Updated (Tags/Team)"/>
  </r>
  <r>
    <n v="302"/>
    <x v="278"/>
    <x v="278"/>
    <s v="jibox@deloitte.com"/>
    <x v="78"/>
    <x v="2"/>
    <m/>
    <m/>
    <m/>
    <s v="Workforce Strategy &amp; Analytics"/>
    <s v="Yes"/>
    <m/>
    <m/>
    <s v="Yes"/>
    <m/>
    <m/>
    <m/>
    <m/>
    <d v="2024-01-17T00:00:00"/>
    <s v="Less than one week"/>
    <x v="1"/>
    <s v="N/A"/>
    <s v="WestRock "/>
    <x v="1"/>
    <s v="WestRock Supply Chain Workforce Enablement - Phase 1 Support"/>
    <m/>
    <s v="Orals"/>
    <m/>
    <s v="Content Design / Formatting;"/>
    <s v="No"/>
    <s v="&lt; $500,000"/>
    <s v="SMEs on hand building out detailed content, just need help formatting for consistency :) "/>
    <x v="3"/>
    <s v="Rejected"/>
    <x v="1"/>
    <n v="1"/>
    <x v="0"/>
    <m/>
    <m/>
    <m/>
    <m/>
    <x v="5"/>
    <x v="1"/>
    <s v="Rejected/Canceled"/>
    <m/>
    <m/>
    <m/>
    <m/>
    <s v="NG 17-JAN: Reject w/ explanation - rejected due to pod capacity, design-only scope and tight turnaround time; refrerred requestor to Creative Services."/>
    <s v="Rejected/Canceled"/>
  </r>
  <r>
    <n v="303"/>
    <x v="279"/>
    <x v="279"/>
    <s v="andrclark@deloitte.com"/>
    <x v="8"/>
    <x v="0"/>
    <m/>
    <s v="Workday"/>
    <m/>
    <m/>
    <s v="Yes"/>
    <m/>
    <m/>
    <s v="No"/>
    <s v="Derek Polzien"/>
    <s v="dpolzien@deloitte.com"/>
    <m/>
    <m/>
    <d v="2024-01-19T00:00:00"/>
    <s v="1 week"/>
    <x v="0"/>
    <s v="JO-6773565"/>
    <s v="Bloomin' Brands, Inc."/>
    <x v="4"/>
    <m/>
    <m/>
    <s v="RFP"/>
    <d v="2024-01-25T00:00:00"/>
    <s v="Content and Asset Creation (net-new);PMO Support / Bid Management;Content Design / Formatting;"/>
    <s v="No"/>
    <s v="&gt; $5M"/>
    <s v="This is a non-traditional RFP cycle. We received a packet of information to respond and likely quickly move to Orals."/>
    <x v="3"/>
    <s v="Rejected"/>
    <x v="2"/>
    <n v="3"/>
    <x v="5"/>
    <m/>
    <m/>
    <m/>
    <m/>
    <x v="5"/>
    <x v="1"/>
    <s v="Rejected/Canceled"/>
    <m/>
    <m/>
    <m/>
    <m/>
    <s v="NG 19 JAN: Reject w/ explanation - rejecting due to pod capacity constraints &amp; tight turnaround_x000a_Intake Call_x000a_NG 18 JAN: Will likely reject due to no capacity and tight turnaround."/>
    <s v="Rejected/Canceled"/>
  </r>
  <r>
    <n v="304"/>
    <x v="280"/>
    <x v="280"/>
    <s v="mkorbieh@deloitte.com"/>
    <x v="22"/>
    <x v="0"/>
    <m/>
    <s v="Oracle Enabled Transformation"/>
    <m/>
    <m/>
    <s v="Yes"/>
    <m/>
    <m/>
    <s v="No"/>
    <s v="Lisa Laine"/>
    <s v="llaine@deloitte.com"/>
    <m/>
    <m/>
    <d v="2024-01-23T00:00:00"/>
    <s v="2 weeks"/>
    <x v="0"/>
    <s v="JO-7285949"/>
    <s v="Tredegar Corporation"/>
    <x v="1"/>
    <m/>
    <m/>
    <s v="Pre-RFX"/>
    <m/>
    <s v="Content and Asset Creation (net-new);Content Design / Formatting;"/>
    <s v="Unsure"/>
    <s v="&gt; $500K - $1.5M"/>
    <s v="Tredegar bought a company Bonnell and is looking to bring their harmonize their HRIS into one Oracle instance.  We are looking to present to their Executives on our approach the week of February 5th.  Would like to get support on content procurement/creation and design as well, if we do not get Creative Core Services"/>
    <x v="3"/>
    <s v="Rejected"/>
    <x v="0"/>
    <n v="2"/>
    <x v="0"/>
    <m/>
    <m/>
    <m/>
    <m/>
    <x v="5"/>
    <x v="1"/>
    <s v="Rejected/Canceled"/>
    <m/>
    <m/>
    <m/>
    <m/>
    <s v="NG 19 JAN - Reject w/ Explanation: rejected due to pod capacity during support duration; referred to creative services and RM for bench report._x000a_NG 18 JAN - I'll get more details from Mark in the morning."/>
    <s v="Rejected/Canceled"/>
  </r>
  <r>
    <n v="305"/>
    <x v="281"/>
    <x v="281"/>
    <s v="mpanek@deloitte.com"/>
    <x v="49"/>
    <x v="6"/>
    <s v="HC Operate"/>
    <m/>
    <m/>
    <m/>
    <s v="Yes"/>
    <m/>
    <m/>
    <s v="No"/>
    <s v="Mark Squiers"/>
    <s v="msquiers@deloitte.com"/>
    <m/>
    <m/>
    <d v="2024-01-19T00:00:00"/>
    <s v="Less than one week"/>
    <x v="0"/>
    <s v="JO-7309324"/>
    <s v="Whole Foods Market"/>
    <x v="2"/>
    <m/>
    <m/>
    <s v="RFP"/>
    <d v="2024-02-02T00:00:00"/>
    <s v="Content and Asset Creation (net-new);Content Design / Formatting;Pursuit Advisory;PMO Support / Bid Management;"/>
    <s v="Unsure"/>
    <s v="&gt; $5M"/>
    <s v="we have an RFP for Whole Foods. The LEP suggested we try to get the PCOE involved to help us with organization of materials, timelines, etc. But it sounds like they are very particular about requests at the moment. The TMT HCAAS POD is pretty strapped so just hoping for someone to help us stay organized throughout this RFP/pursuit. We currently are in the question gathering phase and those are due Tuesday 1/23. Bids are due Feb 2nd"/>
    <x v="3"/>
    <s v="Canceled"/>
    <x v="2"/>
    <n v="3"/>
    <x v="2"/>
    <m/>
    <m/>
    <m/>
    <m/>
    <x v="5"/>
    <x v="1"/>
    <s v="Rejected/Canceled"/>
    <m/>
    <m/>
    <m/>
    <m/>
    <s v="NG 22 JAN - Requestor confirmed they've received PCOE support and that Pod Support is not required_x000a_NG 19 JAN - Waiting final confirmation from requestor on PCOE v. Pod Support"/>
    <s v="Rejected/Canceled"/>
  </r>
  <r>
    <n v="306"/>
    <x v="282"/>
    <x v="282"/>
    <s v="zpremji@deloitte.com"/>
    <x v="50"/>
    <x v="0"/>
    <m/>
    <s v="Workday"/>
    <m/>
    <m/>
    <s v="Yes"/>
    <m/>
    <m/>
    <s v="No"/>
    <s v="Kartik Shukla"/>
    <s v="kdshukla@deloitte.com"/>
    <m/>
    <m/>
    <d v="2024-01-22T00:00:00"/>
    <s v="2 weeks"/>
    <x v="1"/>
    <s v="N/A"/>
    <s v="Jabil"/>
    <x v="2"/>
    <s v="Workday Extend Implementation"/>
    <m/>
    <s v="h"/>
    <d v="2024-02-08T00:00:00"/>
    <s v="PMO Support / Bid Management;Content Design / Formatting;Content and Asset Creation (net-new);"/>
    <s v="No"/>
    <s v="&gt; $500K - $1.5M"/>
    <m/>
    <x v="3"/>
    <s v="Rejected"/>
    <x v="2"/>
    <n v="3"/>
    <x v="2"/>
    <m/>
    <m/>
    <m/>
    <m/>
    <x v="5"/>
    <x v="1"/>
    <s v="Rejected/Canceled"/>
    <m/>
    <m/>
    <m/>
    <m/>
    <s v="NG 25 JAN: Rejected due to pod capacity and non-response from requestor._x000a_NG 22 JAN: Connected w/ Requestor and they are unsure of scope of actual proposal; Zain said he will connect with Kathee Fox to determine if they need to develop an actual proposal/content and if so, how much support they will need. I told Zain we will evaluate the Pod's capacity to support upon receipt of additional details._x000a_NG 19 JAN: Intake call scheduled for Monday; will get better understanding of the timing of support needed."/>
    <s v="Rejected/Canceled"/>
  </r>
  <r>
    <n v="307"/>
    <x v="283"/>
    <x v="283"/>
    <s v="andrclark@deloitte.com"/>
    <x v="8"/>
    <x v="0"/>
    <m/>
    <s v="Payroll &amp; Workforce Management Solutions"/>
    <m/>
    <m/>
    <s v="Yes"/>
    <m/>
    <m/>
    <s v="No"/>
    <s v="Keith Burr"/>
    <s v="kburr@deloitte.com"/>
    <m/>
    <m/>
    <d v="2024-01-24T00:00:00"/>
    <s v="2 weeks"/>
    <x v="0"/>
    <s v="JO-6537008"/>
    <s v="The TJX Companies, Inc."/>
    <x v="4"/>
    <m/>
    <m/>
    <s v="RFP"/>
    <d v="2024-02-06T00:00:00"/>
    <s v="Pursuit Advisory;Agile specific content;"/>
    <s v="Yes"/>
    <s v="&gt; $5M"/>
    <s v="Keith has request support from the Pod / Nicholas G. for Agile related support."/>
    <x v="3"/>
    <s v="Accepted"/>
    <x v="0"/>
    <n v="2"/>
    <x v="0"/>
    <s v="Michael Gilman"/>
    <s v="Nicholas Gregoretti"/>
    <m/>
    <m/>
    <x v="98"/>
    <x v="0"/>
    <s v="Closed"/>
    <m/>
    <d v="2024-01-23T00:00:00"/>
    <d v="2024-03-28T00:00:00"/>
    <d v="2024-04-11T00:00:00"/>
    <s v="NG 22 JAN - I'll start joining the calls for this and pull in residents as-needed."/>
    <s v="Jupiter Updated (Tags/Team)"/>
  </r>
  <r>
    <n v="308"/>
    <x v="284"/>
    <x v="284"/>
    <s v="samekhan@deloitte.com"/>
    <x v="99"/>
    <x v="1"/>
    <m/>
    <m/>
    <s v="Organizational Strategy, Design, and Transition"/>
    <m/>
    <s v="No"/>
    <s v="Brian Deck"/>
    <s v="bdeck@deloitte.com"/>
    <s v="Yes"/>
    <m/>
    <m/>
    <m/>
    <m/>
    <d v="2024-01-23T00:00:00"/>
    <s v="1 week"/>
    <x v="0"/>
    <s v="JO-7323371"/>
    <s v="Children's Hospital of Phil."/>
    <x v="0"/>
    <s v="CHOP SPOC Opp. "/>
    <m/>
    <s v="RFP"/>
    <d v="2024-02-09T00:00:00"/>
    <s v="Pricing Model;Content Design / Formatting;"/>
    <s v="No"/>
    <s v="&gt; $500K - $1.5M"/>
    <s v="Requesting Joann Boduch and Shwetha Chandrashekhar"/>
    <x v="3"/>
    <s v="Accepted"/>
    <x v="0"/>
    <n v="2"/>
    <x v="2"/>
    <s v="Shwetha Chandrashekhar"/>
    <m/>
    <s v="Joann Boduch"/>
    <m/>
    <x v="87"/>
    <x v="0"/>
    <s v="Closed"/>
    <m/>
    <m/>
    <m/>
    <d v="2024-02-09T00:00:00"/>
    <s v="NG 23 JAN - Conducted intake and updated initial scope/weight in accordance with requestor details_x000a_NG 22 JAN - Intake call scheduled with requestor for 23 JAN; will update request weight/scope after"/>
    <s v="Jupiter Updated (Tags/Team)"/>
  </r>
  <r>
    <n v="309"/>
    <x v="285"/>
    <x v="285"/>
    <s v="mkorbieh@deloitte.com"/>
    <x v="22"/>
    <x v="0"/>
    <m/>
    <s v="SAP/SF Enabled Transformation"/>
    <m/>
    <m/>
    <s v="Yes"/>
    <m/>
    <m/>
    <s v="No"/>
    <s v="Harry Singh"/>
    <s v="harrysingh@deloitte.com"/>
    <m/>
    <m/>
    <d v="2024-01-24T00:00:00"/>
    <s v="2 weeks"/>
    <x v="0"/>
    <s v="JO-7320864"/>
    <s v="Vermont Electric and Power"/>
    <x v="1"/>
    <m/>
    <m/>
    <s v="RFP"/>
    <s v="26/2/2024"/>
    <s v="PMO Support / Bid Management;Content and Asset Creation (net-new);Content Design / Formatting;"/>
    <s v="No"/>
    <s v="&gt; $5M"/>
    <s v="SAP has chosen Deloitte as one of a couple of vendors to respond to Vermont Electric and Power's ERP and HCM RFP.  I am working with Kelly Skinner on the EP side and we need some help with PMing this process, similar to what we did for Loudoun.  We don't have PCOE support as this is a small company (~200 EE).  Is this something we can get someone to support.  SAP has asked for an extension on the RFP an do due date may change."/>
    <x v="3"/>
    <s v="Accepted"/>
    <x v="2"/>
    <n v="3"/>
    <x v="5"/>
    <s v="Neema Sharma"/>
    <s v="Sooraj Sreenivasan"/>
    <s v="Amit Augustine Singh"/>
    <m/>
    <x v="99"/>
    <x v="0"/>
    <s v="Closed"/>
    <m/>
    <d v="2024-01-30T00:00:00"/>
    <m/>
    <d v="2024-02-21T00:00:00"/>
    <s v="AS 30 JAN: Accepted in lieu of Weyerhauser (no inputs recevied yet). Primary role is to provide PMO support and some content support. New due date is 9th Feb. _x000a_NG 26 JAN: Reject w/ explanation - rejected due to pod capacity and tight turnaround. Referred to RM and Core Creative services._x000a_Intake Call"/>
    <s v="Jupiter Updated (Tags/Team)"/>
  </r>
  <r>
    <n v="310"/>
    <x v="286"/>
    <x v="286"/>
    <s v="fsymes@deloitte.com"/>
    <x v="47"/>
    <x v="2"/>
    <m/>
    <m/>
    <m/>
    <s v="Workforce Development"/>
    <s v="Yes"/>
    <m/>
    <m/>
    <s v="Yes"/>
    <m/>
    <m/>
    <m/>
    <m/>
    <d v="2024-01-25T00:00:00"/>
    <s v="1 week"/>
    <x v="0"/>
    <s v="JO-7326040"/>
    <s v="Adobe / Skills-Based Org Strategy and Use Cases"/>
    <x v="2"/>
    <s v="SBO Strategy and Tech Use Cases"/>
    <m/>
    <s v="RFP"/>
    <d v="2024-02-02T00:00:00"/>
    <s v="Content and Asset Creation (net-new);Pricing Model;PMO Support / Bid Management;"/>
    <s v="No"/>
    <s v="&lt; $500,000"/>
    <m/>
    <x v="3"/>
    <s v="Accepted"/>
    <x v="0"/>
    <n v="2"/>
    <x v="2"/>
    <s v="Rebecca Eakin"/>
    <s v="Yi-Hui Chang"/>
    <m/>
    <m/>
    <x v="100"/>
    <x v="0"/>
    <s v="Closed"/>
    <m/>
    <m/>
    <m/>
    <d v="2024-02-02T00:00:00"/>
    <s v="Intake Call"/>
    <s v="Jupiter Updated (Tags/Team)"/>
  </r>
  <r>
    <n v="311"/>
    <x v="287"/>
    <x v="287"/>
    <s v="mkorbieh@deloitte.com"/>
    <x v="22"/>
    <x v="0"/>
    <m/>
    <s v="Payroll &amp; Workforce Management Solutions"/>
    <m/>
    <m/>
    <s v="Yes"/>
    <m/>
    <m/>
    <s v="No"/>
    <s v="Mustaque Ali"/>
    <s v="muhali@deloitte.com"/>
    <m/>
    <m/>
    <d v="2024-01-25T00:00:00"/>
    <s v="Less than one week"/>
    <x v="0"/>
    <s v="JO-7328327"/>
    <s v="NXP Semiconductors"/>
    <x v="2"/>
    <m/>
    <m/>
    <s v="RFI"/>
    <d v="2024-01-29T00:00:00"/>
    <s v="PMO Support / Bid Management;Content Design / Formatting;"/>
    <s v="Unsure"/>
    <s v="&gt; $1.5M - $2.5M"/>
    <s v="Deal just came in yesterday and looking for Pod support toward an RFI due on 1/29.  Mustauqe is leading this effort with Chip and Brian.  We do not have a date on an RFP yet and so will likely have to put in another ticket once we find out if there is an RFP.  Would like to engage someone that can help manage and help source content"/>
    <x v="3"/>
    <s v="Rejected"/>
    <x v="2"/>
    <n v="3"/>
    <x v="5"/>
    <m/>
    <m/>
    <m/>
    <m/>
    <x v="5"/>
    <x v="1"/>
    <s v="Rejected/Canceled"/>
    <m/>
    <m/>
    <m/>
    <m/>
    <s v="NG 25 JAN: Reject w/ explanation - rejected due to pod capacity and tight turnaround time. Referred requestor to Core Creative and RM for respective MO."/>
    <s v="Rejected/Canceled"/>
  </r>
  <r>
    <n v="312"/>
    <x v="288"/>
    <x v="288"/>
    <s v="gstephans@deloitte.com"/>
    <x v="44"/>
    <x v="0"/>
    <m/>
    <s v="SAP/SF Enabled Transformation"/>
    <m/>
    <m/>
    <s v="Yes"/>
    <m/>
    <m/>
    <s v="No"/>
    <s v="Derek Polzien"/>
    <s v="dpolzien@deloitte.com"/>
    <m/>
    <m/>
    <d v="2024-01-29T00:00:00"/>
    <s v="2 weeks"/>
    <x v="0"/>
    <s v="JO-7325962"/>
    <s v="Ferrara Candy Company, Inc."/>
    <x v="4"/>
    <m/>
    <m/>
    <s v="RFP"/>
    <d v="2024-02-14T00:00:00"/>
    <s v="PMO Support / Bid Management;Content and Asset Creation (net-new);Content Design / Formatting;Account Planning;Pursuit Advisory;Pricing Model;"/>
    <s v="Unsure"/>
    <s v="&gt; $1.5M - $2.5M"/>
    <s v="There are actually 2 RFPs for Ferrara (one for SuccessFactors, and another for a UKG WFM dimensions migration), but we plan to integrate both into one response.  There is a OCM component for both projects as well.  "/>
    <x v="3"/>
    <s v="Accepted"/>
    <x v="2"/>
    <n v="3"/>
    <x v="2"/>
    <s v="Michael Gilman"/>
    <s v="Larry Mallett"/>
    <s v="Neema Sharma"/>
    <m/>
    <x v="93"/>
    <x v="0"/>
    <s v="Closed"/>
    <m/>
    <d v="2024-01-30T00:00:00"/>
    <d v="2024-03-28T00:00:00"/>
    <d v="2024-04-11T00:00:00"/>
    <s v="Intake Call"/>
    <s v="Jupiter Updated (Tags/Team)"/>
  </r>
  <r>
    <n v="313"/>
    <x v="289"/>
    <x v="289"/>
    <s v="elizvarghese@deloitte.com"/>
    <x v="69"/>
    <x v="2"/>
    <m/>
    <m/>
    <m/>
    <s v="Workforce Strategy &amp; Analytics"/>
    <s v="Yes"/>
    <m/>
    <m/>
    <s v="Yes"/>
    <m/>
    <m/>
    <m/>
    <m/>
    <d v="2024-01-26T00:00:00"/>
    <s v="Less than one week"/>
    <x v="1"/>
    <s v="N/A"/>
    <s v="Space Economy Acceleration"/>
    <x v="3"/>
    <m/>
    <m/>
    <m/>
    <m/>
    <s v="Content and Asset Creation (net-new);"/>
    <s v="No"/>
    <s v="&lt; $500,000"/>
    <s v="Looking to build out some content. "/>
    <x v="3"/>
    <s v="Rejected"/>
    <x v="1"/>
    <n v="1"/>
    <x v="0"/>
    <m/>
    <m/>
    <m/>
    <m/>
    <x v="5"/>
    <x v="1"/>
    <s v="Rejected/Canceled"/>
    <m/>
    <m/>
    <m/>
    <s v=""/>
    <s v="NG 26 JAN: Reject w/ explanation; reject due to non pursuit and tight turnaround._x000a_NG 25 JAN: Will likely reject due to non-pursuit and tight turnaround."/>
    <s v="Rejected/Canceled"/>
  </r>
  <r>
    <n v="314"/>
    <x v="290"/>
    <x v="290"/>
    <s v="jhiipakka@deloitte.com"/>
    <x v="61"/>
    <x v="2"/>
    <m/>
    <m/>
    <m/>
    <s v="Workforce Development"/>
    <s v="Yes"/>
    <m/>
    <m/>
    <s v="No"/>
    <s v="Brian Deck"/>
    <s v="bdeck@deloitte.com"/>
    <m/>
    <m/>
    <d v="2024-01-26T00:00:00"/>
    <s v="Less than one week"/>
    <x v="0"/>
    <s v="JO-7323432"/>
    <s v="NYU Langone Health Talent Management Assessment - ORALS"/>
    <x v="0"/>
    <m/>
    <m/>
    <s v="Orals"/>
    <m/>
    <s v="PMO Support / Bid Management;Content Design / Formatting;"/>
    <s v="No"/>
    <s v="&lt; $500,000"/>
    <s v="Rebecca helped us w/ the RFP submission and now we're doing orals! we're doing prep in 30 Rock wednesdsay and the presentation is live thursday."/>
    <x v="3"/>
    <s v="Accepted"/>
    <x v="0"/>
    <n v="2"/>
    <x v="2"/>
    <s v="Rebecca Eakin"/>
    <m/>
    <m/>
    <m/>
    <x v="45"/>
    <x v="0"/>
    <s v="Closed"/>
    <m/>
    <d v="2024-01-29T00:00:00"/>
    <m/>
    <d v="2024-02-06T00:00:00"/>
    <m/>
    <s v="Jupiter Updated (Tags/Team)"/>
  </r>
  <r>
    <n v="315"/>
    <x v="291"/>
    <x v="291"/>
    <s v="kcaputo@deloitte.com"/>
    <x v="100"/>
    <x v="1"/>
    <m/>
    <m/>
    <s v="Change Services (CS&amp;A / T&amp;C)"/>
    <m/>
    <s v="Yes"/>
    <m/>
    <m/>
    <s v="No"/>
    <s v="Jessica Like (Syslo)"/>
    <s v="jlike@deloitte.com"/>
    <m/>
    <m/>
    <d v="2024-01-31T00:00:00"/>
    <s v="3 weeks"/>
    <x v="0"/>
    <s v="JO-7448436"/>
    <s v="Roche"/>
    <x v="0"/>
    <s v="Roche OCM Assessment &amp; Capabilities Workshop"/>
    <m/>
    <s v="Early Conversations"/>
    <m/>
    <s v="Content and Asset Creation (net-new);Client workshop prep;"/>
    <s v="No"/>
    <s v="&lt; $500,000"/>
    <s v="Current state assessment of Roche's in-house OCM capabilities (upfront light assessment + live client workshop), eventually leading to developing a training curriculum for their OCM team that incorporates our Transformation Intelligence methodology / tools; longer term Operate play to augment their existing in-house team whenever they can't meet demand; targeting client workshop for sometime in February"/>
    <x v="13"/>
    <s v="Accepted"/>
    <x v="0"/>
    <n v="2"/>
    <x v="0"/>
    <s v="Neema Sharma"/>
    <s v="(Maddy) Madhusudan Purushothaman"/>
    <m/>
    <m/>
    <x v="101"/>
    <x v="0"/>
    <s v="Closed"/>
    <m/>
    <d v="2024-01-30T00:00:00"/>
    <m/>
    <d v="2024-03-06T00:00:00"/>
    <s v="The requirement for GTM POD is closed. However, the document is being worked upon. I will follow up in a couple of weeks to check back with the team."/>
    <s v="Jupiter Updated (Tags/Team)"/>
  </r>
  <r>
    <n v="316"/>
    <x v="292"/>
    <x v="292"/>
    <s v="gstephans@deloitte.com"/>
    <x v="44"/>
    <x v="0"/>
    <m/>
    <s v="HR Strategy &amp; Solutions"/>
    <m/>
    <m/>
    <s v="Yes"/>
    <m/>
    <m/>
    <s v="No"/>
    <s v="Derek Polzien"/>
    <s v="dpolzien@deloitte.com"/>
    <m/>
    <m/>
    <d v="2024-01-30T00:00:00"/>
    <s v="Less than one week"/>
    <x v="0"/>
    <s v="JO-7027119"/>
    <s v="Kirkland &amp; Ellis"/>
    <x v="4"/>
    <m/>
    <m/>
    <m/>
    <m/>
    <s v="SOW Creation;"/>
    <s v="No"/>
    <s v="&gt; $500K - $1.5M"/>
    <s v="We've received verbal commit from Kirkland &amp; Ellis for our phase 1 work (HR Assessment) and the client would like a SOW by this Friday (2/2).  Would like Logan Webb to continue her support of this given her strong background in the RFP submission."/>
    <x v="3"/>
    <s v="Accepted"/>
    <x v="1"/>
    <n v="1"/>
    <x v="3"/>
    <s v="Logan Webb"/>
    <m/>
    <m/>
    <m/>
    <x v="26"/>
    <x v="0"/>
    <s v="Closed"/>
    <m/>
    <d v="2024-01-30T00:00:00"/>
    <m/>
    <d v="2024-02-06T00:00:00"/>
    <s v="NG 30 JAN: Pinged with requestor; he said they will work around Logan's availability. Looking for her support given her knowledge of K&amp;E._x000a_LW: SOW was finalized on 2/5 - waiting to see if there are any additional tweaks this week before closing (will close when the SOW is submitted)."/>
    <s v="Jupiter Updated (Tags/Team)"/>
  </r>
  <r>
    <n v="317"/>
    <x v="293"/>
    <x v="293"/>
    <s v="dpolzien@deloitte.com"/>
    <x v="101"/>
    <x v="16"/>
    <m/>
    <m/>
    <m/>
    <m/>
    <s v="Yes"/>
    <m/>
    <m/>
    <s v="Yes"/>
    <m/>
    <m/>
    <m/>
    <m/>
    <d v="2024-02-01T00:00:00"/>
    <s v="3 weeks"/>
    <x v="0"/>
    <s v="JO-7337442"/>
    <s v="Whirlpool Corporation"/>
    <x v="4"/>
    <m/>
    <m/>
    <s v="RFP"/>
    <d v="2024-02-26T00:00:00"/>
    <s v="Content Design / Formatting;PMO Support / Bid Management;"/>
    <s v="Unsure"/>
    <s v="&gt; $5M"/>
    <m/>
    <x v="3"/>
    <s v="Accepted"/>
    <x v="2"/>
    <n v="3"/>
    <x v="2"/>
    <s v="Veronica Holleran"/>
    <s v="Cole Butchen"/>
    <s v="Amit Augustine Singh"/>
    <m/>
    <x v="102"/>
    <x v="0"/>
    <s v="In-Progress"/>
    <n v="0.33"/>
    <d v="2024-02-02T00:00:00"/>
    <m/>
    <m/>
    <s v="NG 31 JAN: Intake call scheduled for 01 FEB; requestor said he will have more info by that day._x000a_VH 8 MAR: Updated to on-hold as Orals is anticipated to be pushed to wk of 4/15 or 4/22_x000a_VH 26 MAR: Whirlpool came back with follow up questions we just responded to. Anticipate Orals invite on 4/1_x000a_VH 15 MAY: Orals completed. Client has come back 3 times for more data/info. Awaiting confirm of all responses being completed and no further questions"/>
    <s v="Jupiter Updated (Tags/Team)"/>
  </r>
  <r>
    <n v="318"/>
    <x v="294"/>
    <x v="294"/>
    <s v="jibox@deloitte.com"/>
    <x v="78"/>
    <x v="2"/>
    <m/>
    <m/>
    <m/>
    <s v="Workforce Strategy &amp; Analytics"/>
    <s v="Yes"/>
    <m/>
    <m/>
    <s v="Yes"/>
    <m/>
    <m/>
    <m/>
    <m/>
    <d v="2024-02-02T00:00:00"/>
    <s v="1 week"/>
    <x v="0"/>
    <s v="JO-7346112"/>
    <s v="The Heritage Group"/>
    <x v="1"/>
    <s v="Talent Strategy &amp; Skills Activation"/>
    <m/>
    <s v="Orals"/>
    <m/>
    <s v="Content and Asset Creation (net-new);Content Design / Formatting;"/>
    <s v="No"/>
    <s v="&lt; $500,000"/>
    <m/>
    <x v="3"/>
    <s v="Accepted"/>
    <x v="0"/>
    <n v="2"/>
    <x v="2"/>
    <s v="Rebecca Eakin"/>
    <m/>
    <m/>
    <m/>
    <x v="45"/>
    <x v="0"/>
    <s v="Closed"/>
    <m/>
    <d v="2024-02-02T00:00:00"/>
    <m/>
    <d v="2024-02-14T00:00:00"/>
    <m/>
    <s v="Jupiter Updated (Tags/Team)"/>
  </r>
  <r>
    <n v="319"/>
    <x v="295"/>
    <x v="295"/>
    <s v="kduerr@deloitte.com"/>
    <x v="15"/>
    <x v="6"/>
    <s v="HC Operate"/>
    <m/>
    <m/>
    <m/>
    <s v="Yes"/>
    <m/>
    <m/>
    <s v="Yes"/>
    <m/>
    <m/>
    <m/>
    <m/>
    <d v="2024-02-08T00:00:00"/>
    <s v="Less than one week"/>
    <x v="1"/>
    <s v="N/A"/>
    <s v="Discovery Energy"/>
    <x v="1"/>
    <s v="Discovery Energy"/>
    <m/>
    <s v="RFP"/>
    <d v="2024-02-09T00:00:00"/>
    <s v="Move data from Excel to Word format;"/>
    <s v="No"/>
    <s v="&gt; $2.5M - $5M"/>
    <m/>
    <x v="3"/>
    <s v="Rejected"/>
    <x v="1"/>
    <n v="1"/>
    <x v="2"/>
    <m/>
    <m/>
    <m/>
    <m/>
    <x v="5"/>
    <x v="1"/>
    <s v="Rejected/Canceled"/>
    <m/>
    <m/>
    <m/>
    <m/>
    <s v="NG 08 FEB - Rejected due to pod capacity, tight turnaround and scope of work."/>
    <s v="Rejected/Canceled"/>
  </r>
  <r>
    <n v="320"/>
    <x v="296"/>
    <x v="296"/>
    <s v="dchalanick@deloitte.com"/>
    <x v="102"/>
    <x v="17"/>
    <m/>
    <m/>
    <m/>
    <m/>
    <s v="Yes"/>
    <m/>
    <m/>
    <s v="No"/>
    <s v="Carissa Kilgour"/>
    <s v="ckilgour@deloitte.com"/>
    <m/>
    <m/>
    <d v="2024-02-12T00:00:00"/>
    <s v="3 weeks"/>
    <x v="0"/>
    <s v="JO-7360715"/>
    <s v="Airbus Americas"/>
    <x v="1"/>
    <m/>
    <m/>
    <s v="RFP"/>
    <d v="2024-02-29T00:00:00"/>
    <s v="PMO Support / Bid Management;Content and Asset Creation (net-new);Content Design / Formatting;Pricing Model;"/>
    <s v="Unsure"/>
    <s v="&gt; $500K - $1.5M"/>
    <s v="Looking for HC offering support to develop / provide content, solution and pricing for a Leadership Assessment Center for Airbus Americas as they ramp up production in Mobile, AL.  Airbus is looking to host assessments (1 day each) to evaluate internal and external candidates for leadership positions using a pre-defined criteria and checklist."/>
    <x v="3"/>
    <s v="Accepted"/>
    <x v="2"/>
    <n v="3"/>
    <x v="2"/>
    <s v="Shwetha Chandrashekhar"/>
    <s v="Cole Butchen"/>
    <m/>
    <m/>
    <x v="103"/>
    <x v="0"/>
    <s v="Closed"/>
    <n v="0"/>
    <d v="2024-02-12T00:00:00"/>
    <m/>
    <d v="2024-02-29T00:00:00"/>
    <s v="Intake Call"/>
    <s v="Jupiter Updated (Tags/Team)"/>
  </r>
  <r>
    <n v="321"/>
    <x v="297"/>
    <x v="297"/>
    <s v="ggeiselman@deloitte.com"/>
    <x v="103"/>
    <x v="1"/>
    <m/>
    <m/>
    <s v="Change Services (CS&amp;A / T&amp;C)"/>
    <m/>
    <s v="Yes"/>
    <m/>
    <m/>
    <s v="No"/>
    <s v="Colleen Cheesman"/>
    <s v="ccheesman@deloitte.com"/>
    <m/>
    <m/>
    <d v="2024-02-13T00:00:00"/>
    <s v="2 weeks"/>
    <x v="0"/>
    <s v="JO-6412162"/>
    <s v="Wesco Distribution"/>
    <x v="4"/>
    <m/>
    <m/>
    <s v="RFP"/>
    <d v="2024-02-29T00:00:00"/>
    <s v="Content Design / Formatting;Content and Asset Creation (net-new);Pursuit Advisory;"/>
    <s v="Unsure"/>
    <s v="&gt; $1.5M - $2.5M"/>
    <s v="Colleen has already discussed with Shwetha Chandrashekhar - hoping she's able to support!"/>
    <x v="13"/>
    <s v="Accepted"/>
    <x v="1"/>
    <n v="1"/>
    <x v="1"/>
    <s v="Shwetha Chandrashekhar"/>
    <s v="Cole Butchen"/>
    <m/>
    <m/>
    <x v="103"/>
    <x v="0"/>
    <s v="Closed"/>
    <n v="0"/>
    <d v="2024-02-12T00:00:00"/>
    <m/>
    <d v="2024-02-29T00:00:00"/>
    <m/>
    <s v="Jupiter Updated (Tags/Team)"/>
  </r>
  <r>
    <n v="322"/>
    <x v="298"/>
    <x v="298"/>
    <s v="jibox@deloitte.com"/>
    <x v="78"/>
    <x v="2"/>
    <m/>
    <m/>
    <m/>
    <s v="Workforce Development"/>
    <s v="Yes"/>
    <m/>
    <m/>
    <s v="Yes"/>
    <m/>
    <m/>
    <m/>
    <m/>
    <d v="2024-02-19T00:00:00"/>
    <s v="Less than one week"/>
    <x v="1"/>
    <s v="N/A"/>
    <s v="Teck Mining"/>
    <x v="1"/>
    <s v="Teck Mining Compliance Learning Strategy "/>
    <m/>
    <s v="RFI"/>
    <d v="2024-02-22T00:00:00"/>
    <s v="Content and Asset Creation (net-new);PMO Support / Bid Management;"/>
    <s v="No"/>
    <s v="&lt; $500,000"/>
    <s v="New client for the firm. Interested in a 2-3 year strategy with a first-year roadmap that acts as a &quot;double-click&quot; into the work that will be done over the next year. "/>
    <x v="3"/>
    <s v="Rejected"/>
    <x v="0"/>
    <n v="2"/>
    <x v="2"/>
    <m/>
    <m/>
    <m/>
    <m/>
    <x v="5"/>
    <x v="1"/>
    <s v="Rejected/Canceled"/>
    <m/>
    <m/>
    <m/>
    <m/>
    <m/>
    <s v="Rejected/Canceled"/>
  </r>
  <r>
    <n v="323"/>
    <x v="299"/>
    <x v="299"/>
    <s v="cobordeaux@deloitte.com"/>
    <x v="104"/>
    <x v="2"/>
    <m/>
    <m/>
    <m/>
    <s v="Workforce Strategy &amp; Analytics"/>
    <s v="Yes"/>
    <m/>
    <m/>
    <s v="Yes"/>
    <m/>
    <m/>
    <m/>
    <m/>
    <d v="2024-02-12T00:00:00"/>
    <s v="1 week"/>
    <x v="0"/>
    <s v="JO-7381842"/>
    <s v="UCSF"/>
    <x v="0"/>
    <s v="UCSF leadership development"/>
    <m/>
    <s v="RFP"/>
    <d v="2024-02-23T00:00:00"/>
    <s v="Content and Asset Creation (net-new);Pricing Model;Pursuit Advisory;"/>
    <s v="No"/>
    <s v="&gt; $2.5M - $5M"/>
    <m/>
    <x v="15"/>
    <s v="Accepted"/>
    <x v="0"/>
    <n v="2"/>
    <x v="2"/>
    <s v="Rebecca Eakin"/>
    <m/>
    <m/>
    <m/>
    <x v="45"/>
    <x v="0"/>
    <s v="Closed"/>
    <m/>
    <d v="2024-02-15T00:00:00"/>
    <m/>
    <d v="2024-02-23T00:00:00"/>
    <s v="Intake Call"/>
    <s v="Jupiter Updated (Tags/Team)"/>
  </r>
  <r>
    <n v="324"/>
    <x v="300"/>
    <x v="300"/>
    <s v="chrisforti@deloitte.com"/>
    <x v="16"/>
    <x v="0"/>
    <m/>
    <s v="ServiceNow HRT"/>
    <m/>
    <m/>
    <s v="Yes"/>
    <m/>
    <m/>
    <s v="No"/>
    <s v="Joel Thompson"/>
    <s v="joelthompson@deloitte.com"/>
    <m/>
    <m/>
    <d v="2024-02-21T00:00:00"/>
    <s v="2 weeks"/>
    <x v="0"/>
    <s v="JO-6415886"/>
    <s v="AbbVie"/>
    <x v="0"/>
    <m/>
    <m/>
    <s v="RFP"/>
    <d v="2024-03-11T00:00:00"/>
    <s v="PMO Support / Bid Management;Content Design / Formatting;"/>
    <s v="No"/>
    <s v="&gt; $500K - $1.5M"/>
    <s v="Internal kick off call today at 12pm ET that I will be on.  Also, there will be a 15 min call with the client this week, likely on 2/22.  Not sure the GTM team will be able to provide support for this call and we will move forward regardless.  Questions to client need to be submitted by 3/1."/>
    <x v="3"/>
    <s v="Accepted"/>
    <x v="2"/>
    <n v="3"/>
    <x v="2"/>
    <s v="Yi-Hui Chang"/>
    <s v="(Maddy) Madhusudan Purushothaman"/>
    <m/>
    <m/>
    <x v="61"/>
    <x v="0"/>
    <s v="Closed"/>
    <m/>
    <d v="2024-04-17T00:00:00"/>
    <m/>
    <d v="2024-04-23T00:00:00"/>
    <s v="Waiting for Oral confirmation and schedule"/>
    <s v="Jupiter Updated (Tags/Team)"/>
  </r>
  <r>
    <n v="325"/>
    <x v="301"/>
    <x v="301"/>
    <s v="ceisenmann@deloitte.com"/>
    <x v="3"/>
    <x v="0"/>
    <m/>
    <s v="Oracle Enabled Transformation"/>
    <m/>
    <m/>
    <s v="Yes"/>
    <m/>
    <m/>
    <s v="Yes"/>
    <m/>
    <m/>
    <m/>
    <m/>
    <d v="2024-02-27T00:00:00"/>
    <s v="3 weeks"/>
    <x v="1"/>
    <s v="N/A"/>
    <s v="Oracle Now"/>
    <x v="7"/>
    <m/>
    <m/>
    <m/>
    <d v="2024-03-15T00:00:00"/>
    <s v="PMO Support / Bid Management;Content Design / Formatting;"/>
    <s v="Unsure"/>
    <s v="N/A - Not a pursuit"/>
    <s v="The Oracle practice is preparing to submit an application to Oracle to become an Oracle Now partner. This is critical to our success in Mid-Market and we need support to manage the steps and build the content. "/>
    <x v="3"/>
    <s v="Accepted"/>
    <x v="0"/>
    <n v="2"/>
    <x v="3"/>
    <s v="Sooraj Sreenivasan"/>
    <s v="Amit Augustine Singh"/>
    <m/>
    <m/>
    <x v="88"/>
    <x v="0"/>
    <s v="In-Progress"/>
    <m/>
    <d v="2024-02-28T00:00:00"/>
    <m/>
    <m/>
    <s v="2/29 - sent email to carl,awaiting response for with link to deck. Below are some inputs from initial discussion with Natkar, Nitin _x000a_scope of the work is to create/design brand for Oracle now.. is this correct? Any other inputs if you want to highlight to the design team about the ask? - Ask is to create a Deloitte branded Oracle HRT microsite that Oracle will embed on their Oracle NOW website._x000a_Carl - we will also need PPT template with same theme_x000a_what is the approx. number of pages that we are expecting? - One landing page with 4 scrolls / pages. Vertical scrolling. _x000a_Due date given in the intake form is March 15th. Is this flexible? Ideally earlier than that._x000a_Are there any supporting documents to be shared to the designer? We have PDFs and POV documents on Mid Market that we can share._x000a_Any other guidance/instructions to the designer? - My two cents. Keep the customer in mind - UI should be intuitive and attractive. "/>
    <s v="Not a Pursuit"/>
  </r>
  <r>
    <n v="326"/>
    <x v="302"/>
    <x v="302"/>
    <s v="sbadgi@deloitte.com"/>
    <x v="79"/>
    <x v="0"/>
    <m/>
    <s v="SAP/SF Enabled Transformation"/>
    <m/>
    <m/>
    <s v="Yes"/>
    <m/>
    <m/>
    <s v="Yes"/>
    <m/>
    <m/>
    <m/>
    <m/>
    <d v="2024-03-01T00:00:00"/>
    <s v="4 + weeks"/>
    <x v="1"/>
    <s v="N/A"/>
    <s v="Payroll Lab Go-To-Market"/>
    <x v="7"/>
    <s v="GTM Payroll Lab"/>
    <m/>
    <m/>
    <m/>
    <s v="Content Design / Formatting;"/>
    <s v="No"/>
    <s v="N/A - Not a pursuit"/>
    <s v="This is a Go to market payroll lab that we are taking to many potential clients in payroll space."/>
    <x v="3"/>
    <s v="Accepted"/>
    <x v="1"/>
    <n v="1"/>
    <x v="1"/>
    <s v="Michael Gilman"/>
    <m/>
    <m/>
    <m/>
    <x v="53"/>
    <x v="0"/>
    <s v="Closed"/>
    <m/>
    <d v="2024-03-05T00:00:00"/>
    <m/>
    <d v="2024-04-11T00:00:00"/>
    <m/>
    <s v="Not a Pursuit"/>
  </r>
  <r>
    <n v="327"/>
    <x v="303"/>
    <x v="303"/>
    <s v="fsymes@deloitte.com"/>
    <x v="47"/>
    <x v="2"/>
    <m/>
    <m/>
    <m/>
    <s v="Workforce Development"/>
    <s v="Yes"/>
    <m/>
    <m/>
    <s v="Yes"/>
    <m/>
    <m/>
    <m/>
    <m/>
    <d v="2024-02-27T00:00:00"/>
    <s v="Less than one week"/>
    <x v="0"/>
    <s v="JO-7346112"/>
    <s v="THG"/>
    <x v="1"/>
    <m/>
    <m/>
    <s v="RFP"/>
    <d v="2024-03-01T00:00:00"/>
    <s v="Content and Asset Creation (net-new);Content Design / Formatting;"/>
    <s v="No"/>
    <s v="&lt; $500,000"/>
    <s v="Rebecca Eakin had been supporting this with Jill Box - I am taking over the pursuit and need some help making some edits to the approach and pricing over the next couple days"/>
    <x v="3"/>
    <s v="Accepted"/>
    <x v="1"/>
    <n v="1"/>
    <x v="0"/>
    <s v="Rebecca Eakin"/>
    <m/>
    <m/>
    <m/>
    <x v="45"/>
    <x v="0"/>
    <s v="Closed"/>
    <m/>
    <d v="2024-02-27T00:00:00"/>
    <m/>
    <d v="2024-04-02T00:00:00"/>
    <m/>
    <s v="Jupiter Updated (Tags/Team)"/>
  </r>
  <r>
    <n v="328"/>
    <x v="304"/>
    <x v="304"/>
    <s v="mpanek@deloitte.com"/>
    <x v="49"/>
    <x v="6"/>
    <s v="HC Operate"/>
    <m/>
    <m/>
    <m/>
    <s v="No"/>
    <s v="usha r  "/>
    <s v="ur@deloitte.com"/>
    <s v="No"/>
    <s v="Atin Garg"/>
    <s v="atgarg@deloitte.com"/>
    <m/>
    <m/>
    <d v="2024-02-28T00:00:00"/>
    <s v="1 week"/>
    <x v="0"/>
    <s v="JO-7316711"/>
    <s v="Hewlett Packard Enteprises"/>
    <x v="2"/>
    <m/>
    <m/>
    <s v="RFP"/>
    <d v="2024-03-05T00:00:00"/>
    <s v="Content Design / Formatting;"/>
    <s v="No"/>
    <s v="&gt; $1.5M - $2.5M"/>
    <s v="Usha and Atin are working on a sales deck that requires formatting help"/>
    <x v="3"/>
    <s v="Rejected"/>
    <x v="0"/>
    <n v="2"/>
    <x v="2"/>
    <m/>
    <m/>
    <m/>
    <m/>
    <x v="5"/>
    <x v="1"/>
    <s v="Rejected/Canceled"/>
    <m/>
    <m/>
    <m/>
    <m/>
    <s v="NG 28 FEB: Reject w/ Explanation - rejected due to pod capacity and design-only support._x000a_NG 27 FEB: Pending review, may wind up rejecting due to design-only scope. Connected with requestor and confirmed scope is to format ~20 slides; no other support is needed."/>
    <s v="Rejected/Canceled"/>
  </r>
  <r>
    <n v="329"/>
    <x v="305"/>
    <x v="305"/>
    <s v="lchristensen@deloitte.com"/>
    <x v="105"/>
    <x v="0"/>
    <m/>
    <s v="Workday"/>
    <m/>
    <m/>
    <s v="No"/>
    <s v="Joe Grossnickle, myself and Jonathan Gomez"/>
    <s v="Gomez, Jonathan &lt;jongomez@deloitte.com&gt;; Grossnickle, Joseph &lt;jgrossnickle@deloitte.com&gt;; Christensen, Lori &lt;lchristensen@deloitte.com&gt;"/>
    <s v="No"/>
    <s v="Joe Grossnickle"/>
    <s v="Grossnickle, Joseph &lt;jgrossnickle@deloitte.com&gt;"/>
    <m/>
    <m/>
    <d v="2024-02-28T00:00:00"/>
    <s v="Less than one week"/>
    <x v="0"/>
    <s v="JO-7173187"/>
    <s v="AT&amp;T"/>
    <x v="2"/>
    <s v="AT&amp;T Payroll Stabilization"/>
    <m/>
    <s v="Early Conversations"/>
    <m/>
    <s v="Content Design / Formatting;"/>
    <s v="No"/>
    <s v="&gt; $500K - $1.5M"/>
    <s v="We are looking for support with formatting and design of 3-4 slides for the AT&amp;T payroll stabilization analysis. Timelines will be from today/tomorrow with a deadline of next Tuesday/Wednesday"/>
    <x v="13"/>
    <s v="Accepted"/>
    <x v="1"/>
    <n v="1"/>
    <x v="0"/>
    <s v="Neema Sharma"/>
    <m/>
    <m/>
    <m/>
    <x v="77"/>
    <x v="0"/>
    <s v="Closed"/>
    <m/>
    <d v="2024-02-29T00:00:00"/>
    <m/>
    <d v="2024-03-19T00:00:00"/>
    <s v="Content still being developed. Neema to check with the team for final copy for upload to Stash."/>
    <s v="Jupiter Updated (Tags/Team)"/>
  </r>
  <r>
    <n v="330"/>
    <x v="306"/>
    <x v="306"/>
    <s v="alexchun@deloitte.com"/>
    <x v="11"/>
    <x v="2"/>
    <m/>
    <m/>
    <m/>
    <s v="Workforce Strategy &amp; Analytics"/>
    <s v="Yes"/>
    <m/>
    <m/>
    <s v="No"/>
    <s v="Bhawna Bist"/>
    <s v="bbist@deloitte.com"/>
    <m/>
    <m/>
    <d v="2024-02-29T00:00:00"/>
    <s v="Less than one week"/>
    <x v="1"/>
    <s v="N/A"/>
    <s v="Stanford Healthcare"/>
    <x v="0"/>
    <s v="Stanford Healthcare TA Advisory Support"/>
    <m/>
    <s v="Pre-RFX"/>
    <m/>
    <s v="Content Design / Formatting;Content and Asset Creation (net-new);"/>
    <s v="No"/>
    <s v="&gt; $500K - $1.5M"/>
    <s v="Requesting design and content support on materials for an upcoming client conversation.  "/>
    <x v="3"/>
    <s v="Rejected"/>
    <x v="0"/>
    <n v="1"/>
    <x v="0"/>
    <m/>
    <m/>
    <m/>
    <m/>
    <x v="5"/>
    <x v="1"/>
    <s v="Rejected/Canceled"/>
    <m/>
    <m/>
    <m/>
    <m/>
    <s v="NG 29 FEB: Reject w/ Explanation - rejected due to pod capacity and design-only support; referred to RM for support."/>
    <s v="Rejected/Canceled"/>
  </r>
  <r>
    <n v="331"/>
    <x v="307"/>
    <x v="307"/>
    <s v="lchristensen@deloitte.com"/>
    <x v="105"/>
    <x v="0"/>
    <m/>
    <s v="Payroll &amp; Workforce Management Solutions"/>
    <m/>
    <m/>
    <s v="No"/>
    <s v="Joseph Grossnickle, Lori Christensen"/>
    <s v="jgrossnickle@deloitte.com; lchristensen@deloitte.com"/>
    <s v="No"/>
    <s v="Kraig Eaton"/>
    <s v="keaton@deloitte.com"/>
    <m/>
    <m/>
    <d v="2024-03-04T00:00:00"/>
    <s v="1 week"/>
    <x v="0"/>
    <s v="JO-7173187"/>
    <s v="AT&amp;T"/>
    <x v="2"/>
    <m/>
    <m/>
    <s v="Early Conversations"/>
    <m/>
    <s v="PMO Support / Bid Management;Content and Asset Creation (net-new);Content Design / Formatting;strategic roadmap planning/event;"/>
    <s v="No"/>
    <s v="&gt; $2.5M - $5M"/>
    <s v="We will be starting discussions early next week to start planning and organizing an event with AT&amp;T to create a strategic roadmap."/>
    <x v="13"/>
    <s v="Accepted"/>
    <x v="2"/>
    <n v="3"/>
    <x v="5"/>
    <s v="Larry Mallett"/>
    <s v="Logan Webb"/>
    <s v="Joann Boduch"/>
    <m/>
    <x v="104"/>
    <x v="0"/>
    <s v="In-Progress"/>
    <n v="0.75"/>
    <d v="2024-03-06T00:00:00"/>
    <m/>
    <m/>
    <s v="NG 01 MAR: Intake call scheduled for 04 MAR."/>
    <s v="Jupiter Updated (Tags/Team)"/>
  </r>
  <r>
    <n v="332"/>
    <x v="308"/>
    <x v="308"/>
    <s v="jenahn@deloitte.com"/>
    <x v="87"/>
    <x v="2"/>
    <m/>
    <m/>
    <m/>
    <s v="Workforce Activation"/>
    <s v="Yes"/>
    <m/>
    <m/>
    <s v="Yes"/>
    <m/>
    <m/>
    <m/>
    <m/>
    <d v="2024-03-05T00:00:00"/>
    <s v="Less than one week"/>
    <x v="0"/>
    <s v="JO-7415992; JO-7415996"/>
    <s v="Merck / Leadership Summits"/>
    <x v="0"/>
    <m/>
    <m/>
    <s v="RFP"/>
    <d v="2024-03-08T00:00:00"/>
    <s v="Content Design / Formatting;"/>
    <s v="No"/>
    <s v="&lt; $500,000"/>
    <s v="Requesting Cole Butchen who's been helping with earlier parts of this pursuit and prior project that this is associated with "/>
    <x v="3"/>
    <s v="Accepted"/>
    <x v="0"/>
    <n v="2"/>
    <x v="0"/>
    <s v="Cole Butchen"/>
    <s v="Joann Boduch"/>
    <m/>
    <m/>
    <x v="105"/>
    <x v="0"/>
    <s v="Closed"/>
    <m/>
    <d v="2024-03-05T00:00:00"/>
    <m/>
    <d v="2024-03-25T00:00:00"/>
    <s v="Cole is managing this request with Joann's support."/>
    <s v="Jupiter Updated (Tags/Team)"/>
  </r>
  <r>
    <n v="333"/>
    <x v="309"/>
    <x v="309"/>
    <s v="kduerr@deloitte.com"/>
    <x v="15"/>
    <x v="6"/>
    <s v="HC Operate"/>
    <m/>
    <m/>
    <m/>
    <s v="Yes"/>
    <m/>
    <m/>
    <s v="Yes"/>
    <m/>
    <m/>
    <m/>
    <m/>
    <d v="2024-03-06T00:00:00"/>
    <s v="Less than one week"/>
    <x v="0"/>
    <s v="JO-7301403"/>
    <s v="RaceTrac"/>
    <x v="4"/>
    <s v="RaceTrac Operate "/>
    <m/>
    <s v="RFP"/>
    <d v="2024-03-15T00:00:00"/>
    <s v="PMO Support / Bid Management;Content Design / Formatting;"/>
    <s v="No"/>
    <s v="&gt; $1.5M - $2.5M"/>
    <m/>
    <x v="3"/>
    <s v="Accepted"/>
    <x v="0"/>
    <n v="2"/>
    <x v="0"/>
    <s v="Sooraj Sreenivasan"/>
    <m/>
    <m/>
    <m/>
    <x v="106"/>
    <x v="0"/>
    <s v="Closed"/>
    <m/>
    <d v="2024-03-07T00:00:00"/>
    <d v="2024-03-12T00:00:00"/>
    <d v="2024-03-15T00:00:00"/>
    <s v="commitment from pod was to provide only first draft support."/>
    <s v="Jupiter Updated (Tags/Team)"/>
  </r>
  <r>
    <n v="334"/>
    <x v="310"/>
    <x v="310"/>
    <s v="alexchun@deloitte.com"/>
    <x v="11"/>
    <x v="0"/>
    <m/>
    <s v="Digital HR &amp; Emerging Solutions"/>
    <m/>
    <m/>
    <s v="Yes"/>
    <m/>
    <m/>
    <s v="Yes"/>
    <m/>
    <m/>
    <m/>
    <m/>
    <d v="2024-03-11T00:00:00"/>
    <s v="3 weeks"/>
    <x v="0"/>
    <s v="JO-7422438"/>
    <s v="Honda"/>
    <x v="4"/>
    <s v="Honda TA Tech Transformation"/>
    <m/>
    <s v="Early Conversations"/>
    <m/>
    <s v="Content Design / Formatting;Content and Asset Creation (net-new);"/>
    <s v="No"/>
    <s v="&gt; $500K - $1.5M"/>
    <s v="We need support prepping for an upcoming TA transformation workshop with Honda.  The client is looking for our help understanding the 4 vendors for their upcoming software RFP."/>
    <x v="3"/>
    <s v="Accepted"/>
    <x v="0"/>
    <n v="2"/>
    <x v="0"/>
    <s v="Rebecca Eakin"/>
    <s v="Larry Mallett"/>
    <m/>
    <m/>
    <x v="107"/>
    <x v="0"/>
    <s v="Closed"/>
    <m/>
    <d v="2024-03-12T00:00:00"/>
    <m/>
    <d v="2024-04-08T00:00:00"/>
    <s v="VH: Scheduled intake call w/ Alex for Mon 3/11. He's OOO Fri. Anticipating this is simply design support so might be a &quot;no&quot;"/>
    <s v="Jupiter Updated (Tags/Team)"/>
  </r>
  <r>
    <n v="335"/>
    <x v="311"/>
    <x v="311"/>
    <s v="madraheim@deloitte.com"/>
    <x v="33"/>
    <x v="0"/>
    <m/>
    <s v="Workday"/>
    <m/>
    <m/>
    <s v="Yes"/>
    <m/>
    <m/>
    <s v="No"/>
    <s v="Anurag Dhingra"/>
    <s v="anudhingra@deloitte.com"/>
    <m/>
    <m/>
    <d v="2024-03-11T00:00:00"/>
    <s v="2 weeks"/>
    <x v="0"/>
    <s v="JO-7422861"/>
    <s v="FIS"/>
    <x v="3"/>
    <m/>
    <m/>
    <s v="RFP"/>
    <d v="2024-03-20T00:00:00"/>
    <s v="Content and Asset Creation (net-new);PMO Support / Bid Management;Content Design / Formatting;Account Planning;Pricing Model;Pursuit Advisory;"/>
    <s v="No"/>
    <s v="&gt; $500K - $1.5M"/>
    <s v="This will be a huge deal of 18th months and around 5M in potential spend. This is just the first phase. Anurag requesting Joann if available. "/>
    <x v="3"/>
    <s v="Accepted"/>
    <x v="2"/>
    <n v="3"/>
    <x v="2"/>
    <s v="Joann Boduch"/>
    <s v="Sooraj Sreenivasan"/>
    <m/>
    <m/>
    <x v="108"/>
    <x v="0"/>
    <s v="Closed"/>
    <m/>
    <d v="2024-03-12T00:00:00"/>
    <d v="2024-03-26T00:00:00"/>
    <d v="2024-03-29T00:00:00"/>
    <s v="Proposal was submitted on 3/20 and client communicated that they would let us know by 3/22 what our Orals time slot would be. As of 3/26, no time slot has been assigned. Orals will likely be pushed to week of 4/1. 4/2 Update: Suspected that this proposal was a &quot;price check&quot;. Not asked back for Orals. Scott Parker will be requesting a meeting to get more intel as to why we were not selected."/>
    <s v="Jupiter Updated (Tags/Team)"/>
  </r>
  <r>
    <n v="336"/>
    <x v="312"/>
    <x v="312"/>
    <s v="chrisforti@deloitte.com"/>
    <x v="16"/>
    <x v="0"/>
    <m/>
    <s v="Oracle Enabled Transformation"/>
    <m/>
    <m/>
    <s v="Yes"/>
    <m/>
    <m/>
    <s v="No"/>
    <s v="Sarah Szpaichler"/>
    <s v="Szpaichler, Sarah &lt;sszpaichler@deloitte.com&gt;"/>
    <m/>
    <m/>
    <d v="2024-03-12T00:00:00"/>
    <s v="1 week"/>
    <x v="0"/>
    <s v="JO-7416668"/>
    <s v="Mayo Clinic"/>
    <x v="0"/>
    <m/>
    <m/>
    <s v="RFP"/>
    <d v="2024-03-18T00:00:00"/>
    <s v="PMO Support / Bid Management;Content Design / Formatting;"/>
    <s v="No"/>
    <s v="&gt; $5M"/>
    <s v="In addition to responding to this RFP, we have two additional &quot;sole sourced&quot; opportunities related to Oracle HCM and UKG implementation support.  We are replacing PwC for this work, and thus, very strategic to the firm and to the overall business opportunity at Mayo.  If resources are available, we may want to ensure there is consistent branding across all documents being delivered to the client. Responses are already underway for these 3 opportunities, yet need more bandwidth and expertise from the GTM POD to help.  Thanks! "/>
    <x v="3"/>
    <s v="Rejected"/>
    <x v="2"/>
    <n v="3"/>
    <x v="5"/>
    <m/>
    <m/>
    <m/>
    <m/>
    <x v="5"/>
    <x v="1"/>
    <s v="Rejected/Canceled"/>
    <m/>
    <m/>
    <m/>
    <m/>
    <m/>
    <s v="Rejected/Canceled"/>
  </r>
  <r>
    <n v="337"/>
    <x v="313"/>
    <x v="313"/>
    <s v="alexchun@deloitte.com"/>
    <x v="11"/>
    <x v="0"/>
    <m/>
    <s v="ServiceNow HRT"/>
    <m/>
    <m/>
    <s v="Yes"/>
    <m/>
    <m/>
    <s v="Yes"/>
    <m/>
    <m/>
    <m/>
    <m/>
    <d v="2024-03-18T00:00:00"/>
    <s v="2 weeks"/>
    <x v="0"/>
    <s v="JO-7229539"/>
    <s v="Synopsys"/>
    <x v="2"/>
    <m/>
    <m/>
    <s v="Pre-RFX"/>
    <m/>
    <s v="PMO Support / Bid Management;Pursuit Advisory;Content Design / Formatting;Content and Asset Creation (net-new);"/>
    <s v="Unsure"/>
    <s v="&gt; $1.5M - $2.5M"/>
    <s v="Deloitte is being included in an upcoming RFP for Synopsys' ServiceNow HRSD, LSD, ITSM, and Finance implementation.  We do not have the RFP yet, but we are scheduling a call with the client this week(3/11) to learn more."/>
    <x v="3"/>
    <s v="Canceled"/>
    <x v="2"/>
    <n v="3"/>
    <x v="2"/>
    <m/>
    <m/>
    <m/>
    <m/>
    <x v="5"/>
    <x v="1"/>
    <s v="Rejected/Canceled"/>
    <m/>
    <m/>
    <d v="2024-03-18T00:00:00"/>
    <m/>
    <s v="CB 23 APR: Canceling due to not receiving the RFP._x000a_NG 13 MAR: On-Hold pending receipt of RFP and/or RFP timeline. Informed requestor we will evaluate pod ability to support at that time."/>
    <s v="Rejected/Canceled"/>
  </r>
  <r>
    <n v="338"/>
    <x v="314"/>
    <x v="314"/>
    <s v="chrisforti@deloitte.com"/>
    <x v="16"/>
    <x v="0"/>
    <m/>
    <s v="Payroll &amp; Workforce Management Solutions"/>
    <m/>
    <m/>
    <s v="Yes"/>
    <m/>
    <m/>
    <s v="No"/>
    <s v="Chip Newton"/>
    <s v="chipnewton@deloitte.com"/>
    <m/>
    <m/>
    <d v="2024-03-12T00:00:00"/>
    <s v="Less than one week"/>
    <x v="0"/>
    <s v="JO-6435544"/>
    <s v="Scripps Health"/>
    <x v="0"/>
    <m/>
    <m/>
    <s v="Orals"/>
    <m/>
    <s v="PMO Support / Bid Management;Content Design / Formatting;"/>
    <s v="No"/>
    <s v="&gt; $2.5M - $5M"/>
    <s v="Will need PMO and polishing of final deliverable to the client.  Could be 4 to 6 hours of work, from Tues - Thurs, of this week. Don't need creative services."/>
    <x v="3"/>
    <s v="Accepted"/>
    <x v="2"/>
    <n v="3"/>
    <x v="5"/>
    <s v="Veronica Holleran"/>
    <s v="Cole Butchen"/>
    <m/>
    <m/>
    <x v="109"/>
    <x v="0"/>
    <s v="Closed"/>
    <m/>
    <d v="2024-03-12T00:00:00"/>
    <d v="2024-03-15T00:00:00"/>
    <d v="2024-04-22T00:00:00"/>
    <m/>
    <s v="Jupiter Updated (Tags/Team)"/>
  </r>
  <r>
    <n v="339"/>
    <x v="315"/>
    <x v="315"/>
    <s v="bkaul@deloitte.com"/>
    <x v="106"/>
    <x v="2"/>
    <m/>
    <m/>
    <m/>
    <s v="Rewards &amp; Wellbeing"/>
    <s v="Yes"/>
    <m/>
    <m/>
    <s v="Yes"/>
    <m/>
    <m/>
    <m/>
    <m/>
    <d v="2024-03-18T00:00:00"/>
    <s v="2 weeks"/>
    <x v="0"/>
    <s v="JO-7440129"/>
    <s v="Mars"/>
    <x v="4"/>
    <s v="Mars HR and Workforce Risk"/>
    <m/>
    <s v="RFP"/>
    <d v="2024-03-28T00:00:00"/>
    <s v="PMO Support / Bid Management;Content Design / Formatting;Pricing Model;"/>
    <s v="No"/>
    <s v="&gt; $500K - $1.5M"/>
    <s v="Would like to work with Rebecca Eakin if possible. For a Workforce Risk pursuit at Mars with the potential to turn into large bit of work. Sole sourced where client has asked us for a range of options to support. We have previous proposals and delivered projects we can pull from"/>
    <x v="33"/>
    <s v="Accepted"/>
    <x v="2"/>
    <n v="3"/>
    <x v="2"/>
    <s v="Rebecca Eakin"/>
    <s v="Yi-Hui Chang"/>
    <m/>
    <m/>
    <x v="100"/>
    <x v="0"/>
    <s v="Closed"/>
    <m/>
    <d v="2024-03-18T00:00:00"/>
    <m/>
    <d v="2024-03-29T00:00:00"/>
    <m/>
    <s v="Jupiter Updated (Tags/Team)"/>
  </r>
  <r>
    <n v="340"/>
    <x v="316"/>
    <x v="316"/>
    <s v="zpremji@deloitte.com"/>
    <x v="50"/>
    <x v="0"/>
    <m/>
    <s v="Payroll &amp; Workforce Management Solutions"/>
    <m/>
    <m/>
    <s v="No"/>
    <s v="Mark Korbieh"/>
    <s v="mkorbieh@deloitte.com"/>
    <s v="No"/>
    <s v="John Brownridge"/>
    <s v="jbrownridge@deloitte.com"/>
    <m/>
    <m/>
    <d v="2024-03-19T00:00:00"/>
    <s v="2 weeks"/>
    <x v="0"/>
    <s v="JO-7328327"/>
    <s v="NXP"/>
    <x v="2"/>
    <m/>
    <m/>
    <s v="RFP"/>
    <d v="2024-03-29T00:00:00"/>
    <s v="PMO Support / Bid Management;Content Design / Formatting;"/>
    <s v="No"/>
    <s v="&gt; $2.5M - $5M"/>
    <m/>
    <x v="3"/>
    <s v="Accepted"/>
    <x v="2"/>
    <n v="3"/>
    <x v="2"/>
    <s v="Shwetha Chandrashekhar"/>
    <m/>
    <m/>
    <m/>
    <x v="96"/>
    <x v="0"/>
    <s v="Closed"/>
    <n v="0"/>
    <d v="2024-03-19T00:00:00"/>
    <m/>
    <d v="2024-04-08T00:00:00"/>
    <s v="RFP to Orals stage complete."/>
    <s v="Jupiter Updated (Tags/Team)"/>
  </r>
  <r>
    <n v="341"/>
    <x v="317"/>
    <x v="317"/>
    <s v="chrisforti@deloitte.com"/>
    <x v="16"/>
    <x v="0"/>
    <m/>
    <s v="Payroll &amp; Workforce Management Solutions"/>
    <m/>
    <m/>
    <s v="Yes"/>
    <m/>
    <m/>
    <s v="No"/>
    <s v="Chip Newton"/>
    <s v="chipnewton@deloitte.com"/>
    <m/>
    <m/>
    <d v="2024-03-22T00:00:00"/>
    <s v="1 week"/>
    <x v="0"/>
    <s v="JO-6435437"/>
    <s v="NYU Langone Health"/>
    <x v="0"/>
    <m/>
    <m/>
    <s v="RFP"/>
    <d v="2024-04-05T00:00:00"/>
    <s v="PMO Support / Bid Management;Content Design / Formatting;"/>
    <s v="No"/>
    <s v="&gt; $2.5M - $5M"/>
    <s v="The client has indicated the RFP for implementation of UKG Pro WFM will arrive on/by March 22ndg. Since the RFP is not yet in hand, I provided tentative info to some of the questions in the intake form, like assuming a 2 week turn around time for the RFP response."/>
    <x v="3"/>
    <s v="Canceled"/>
    <x v="2"/>
    <n v="3"/>
    <x v="2"/>
    <m/>
    <m/>
    <m/>
    <m/>
    <x v="5"/>
    <x v="2"/>
    <s v="Rejected/Canceled"/>
    <m/>
    <m/>
    <d v="2024-03-22T00:00:00"/>
    <m/>
    <s v="CB 23 APR: Canceling due to not receiving the RFP._x000a_NG 27 MAR: requestor states RFP now delayed until 22 APR; will keep us aware of any other changes._x000a_NG 22 MAR: Intake completed on 19 MAR; expecting RFP today and will determine resourcing, if available, when we have the RFP in-hand."/>
    <s v="Rejected/Canceled"/>
  </r>
  <r>
    <n v="342"/>
    <x v="318"/>
    <x v="318"/>
    <s v="madraheim@deloitte.com"/>
    <x v="33"/>
    <x v="0"/>
    <m/>
    <s v="Workday"/>
    <m/>
    <m/>
    <s v="No"/>
    <s v="Tim McMillin; Sandra Smith, Myself, Victoria Robinson, Anurag Dhingra"/>
    <s v="Tim McMillin"/>
    <s v="No"/>
    <s v="Victoria Robinson, Sandra Smith"/>
    <s v="vjrobinson@deloitte.com; sansmith@deloitte.com"/>
    <m/>
    <m/>
    <d v="2024-03-25T00:00:00"/>
    <s v="1 week"/>
    <x v="0"/>
    <s v="JO-6384656"/>
    <s v="First Citizens Bank"/>
    <x v="3"/>
    <m/>
    <m/>
    <s v="RFP"/>
    <d v="2024-03-29T00:00:00"/>
    <s v="PMO Support / Bid Management;Content and Asset Creation (net-new);Content Design / Formatting;Account Planning;Pursuit Advisory;"/>
    <s v="No"/>
    <s v="&gt; $5M"/>
    <s v="Our invitation got lost in an email to respond to this RFP and they came back and invited us to bid &quot;ASAP.&quot; Intake call coming today with First Citizens. Will be a very tight turnaround. I will be on vacation next week and Tim will lead in my absence. This will be combining First citizens and SVB on the Workday platform + UKG support. "/>
    <x v="3"/>
    <s v="Accepted"/>
    <x v="2"/>
    <n v="3"/>
    <x v="2"/>
    <s v="Joann Boduch"/>
    <s v="Amit Augustine Singh"/>
    <m/>
    <m/>
    <x v="110"/>
    <x v="0"/>
    <s v="In-Progress"/>
    <n v="0.5"/>
    <d v="2024-04-05T00:00:00"/>
    <m/>
    <m/>
    <s v="NG 04 APR: Updated initial weight to reflect revised timeline of 2 weeks; due 19 APR._x000a_NG 25 MAR: Updated to 'On-Hold'; requestor noted that the RFI will arrive in the next 1-2 weeks. I told them we will re-evaluate pod ability to support at that time._x000a_NG 22 MAR: Intake completed on 22 MAR; waiting on RFP timeline details from requestor and TBD on pod capacity to support."/>
    <s v="Jupiter Updated (Tags/Team)"/>
  </r>
  <r>
    <n v="343"/>
    <x v="319"/>
    <x v="319"/>
    <s v="jharless@deloitte.com"/>
    <x v="40"/>
    <x v="0"/>
    <m/>
    <s v="HR Strategy &amp; Solutions"/>
    <m/>
    <m/>
    <s v="No"/>
    <s v="Jessica Britton"/>
    <s v="jbritton@deloitte.com"/>
    <s v="No"/>
    <s v="Jessica Britton"/>
    <s v="jbritton@deloitte.com"/>
    <m/>
    <m/>
    <d v="2024-03-25T00:00:00"/>
    <s v="1 week"/>
    <x v="0"/>
    <s v="JO-7451669"/>
    <s v="Jeld-Wen"/>
    <x v="1"/>
    <m/>
    <m/>
    <s v="RFP"/>
    <d v="2024-04-01T00:00:00"/>
    <s v="Content Design / Formatting;PMO Support / Bid Management;Content and Asset Creation (net-new);"/>
    <s v="Unsure"/>
    <s v="&gt; $5M"/>
    <s v="Client is looking at HR Transformation including HR op model work, shared services, SuccessFactors HCM Implementation, and ServiceNow HRSD."/>
    <x v="3"/>
    <s v="Accepted"/>
    <x v="2"/>
    <n v="3"/>
    <x v="5"/>
    <s v="Veronica Holleran"/>
    <s v="Cole Butchen"/>
    <s v="(Maddy) Madhusudan Purushothaman"/>
    <m/>
    <x v="111"/>
    <x v="0"/>
    <s v="On Hold"/>
    <n v="1"/>
    <d v="2024-03-22T00:00:00"/>
    <d v="2024-05-15T00:00:00"/>
    <m/>
    <s v="Team wrapped SOW on Fri 5/10. Awaiting any feedback from client to incorp edits. "/>
    <s v="Jupiter Updated (Tags/Team)"/>
  </r>
  <r>
    <n v="344"/>
    <x v="320"/>
    <x v="320"/>
    <s v="zpremji@deloitte.com"/>
    <x v="50"/>
    <x v="0"/>
    <m/>
    <s v="SAP/SF Enabled Transformation"/>
    <m/>
    <m/>
    <s v="Yes"/>
    <m/>
    <m/>
    <s v="No"/>
    <s v="John Brownridge"/>
    <s v="jbrownridge@deloitte.com"/>
    <m/>
    <m/>
    <d v="2024-03-27T00:00:00"/>
    <s v="1 week"/>
    <x v="2"/>
    <s v="JO-7462620"/>
    <s v="Disney"/>
    <x v="2"/>
    <s v="Disney SAP SF Pre Implementation"/>
    <m/>
    <s v="RFP"/>
    <d v="2024-04-03T00:00:00"/>
    <s v="Content and Asset Creation (net-new);Content Design / Formatting;PMO Support / Bid Management;"/>
    <s v="No"/>
    <s v="&gt; $1.5M - $2.5M"/>
    <m/>
    <x v="3"/>
    <s v="Accepted"/>
    <x v="0"/>
    <n v="2"/>
    <x v="2"/>
    <s v="Michael Gilman"/>
    <m/>
    <m/>
    <m/>
    <x v="53"/>
    <x v="0"/>
    <s v="In-Progress"/>
    <n v="0.5"/>
    <d v="2024-03-28T00:00:00"/>
    <m/>
    <m/>
    <s v="27 MAR: Intake call completed; proposal due 03 APR at 8a ET"/>
    <s v="Jupiter Updated (Tags/Team)"/>
  </r>
  <r>
    <n v="345"/>
    <x v="321"/>
    <x v="321"/>
    <s v="zpremji@deloitte.com"/>
    <x v="50"/>
    <x v="0"/>
    <m/>
    <s v="HR Strategy &amp; Solutions"/>
    <m/>
    <m/>
    <s v="Yes"/>
    <m/>
    <m/>
    <s v="No"/>
    <s v="Kartik Shukla"/>
    <s v="kdshukla@deloitte.com"/>
    <m/>
    <m/>
    <d v="2024-03-29T00:00:00"/>
    <s v="2 weeks"/>
    <x v="0"/>
    <s v="JO-7464801"/>
    <s v="Verizon"/>
    <x v="2"/>
    <m/>
    <m/>
    <s v="RFI"/>
    <d v="2024-04-08T00:00:00"/>
    <s v="Content and Asset Creation (net-new);Content Design / Formatting;PMO Support / Bid Management;"/>
    <s v="No"/>
    <s v="&gt; $1.5M - $2.5M"/>
    <m/>
    <x v="3"/>
    <s v="Accepted"/>
    <x v="0"/>
    <n v="2"/>
    <x v="2"/>
    <s v="Logan Webb"/>
    <s v="Yi-Hui Chang"/>
    <s v="(Maddy) Madhusudan Purushothaman"/>
    <m/>
    <x v="112"/>
    <x v="0"/>
    <s v="In-Progress"/>
    <n v="0.5"/>
    <d v="2024-03-28T00:00:00"/>
    <m/>
    <m/>
    <m/>
    <s v="Jupiter Updated (Tags/Team)"/>
  </r>
  <r>
    <n v="346"/>
    <x v="322"/>
    <x v="322"/>
    <s v="yingwang9@deloitte.com"/>
    <x v="43"/>
    <x v="2"/>
    <m/>
    <m/>
    <m/>
    <s v="Workforce Development"/>
    <s v="Yes"/>
    <m/>
    <m/>
    <s v="Yes"/>
    <m/>
    <m/>
    <m/>
    <m/>
    <d v="2024-04-02T00:00:00"/>
    <s v="Less than one week"/>
    <x v="0"/>
    <s v="JO-7487533 "/>
    <s v="American Express"/>
    <x v="3"/>
    <s v="Amex ADAP Org and Skill Assessment"/>
    <m/>
    <s v="Pre-RFX"/>
    <m/>
    <s v="Content and Asset Creation (net-new);"/>
    <s v="No"/>
    <s v="&lt; $500,000"/>
    <m/>
    <x v="13"/>
    <s v="Accepted"/>
    <x v="0"/>
    <n v="2"/>
    <x v="2"/>
    <s v="Rebecca Eakin"/>
    <s v="Yi-Hui Chang"/>
    <m/>
    <m/>
    <x v="100"/>
    <x v="0"/>
    <s v="Closed"/>
    <m/>
    <d v="2024-04-03T00:00:00"/>
    <m/>
    <d v="2024-04-12T00:00:00"/>
    <s v="Client decided to move forward with conducting their own internal assessment"/>
    <s v="Jupiter Updated (Tags/Team)"/>
  </r>
  <r>
    <n v="347"/>
    <x v="323"/>
    <x v="323"/>
    <s v="kduerr@deloitte.com"/>
    <x v="15"/>
    <x v="0"/>
    <m/>
    <s v="Payroll &amp; Workforce Management Solutions"/>
    <m/>
    <m/>
    <s v="Yes"/>
    <m/>
    <m/>
    <s v="Yes"/>
    <m/>
    <m/>
    <m/>
    <m/>
    <d v="2024-04-04T00:00:00"/>
    <s v="2 weeks"/>
    <x v="0"/>
    <s v="JO-6727446"/>
    <s v="Ford   "/>
    <x v="4"/>
    <m/>
    <m/>
    <s v="RFP"/>
    <d v="2024-04-19T00:00:00"/>
    <s v="Content Design / Formatting;"/>
    <s v="No"/>
    <s v="&gt; $5M"/>
    <s v="We need design help on current slides and reformating of slides"/>
    <x v="3"/>
    <s v="Accepted"/>
    <x v="0"/>
    <n v="2"/>
    <x v="0"/>
    <s v="Rebecca Eakin"/>
    <s v="Michael Gilman"/>
    <m/>
    <m/>
    <x v="113"/>
    <x v="0"/>
    <s v="In-Progress"/>
    <n v="0.5"/>
    <d v="2024-04-08T00:00:00"/>
    <d v="2024-04-19T00:00:00"/>
    <m/>
    <s v="Submitted proposal on 4/19; team would like our continued support if downselected for Orals"/>
    <s v="Jupiter Updated (Tags/Team)"/>
  </r>
  <r>
    <n v="348"/>
    <x v="324"/>
    <x v="324"/>
    <s v="cohara@deloitte.com"/>
    <x v="107"/>
    <x v="6"/>
    <s v="HC Operate"/>
    <m/>
    <m/>
    <m/>
    <s v="Yes"/>
    <m/>
    <m/>
    <s v="No"/>
    <s v="Keerat Bawa"/>
    <s v="kbawa@deloitte.com"/>
    <m/>
    <m/>
    <d v="2024-04-15T00:00:00"/>
    <s v="3 weeks"/>
    <x v="0"/>
    <s v="JO-7473744"/>
    <s v="Stagwell"/>
    <x v="2"/>
    <m/>
    <m/>
    <s v="Orals"/>
    <m/>
    <s v="Content and Asset Creation (net-new);"/>
    <s v="Unsure"/>
    <s v="&gt; $5M"/>
    <s v="Cross-OP sole-sourced opportunity for op model redesign &amp; long-term Operate work at Stagwell Marketing. Presentation to the Board of Directors in early May to include high-level savings targets across functions and roadmap to get there. Big theam of SMs and PMDs (incl. Dan Brown and Rob Straub); given timeline, looking for additional support with hands-on material creation and savings calculations."/>
    <x v="13"/>
    <s v="Accepted"/>
    <x v="0"/>
    <n v="2"/>
    <x v="2"/>
    <s v="Yi-Hui Chang"/>
    <s v="Sooraj Sreenivasan"/>
    <s v="Logan Webb"/>
    <m/>
    <x v="114"/>
    <x v="0"/>
    <s v="Closed"/>
    <n v="0"/>
    <d v="2024-04-16T00:00:00"/>
    <m/>
    <d v="2024-05-14T00:00:00"/>
    <s v="Client decided to conducting their own shared services "/>
    <s v="Jupiter Updated (Tags/Team)"/>
  </r>
  <r>
    <n v="349"/>
    <x v="325"/>
    <x v="325"/>
    <s v="mkorbieh@deloitte.com"/>
    <x v="22"/>
    <x v="1"/>
    <m/>
    <m/>
    <s v="Change Services (CS&amp;A / T&amp;C)"/>
    <m/>
    <s v="Yes"/>
    <m/>
    <m/>
    <s v="No"/>
    <s v="Luke Monck"/>
    <s v="lmonck@deloitte.com"/>
    <m/>
    <m/>
    <d v="2024-04-18T00:00:00"/>
    <s v="Less than one week"/>
    <x v="0"/>
    <s v="JO-7496650"/>
    <s v="Corteva"/>
    <x v="1"/>
    <m/>
    <m/>
    <s v="RFI"/>
    <d v="2024-04-30T00:00:00"/>
    <s v="PMO Support / Bid Management;Content and Asset Creation (net-new);Content Design / Formatting;"/>
    <s v="No"/>
    <s v="&gt; $500K - $1.5M"/>
    <m/>
    <x v="13"/>
    <s v="Rejected"/>
    <x v="0"/>
    <n v="2"/>
    <x v="2"/>
    <m/>
    <m/>
    <m/>
    <m/>
    <x v="5"/>
    <x v="1"/>
    <s v="Rejected/Canceled"/>
    <m/>
    <m/>
    <m/>
    <m/>
    <s v="NG 24 APR: Reject w/ Explanation - rejected due to turnaround time and pod capacity; referred to WT ER&amp;I support resources."/>
    <s v="Rejected/Canceled"/>
  </r>
  <r>
    <n v="350"/>
    <x v="326"/>
    <x v="326"/>
    <s v="yingwang9@deloitte.com"/>
    <x v="43"/>
    <x v="2"/>
    <m/>
    <m/>
    <m/>
    <s v="Workforce Strategy &amp; Analytics"/>
    <s v="No"/>
    <s v="Seneca Smith"/>
    <s v="Smith, Seneca &lt;sensmith@deloitte.com&gt;"/>
    <s v="Yes"/>
    <m/>
    <m/>
    <m/>
    <m/>
    <d v="2024-04-19T00:00:00"/>
    <s v="1 week"/>
    <x v="1"/>
    <s v="N/A"/>
    <s v="Bank of America"/>
    <x v="3"/>
    <s v="IT Talent Acquisition Strategy"/>
    <m/>
    <s v="Early Conversations"/>
    <m/>
    <s v="Content and Asset Creation (net-new);"/>
    <s v="No"/>
    <s v="&gt; $500K - $1.5M"/>
    <s v="I'd like to request Logan Webb to support"/>
    <x v="3"/>
    <s v="Accepted"/>
    <x v="1"/>
    <n v="1"/>
    <x v="0"/>
    <s v="Logan Webb"/>
    <m/>
    <m/>
    <m/>
    <x v="26"/>
    <x v="0"/>
    <s v="Closed"/>
    <m/>
    <d v="2024-04-22T00:00:00"/>
    <m/>
    <d v="2024-04-26T00:00:00"/>
    <s v="19 APR: Intake call completed; 3-5 slide POV due EOW. Jupiter ID forthcoming."/>
    <s v="Not a Pursuit"/>
  </r>
  <r>
    <n v="351"/>
    <x v="327"/>
    <x v="327"/>
    <s v="mblinn@deloitte.com"/>
    <x v="56"/>
    <x v="0"/>
    <m/>
    <s v="Workday"/>
    <m/>
    <m/>
    <s v="No"/>
    <s v="Shweta Rathi"/>
    <s v="shwrathi@deloitte.com"/>
    <s v="No"/>
    <s v="Dominick Sabatino"/>
    <s v="dsabatino@deloitte.com"/>
    <m/>
    <m/>
    <d v="2024-04-22T00:00:00"/>
    <s v="1 week"/>
    <x v="1"/>
    <s v="N/A"/>
    <s v="Ameren"/>
    <x v="1"/>
    <m/>
    <m/>
    <s v="RFP"/>
    <d v="2024-04-29T00:00:00"/>
    <s v="Content Design / Formatting;"/>
    <s v="No"/>
    <s v="&lt; $500,000"/>
    <m/>
    <x v="3"/>
    <s v="Canceled"/>
    <x v="3"/>
    <s v=""/>
    <x v="6"/>
    <m/>
    <m/>
    <m/>
    <m/>
    <x v="5"/>
    <x v="1"/>
    <s v="Rejected/Canceled"/>
    <m/>
    <m/>
    <m/>
    <m/>
    <s v="NG 23 APR: Requestor confirmed that the RFP was cancelled by the client."/>
    <s v="Rejected/Canceled"/>
  </r>
  <r>
    <n v="352"/>
    <x v="328"/>
    <x v="328"/>
    <s v="abreimayer@deloitte.com"/>
    <x v="108"/>
    <x v="0"/>
    <m/>
    <s v="Workday"/>
    <m/>
    <m/>
    <s v="Yes"/>
    <m/>
    <m/>
    <s v="Yes"/>
    <m/>
    <m/>
    <m/>
    <m/>
    <d v="2024-05-03T00:00:00"/>
    <s v="3 weeks"/>
    <x v="0"/>
    <s v="JO-6034579"/>
    <s v="Trane Technologies"/>
    <x v="4"/>
    <m/>
    <m/>
    <s v="RFP"/>
    <d v="2024-05-10T00:00:00"/>
    <s v="Content Design / Formatting;"/>
    <s v="Unsure"/>
    <s v="&gt; $5M"/>
    <m/>
    <x v="3"/>
    <s v="Accepted"/>
    <x v="0"/>
    <n v="2"/>
    <x v="0"/>
    <s v="(Maddy) Madhusudan Purushothaman"/>
    <s v="Cole Butchen"/>
    <m/>
    <m/>
    <x v="115"/>
    <x v="0"/>
    <s v="In-Progress"/>
    <n v="0.33"/>
    <d v="2024-05-06T00:00:00"/>
    <m/>
    <m/>
    <s v="NG 24 APR: Sent note to requestor confirming scope, but not confirming support - noted that we will confirm support once we receive RFP based on pod capacity._x000a_NG 23 APR: intake call completed; have not received RFP as of yet"/>
    <s v="Jupiter Updated (Tags/Team)"/>
  </r>
  <r>
    <n v="353"/>
    <x v="329"/>
    <x v="329"/>
    <s v="madraheim@deloitte.com"/>
    <x v="33"/>
    <x v="2"/>
    <m/>
    <m/>
    <m/>
    <m/>
    <s v="Yes"/>
    <m/>
    <m/>
    <s v="Yes"/>
    <s v="Anurag Dhingra"/>
    <s v="anudhingra@deloitte.com"/>
    <m/>
    <m/>
    <d v="2024-04-24T00:00:00"/>
    <s v="Less than one week"/>
    <x v="0"/>
    <s v="JO-7509479"/>
    <s v="PNC Bank"/>
    <x v="3"/>
    <m/>
    <m/>
    <s v="RFP"/>
    <d v="2024-04-30T00:00:00"/>
    <s v="Content Design / Formatting;"/>
    <s v="No"/>
    <s v="&gt; $500K - $1.5M"/>
    <m/>
    <x v="3"/>
    <s v="Accepted"/>
    <x v="0"/>
    <n v="2"/>
    <x v="2"/>
    <s v="Joann Boduch"/>
    <s v="Amit Augustine Singh"/>
    <m/>
    <m/>
    <x v="110"/>
    <x v="0"/>
    <s v="In-Progress"/>
    <n v="0.5"/>
    <d v="2024-04-24T00:00:00"/>
    <m/>
    <m/>
    <m/>
    <s v="Jupiter Updated (Tags/Team)"/>
  </r>
  <r>
    <n v="354"/>
    <x v="330"/>
    <x v="330"/>
    <s v="zpremji@deloitte.com"/>
    <x v="50"/>
    <x v="0"/>
    <m/>
    <s v="Digital HR &amp; Emerging Solutions"/>
    <m/>
    <m/>
    <s v="No"/>
    <s v="Andrea Wilp"/>
    <s v="awilp@deloitte.com"/>
    <s v="No"/>
    <s v="John Brownridge"/>
    <s v="jbrownridge@deloitte.com"/>
    <m/>
    <m/>
    <d v="2024-04-29T00:00:00"/>
    <s v="2 weeks"/>
    <x v="0"/>
    <s v="JO-7155616"/>
    <s v="Apple"/>
    <x v="2"/>
    <m/>
    <m/>
    <s v="Pre-RFX"/>
    <m/>
    <s v="Content Design / Formatting; Need strong design support for a workshop presentation that will accelerate the proposal."/>
    <s v="No"/>
    <s v="&gt; $500K - $1.5M"/>
    <m/>
    <x v="3"/>
    <s v="Canceled"/>
    <x v="0"/>
    <n v="2"/>
    <x v="2"/>
    <m/>
    <m/>
    <m/>
    <m/>
    <x v="5"/>
    <x v="1"/>
    <s v="Rejected/Canceled"/>
    <m/>
    <m/>
    <m/>
    <m/>
    <s v="NG 24 APR: Requestor stated that this may be exclusively for design services; asked that they check back with their SM to see if they need additional support. Placing 'on hold' for now."/>
    <s v="Rejected/Canceled"/>
  </r>
  <r>
    <n v="355"/>
    <x v="331"/>
    <x v="331"/>
    <s v="ccheesman@deloitte.com"/>
    <x v="109"/>
    <x v="0"/>
    <m/>
    <s v="HR Strategy &amp; Solutions"/>
    <m/>
    <m/>
    <s v="Yes"/>
    <m/>
    <m/>
    <s v="No"/>
    <s v="Trey Howard and Matt Kraus"/>
    <s v="treyhoward@deloitte.com"/>
    <m/>
    <m/>
    <d v="2024-04-30T00:00:00"/>
    <s v="2 weeks"/>
    <x v="0"/>
    <s v="JO-7295874"/>
    <s v="Mars"/>
    <x v="4"/>
    <m/>
    <m/>
    <s v="RFP"/>
    <d v="2024-05-10T00:00:00"/>
    <s v="Content Design / Formatting;Content and Asset Creation (net-new);PMO Support / Bid Management;"/>
    <s v="No"/>
    <s v="&gt; $500K - $1.5M"/>
    <s v="Client has launched an RFP for suppliers to bid on three key pieces of work: _x000a_1._x0009_High level business case and feasibility of combining the 2 current Workday tenants to support Vet Health and CPG businesses and future acquisitions_x000a_2._x0009_Target state technology architecture (that includes an option for consolidation of 2 Workday instances across Mars) with estimated level of investment for recommended solutions over 3 years including Learning, Recruiting etc._x000a_3._x0009_Governance model required including;  _x000a_o_x0009_Criteria to assess use of AI/ML within ecosystem_x000a_o_x0009_Key metrics to measure success of strategic architect model and business outcomes from investments eg adoption over time, benefits per investment initiative_x000a__x000a_Deloitte HC holds deep relationships across Mars as we were the SI provider for the implementation of both Workday instances at Mars (CPG and the Vet Health businesses).  Deloitte also provides AMS services for Workday across Mars.  Winning this work will position Deloitte to win the longer-term program, tech implementation and continued AMS services across Mars. _x000a__x000a_Looking for support with content development, design and some PMO support through the next 2 weeks.  "/>
    <x v="3"/>
    <s v="Accepted"/>
    <x v="0"/>
    <n v="2"/>
    <x v="2"/>
    <s v="Rebecca Eakin"/>
    <m/>
    <m/>
    <m/>
    <x v="45"/>
    <x v="0"/>
    <s v="Closed"/>
    <m/>
    <d v="2024-05-01T00:00:00"/>
    <m/>
    <d v="2024-05-13T00:00:00"/>
    <m/>
    <s v="Jupiter Updated (Tags/Team)"/>
  </r>
  <r>
    <n v="356"/>
    <x v="332"/>
    <x v="332"/>
    <s v="andrclark@deloitte.com"/>
    <x v="8"/>
    <x v="0"/>
    <m/>
    <s v="SAP/SF Enabled Transformation"/>
    <m/>
    <m/>
    <s v="Yes"/>
    <m/>
    <m/>
    <s v="No"/>
    <s v="Brian Stewart"/>
    <s v="bstewart@deloitte.com"/>
    <m/>
    <m/>
    <d v="2024-04-30T00:00:00"/>
    <s v="Less than one week"/>
    <x v="0"/>
    <s v="JO-7520392"/>
    <s v="Archer Daniel Midland Company"/>
    <x v="4"/>
    <m/>
    <m/>
    <s v="RFI"/>
    <d v="2024-05-03T00:00:00"/>
    <s v="PMO Support / Bid Management;Content Design / Formatting;"/>
    <s v="No"/>
    <s v="&gt; $500K - $1.5M"/>
    <s v="Looking for some support answering an RFI. RFP will likely come in the next month or so if we are downselected."/>
    <x v="3"/>
    <s v="Accepted"/>
    <x v="2"/>
    <n v="3"/>
    <x v="2"/>
    <s v="Shwetha Chandrashekhar"/>
    <s v="Cole Butchen"/>
    <s v="(Maddy) Madhusudan Purushothaman"/>
    <m/>
    <x v="116"/>
    <x v="0"/>
    <s v="Closed"/>
    <n v="0"/>
    <m/>
    <m/>
    <d v="2024-05-03T00:00:00"/>
    <m/>
    <s v="Jupiter Updated (Tags/Team)"/>
  </r>
  <r>
    <n v="357"/>
    <x v="333"/>
    <x v="333"/>
    <s v="punetandon@deloitte.com"/>
    <x v="13"/>
    <x v="0"/>
    <m/>
    <s v="SAP/SF Enabled Transformation"/>
    <m/>
    <m/>
    <s v="Yes"/>
    <m/>
    <m/>
    <s v="No"/>
    <s v="Toan Viradet"/>
    <s v="xviradet@deloitte.com"/>
    <m/>
    <m/>
    <d v="2024-05-02T00:00:00"/>
    <s v="Less than one week"/>
    <x v="2"/>
    <s v="N/A"/>
    <s v="Disney"/>
    <x v="2"/>
    <s v="Disney HCM transition"/>
    <m/>
    <s v="Orals"/>
    <m/>
    <s v="PMO Support / Bid Management;Content Design / Formatting;"/>
    <s v="Yes"/>
    <s v="&gt; $5M"/>
    <m/>
    <x v="3"/>
    <s v="Rejected"/>
    <x v="3"/>
    <s v=""/>
    <x v="6"/>
    <m/>
    <m/>
    <m/>
    <m/>
    <x v="5"/>
    <x v="1"/>
    <s v="Rejected/Canceled"/>
    <m/>
    <m/>
    <m/>
    <m/>
    <s v="This is a duplicate request as the above Disney line item (as Puneet recently joined the team and did not know the HC GTM Pod was already engaged)."/>
    <s v="Rejected/Canceled"/>
  </r>
  <r>
    <n v="358"/>
    <x v="334"/>
    <x v="334"/>
    <s v="dprovitt@deloitte.com"/>
    <x v="110"/>
    <x v="2"/>
    <m/>
    <m/>
    <m/>
    <s v="Rewards &amp; Wellbeing"/>
    <n v="0"/>
    <s v="Sheila Sever"/>
    <s v="ssever@deloitte.com"/>
    <s v="No"/>
    <s v="Sheila Sever"/>
    <s v="ssever@deloitte.com"/>
    <m/>
    <m/>
    <d v="2024-05-02T00:00:00"/>
    <s v="1 week"/>
    <x v="0"/>
    <s v="JO-7537741"/>
    <s v="TVA (Tennessee Valley Authority)"/>
    <x v="1"/>
    <s v="Tennessee Valley Authority - Rough Order of Magnitude (ROM) request"/>
    <m/>
    <s v="RFI"/>
    <d v="2024-05-10T00:00:00"/>
    <s v="Content and Asset Creation (net-new);Writing response for Skills/JA piece;"/>
    <s v="Unsure"/>
    <s v="&gt; $500K - $1.5M"/>
    <s v="This is a ROM (rough order of magnitude) request, to include high level writing and pricing."/>
    <x v="13"/>
    <s v="Accepted"/>
    <x v="2"/>
    <n v="3"/>
    <x v="0"/>
    <s v="Yi-Hui Chang"/>
    <s v="(Maddy) Madhusudan Purushothaman"/>
    <m/>
    <m/>
    <x v="61"/>
    <x v="0"/>
    <s v="In-Progress"/>
    <n v="0.75"/>
    <d v="2024-05-06T00:00:00"/>
    <m/>
    <m/>
    <m/>
    <s v="Jupiter Updated (Tags/Team)"/>
  </r>
  <r>
    <n v="359"/>
    <x v="335"/>
    <x v="335"/>
    <s v="alombardo@deloitte.com"/>
    <x v="111"/>
    <x v="0"/>
    <m/>
    <s v="HR Strategy &amp; Solutions"/>
    <m/>
    <m/>
    <s v="Yes"/>
    <m/>
    <m/>
    <s v="Yes"/>
    <m/>
    <m/>
    <m/>
    <m/>
    <d v="2024-05-03T00:00:00"/>
    <s v="1 week"/>
    <x v="0"/>
    <s v="JO-7473623"/>
    <s v="Herc Rentals "/>
    <x v="4"/>
    <m/>
    <m/>
    <s v="RFI"/>
    <d v="2024-05-10T00:00:00"/>
    <s v="Content and Asset Creation (net-new);Content Design / Formatting;"/>
    <s v="Unsure"/>
    <s v="&gt; $5M"/>
    <s v="We initially thought the effort would be vendor selection but, it appears to be SI selection in advance of choosing a platform.  "/>
    <x v="3"/>
    <s v="Accepted"/>
    <x v="0"/>
    <n v="2"/>
    <x v="2"/>
    <s v="Sooraj Sreenivasan"/>
    <m/>
    <m/>
    <m/>
    <x v="106"/>
    <x v="0"/>
    <s v="In-Progress"/>
    <n v="0.5"/>
    <d v="2024-05-06T00:00:00"/>
    <m/>
    <m/>
    <s v="5/14 - Orals planned for 5/22"/>
    <s v="Jupiter Updated (Tags/Team)"/>
  </r>
  <r>
    <n v="360"/>
    <x v="336"/>
    <x v="336"/>
    <s v="chrisforti@deloitte.com"/>
    <x v="16"/>
    <x v="2"/>
    <m/>
    <m/>
    <m/>
    <s v="Workforce Strategy &amp; Analytics"/>
    <s v="Yes"/>
    <m/>
    <m/>
    <s v="No"/>
    <s v="Chloe Domergue"/>
    <s v="cdomergue@deloitte.com"/>
    <m/>
    <m/>
    <d v="2024-05-03T00:00:00"/>
    <s v="1 week"/>
    <x v="2"/>
    <s v="N/A"/>
    <s v="Novartis"/>
    <x v="0"/>
    <s v="Novartis Workforce Management"/>
    <m/>
    <s v="RFI"/>
    <d v="2024-05-10T00:00:00"/>
    <s v="PMO Support / Bid Management;Content Design / Formatting;"/>
    <s v="Unsure"/>
    <s v="&gt; $500K - $1.5M"/>
    <s v="I will forward the RFI to Nick G. for review after submitting this request. "/>
    <x v="3"/>
    <s v="Rejected"/>
    <x v="3"/>
    <s v=""/>
    <x v="6"/>
    <m/>
    <m/>
    <m/>
    <m/>
    <x v="5"/>
    <x v="1"/>
    <s v="Rejected/Canceled"/>
    <m/>
    <m/>
    <m/>
    <m/>
    <m/>
    <s v="Rejected/Canceled"/>
  </r>
  <r>
    <n v="361"/>
    <x v="337"/>
    <x v="337"/>
    <s v="aoshaughnessy@deloitte.com"/>
    <x v="112"/>
    <x v="0"/>
    <m/>
    <s v="HR Strategy &amp; Solutions"/>
    <m/>
    <m/>
    <s v="No"/>
    <s v="Maggie Zatkulak"/>
    <s v="mzatkulak@deloitte.com"/>
    <s v="Yes"/>
    <m/>
    <m/>
    <m/>
    <m/>
    <d v="2024-05-13T00:00:00"/>
    <s v="2 weeks"/>
    <x v="1"/>
    <s v="N/A"/>
    <s v="Health Care GEN AI GTM Campaign"/>
    <x v="0"/>
    <m/>
    <m/>
    <m/>
    <m/>
    <s v="Account Planning;Content and Asset Creation (net-new);Pursuit Advisory;"/>
    <s v="No"/>
    <s v="&gt; $500K - $1.5M"/>
    <s v="We need support and strategic guidance on how to mobilize health care accounts and HCALs to help our team generate interest and demand for our GEAN AI service offerings."/>
    <x v="3"/>
    <s v="Accepted"/>
    <x v="0"/>
    <n v="2"/>
    <x v="5"/>
    <s v="Shwetha Chandrashekhar"/>
    <m/>
    <m/>
    <m/>
    <x v="96"/>
    <x v="0"/>
    <s v="In-Progress"/>
    <n v="1"/>
    <d v="2024-05-07T00:00:00"/>
    <m/>
    <m/>
    <m/>
    <s v="Not a Pursuit"/>
  </r>
  <r>
    <n v="362"/>
    <x v="338"/>
    <x v="338"/>
    <s v="andrclark@deloitte.com"/>
    <x v="8"/>
    <x v="2"/>
    <m/>
    <m/>
    <m/>
    <s v="Workforce Development"/>
    <s v="Yes"/>
    <m/>
    <m/>
    <s v="No"/>
    <s v="Sameer Khan"/>
    <s v="samekhan@deloitte.com"/>
    <m/>
    <m/>
    <d v="2024-05-08T00:00:00"/>
    <s v="1 week"/>
    <x v="0"/>
    <s v="JO-7138853"/>
    <s v="Archer Daniels Midland Company"/>
    <x v="4"/>
    <m/>
    <m/>
    <s v="RFP"/>
    <d v="2024-05-15T00:00:00"/>
    <s v="PMO Support / Bid Management;Content Design / Formatting;"/>
    <s v="No"/>
    <s v="&gt; $500K - $1.5M"/>
    <s v="Very similar support needed to the ADM pursuit from last week. Help with standard &quot;About Deloitte&quot; questions. Proposal formatting / design needed."/>
    <x v="3"/>
    <s v="Rejected"/>
    <x v="3"/>
    <s v=""/>
    <x v="6"/>
    <m/>
    <m/>
    <m/>
    <m/>
    <x v="5"/>
    <x v="1"/>
    <s v="Rejected/Canceled"/>
    <m/>
    <m/>
    <m/>
    <m/>
    <s v="Rejected as the request was primarily for formatting help on a quick turn RFI."/>
    <s v="Rejected/Canceled"/>
  </r>
  <r>
    <n v="363"/>
    <x v="339"/>
    <x v="339"/>
    <s v="ebazilian@deloitte.com"/>
    <x v="113"/>
    <x v="0"/>
    <m/>
    <s v="HR Strategy &amp; Solutions"/>
    <m/>
    <m/>
    <s v="No"/>
    <s v="Zac Quayle"/>
    <s v="zquayle@deloitte.com"/>
    <s v="No"/>
    <s v="Sendhil Govindarajan"/>
    <s v="sgovindarajan@deloitte.com"/>
    <m/>
    <m/>
    <d v="2024-05-20T00:00:00"/>
    <s v="Less than one week"/>
    <x v="0"/>
    <s v="JO-7543650"/>
    <s v="Smurfit WestRock"/>
    <x v="1"/>
    <m/>
    <m/>
    <s v="Contracting"/>
    <m/>
    <s v="Content Design / Formatting;Pursuit Advisory;"/>
    <s v="No"/>
    <s v="&gt; $500K - $1.5M"/>
    <m/>
    <x v="13"/>
    <s v="Rejected"/>
    <x v="3"/>
    <s v=""/>
    <x v="6"/>
    <m/>
    <m/>
    <m/>
    <m/>
    <x v="5"/>
    <x v="1"/>
    <s v="Rejected/Canceled"/>
    <m/>
    <m/>
    <m/>
    <m/>
    <s v="The turn-around was too quick; we were able to provide supplemental resources, data, and POCs for the team to leverage instead of the Pod"/>
    <s v="Rejected/Canceled"/>
  </r>
  <r>
    <m/>
    <x v="340"/>
    <x v="340"/>
    <m/>
    <x v="114"/>
    <x v="18"/>
    <m/>
    <m/>
    <m/>
    <m/>
    <m/>
    <m/>
    <m/>
    <m/>
    <m/>
    <m/>
    <m/>
    <m/>
    <m/>
    <m/>
    <x v="3"/>
    <m/>
    <m/>
    <x v="8"/>
    <m/>
    <m/>
    <m/>
    <m/>
    <m/>
    <m/>
    <m/>
    <m/>
    <x v="1"/>
    <m/>
    <x v="3"/>
    <m/>
    <x v="6"/>
    <m/>
    <m/>
    <m/>
    <m/>
    <x v="84"/>
    <x v="2"/>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n v="18"/>
    <d v="2022-04-06T12:40:59"/>
    <d v="2022-04-06T12:43:45"/>
    <s v="Anonymous"/>
    <s v="HCM GTM Pod Submitted"/>
    <x v="0"/>
    <m/>
    <s v="HR Strategy &amp; Solutions"/>
    <m/>
    <m/>
    <m/>
    <s v="Chris Forti"/>
    <s v="chrisforti@deloitte.com"/>
    <m/>
    <s v="Cathi Cunningham"/>
    <s v="cacunningham@deloitte.com"/>
    <s v="No"/>
    <s v="Eastern Standard Time (EST);Central Standard Time (CST);Pacific Standard Time (PST);"/>
    <d v="2022-04-06T00:00:00"/>
    <m/>
    <s v="Yes"/>
    <s v="JO-5942636"/>
    <s v="Ascension Health"/>
    <s v="Life Sciences &amp; Healthcare"/>
    <s v="Finance / HR Transformation - Name needs updated"/>
    <s v="Not Tiered"/>
    <s v="RFP"/>
    <d v="2022-04-15T00:00:00"/>
    <m/>
    <m/>
    <s v="&gt; $1.5M - $2.5M"/>
    <s v="Need to check Mercury for opportunity value, Tiering, and pursuit name.  As of 4/6 waiting on Chris Forti to provide Mercury ID"/>
    <s v="Word of mouth"/>
    <s v="Accepted"/>
    <s v="Medium"/>
    <n v="2"/>
    <n v="0.33"/>
    <s v="Nick D'Angelo"/>
    <m/>
    <m/>
    <m/>
    <x v="0"/>
    <s v=""/>
    <s v="Closed"/>
    <n v="0"/>
    <m/>
    <m/>
    <d v="2022-06-10T00:00:00"/>
    <m/>
    <s v="Jupiter Updated (Tags/Team)"/>
    <m/>
    <d v="2022-04-06T12:40:59"/>
    <s v="FY22 P12"/>
    <n v="64.471539351899992"/>
  </r>
  <r>
    <n v="19"/>
    <d v="2022-04-07T12:07:38"/>
    <d v="2022-04-07T12:08:40"/>
    <s v="Anonymous"/>
    <s v="HCM GTM Pod Submitted"/>
    <x v="0"/>
    <m/>
    <s v="HR Strategy &amp; Solutions"/>
    <m/>
    <m/>
    <m/>
    <s v="Mindy Sanchez"/>
    <s v="minsanchez@deloitte.com"/>
    <m/>
    <s v="John Brownridge"/>
    <s v="jbrownridge@deloitte.com"/>
    <s v="No"/>
    <s v="Eastern Standard Time (EST);Pacific Standard Time (PST);"/>
    <d v="2022-04-07T00:00:00"/>
    <m/>
    <s v="Yes"/>
    <s v="JO-5898347"/>
    <s v="Intuitive Surgical"/>
    <s v="Life Sciences &amp; Healthcare"/>
    <s v="Intuitive Surgical - Current State Assessment &amp; Selection"/>
    <s v="Not Tiered"/>
    <s v="RFP"/>
    <d v="2022-04-08T00:00:00"/>
    <m/>
    <m/>
    <s v="&gt; $500K - $1.5M"/>
    <s v="Support needed until 4/8. Quick turnaround."/>
    <s v="Word of mouth"/>
    <s v="Accepted"/>
    <s v="Medium"/>
    <n v="2"/>
    <n v="0.25"/>
    <s v="Nick D'Angelo"/>
    <m/>
    <m/>
    <m/>
    <x v="0"/>
    <s v=""/>
    <s v="Closed"/>
    <n v="0"/>
    <m/>
    <m/>
    <d v="2022-05-17T00:00:00"/>
    <m/>
    <s v="Jupiter Updated (Tags/Team)"/>
    <m/>
    <d v="2022-04-07T12:07:38"/>
    <s v="FY22 P12"/>
    <n v="39.494699074100936"/>
  </r>
  <r>
    <n v="20"/>
    <d v="2022-04-07T13:03:18"/>
    <d v="2022-04-07T13:50:24"/>
    <s v="Anonymous"/>
    <s v="HCM GTM Pod Submitted"/>
    <x v="0"/>
    <m/>
    <s v="Workday Enabled Transformation"/>
    <m/>
    <m/>
    <m/>
    <s v="Jeremy Harless"/>
    <s v="jharless@deloitte.com"/>
    <m/>
    <s v="Victor Reyes"/>
    <s v="vreyes@deloitte.com"/>
    <s v="No"/>
    <s v="Pacific Standard Time (PST);Central Standard Time (CST);Eastern Standard Time (EST);"/>
    <d v="2022-04-07T00:00:00"/>
    <m/>
    <s v="Yes"/>
    <s v="JO-6092254"/>
    <s v="American Electric Power"/>
    <s v="Energy, Resources, &amp; Industrials"/>
    <m/>
    <m/>
    <m/>
    <m/>
    <m/>
    <m/>
    <m/>
    <s v="Client is AEP. There is an existing Mercury ID for the original Oracle pursuit. AEP has now decided to go with Workday, so Jeremy will confirm with Victor if we are keeping the existing Mercury ID or creating a new one."/>
    <s v="Word of mouth"/>
    <s v="Accepted"/>
    <s v="Medium"/>
    <n v="2"/>
    <n v="0.33"/>
    <s v="Shiva Devarajan"/>
    <m/>
    <m/>
    <m/>
    <x v="1"/>
    <s v=""/>
    <s v="Closed"/>
    <n v="0"/>
    <m/>
    <m/>
    <d v="2022-04-28T00:00:00"/>
    <m/>
    <s v="Jupiter Updated (Tags/Team)"/>
    <m/>
    <d v="2022-04-07T13:03:18"/>
    <s v="FY22 P12"/>
    <n v="20.456041666700912"/>
  </r>
  <r>
    <n v="21"/>
    <d v="2022-04-12T09:42:18"/>
    <d v="2022-04-12T09:45:32"/>
    <s v="Anonymous"/>
    <s v="HCM GTM Pod Submitted"/>
    <x v="0"/>
    <m/>
    <s v="Oracle Enabled Transformation"/>
    <m/>
    <m/>
    <m/>
    <m/>
    <m/>
    <m/>
    <s v="Mike Levin"/>
    <s v="milevin@deloitte.com"/>
    <s v="Yes"/>
    <s v="Central Standard Time (CST);"/>
    <d v="2022-04-12T00:00:00"/>
    <m/>
    <s v="Yes"/>
    <s v="JO-6072790"/>
    <s v="Motorola"/>
    <s v="Technology, Media, &amp; Telecom"/>
    <s v="Motorola Oracle Cloud HCM Implementation"/>
    <s v="Not Tiered"/>
    <s v="RFP"/>
    <m/>
    <m/>
    <m/>
    <m/>
    <s v="Will pull additional details from Mercury"/>
    <m/>
    <s v="Accepted"/>
    <s v="Low"/>
    <n v="1"/>
    <n v="0.25"/>
    <s v="Shiva Devarajan"/>
    <m/>
    <m/>
    <m/>
    <x v="1"/>
    <s v=""/>
    <s v="Closed"/>
    <n v="0"/>
    <m/>
    <m/>
    <d v="2022-05-06T00:00:00"/>
    <m/>
    <s v="Jupiter Updated (Tags/Team)"/>
    <m/>
    <d v="2022-04-12T09:42:18"/>
    <s v="FY22 P12"/>
    <n v="23.595625000001746"/>
  </r>
  <r>
    <n v="22"/>
    <d v="2022-05-02T12:00:03"/>
    <d v="2022-05-02T12:03:01"/>
    <s v="Anonymous"/>
    <s v="HCM GTM Pod Submitted"/>
    <x v="0"/>
    <m/>
    <s v="HR Strategy &amp; Solutions"/>
    <m/>
    <m/>
    <m/>
    <s v="Carl Eisenmann"/>
    <s v="ceisenmann@deloitte.com"/>
    <m/>
    <s v="Andrew Heller"/>
    <s v="anheller@deloitte.com"/>
    <s v="No"/>
    <s v="Central Standard Time (CST);Eastern Standard Time (EST);"/>
    <d v="2022-04-28T00:00:00"/>
    <m/>
    <s v="Not a Pursuit"/>
    <s v="N/A"/>
    <s v="Johnson Controls International"/>
    <s v="Energy, Resources, &amp; Industrials"/>
    <s v="Project Sunrise"/>
    <s v="Not Tiered"/>
    <s v="Early Conversations"/>
    <s v="N/A"/>
    <m/>
    <m/>
    <s v="&gt; $500K - $1.5M"/>
    <s v="Requested by Neal. Entry submitted by HC Sales COE Nick D'Angelo."/>
    <s v="I'm a repeat user of the pod!"/>
    <s v="Accepted"/>
    <s v="Medium"/>
    <n v="2"/>
    <n v="0.33"/>
    <s v="Nick D'Angelo"/>
    <m/>
    <m/>
    <m/>
    <x v="0"/>
    <s v=""/>
    <s v="Closed"/>
    <m/>
    <m/>
    <m/>
    <d v="2022-05-19T00:00:00"/>
    <m/>
    <s v="Not a Pursuit"/>
    <m/>
    <d v="2022-05-02T12:00:03"/>
    <s v="FY22 P13"/>
    <n v="16.499965277798765"/>
  </r>
  <r>
    <n v="23"/>
    <d v="2022-05-11T12:32:49"/>
    <d v="2022-05-11T12:47:55"/>
    <s v="Anonymous"/>
    <s v="HCM GTM Pod Submitted"/>
    <x v="1"/>
    <m/>
    <m/>
    <s v="Organizational Strategy, Design, and Transition"/>
    <m/>
    <m/>
    <m/>
    <m/>
    <m/>
    <s v="Kathy Kim"/>
    <s v="kathkim@deloitte.com"/>
    <s v="Yes"/>
    <s v="Eastern Standard Time (EST);"/>
    <d v="2022-05-09T00:00:00"/>
    <m/>
    <s v="Yes"/>
    <s v="JO-5948423"/>
    <s v="Charter Communications"/>
    <s v="Technology, Media, &amp; Telecom"/>
    <s v="Project Dynamite - Phase 2"/>
    <s v="Tier 1"/>
    <s v="RFP"/>
    <s v="TBD"/>
    <m/>
    <m/>
    <s v="&gt; $5M"/>
    <s v="Will pull additional details from Mercury"/>
    <m/>
    <s v="Accepted"/>
    <s v="High"/>
    <n v="3"/>
    <n v="0.5"/>
    <s v="Shiva Devarajan"/>
    <m/>
    <m/>
    <m/>
    <x v="1"/>
    <s v=""/>
    <s v="Closed"/>
    <n v="0"/>
    <m/>
    <m/>
    <d v="2022-05-18T00:00:00"/>
    <m/>
    <s v="Jupiter Updated (Tags/Team)"/>
    <m/>
    <d v="2022-05-11T12:32:49"/>
    <s v="FY22 P13"/>
    <n v="6.4772106481032097"/>
  </r>
  <r>
    <n v="24"/>
    <d v="2022-05-17T11:07:47"/>
    <d v="2022-05-17T11:11:59"/>
    <s v="Anonymous"/>
    <s v="HCM GTM Pod Submitted"/>
    <x v="0"/>
    <m/>
    <s v="HR Strategy &amp; Solutions"/>
    <m/>
    <m/>
    <m/>
    <s v="Iman Elchorbagy"/>
    <s v="ielchorbagy@deloitte.com"/>
    <m/>
    <s v="Bob Burnett"/>
    <s v="bburnett@deloitte.com"/>
    <s v="No"/>
    <s v="Eastern Standard Time (EST);"/>
    <d v="2022-05-16T00:00:00"/>
    <m/>
    <s v="Yes"/>
    <s v="JO-6077367"/>
    <s v="Intuit"/>
    <s v="Technology, Media, &amp; Telecom"/>
    <s v="Intuit - Workday Process, Change, Governance"/>
    <s v="Tier 2"/>
    <s v="RFP"/>
    <d v="2022-06-03T00:00:00"/>
    <m/>
    <m/>
    <s v="&gt; $2.5M - $5M"/>
    <m/>
    <s v="I'm a repeat user of the pod!"/>
    <s v="Accepted"/>
    <s v="Medium"/>
    <n v="2"/>
    <n v="0.33"/>
    <s v="Nick D'Angelo"/>
    <m/>
    <m/>
    <m/>
    <x v="0"/>
    <s v=""/>
    <s v="Closed"/>
    <n v="0"/>
    <m/>
    <m/>
    <d v="2022-06-10T00:00:00"/>
    <m/>
    <s v="Jupiter Updated (Tags/Team)"/>
    <m/>
    <d v="2022-05-17T11:07:47"/>
    <s v="FY22 P13"/>
    <n v="23.536261574103264"/>
  </r>
  <r>
    <n v="25"/>
    <d v="2022-05-18T09:25:21"/>
    <d v="2022-05-18T12:43:28"/>
    <s v="Anonymous"/>
    <s v="HCM GTM Pod Submitted"/>
    <x v="2"/>
    <m/>
    <m/>
    <m/>
    <s v="Workforce Strategy"/>
    <m/>
    <s v="Chris Forti"/>
    <s v="chrisforti@deloitte.com"/>
    <m/>
    <s v="Scott Delmar"/>
    <s v="sdelmar@deloitte.com"/>
    <s v="No"/>
    <s v="Eastern Standard Time (EST);Central Standard Time (CST);"/>
    <d v="2022-05-18T00:00:00"/>
    <m/>
    <s v="Yes"/>
    <s v="JO-5896813"/>
    <s v="Johns Hopkins Health System"/>
    <s v="Life Sciences &amp; Healthcare"/>
    <s v="Johns Hopkins Health System WFM Phase 0/Deployment"/>
    <s v="Not Tiered"/>
    <s v="RFP"/>
    <d v="2022-05-18T00:00:00"/>
    <m/>
    <m/>
    <s v="&gt; $2.5M - $5M"/>
    <m/>
    <s v="I'm a repeat user of the pod;"/>
    <s v="Accepted"/>
    <s v="Low"/>
    <n v="1"/>
    <n v="0.17"/>
    <s v="Nick D'Angelo"/>
    <m/>
    <m/>
    <m/>
    <x v="0"/>
    <s v=""/>
    <s v="Closed"/>
    <n v="0"/>
    <m/>
    <m/>
    <d v="2022-05-18T00:00:00"/>
    <s v="Single day turnaround, but very low scope activity"/>
    <s v="Jupiter Updated (Tags/Team)"/>
    <m/>
    <d v="2022-05-18T09:25:21"/>
    <s v="FY22 P13"/>
    <n v="-0.39260416670003906"/>
  </r>
  <r>
    <n v="26"/>
    <d v="2022-05-25T13:28:52"/>
    <d v="2022-05-25T13:35:39"/>
    <s v="Anonymous"/>
    <s v="HCM GTM Pod Submitted"/>
    <x v="3"/>
    <m/>
    <m/>
    <m/>
    <m/>
    <m/>
    <s v="Carl Eisenmann"/>
    <s v="ceisenmann@deloitte.com"/>
    <m/>
    <s v="Andrew Heller"/>
    <s v="anheller@deloitte.com"/>
    <s v="No"/>
    <s v="Central Standard Time (CST);"/>
    <d v="2022-04-26T00:00:00"/>
    <m/>
    <s v="Yes"/>
    <s v="JO-5894307"/>
    <s v="Platinum Equity"/>
    <s v="Financial Services"/>
    <s v="Platinum Equity M&amp;A"/>
    <s v="Not Tiered"/>
    <s v="RFI"/>
    <s v="N/A"/>
    <m/>
    <m/>
    <s v="&lt; $500,000"/>
    <m/>
    <s v="I'm a repeat user of the pod!"/>
    <s v="Accepted"/>
    <s v="High"/>
    <n v="3"/>
    <n v="0.25"/>
    <s v="Nick D'Angelo"/>
    <m/>
    <m/>
    <m/>
    <x v="0"/>
    <s v=""/>
    <s v="Closed"/>
    <n v="0"/>
    <m/>
    <m/>
    <d v="2022-06-06T00:00:00"/>
    <m/>
    <s v="Jupiter Updated (Tags/Team)"/>
    <m/>
    <d v="2022-05-25T13:28:52"/>
    <s v="FY22 P13"/>
    <n v="11.438287037002738"/>
  </r>
  <r>
    <n v="27"/>
    <d v="2022-05-25T13:39:02"/>
    <d v="2022-05-25T13:40:44"/>
    <s v="Anonymous"/>
    <s v="HCM GTM Pod Submitted"/>
    <x v="3"/>
    <m/>
    <m/>
    <m/>
    <m/>
    <m/>
    <s v="Carl Eisenmann"/>
    <s v="ceisenmann@deloitte.com"/>
    <m/>
    <s v="Andrew Heller"/>
    <s v="anheller@deloitte.com"/>
    <s v="No"/>
    <s v="Central Standard Time (CST);"/>
    <d v="2022-04-26T00:00:00"/>
    <m/>
    <s v="Not a Pursuit"/>
    <s v="N/A"/>
    <s v="M&amp;A Playbook - Internal"/>
    <s v="Financial Services"/>
    <s v="M&amp;A Playbook"/>
    <s v="Not Tiered"/>
    <s v="Early Conversations"/>
    <s v="N/A"/>
    <m/>
    <m/>
    <s v="&lt; $500,000"/>
    <s v="M&amp;A Playbook development"/>
    <s v="I'm a repeat user of the pod!"/>
    <s v="Accepted"/>
    <s v="High"/>
    <n v="3"/>
    <n v="0.2"/>
    <s v="Nick D'Angelo"/>
    <m/>
    <m/>
    <m/>
    <x v="0"/>
    <s v=""/>
    <s v="Closed"/>
    <n v="0"/>
    <m/>
    <m/>
    <d v="2022-06-08T00:00:00"/>
    <m/>
    <s v="Not a Pursuit"/>
    <m/>
    <d v="2022-05-25T13:39:02"/>
    <s v="FY22 P13"/>
    <n v="13.431226851898828"/>
  </r>
  <r>
    <n v="28"/>
    <d v="2022-06-06T08:58:39"/>
    <d v="2022-06-06T09:04:52"/>
    <s v="Anonymous"/>
    <s v="HCM GTM Pod Submitted"/>
    <x v="0"/>
    <m/>
    <s v="HR Strategy &amp; Solutions"/>
    <m/>
    <m/>
    <m/>
    <s v="Andrew Clark"/>
    <s v="andrclark@deloitte.com"/>
    <m/>
    <s v="Keith Burr"/>
    <s v="kburr@deloitte.com"/>
    <s v="No"/>
    <s v="Eastern Standard Time (EST);"/>
    <d v="2022-06-06T00:00:00"/>
    <m/>
    <s v="Yes"/>
    <s v="JO-6015762"/>
    <s v="TJX"/>
    <s v="Consumer"/>
    <s v="TJX HR Modernization - Workday - Phase 0"/>
    <s v="Tier 1"/>
    <s v="RFP"/>
    <d v="2022-10-18T00:00:00"/>
    <m/>
    <m/>
    <s v="&gt; $5M"/>
    <s v="At this time, the client is deciding whether they want to go with SAP, Workday, or Oracle. The decision the client makes will impact the respective market offering that will take on this work. "/>
    <s v="I'm a repeat user of the pod!"/>
    <s v="Accepted"/>
    <s v="High"/>
    <n v="3"/>
    <n v="0.5"/>
    <s v="Nick D'Angelo"/>
    <m/>
    <m/>
    <m/>
    <x v="0"/>
    <s v=""/>
    <s v="Closed"/>
    <n v="0"/>
    <m/>
    <m/>
    <d v="2022-10-20T00:00:00"/>
    <m/>
    <s v="Jupiter Updated (Tags/Team)"/>
    <s v="Content Uploaded"/>
    <d v="2022-06-06T08:58:39"/>
    <s v="FY23 P1"/>
    <n v="135.62593750000087"/>
  </r>
  <r>
    <n v="29"/>
    <d v="2022-06-09T07:18:46"/>
    <d v="2022-06-09T07:24:44"/>
    <s v="Anonymous"/>
    <s v="HCM GTM Pod Submitted"/>
    <x v="0"/>
    <m/>
    <s v="Workday Enabled Transformation"/>
    <m/>
    <m/>
    <m/>
    <s v="Carl Eisenmann"/>
    <s v="ceisenmann@deloitte.com"/>
    <m/>
    <s v="Dan Sundt"/>
    <s v="dsundt@deloitte.com"/>
    <s v="No"/>
    <s v="Central Standard Time (CST);"/>
    <d v="2022-06-09T00:00:00"/>
    <m/>
    <s v="Yes"/>
    <s v="JO-6077488"/>
    <s v="Hillenbrand"/>
    <s v="Energy, Resources, &amp; Industrials"/>
    <s v="Hillenbrand HR Transformation"/>
    <s v="Not Tiered"/>
    <s v="Orals"/>
    <s v="N/A"/>
    <m/>
    <m/>
    <s v="&gt; $5M"/>
    <s v="Client is still in the process of selecting between Oracle and Workday. Will need to update the Primary Market offering based on what vendor they decide to go with.  MO-729333.  Proposal submitted and Orals was already held. At this point we are in additional conversations to secure client confidence that we can deliver"/>
    <s v="I'm a repeat user of the pod!"/>
    <s v="Accepted"/>
    <s v="Medium"/>
    <n v="2"/>
    <n v="0.25"/>
    <s v="Ava Damri"/>
    <m/>
    <m/>
    <m/>
    <x v="2"/>
    <s v=""/>
    <s v="Closed"/>
    <n v="0"/>
    <m/>
    <m/>
    <d v="2022-06-30T00:00:00"/>
    <m/>
    <s v="Jupiter Updated (Tags/Team)"/>
    <s v="Content Uploaded"/>
    <d v="2022-06-09T07:18:46"/>
    <s v="FY23 P1"/>
    <n v="20.695300925901392"/>
  </r>
  <r>
    <n v="30"/>
    <d v="2022-06-09T15:02:53"/>
    <d v="2022-06-09T15:05:31"/>
    <s v="Anonymous"/>
    <s v="HCM GTM Pod Submitted"/>
    <x v="0"/>
    <m/>
    <s v="Workday Enabled Transformation"/>
    <m/>
    <m/>
    <m/>
    <s v="Richard Wrye"/>
    <s v="rwrye@deloitte.com"/>
    <m/>
    <s v="Andrew Breimayer"/>
    <s v="abreimayer@deloitte.com"/>
    <s v="No"/>
    <s v="Eastern Standard Time (EST);Central Standard Time (CST);Pacific Standard Time (PST);"/>
    <d v="2022-06-09T00:00:00"/>
    <m/>
    <s v="Yes"/>
    <s v="JO-5996486"/>
    <s v="Hospital for Special Surgery"/>
    <s v="Life Sciences &amp; Healthcare"/>
    <s v="HSS: ERP Implementation"/>
    <s v="Not Tiered"/>
    <s v="RFP"/>
    <d v="2022-07-20T00:00:00"/>
    <m/>
    <m/>
    <s v="&gt; $5M"/>
    <s v="Client has not full committed to Workday, but the assumption is they will choose workday."/>
    <s v="Neal Kimball"/>
    <s v="Accepted"/>
    <s v="Low"/>
    <n v="1"/>
    <n v="0.33"/>
    <s v="Ava Damri"/>
    <m/>
    <m/>
    <m/>
    <x v="2"/>
    <s v=""/>
    <s v="Closed"/>
    <n v="0"/>
    <m/>
    <m/>
    <d v="2022-07-20T00:00:00"/>
    <m/>
    <s v="Jupiter Updated (Tags/Team)"/>
    <s v="Content Uploaded"/>
    <d v="2022-06-09T15:02:53"/>
    <s v="FY23 P1"/>
    <n v="40.372997685197333"/>
  </r>
  <r>
    <n v="31"/>
    <d v="2022-06-20T09:21:50"/>
    <d v="2022-06-20T09:24:19"/>
    <s v="Anonymous"/>
    <s v="HCM GTM Pod Submitted"/>
    <x v="1"/>
    <m/>
    <m/>
    <s v="Change Services (CS&amp;A / T&amp;C)"/>
    <m/>
    <m/>
    <s v="Kathy Kim"/>
    <s v="kathkim@deloitte.com"/>
    <m/>
    <s v="Bradd Craver"/>
    <s v="bcraver@deloitte.com"/>
    <s v="No"/>
    <s v="Eastern Standard Time (EST);Central Standard Time (CST);"/>
    <d v="2022-06-14T00:00:00"/>
    <m/>
    <s v="Yes"/>
    <s v="JO-5882413"/>
    <s v="GM EV"/>
    <s v="Consumer"/>
    <s v="GM EV Learning &amp; Development"/>
    <s v="Not Tiered"/>
    <s v="Early Conversations"/>
    <s v="N/A"/>
    <m/>
    <m/>
    <s v="&lt; $500K"/>
    <m/>
    <s v="I'm a repeat user of the pod!"/>
    <s v="Accepted"/>
    <s v="Medium"/>
    <n v="2"/>
    <n v="0.5"/>
    <s v="Ava Damri"/>
    <m/>
    <m/>
    <s v="Shiva Devarajan"/>
    <x v="3"/>
    <s v=""/>
    <s v="Closed"/>
    <n v="0"/>
    <m/>
    <m/>
    <d v="2022-05-13T00:00:00"/>
    <m/>
    <s v="Jupiter Updated (Tags/Team)"/>
    <m/>
    <d v="2022-06-20T09:21:50"/>
    <s v="FY23 P1"/>
    <n v="-38.390162037001573"/>
  </r>
  <r>
    <n v="32"/>
    <d v="2022-06-20T14:05:26"/>
    <d v="2022-06-20T15:00:58"/>
    <s v="Anonymous"/>
    <s v="HCM GTM Pod Submitted"/>
    <x v="4"/>
    <m/>
    <m/>
    <m/>
    <m/>
    <m/>
    <m/>
    <m/>
    <m/>
    <s v="Chris Forti"/>
    <s v="chrisforti@deloitte.com"/>
    <s v="Yes"/>
    <s v="Eastern Standard Time (EST);"/>
    <d v="2022-06-20T00:00:00"/>
    <m/>
    <s v="Not a Pursuit"/>
    <s v="N/A"/>
    <s v="CSM Playbook"/>
    <s v="N/A"/>
    <s v="N/A"/>
    <s v="N/A"/>
    <s v="N/A"/>
    <s v="N/A"/>
    <m/>
    <m/>
    <s v="N/A"/>
    <s v="Internal project: CSM Playbook"/>
    <s v="I'm a repeat user of the pod!"/>
    <s v="Accepted"/>
    <s v="Low"/>
    <n v="1"/>
    <n v="0.17"/>
    <s v="Shiva Devarajan"/>
    <s v="Ava Damri"/>
    <m/>
    <m/>
    <x v="4"/>
    <s v=""/>
    <s v="Closed"/>
    <n v="0"/>
    <m/>
    <m/>
    <d v="2022-07-08T00:00:00"/>
    <s v="Also supported by Nick D'Angelo as tertiary"/>
    <s v="Not a Pursuit"/>
    <m/>
    <d v="2022-06-20T14:05:26"/>
    <s v="FY23 P1"/>
    <n v="17.412893518499914"/>
  </r>
  <r>
    <n v="35"/>
    <d v="2022-06-28T15:09:01"/>
    <d v="2022-06-28T15:11:47"/>
    <s v="adamri@deloitte.com"/>
    <s v="Ava Damri"/>
    <x v="0"/>
    <m/>
    <s v="Payroll &amp; Workforce Management Solutions"/>
    <m/>
    <m/>
    <m/>
    <s v="Kathy Kim"/>
    <s v="kathkim@deloitte.com"/>
    <m/>
    <s v="Bradd Craver"/>
    <s v="bcraver@deloitte.com"/>
    <s v="No"/>
    <s v="Eastern Standard Time (EST);"/>
    <d v="2022-06-07T00:00:00"/>
    <m/>
    <s v="Yes"/>
    <s v="JO-5997126"/>
    <s v="GM Financial"/>
    <s v="Financial Services"/>
    <s v="GMF CHRO Lab"/>
    <s v="Not Tiered"/>
    <s v="Pre-RFX"/>
    <s v="N/A"/>
    <m/>
    <m/>
    <m/>
    <s v="For the CHRO Greenhouse Lab, which is part of a larger pursuit. GMF HR Service Delivery ($400K)_x000a_Lab is DHRSS $70K"/>
    <s v="I'm a repeat user of the pod!"/>
    <s v="Accepted"/>
    <s v="High"/>
    <n v="3"/>
    <n v="0.5"/>
    <s v="Ava Damri"/>
    <m/>
    <m/>
    <m/>
    <x v="2"/>
    <s v=""/>
    <s v="Closed"/>
    <n v="0"/>
    <m/>
    <m/>
    <d v="2022-08-31T00:00:00"/>
    <m/>
    <s v="Jupiter Updated (Tags/Team)"/>
    <s v="Content Uploaded"/>
    <d v="2022-06-28T15:09:01"/>
    <s v="FY23 P2"/>
    <n v="63.368738425902848"/>
  </r>
  <r>
    <n v="36"/>
    <d v="2022-06-29T13:17:03"/>
    <d v="2022-06-29T13:19:01"/>
    <s v="ndangelo@deloitte.com"/>
    <s v="Nick D'Angelo"/>
    <x v="0"/>
    <m/>
    <s v="HR Strategy &amp; Solutions"/>
    <m/>
    <m/>
    <m/>
    <s v="Puneet Tandon"/>
    <s v="Punetandon@deloitte.com"/>
    <m/>
    <s v="Mike Teska"/>
    <s v="mteska@deloitte.com"/>
    <s v="No"/>
    <s v="Eastern Standard Time (EST);Mountain Standard Time (MST);Central Standard Time (CST);"/>
    <d v="2022-06-29T00:00:00"/>
    <m/>
    <s v="Yes"/>
    <s v="JO-5974565"/>
    <s v="Paychex"/>
    <s v="Financial Services"/>
    <s v="HR Operations Strategy"/>
    <s v="Not Tiered"/>
    <s v="RFP"/>
    <d v="2022-07-15T00:00:00"/>
    <m/>
    <m/>
    <s v="&lt; $500,000"/>
    <m/>
    <s v="Someone from the pod reached out to me offering to assist on my pursuit"/>
    <s v="Accepted"/>
    <s v="High"/>
    <n v="3"/>
    <n v="0.25"/>
    <s v="Nick D'Angelo"/>
    <m/>
    <m/>
    <m/>
    <x v="0"/>
    <s v=""/>
    <s v="Closed"/>
    <n v="0"/>
    <m/>
    <m/>
    <d v="2022-07-15T00:00:00"/>
    <m/>
    <s v="Jupiter Updated (Tags/Team)"/>
    <m/>
    <d v="2022-06-29T13:17:03"/>
    <s v="FY23 P2"/>
    <n v="15.446493055598694"/>
  </r>
  <r>
    <n v="37"/>
    <d v="2022-07-21T08:28:47"/>
    <d v="2022-07-21T08:33:33"/>
    <s v="adamri@deloitte.com"/>
    <s v="Ava Damri"/>
    <x v="0"/>
    <m/>
    <s v="Workday Enabled Transformation"/>
    <m/>
    <m/>
    <m/>
    <s v="Richard Wrye"/>
    <s v="rwrye@deloitte.com"/>
    <m/>
    <s v="Steve Seykora"/>
    <s v="sseykora@deloitte.com"/>
    <s v="No"/>
    <s v="Eastern Standard Time (EST);Central Standard Time (CST);"/>
    <d v="2022-07-21T00:00:00"/>
    <m/>
    <s v="Yes"/>
    <s v="JO-5970457"/>
    <s v="Nationwide Children's Hospital"/>
    <s v="Life Sciences &amp; Healthcare"/>
    <s v="_x000a_Nationwide Children's ERP Implementation"/>
    <s v="Not Tiered"/>
    <s v="Orals"/>
    <s v="N/A"/>
    <m/>
    <m/>
    <s v="&gt; $5M"/>
    <s v="Pursuit was submitted for both Workday and Oracle.  NCH Is leaning towards Workday and has asked the team back for Workday Orals on 8/2. "/>
    <s v="I'm a repeat user of the pod!"/>
    <s v="Accepted"/>
    <s v="Medium"/>
    <n v="2"/>
    <n v="0.33"/>
    <s v="Ava Damri"/>
    <m/>
    <m/>
    <m/>
    <x v="2"/>
    <s v=""/>
    <s v="Closed"/>
    <n v="0"/>
    <m/>
    <m/>
    <d v="2022-09-21T00:00:00"/>
    <m/>
    <s v="Jupiter Updated (Tags/Team)"/>
    <s v="Content Uploaded"/>
    <d v="2022-07-21T08:28:47"/>
    <s v="FY23 P2"/>
    <n v="61.646678240700567"/>
  </r>
  <r>
    <n v="38"/>
    <d v="2022-07-22T11:17:33"/>
    <d v="2022-07-22T11:18:54"/>
    <s v="ceisenmann@deloitte.com"/>
    <s v="Carl Eisenmann"/>
    <x v="0"/>
    <m/>
    <s v="HR Strategy &amp; Solutions"/>
    <m/>
    <m/>
    <m/>
    <m/>
    <m/>
    <m/>
    <s v="Carl Eisenmann"/>
    <s v="ceisenmann@deloitte.com"/>
    <s v="Yes"/>
    <s v="Central Standard Time (CST);"/>
    <d v="2022-07-25T00:00:00"/>
    <m/>
    <s v="Yes"/>
    <s v="JO-5965490"/>
    <s v="Millennium Management, LLC"/>
    <s v="Financial Services"/>
    <s v="_x000a_Millennium HRT - Design Phase 1"/>
    <s v="Not Tiered"/>
    <s v="RFP"/>
    <d v="2022-08-01T00:00:00"/>
    <m/>
    <m/>
    <s v="&gt; $5M"/>
    <s v="This is a cross MO oppty and we need proposal design/slide creation support and overall sales pursuit management help. "/>
    <s v="I'm a repeat user of the pod!"/>
    <s v="Accepted"/>
    <s v="High"/>
    <n v="3"/>
    <n v="0.33"/>
    <s v="Nick D'Angelo"/>
    <m/>
    <m/>
    <m/>
    <x v="0"/>
    <s v=""/>
    <s v="Closed"/>
    <n v="0"/>
    <m/>
    <m/>
    <d v="2022-08-01T00:00:00"/>
    <m/>
    <s v="Jupiter Updated (Tags/Team)"/>
    <m/>
    <d v="2022-07-22T11:17:33"/>
    <s v="FY23 P2"/>
    <n v="9.5294791666965466"/>
  </r>
  <r>
    <n v="39"/>
    <d v="2022-07-26T15:00:43"/>
    <d v="2022-07-26T15:03:01"/>
    <s v="ndangelo@deloitte.com"/>
    <s v="Nick D'Angelo"/>
    <x v="5"/>
    <m/>
    <m/>
    <m/>
    <m/>
    <m/>
    <s v="Cynthia DeVooght"/>
    <s v="cdevooght@deloitte.com"/>
    <m/>
    <s v="Chip Newton"/>
    <s v="chipnewton@deloitte.com"/>
    <s v="No"/>
    <s v="Central Standard Time (CST);"/>
    <d v="2022-07-25T00:00:00"/>
    <m/>
    <s v="Not a Pursuit"/>
    <s v="N/A"/>
    <s v="UKG"/>
    <s v="Consumer"/>
    <s v="UKG - Deloitte Vendor Alliance"/>
    <s v="Not Tiered"/>
    <s v="Early Conversations"/>
    <s v="N/A"/>
    <m/>
    <m/>
    <s v="N/A"/>
    <s v="Not a pursuit, but a vendor management deck that shows the relationship between UKG and Deloitte"/>
    <s v="I'm a repeat user of the pod!"/>
    <s v="Accepted"/>
    <s v="High"/>
    <n v="3"/>
    <n v="0.25"/>
    <s v="Nick D'Angelo"/>
    <m/>
    <m/>
    <m/>
    <x v="0"/>
    <s v=""/>
    <s v="Closed"/>
    <n v="0"/>
    <m/>
    <m/>
    <d v="2022-11-04T00:00:00"/>
    <m/>
    <s v="Not a Pursuit"/>
    <m/>
    <d v="2022-07-26T15:00:43"/>
    <s v="FY23 P3"/>
    <n v="100.37450231480034"/>
  </r>
  <r>
    <n v="40"/>
    <d v="2022-07-27T18:14:58"/>
    <d v="2022-07-27T18:18:29"/>
    <s v="adamri@deloitte.com"/>
    <s v="Ava Damri"/>
    <x v="1"/>
    <m/>
    <m/>
    <s v="Organizational Strategy, Design, and Transition"/>
    <m/>
    <m/>
    <s v="Kathy Kim"/>
    <s v="kathkim@deloitte.com"/>
    <m/>
    <s v="Bradd Craver"/>
    <s v="bcraver@deloitte.com"/>
    <s v="No"/>
    <s v="Eastern Standard Time (EST);Pacific Standard Time (PST);Central Standard Time (CST);"/>
    <d v="2022-07-26T00:00:00"/>
    <m/>
    <s v="Yes"/>
    <s v="JO-6027418"/>
    <s v="Mercedes Benz USA"/>
    <s v="Consumer"/>
    <s v="Mecedes-Benz USA"/>
    <s v="Not Tiered"/>
    <s v="RFP"/>
    <d v="2022-07-28T00:00:00"/>
    <m/>
    <m/>
    <s v="&lt; $500,000"/>
    <s v="Larger deal with only a small portion that's HC"/>
    <s v="I'm a repeat user of the pod!"/>
    <s v="Accepted"/>
    <s v="Low"/>
    <n v="1"/>
    <n v="0.25"/>
    <s v="Ava Damri"/>
    <m/>
    <m/>
    <m/>
    <x v="2"/>
    <s v=""/>
    <s v="Closed"/>
    <n v="0"/>
    <m/>
    <m/>
    <d v="2022-07-26T00:00:00"/>
    <m/>
    <s v="Jupiter Updated (Tags/Team)"/>
    <s v="Content Uploaded"/>
    <d v="2022-07-27T18:14:58"/>
    <s v="FY23 P3"/>
    <n v="-1.7603935185034061"/>
  </r>
  <r>
    <n v="41"/>
    <d v="2022-08-15T11:49:20"/>
    <d v="2022-08-15T11:51:17"/>
    <s v="ndangelo@deloitte.com"/>
    <s v="Nick D'Angelo"/>
    <x v="0"/>
    <m/>
    <s v="HR Strategy &amp; Solutions"/>
    <m/>
    <m/>
    <m/>
    <s v="Andrew Clark"/>
    <s v="andrclark@deloitte.com"/>
    <m/>
    <s v="Derek Polzien"/>
    <s v="dpolzien@deloitte.com"/>
    <s v="No"/>
    <s v="Eastern Standard Time (EST);Central Standard Time (CST);Mountain Standard Time (MST);Pacific Standard Time (PST);"/>
    <d v="2022-08-15T00:00:00"/>
    <m/>
    <s v="Yes"/>
    <s v="JO-5992805"/>
    <s v="Dollar General"/>
    <s v="Consumer"/>
    <s v="Dollar General HCM/Finance Implementation"/>
    <s v="Tier 1"/>
    <s v="Early Conversations"/>
    <s v="N/A"/>
    <m/>
    <m/>
    <s v="&gt; $5M"/>
    <m/>
    <s v="I'm a repeat user of the pod!"/>
    <s v="Accepted"/>
    <s v="Medium"/>
    <n v="2"/>
    <n v="0.17"/>
    <s v="Nick D'Angelo"/>
    <m/>
    <m/>
    <m/>
    <x v="0"/>
    <s v=""/>
    <s v="Closed"/>
    <n v="0"/>
    <m/>
    <m/>
    <d v="2022-09-07T00:00:00"/>
    <m/>
    <s v="Jupiter Updated (Tags/Team)"/>
    <m/>
    <d v="2022-08-15T11:49:20"/>
    <s v="FY23 P3"/>
    <n v="22.507407407400024"/>
  </r>
  <r>
    <n v="42"/>
    <d v="2022-08-31T15:08:54"/>
    <d v="2022-08-31T15:11:06"/>
    <s v="adamri@deloitte.com"/>
    <s v="Ava Damri"/>
    <x v="0"/>
    <m/>
    <s v="HR Strategy &amp; Solutions"/>
    <m/>
    <m/>
    <m/>
    <s v="Charles McNichols"/>
    <s v="chmcnichols@deloitte.com"/>
    <m/>
    <s v="Bradd Craver"/>
    <s v="bcraver@deloitte.com"/>
    <s v="No"/>
    <s v="Eastern Standard Time (EST);Pacific Standard Time (PST);"/>
    <d v="2022-08-29T00:00:00"/>
    <m/>
    <s v="Yes"/>
    <s v="JO-6004551"/>
    <s v="Honda North America"/>
    <s v="Consumer"/>
    <s v="Honda Dealership Information Feasibility Study "/>
    <s v="Not Tiered"/>
    <s v="RFP"/>
    <d v="2022-09-09T00:00:00"/>
    <m/>
    <m/>
    <s v="&lt; $500,000"/>
    <m/>
    <s v="Word of mouth"/>
    <s v="Accepted"/>
    <s v="Medium"/>
    <n v="2"/>
    <n v="0.5"/>
    <s v="Ava Damri"/>
    <m/>
    <m/>
    <m/>
    <x v="2"/>
    <s v=""/>
    <s v="Closed"/>
    <n v="0"/>
    <m/>
    <m/>
    <d v="2022-09-09T00:00:00"/>
    <m/>
    <s v="Jupiter Updated (Tags/Team)"/>
    <s v="Content Uploaded"/>
    <d v="2022-08-31T15:08:54"/>
    <s v="FY23 P4"/>
    <n v="8.3688194443966495"/>
  </r>
  <r>
    <n v="43"/>
    <d v="2022-09-01T06:37:28"/>
    <d v="2022-09-01T06:59:11"/>
    <s v="tmcmillin@deloitte.com"/>
    <s v="Tim Mcmillin"/>
    <x v="6"/>
    <s v="HC Operate"/>
    <m/>
    <m/>
    <m/>
    <m/>
    <s v="Tim McMillin"/>
    <s v="tmcmillin@deloitte.com"/>
    <m/>
    <s v="Tim Williams"/>
    <s v="twilliams@deloitte.com"/>
    <s v="No"/>
    <s v="Eastern Standard Time (EST);"/>
    <d v="2022-09-01T00:00:00"/>
    <m/>
    <s v="Yes"/>
    <s v="JO-6076035"/>
    <s v="Paypal"/>
    <s v="Technology, Media, &amp; Telecom"/>
    <s v="OCM as a Service (for the Sales organization)"/>
    <s v="Not Tiered"/>
    <s v="Early Conversations"/>
    <s v="N/A"/>
    <m/>
    <m/>
    <s v="&lt; $500,000"/>
    <s v="Paypal RFI for change management as a service.  Working with Nick"/>
    <s v="Someone from the pod reached out to me offering to assist on my pursuit"/>
    <s v="Accepted"/>
    <s v="Low"/>
    <n v="1"/>
    <n v="0.2"/>
    <s v="Nick D'Angelo"/>
    <m/>
    <m/>
    <m/>
    <x v="0"/>
    <s v=""/>
    <s v="Closed"/>
    <n v="0"/>
    <m/>
    <m/>
    <d v="2022-09-01T00:00:00"/>
    <m/>
    <s v="Jupiter Updated (Tags/Team)"/>
    <m/>
    <d v="2022-09-01T06:37:28"/>
    <s v="FY23 P4"/>
    <n v="-0.27601851850340609"/>
  </r>
  <r>
    <n v="44"/>
    <d v="2022-09-01T13:35:27"/>
    <d v="2022-09-01T13:37:30"/>
    <s v="ndangelo@deloitte.com"/>
    <s v="Nick D'Angelo"/>
    <x v="1"/>
    <m/>
    <m/>
    <s v="Organizational Strategy, Design, and Transition"/>
    <m/>
    <m/>
    <s v="Neal Kimball"/>
    <s v="nkimball@deloitte.com"/>
    <m/>
    <s v="Danielle Hawkins"/>
    <s v="dahawkins@deloitte.com"/>
    <s v="No"/>
    <s v="Eastern Standard Time (EST);"/>
    <d v="2022-08-31T00:00:00"/>
    <m/>
    <s v="Yes"/>
    <s v="JO-6054153"/>
    <s v="IGT / PlayDigital"/>
    <s v="Technology, Media, &amp; Telecom"/>
    <s v="PlayDigital Org Assessment and Culture"/>
    <s v="Not Tiered"/>
    <s v="Early Conversations"/>
    <s v="N/A"/>
    <m/>
    <m/>
    <s v="&gt; $500K - $1.5M"/>
    <m/>
    <s v="I'm a repeat user of the pod!"/>
    <s v="Accepted"/>
    <s v="High"/>
    <n v="3"/>
    <n v="0.5"/>
    <s v="Nick D'Angelo"/>
    <m/>
    <m/>
    <m/>
    <x v="0"/>
    <s v=""/>
    <s v="Closed"/>
    <n v="0"/>
    <m/>
    <m/>
    <d v="2022-09-02T00:00:00"/>
    <m/>
    <s v="Jupiter Updated (Tags/Team)"/>
    <m/>
    <d v="2022-09-01T13:35:27"/>
    <s v="FY23 P4"/>
    <n v="0.43371527780254837"/>
  </r>
  <r>
    <n v="45"/>
    <d v="2022-09-07T11:26:09"/>
    <d v="2022-09-07T11:29:16"/>
    <s v="shidevarajan@deloitte.com"/>
    <s v="Shiva Devarajan"/>
    <x v="0"/>
    <m/>
    <s v="Workday Enabled Transformation"/>
    <m/>
    <m/>
    <m/>
    <m/>
    <m/>
    <m/>
    <s v="Carl Eisenmann"/>
    <s v="ceisenmann@deloitte.com"/>
    <s v="Yes"/>
    <s v="Central Standard Time (CST);"/>
    <d v="2022-06-14T00:00:00"/>
    <m/>
    <s v="Yes"/>
    <s v="JO-6108682"/>
    <s v="Fanuc Corporation"/>
    <s v="Consumer"/>
    <s v="Fanuc - Workday HR Implementation"/>
    <m/>
    <m/>
    <m/>
    <m/>
    <m/>
    <m/>
    <m/>
    <s v="I'm a repeat user of the pod!"/>
    <s v="Accepted"/>
    <s v="Low"/>
    <n v="1"/>
    <n v="0.17"/>
    <s v="Shiva Devarajan"/>
    <m/>
    <m/>
    <m/>
    <x v="1"/>
    <s v=""/>
    <s v="Closed"/>
    <n v="0"/>
    <m/>
    <m/>
    <d v="2022-05-26T00:00:00"/>
    <m/>
    <s v="Jupiter Updated (Tags/Team)"/>
    <s v="Content Uploaded"/>
    <d v="2022-09-07T11:26:09"/>
    <s v="FY23 P4"/>
    <n v="-104.47649305559753"/>
  </r>
  <r>
    <n v="46"/>
    <d v="2022-09-07T11:29:19"/>
    <d v="2022-09-07T11:34:42"/>
    <s v="shidevarajan@deloitte.com"/>
    <s v="Shiva Devarajan"/>
    <x v="0"/>
    <m/>
    <s v="Payroll &amp; Workforce Management Solutions"/>
    <m/>
    <m/>
    <m/>
    <m/>
    <m/>
    <m/>
    <s v="Chris Forti"/>
    <s v="chrisforti@deloitte.com"/>
    <s v="Yes"/>
    <s v="Eastern Standard Time (EST);"/>
    <d v="2022-08-22T00:00:00"/>
    <m/>
    <s v="Yes"/>
    <s v="JO-6073661"/>
    <s v="Charles River Laboratories"/>
    <s v="Life Sciences &amp; Healthcare"/>
    <s v="CRL- NA Payroll Implementation Advisory Project"/>
    <m/>
    <m/>
    <m/>
    <m/>
    <m/>
    <m/>
    <m/>
    <s v="I'm a repeat user of the pod!"/>
    <s v="Accepted"/>
    <s v="Medium"/>
    <n v="2"/>
    <n v="0.2"/>
    <s v="Shiva Devarajan"/>
    <m/>
    <m/>
    <m/>
    <x v="1"/>
    <s v=""/>
    <s v="Closed"/>
    <n v="0"/>
    <m/>
    <m/>
    <d v="2022-09-28T00:00:00"/>
    <m/>
    <s v="Jupiter Updated (Tags/Team)"/>
    <s v="Content Uploaded"/>
    <d v="2022-09-07T11:29:19"/>
    <s v="FY23 P4"/>
    <n v="20.521307870396413"/>
  </r>
  <r>
    <n v="47"/>
    <d v="2022-09-07T11:34:44"/>
    <d v="2022-09-07T11:40:07"/>
    <s v="shidevarajan@deloitte.com"/>
    <s v="Shiva Devarajan"/>
    <x v="0"/>
    <m/>
    <s v="Workday Enabled Transformation"/>
    <m/>
    <m/>
    <m/>
    <m/>
    <m/>
    <m/>
    <s v="Karly Griffith"/>
    <s v="kgriffith@deloitte.com"/>
    <s v="Yes"/>
    <s v="Central Standard Time (CST);"/>
    <d v="2022-06-30T00:00:00"/>
    <m/>
    <s v="Yes"/>
    <s v="JO-6114447"/>
    <s v="BlueScope Steel North America Corporation"/>
    <s v="Energy, Resources, &amp; Industrials"/>
    <s v="Project Activation (Phase 0)"/>
    <m/>
    <m/>
    <m/>
    <m/>
    <m/>
    <m/>
    <m/>
    <m/>
    <s v="Accepted"/>
    <s v="Low"/>
    <n v="1"/>
    <n v="0.17"/>
    <s v="Shiva Devarajan"/>
    <m/>
    <m/>
    <m/>
    <x v="1"/>
    <s v=""/>
    <s v="Closed"/>
    <n v="0"/>
    <m/>
    <m/>
    <d v="2022-09-28T00:00:00"/>
    <m/>
    <s v="Jupiter Updated (Tags/Team)"/>
    <m/>
    <d v="2022-09-07T11:34:44"/>
    <s v="FY23 P4"/>
    <n v="20.517546296301589"/>
  </r>
  <r>
    <n v="48"/>
    <d v="2022-09-07T11:40:18"/>
    <d v="2022-09-07T11:44:26"/>
    <s v="shidevarajan@deloitte.com"/>
    <s v="Shiva Devarajan"/>
    <x v="1"/>
    <m/>
    <m/>
    <s v="Organizational Strategy, Design, and Transition"/>
    <m/>
    <m/>
    <m/>
    <m/>
    <m/>
    <s v="Kathy Kim"/>
    <s v="kathkim@deloitte.com"/>
    <s v="Yes"/>
    <s v="Eastern Standard Time (EST);"/>
    <d v="2022-05-09T00:00:00"/>
    <m/>
    <s v="Yes"/>
    <s v="JO-5948444"/>
    <s v="Charter Communications Inc"/>
    <s v="Technology, Media, &amp; Telecom"/>
    <s v="Project Dynamite - Phase 1a"/>
    <m/>
    <m/>
    <m/>
    <m/>
    <m/>
    <m/>
    <m/>
    <m/>
    <s v="Accepted"/>
    <s v="Medium"/>
    <n v="2"/>
    <n v="0.2"/>
    <s v="Shiva Devarajan"/>
    <m/>
    <m/>
    <m/>
    <x v="1"/>
    <s v=""/>
    <s v="Closed"/>
    <n v="0"/>
    <m/>
    <m/>
    <d v="2022-09-28T00:00:00"/>
    <m/>
    <s v="Jupiter Updated (Tags/Team)"/>
    <m/>
    <d v="2022-09-07T11:40:18"/>
    <s v="FY23 P4"/>
    <n v="20.513680555603059"/>
  </r>
  <r>
    <n v="49"/>
    <d v="2022-09-07T11:44:28"/>
    <d v="2022-09-07T11:45:28"/>
    <s v="shidevarajan@deloitte.com"/>
    <s v="Shiva Devarajan"/>
    <x v="1"/>
    <m/>
    <m/>
    <s v="Organizational Strategy, Design, and Transition"/>
    <m/>
    <m/>
    <m/>
    <m/>
    <m/>
    <s v="Kathy Kim"/>
    <s v="kathkim@deloitte.com"/>
    <s v="Yes"/>
    <s v="Eastern Standard Time (EST);"/>
    <d v="2022-05-09T00:00:00"/>
    <m/>
    <s v="Yes"/>
    <s v="JO-5948440"/>
    <s v="Charter Communications"/>
    <s v="Technology, Media, &amp; Telecom"/>
    <s v="Project Dynamite - Phase 0"/>
    <m/>
    <m/>
    <m/>
    <m/>
    <m/>
    <m/>
    <m/>
    <m/>
    <s v="Accepted"/>
    <s v="Low"/>
    <n v="1"/>
    <n v="0.17"/>
    <s v="Shiva Devarajan"/>
    <m/>
    <m/>
    <m/>
    <x v="1"/>
    <s v=""/>
    <s v="Closed"/>
    <n v="0"/>
    <m/>
    <m/>
    <d v="2022-09-28T00:00:00"/>
    <m/>
    <s v="Jupiter Updated (Tags/Team)"/>
    <m/>
    <d v="2022-09-07T11:44:28"/>
    <s v="FY23 P4"/>
    <n v="20.510787036997499"/>
  </r>
  <r>
    <n v="50"/>
    <d v="2022-09-07T11:45:32"/>
    <d v="2022-09-07T11:50:00"/>
    <s v="shidevarajan@deloitte.com"/>
    <s v="Shiva Devarajan"/>
    <x v="0"/>
    <m/>
    <s v="Workday Enabled Transformation"/>
    <m/>
    <m/>
    <m/>
    <m/>
    <m/>
    <m/>
    <s v="Mike Levin"/>
    <s v="milevin@deloitte.com"/>
    <s v="Yes"/>
    <s v="Pacific Standard Time (PST);Eastern Standard Time (EST);"/>
    <d v="2022-05-23T00:00:00"/>
    <m/>
    <s v="Yes"/>
    <s v="JO-5948389"/>
    <s v="Charter Communications Inc"/>
    <s v="Technology, Media, &amp; Telecom"/>
    <s v="HCM Cloud Implementation"/>
    <m/>
    <m/>
    <m/>
    <m/>
    <m/>
    <m/>
    <m/>
    <m/>
    <s v="Accepted"/>
    <s v="Medium"/>
    <n v="2"/>
    <n v="0.33"/>
    <s v="Shiva Devarajan"/>
    <m/>
    <m/>
    <m/>
    <x v="1"/>
    <s v=""/>
    <s v="Closed"/>
    <n v="0"/>
    <m/>
    <m/>
    <d v="2022-09-28T00:00:00"/>
    <m/>
    <s v="Jupiter Updated (Tags/Team)"/>
    <m/>
    <d v="2022-09-07T11:45:32"/>
    <s v="FY23 P4"/>
    <n v="20.51004629630188"/>
  </r>
  <r>
    <n v="51"/>
    <d v="2022-09-07T11:50:02"/>
    <d v="2022-09-07T11:52:50"/>
    <s v="shidevarajan@deloitte.com"/>
    <s v="Shiva Devarajan"/>
    <x v="0"/>
    <m/>
    <s v="Payroll &amp; Workforce Management Solutions"/>
    <m/>
    <m/>
    <m/>
    <m/>
    <m/>
    <m/>
    <s v="Kathy Kim"/>
    <s v="kathkim@deloitte.com"/>
    <s v="Yes"/>
    <s v="Eastern Standard Time (EST);Pacific Standard Time (PST);"/>
    <d v="2022-05-10T00:00:00"/>
    <m/>
    <s v="Yes"/>
    <s v="JO-5999483"/>
    <s v="Bytedance Co., Ltd"/>
    <s v="Technology, Media, &amp; Telecom"/>
    <s v="TikTok Global Payroll Transformation"/>
    <m/>
    <m/>
    <m/>
    <m/>
    <m/>
    <m/>
    <m/>
    <m/>
    <s v="Accepted"/>
    <s v="Medium"/>
    <n v="2"/>
    <n v="0.17"/>
    <s v="Shiva Devarajan"/>
    <m/>
    <m/>
    <m/>
    <x v="1"/>
    <s v=""/>
    <s v="Closed"/>
    <n v="0"/>
    <m/>
    <m/>
    <d v="2022-09-28T00:00:00"/>
    <m/>
    <s v="Jupiter Updated (Tags/Team)"/>
    <m/>
    <d v="2022-09-07T11:50:02"/>
    <s v="FY23 P4"/>
    <n v="20.50692129629897"/>
  </r>
  <r>
    <n v="52"/>
    <d v="2022-09-07T11:53:46"/>
    <d v="2022-09-07T11:56:22"/>
    <s v="shidevarajan@deloitte.com"/>
    <s v="Shiva Devarajan"/>
    <x v="7"/>
    <m/>
    <m/>
    <m/>
    <m/>
    <m/>
    <m/>
    <m/>
    <m/>
    <s v="Chris Forti"/>
    <s v="chrisforti@deloitte.com"/>
    <s v="Yes"/>
    <s v="Eastern Standard Time (EST);"/>
    <d v="2022-09-01T00:00:00"/>
    <m/>
    <s v="Yes"/>
    <s v="JO-6142377"/>
    <s v="HCA"/>
    <s v="Life Sciences &amp; Healthcare"/>
    <s v="HCA - Timewatch Application Migration to GCP"/>
    <m/>
    <m/>
    <m/>
    <m/>
    <m/>
    <m/>
    <m/>
    <m/>
    <s v="Accepted"/>
    <s v="Medium"/>
    <n v="2"/>
    <n v="0.25"/>
    <s v="Shiva Devarajan"/>
    <m/>
    <m/>
    <m/>
    <x v="1"/>
    <s v=""/>
    <s v="Closed"/>
    <n v="0"/>
    <m/>
    <m/>
    <d v="2022-09-09T00:00:00"/>
    <m/>
    <s v="Jupiter Updated (Tags/Team)"/>
    <m/>
    <d v="2022-09-07T11:53:46"/>
    <s v="FY23 P4"/>
    <n v="1.5043287036969559"/>
  </r>
  <r>
    <n v="53"/>
    <d v="2022-09-12T15:27:12"/>
    <d v="2022-09-12T15:29:11"/>
    <s v="shidevarajan@deloitte.com"/>
    <s v="Shiva Devarajan"/>
    <x v="0"/>
    <m/>
    <s v="Oracle Enabled Transformation"/>
    <m/>
    <m/>
    <m/>
    <m/>
    <m/>
    <m/>
    <s v="Mike Levin"/>
    <s v="milevin@deloitte.com"/>
    <s v="Yes"/>
    <s v="Pacific Standard Time (PST);Eastern Standard Time (EST);Central Standard Time (CST);"/>
    <d v="2022-09-12T00:00:00"/>
    <m/>
    <s v="Yes"/>
    <s v="JO-6016161"/>
    <s v="Alorica"/>
    <s v="Technology, Media, &amp; Telecom"/>
    <s v="Alorica Oracle Cloud Transformation"/>
    <m/>
    <m/>
    <m/>
    <m/>
    <m/>
    <m/>
    <m/>
    <m/>
    <s v="Accepted"/>
    <s v="High"/>
    <n v="3"/>
    <n v="0.33"/>
    <s v="Shiva Devarajan"/>
    <m/>
    <m/>
    <m/>
    <x v="1"/>
    <s v=""/>
    <s v="Closed"/>
    <n v="0"/>
    <m/>
    <m/>
    <d v="2022-10-03T00:00:00"/>
    <m/>
    <s v="Jupiter Updated (Tags/Team)"/>
    <s v="Content Uploaded"/>
    <d v="2022-09-12T15:27:12"/>
    <s v="FY23 P4"/>
    <n v="20.356111111097562"/>
  </r>
  <r>
    <n v="54"/>
    <d v="2022-09-13T15:45:19"/>
    <d v="2022-09-13T15:48:00"/>
    <s v="adamri@deloitte.com"/>
    <s v="Ava Damri"/>
    <x v="0"/>
    <m/>
    <s v="HR Strategy &amp; Solutions"/>
    <m/>
    <m/>
    <m/>
    <m/>
    <m/>
    <m/>
    <s v="Carrie Fox"/>
    <s v="cafox@deloitte.com"/>
    <s v="Yes"/>
    <s v="Eastern Standard Time (EST);"/>
    <d v="2022-09-13T00:00:00"/>
    <m/>
    <s v="Yes"/>
    <s v="JO-5900555"/>
    <s v="Analog Devices"/>
    <s v="Energy, Resources, &amp; Industrials"/>
    <s v="ADI HR Operating Model Proposal"/>
    <s v="Not Tiered"/>
    <s v="RFP"/>
    <d v="2022-09-13T00:00:00"/>
    <m/>
    <m/>
    <s v="&gt; $500K - $1.5M"/>
    <m/>
    <s v="Word of mouth"/>
    <s v="Accepted"/>
    <s v="High"/>
    <n v="3"/>
    <n v="0.33"/>
    <s v="Ava Damri"/>
    <m/>
    <m/>
    <m/>
    <x v="2"/>
    <s v=""/>
    <s v="Closed"/>
    <n v="0"/>
    <m/>
    <m/>
    <d v="2022-09-13T00:00:00"/>
    <m/>
    <s v="Jupiter Updated (Tags/Team)"/>
    <m/>
    <d v="2022-09-13T15:45:19"/>
    <s v="FY23 P4"/>
    <n v="-0.65646990740060573"/>
  </r>
  <r>
    <n v="55"/>
    <d v="2022-09-16T11:53:46"/>
    <d v="2022-09-16T13:20:27"/>
    <s v="ndangelo@deloitte.com"/>
    <s v="Nick D'Angelo"/>
    <x v="0"/>
    <m/>
    <s v="Payroll &amp; Workforce Management Solutions"/>
    <m/>
    <m/>
    <m/>
    <m/>
    <m/>
    <m/>
    <s v="Brian Proctor"/>
    <s v="brproctor@deloitte.com"/>
    <s v="Yes"/>
    <s v="Pacific Standard Time (PST);Mountain Standard Time (MST);Central Standard Time (CST);"/>
    <d v="2022-09-15T00:00:00"/>
    <m/>
    <s v="Yes"/>
    <s v="JO-6071753"/>
    <s v="Estee Lauder Companies"/>
    <s v="Consumer"/>
    <s v="Regional ADP Payroll Migration Support"/>
    <s v="Tier 1"/>
    <s v="Orals"/>
    <s v="N/A"/>
    <m/>
    <m/>
    <s v="&gt; $1.5M - $2.5M"/>
    <s v="Quick turn on support to create a short deck for 30 minute orals session due on 9/16/2022. Reach out to Cynthia DeVooght for further details"/>
    <s v="I'm a repeat user of the pod!"/>
    <s v="Accepted"/>
    <s v="High"/>
    <n v="3"/>
    <n v="1"/>
    <s v="Nick D'Angelo"/>
    <m/>
    <m/>
    <m/>
    <x v="0"/>
    <s v=""/>
    <s v="Closed"/>
    <n v="0"/>
    <m/>
    <m/>
    <d v="2023-09-26T00:00:00"/>
    <m/>
    <s v="Jupiter Updated (Tags/Team)"/>
    <s v="Content Uploaded"/>
    <d v="2022-09-16T11:53:46"/>
    <s v="FY23 P4"/>
    <n v="374.50432870369696"/>
  </r>
  <r>
    <n v="56"/>
    <d v="2022-09-16T13:20:33"/>
    <d v="2022-09-16T13:22:22"/>
    <s v="ndangelo@deloitte.com"/>
    <s v="Nick D'Angelo"/>
    <x v="6"/>
    <s v="HC Operate"/>
    <m/>
    <m/>
    <m/>
    <m/>
    <m/>
    <m/>
    <m/>
    <s v="Katie Duerr"/>
    <s v="kduerr@deloitte.com"/>
    <s v="Yes"/>
    <s v="Central Standard Time (CST);"/>
    <d v="2022-09-16T00:00:00"/>
    <m/>
    <s v="Not a Pursuit"/>
    <s v="N/A"/>
    <s v="TBD"/>
    <s v="Consumer"/>
    <s v="N/A"/>
    <s v="Not Tiered"/>
    <s v="Early Conversations"/>
    <m/>
    <m/>
    <m/>
    <s v="&lt; $500,000"/>
    <s v="Detail not acquired. Help was requested started ASAP morning of 9/16/2022 until 9/26/2022"/>
    <m/>
    <s v="Rejected"/>
    <m/>
    <s v=""/>
    <m/>
    <m/>
    <m/>
    <m/>
    <m/>
    <x v="5"/>
    <s v=""/>
    <s v="Rejected/Canceled"/>
    <m/>
    <m/>
    <m/>
    <m/>
    <m/>
    <s v="Rejected/Canceled"/>
    <s v="Rejected/Canceled"/>
    <d v="2022-09-16T13:20:33"/>
    <s v="FY23 P4"/>
    <s v=""/>
  </r>
  <r>
    <n v="57"/>
    <d v="2022-09-20T13:57:15"/>
    <d v="2022-09-20T13:58:16"/>
    <s v="shidevarajan@deloitte.com"/>
    <s v="Shiva Devarajan"/>
    <x v="0"/>
    <m/>
    <s v="Oracle Enabled Transformation"/>
    <m/>
    <m/>
    <m/>
    <m/>
    <m/>
    <m/>
    <s v="Chris Forti"/>
    <s v="chrisforti@deloitte.com"/>
    <s v="Yes"/>
    <s v="Eastern Standard Time (EST);Pacific Standard Time (PST);"/>
    <d v="2022-09-20T00:00:00"/>
    <m/>
    <s v="Yes"/>
    <s v="JO-6103270"/>
    <s v="Quest Diagnostics"/>
    <s v="Life Sciences &amp; Healthcare"/>
    <s v="Quest WFM Oracle HCM Cloud T&amp;L Implementation"/>
    <m/>
    <m/>
    <m/>
    <m/>
    <m/>
    <m/>
    <m/>
    <m/>
    <s v="Accepted"/>
    <s v="High"/>
    <n v="3"/>
    <n v="0.5"/>
    <s v="Shiva Devarajan"/>
    <m/>
    <m/>
    <m/>
    <x v="1"/>
    <s v=""/>
    <s v="Closed"/>
    <n v="0"/>
    <m/>
    <m/>
    <d v="2022-10-11T00:00:00"/>
    <m/>
    <s v="Jupiter Updated (Tags/Team)"/>
    <s v="Content Uploaded"/>
    <d v="2022-09-20T13:57:15"/>
    <s v="FY23 P5"/>
    <n v="20.418576388903602"/>
  </r>
  <r>
    <n v="58"/>
    <d v="2022-09-27T11:27:16"/>
    <d v="2022-09-27T11:34:43"/>
    <s v="nhahnelt@deloitte.com"/>
    <s v="Nicholas Hahnelt"/>
    <x v="0"/>
    <m/>
    <s v="HR Strategy &amp; Solutions"/>
    <m/>
    <m/>
    <m/>
    <m/>
    <m/>
    <m/>
    <s v="Nicholas Hahnelt"/>
    <s v="nhahnelt@deloitte.com"/>
    <s v="Yes"/>
    <s v="Central Standard Time (CST);"/>
    <d v="2022-09-27T00:00:00"/>
    <m/>
    <s v="Yes"/>
    <s v="JO-6081676"/>
    <s v="Lincoln Financial Group"/>
    <s v="Financial Services"/>
    <s v="Beyond Cloud HR Technology Assessment"/>
    <s v="Not Tiered"/>
    <s v="Contracting"/>
    <s v="N/A"/>
    <m/>
    <m/>
    <s v="&lt; $500,000"/>
    <m/>
    <s v="Word of mouth"/>
    <s v="Accepted"/>
    <s v="Low"/>
    <n v="1"/>
    <n v="0.33"/>
    <s v="Ava Damri"/>
    <m/>
    <m/>
    <m/>
    <x v="2"/>
    <s v=""/>
    <s v="Closed"/>
    <n v="0"/>
    <m/>
    <m/>
    <d v="2022-09-29T00:00:00"/>
    <m/>
    <s v="Jupiter Updated (Tags/Team)"/>
    <m/>
    <d v="2022-09-27T11:27:16"/>
    <s v="FY23 P5"/>
    <n v="1.5227314814983401"/>
  </r>
  <r>
    <n v="59"/>
    <d v="2022-10-04T10:04:05"/>
    <d v="2022-10-04T10:07:05"/>
    <s v="twilliams@deloitte.com"/>
    <s v="Tim Williams"/>
    <x v="1"/>
    <m/>
    <m/>
    <s v="Change Services (CS&amp;A / T&amp;C)"/>
    <m/>
    <m/>
    <m/>
    <m/>
    <m/>
    <s v="Tim Williams"/>
    <s v="twilliams@deloitte.com"/>
    <s v="Yes"/>
    <s v="Eastern Standard Time (EST);"/>
    <d v="2022-10-04T00:00:00"/>
    <m/>
    <s v="Yes"/>
    <s v="JO-5942769"/>
    <s v="TVA"/>
    <s v="Energy, Resources, &amp; Industrials"/>
    <s v="TVA - Econ Study Stakeholder Engagement"/>
    <s v="Not Tiered"/>
    <s v="RFP"/>
    <d v="2022-10-26T00:00:00"/>
    <m/>
    <m/>
    <s v="&lt; $500,000"/>
    <m/>
    <s v="Leadership Announcement"/>
    <s v="Accepted"/>
    <s v="High"/>
    <n v="3"/>
    <n v="0.25"/>
    <s v="Ava Damri"/>
    <m/>
    <m/>
    <m/>
    <x v="2"/>
    <s v=""/>
    <s v="Closed"/>
    <n v="0"/>
    <m/>
    <m/>
    <d v="2022-12-12T00:00:00"/>
    <m/>
    <s v="Jupiter Updated (Tags/Team)"/>
    <m/>
    <d v="2022-10-04T10:04:05"/>
    <s v="FY23 P5"/>
    <n v="68.580497685201408"/>
  </r>
  <r>
    <n v="60"/>
    <d v="2022-10-04T13:22:38"/>
    <d v="2022-10-04T13:23:43"/>
    <s v="andrclark@deloitte.com"/>
    <s v="Andrew G Clark"/>
    <x v="4"/>
    <m/>
    <m/>
    <m/>
    <m/>
    <m/>
    <m/>
    <m/>
    <m/>
    <s v="Andrew Clark"/>
    <s v="andrclark@deloitte.com"/>
    <s v="Yes"/>
    <s v="Central Standard Time (CST);"/>
    <d v="2022-10-05T00:00:00"/>
    <m/>
    <s v="Not a Pursuit"/>
    <s v="N/A"/>
    <s v="Transformation GTM Strategy"/>
    <s v="N/A"/>
    <m/>
    <m/>
    <m/>
    <m/>
    <m/>
    <m/>
    <m/>
    <s v="Hi- looking for support for Transformation 2.0 GTM Strategy. "/>
    <m/>
    <s v="Accepted"/>
    <s v="Low"/>
    <n v="1"/>
    <n v="0.2"/>
    <s v="Shiva Devarajan"/>
    <m/>
    <m/>
    <m/>
    <x v="1"/>
    <s v=""/>
    <s v="Closed"/>
    <n v="0"/>
    <m/>
    <m/>
    <d v="2022-10-25T00:00:00"/>
    <s v="SD - As of 5/30, this effort is On Hold until HRT leadership changes are finalized"/>
    <s v="Not a Pursuit"/>
    <m/>
    <d v="2022-10-04T13:22:38"/>
    <s v="FY23 P5"/>
    <n v="20.442615740699694"/>
  </r>
  <r>
    <n v="61"/>
    <d v="2022-10-04T13:23:48"/>
    <d v="2022-10-04T13:29:32"/>
    <s v="andrclark@deloitte.com"/>
    <s v="Andrew G Clark"/>
    <x v="0"/>
    <m/>
    <s v="SAP/SF Enabled Transformation"/>
    <m/>
    <m/>
    <m/>
    <s v="Andrew Clark"/>
    <s v="andrclark@deloitte.com"/>
    <m/>
    <s v="Brian Stewart"/>
    <s v="bstewart@deloitte.com"/>
    <s v="No"/>
    <s v="Mountain Standard Time (MST);Eastern Standard Time (EST);Central Standard Time (CST);"/>
    <d v="2022-10-05T00:00:00"/>
    <m/>
    <s v="Yes"/>
    <s v="JO-5970380"/>
    <s v="Republic National Distributing Company"/>
    <s v="Consumer"/>
    <s v="RNDC - SuccessFactors HCM Transformation - Phase 0"/>
    <s v="Not Tiered"/>
    <s v="Orals"/>
    <d v="2022-10-10T00:00:00"/>
    <m/>
    <m/>
    <s v="&gt; $500K - $1.5M"/>
    <s v="Looking for support to pull together RNDC SuccessFactors proposal."/>
    <s v="I'm a repeat user of the pod!"/>
    <s v="Accepted"/>
    <s v="High"/>
    <n v="3"/>
    <n v="0.5"/>
    <s v="Ava Damri"/>
    <m/>
    <m/>
    <m/>
    <x v="2"/>
    <s v=""/>
    <s v="Closed"/>
    <n v="0"/>
    <m/>
    <m/>
    <d v="2022-10-10T00:00:00"/>
    <m/>
    <s v="Jupiter Updated (Tags/Team)"/>
    <s v="Content Uploaded"/>
    <d v="2022-10-04T13:23:48"/>
    <s v="FY23 P5"/>
    <n v="5.4418055556016043"/>
  </r>
  <r>
    <n v="62"/>
    <d v="2022-10-20T11:12:13"/>
    <d v="2022-10-20T11:15:37"/>
    <s v="bhuard@deloitte.com"/>
    <s v="Bethany Huard"/>
    <x v="1"/>
    <m/>
    <m/>
    <s v="Change Services (CS&amp;A / T&amp;C)"/>
    <m/>
    <m/>
    <s v="Alyssa Strachan"/>
    <s v="astrachan@deloitte.com"/>
    <m/>
    <s v="Jasmin Jacks"/>
    <s v="jasjacks@deloitte.com"/>
    <s v="No"/>
    <s v="Pacific Standard Time (PST);"/>
    <d v="2022-10-13T00:00:00"/>
    <m/>
    <s v="Yes"/>
    <s v="JO-5894229"/>
    <s v="Disney"/>
    <s v="Consumer"/>
    <s v="Deloitte's experience and expertise regarding S4/HANA technical conversions"/>
    <s v="Not Tiered"/>
    <s v="RFP"/>
    <d v="2022-10-21T00:00:00"/>
    <m/>
    <m/>
    <s v="&lt; $500,000"/>
    <s v="Awaiting for manager to confirm information"/>
    <m/>
    <s v="Accepted"/>
    <s v="Low"/>
    <n v="1"/>
    <n v="0.17"/>
    <s v="Bethany Huard"/>
    <m/>
    <m/>
    <m/>
    <x v="6"/>
    <s v=""/>
    <s v="Closed"/>
    <n v="0"/>
    <m/>
    <m/>
    <d v="2023-06-15T00:00:00"/>
    <m/>
    <s v="Jupiter Updated (Tags/Team)"/>
    <m/>
    <d v="2022-10-20T11:12:13"/>
    <s v="FY23 P6"/>
    <n v="237.5331828704002"/>
  </r>
  <r>
    <n v="63"/>
    <d v="2022-10-25T09:24:30"/>
    <d v="2022-10-25T09:27:00"/>
    <s v="ceisenmann@deloitte.com"/>
    <s v="Carl Eisenmann"/>
    <x v="0"/>
    <m/>
    <s v="Oracle Enabled Transformation"/>
    <m/>
    <m/>
    <m/>
    <m/>
    <m/>
    <m/>
    <s v="Carl Eisenmann"/>
    <s v="ceisenmann@deloitte.com"/>
    <s v="Yes"/>
    <s v="Central Standard Time (CST);"/>
    <d v="2022-10-25T00:00:00"/>
    <m/>
    <s v="Yes"/>
    <s v="_x000a_JO-6117562"/>
    <s v="Ohio Farmers / Westfield"/>
    <s v="Financial Services"/>
    <s v="Ohio Farmers/Westfield HCM Implementation"/>
    <s v="Not Tiered"/>
    <s v="RFP"/>
    <d v="2023-11-04T00:00:00"/>
    <m/>
    <m/>
    <s v="&gt; $1.5M - $2.5M"/>
    <s v="RFP Due 11/4, need help with managing"/>
    <s v="I'm a repeat user of the pod!"/>
    <s v="Accepted"/>
    <s v="High"/>
    <n v="3"/>
    <n v="0.5"/>
    <s v="Nick D'Angelo"/>
    <m/>
    <m/>
    <m/>
    <x v="0"/>
    <s v=""/>
    <s v="Closed"/>
    <n v="0"/>
    <m/>
    <m/>
    <d v="2022-12-16T00:00:00"/>
    <m/>
    <s v="Jupiter Updated (Tags/Team)"/>
    <s v="Content Uploaded"/>
    <d v="2022-10-25T09:24:30"/>
    <s v="FY23 P6"/>
    <n v="51.607986111099308"/>
  </r>
  <r>
    <n v="64"/>
    <d v="2022-10-25T12:36:37"/>
    <d v="2022-10-25T12:54:29"/>
    <s v="shidevarajan@deloitte.com"/>
    <s v="Shiva Devarajan"/>
    <x v="0"/>
    <m/>
    <s v="HR Strategy &amp; Solutions"/>
    <m/>
    <m/>
    <m/>
    <m/>
    <m/>
    <m/>
    <s v="Chris Forti"/>
    <s v="chrisforti@deloitte.com"/>
    <s v="Yes"/>
    <s v="Eastern Standard Time (EST);Pacific Standard Time (PST);"/>
    <d v="2022-10-24T00:00:00"/>
    <m/>
    <s v="Yes"/>
    <s v="JO-6333790"/>
    <s v="Kaiser Permenente"/>
    <s v="Life Sciences &amp; Healthcare"/>
    <m/>
    <m/>
    <s v="RFP"/>
    <m/>
    <m/>
    <m/>
    <m/>
    <m/>
    <m/>
    <s v="Accepted"/>
    <s v="Low"/>
    <n v="1"/>
    <n v="0.17"/>
    <s v="Shiva Devarajan"/>
    <m/>
    <m/>
    <m/>
    <x v="1"/>
    <s v=""/>
    <s v="Closed"/>
    <n v="0"/>
    <m/>
    <m/>
    <d v="2022-11-15T00:00:00"/>
    <m/>
    <s v="Jupiter Updated (Tags/Team)"/>
    <m/>
    <d v="2022-10-25T12:36:37"/>
    <s v="FY23 P6"/>
    <n v="20.474571759303217"/>
  </r>
  <r>
    <n v="65"/>
    <d v="2022-10-26T10:47:39"/>
    <d v="2022-10-26T12:16:43"/>
    <s v="alolmos@deloitte.com"/>
    <s v="Almendra C Olmos"/>
    <x v="1"/>
    <m/>
    <m/>
    <s v="Organizational Strategy, Design, and Transition"/>
    <m/>
    <m/>
    <m/>
    <m/>
    <m/>
    <s v="Google EDU"/>
    <s v="alolmos@deloitte.com"/>
    <s v="Yes"/>
    <s v="Central Standard Time (CST);Eastern Standard Time (EST);Mountain Standard Time (MST);Pacific Standard Time (PST);"/>
    <d v="2022-10-26T00:00:00"/>
    <m/>
    <s v="Not a Pursuit"/>
    <s v="N/A"/>
    <s v="Google"/>
    <s v="Technology, Media, &amp; Telecom"/>
    <s v="Google EDU RFP"/>
    <s v="Tier 1"/>
    <s v="RFP"/>
    <d v="2022-10-31T00:00:00"/>
    <m/>
    <m/>
    <s v="&gt; $1.5M - $2.5M"/>
    <s v="Looking for a SC to support the proposal development, preferable with training/learning experience"/>
    <m/>
    <s v="Rejected"/>
    <m/>
    <s v=""/>
    <m/>
    <m/>
    <m/>
    <m/>
    <m/>
    <x v="5"/>
    <s v=""/>
    <s v="Rejected/Canceled"/>
    <m/>
    <m/>
    <m/>
    <m/>
    <m/>
    <s v="Rejected/Canceled"/>
    <s v="Rejected/Canceled"/>
    <d v="2022-10-26T10:47:39"/>
    <s v="FY23 P6"/>
    <s v=""/>
  </r>
  <r>
    <n v="66"/>
    <d v="2022-11-01T09:33:58"/>
    <d v="2022-11-01T09:36:48"/>
    <s v="alexchun@deloitte.com"/>
    <s v="Alex Chun"/>
    <x v="0"/>
    <m/>
    <s v="ServiceNow HRT"/>
    <m/>
    <m/>
    <m/>
    <s v="Mike Levin"/>
    <s v="milevin@deloitte.com"/>
    <m/>
    <s v="Gary Cole"/>
    <s v="gcole@deloitte.com"/>
    <s v="No"/>
    <s v="Eastern Standard Time (EST);Mountain Standard Time (MST);Central Standard Time (CST);"/>
    <d v="2022-11-01T00:00:00"/>
    <m/>
    <s v="Yes"/>
    <s v="JO-5890896"/>
    <s v="Cisco"/>
    <s v="Technology, Media, &amp; Telecom"/>
    <s v="Cisco - ServiceNow HRSD Implementation"/>
    <s v="Not Tiered"/>
    <s v="RFP"/>
    <d v="2022-11-17T00:00:00"/>
    <m/>
    <m/>
    <s v="&gt; $1.5M - $2.5M"/>
    <s v="Timeline /Milestone Estimated Timeline (BY EOD) RFP Release Date Monday, October 31, 2022_x000a_Acknowledgement Due from Each Participant Supplier /Bidder Tuesday, November 1, 2022_x000a_Supplier Q&amp;A - Written Questions Submitted for Q&amp;A Thursday, November 3, 2022_x000a_Answers provided to suppliers Monday, November 7, 2022_x000a_Bid Response Package Due from all Bidders/ Suppliers Monday, November 14, 2022_x000a_Notification of First Round Selection Thursday, November 17, 2022_x000a_Virtual Presentation (if applicable) Monday, November 21, 2022_x000a_Selected Final Supplier Notification* Monday, November 21, 2022"/>
    <s v="I'm a repeat user of the pod;"/>
    <s v="Accepted"/>
    <s v="High"/>
    <n v="3"/>
    <n v="0.5"/>
    <s v="Nick D'Angelo"/>
    <m/>
    <m/>
    <m/>
    <x v="0"/>
    <s v=""/>
    <s v="Closed"/>
    <n v="0"/>
    <m/>
    <m/>
    <d v="2022-12-09T00:00:00"/>
    <m/>
    <s v="Jupiter Updated (Tags/Team)"/>
    <s v="Content Uploaded"/>
    <d v="2022-11-01T09:33:58"/>
    <s v="FY23 P6"/>
    <n v="37.601412037001865"/>
  </r>
  <r>
    <n v="67"/>
    <d v="2022-11-01T09:04:42"/>
    <d v="2022-11-01T09:41:13"/>
    <s v="bepowers@deloitte.com"/>
    <s v="Benjamin Powers"/>
    <x v="4"/>
    <m/>
    <m/>
    <m/>
    <m/>
    <m/>
    <m/>
    <m/>
    <m/>
    <s v="Ben Powers"/>
    <s v="bepowers@deloitte.com"/>
    <s v="Yes"/>
    <s v="Eastern Standard Time (EST);"/>
    <d v="2022-11-07T00:00:00"/>
    <m/>
    <s v="Not a Pursuit"/>
    <s v="N/A"/>
    <s v="HC Intersectional Playbook"/>
    <s v="N/A"/>
    <s v="N/A"/>
    <s v="N/A"/>
    <s v="N/A"/>
    <s v="N/A"/>
    <m/>
    <m/>
    <s v="N/A"/>
    <s v="Support on creating a Human Capital Intersection Playbook, designed to provide a big picture overview of how Deloitte can sell across HC Market Offerings so that sales teams are best educated on how to leverage opportunities to their full potential. "/>
    <s v="I'm a repeat user of the pod!"/>
    <s v="Accepted"/>
    <s v="Low"/>
    <n v="1"/>
    <n v="0.17"/>
    <s v="Nick D'Angelo"/>
    <m/>
    <m/>
    <s v="Bethany Huard"/>
    <x v="7"/>
    <s v=""/>
    <s v="Closed"/>
    <n v="0"/>
    <m/>
    <m/>
    <d v="2022-12-01T00:00:00"/>
    <m/>
    <s v="Not a Pursuit"/>
    <m/>
    <d v="2022-11-01T09:04:42"/>
    <s v="FY23 P6"/>
    <n v="29.621736111097562"/>
  </r>
  <r>
    <n v="68"/>
    <d v="2022-11-10T07:41:02"/>
    <d v="2022-11-10T07:43:37"/>
    <s v="adamri@deloitte.com"/>
    <s v="Ava Damri"/>
    <x v="0"/>
    <m/>
    <s v="Oracle Enabled Transformation"/>
    <m/>
    <m/>
    <m/>
    <s v="Bhavin Shah"/>
    <s v="bhashah@deloitte.com"/>
    <m/>
    <s v="Chetain Jain"/>
    <s v="cjain@deloitte.com"/>
    <s v="No"/>
    <s v="Eastern Standard Time (EST);Central Standard Time (CST);Mountain Standard Time (MST);"/>
    <d v="2022-11-10T00:00:00"/>
    <m/>
    <s v="Yes"/>
    <s v="JO-6330298"/>
    <s v="Weatherford International"/>
    <s v="Energy, Resources, &amp; Industrials"/>
    <s v="_x000a_Weatherford - Oracle HCM Cloud Implementation"/>
    <s v="Not Tiered"/>
    <s v="RFP"/>
    <d v="2022-11-11T00:00:00"/>
    <m/>
    <m/>
    <s v="&gt; $2.5M - $5M"/>
    <s v="Request to format Pursuit Deck for Weatherford (received via email from CSM, Marissa Draheim). Entering into tracker."/>
    <s v="Word of mouth"/>
    <s v="Accepted"/>
    <s v="High"/>
    <n v="3"/>
    <n v="0.33"/>
    <s v="Ava Damri"/>
    <m/>
    <m/>
    <m/>
    <x v="2"/>
    <s v=""/>
    <s v="Closed"/>
    <n v="0"/>
    <m/>
    <m/>
    <d v="2023-11-11T00:00:00"/>
    <m/>
    <s v="Jupiter Updated (Tags/Team)"/>
    <m/>
    <d v="2022-11-10T07:41:02"/>
    <s v="FY23 P6"/>
    <n v="365.67983796299814"/>
  </r>
  <r>
    <n v="69"/>
    <d v="2022-11-10T11:16:50"/>
    <d v="2022-11-10T12:11:30"/>
    <s v="adamri@deloitte.com"/>
    <s v="Ava Damri"/>
    <x v="0"/>
    <m/>
    <s v="Payroll &amp; Workforce Management Solutions"/>
    <m/>
    <m/>
    <m/>
    <s v="Chris Forti"/>
    <s v="chrisforti@deloitte.com"/>
    <m/>
    <s v="Chip Newton"/>
    <s v="chipnewton@deloitte.com"/>
    <s v="No"/>
    <s v="Eastern Standard Time (EST);"/>
    <d v="2022-11-11T00:00:00"/>
    <m/>
    <s v="Yes"/>
    <s v="JO-5980698"/>
    <s v="Universal Health Services"/>
    <s v="Life Sciences &amp; Healthcare"/>
    <s v="UHS SOW/RFP"/>
    <s v="Not Tiered"/>
    <s v="RFP"/>
    <d v="2022-11-18T00:00:00"/>
    <m/>
    <m/>
    <m/>
    <s v="I would use assistance from this team to help polish up and refine a 10-12 slide deck for UHS ( We will be working with the UKG practice team, and they will own the content.  We have a goal of getting this done by the end of next week 11/18"/>
    <s v="I'm a repeat user of the pod!"/>
    <s v="Accepted"/>
    <s v="Medium"/>
    <n v="2"/>
    <n v="0.33"/>
    <s v="Ava Damri"/>
    <m/>
    <m/>
    <m/>
    <x v="2"/>
    <s v=""/>
    <s v="Closed"/>
    <n v="0"/>
    <m/>
    <m/>
    <d v="2022-11-18T00:00:00"/>
    <m/>
    <s v="Jupiter Updated (Tags/Team)"/>
    <s v="Content Uploaded"/>
    <d v="2022-11-10T11:16:50"/>
    <s v="FY23 P6"/>
    <n v="7.5299768519034842"/>
  </r>
  <r>
    <n v="70"/>
    <d v="2022-11-11T07:23:38"/>
    <d v="2022-11-11T07:26:25"/>
    <s v="punetandon@deloitte.com"/>
    <s v="Puneet Tandon"/>
    <x v="0"/>
    <m/>
    <s v="Workday Enabled Transformation"/>
    <m/>
    <m/>
    <m/>
    <s v="Puneet Tandon"/>
    <s v="Punetandon@deloitte.com"/>
    <m/>
    <s v="Kartik Shukla"/>
    <s v="kdshukla@deloitte.com"/>
    <s v="Yes"/>
    <s v="Eastern Standard Time (EST);"/>
    <d v="2022-11-10T00:00:00"/>
    <m/>
    <s v="Yes"/>
    <s v="JO-6332321"/>
    <s v="DoorDash"/>
    <s v="Technology, Media, &amp; Telecom"/>
    <s v="Workday Integration &amp; SDM/Process Optimize"/>
    <s v="Not Tiered"/>
    <s v="RFP"/>
    <d v="2023-12-20T00:00:00"/>
    <m/>
    <m/>
    <s v="&gt; $3M"/>
    <m/>
    <m/>
    <s v="Accepted"/>
    <s v="Medium"/>
    <n v="2"/>
    <n v="0.25"/>
    <s v="Bethany Huard"/>
    <m/>
    <m/>
    <s v="Nick D'Angelo"/>
    <x v="8"/>
    <s v=""/>
    <s v="Closed"/>
    <n v="0"/>
    <m/>
    <m/>
    <d v="2022-09-28T00:00:00"/>
    <m/>
    <s v="Jupiter Updated (Tags/Team)"/>
    <m/>
    <d v="2022-11-11T07:23:38"/>
    <s v="FY23 P6"/>
    <n v="-44.308078703703359"/>
  </r>
  <r>
    <n v="71"/>
    <d v="2022-11-18T08:35:43"/>
    <d v="2022-11-18T08:39:03"/>
    <s v="adamri@deloitte.com"/>
    <s v="Ava Damri"/>
    <x v="1"/>
    <m/>
    <m/>
    <s v="Change Services (CS&amp;A / T&amp;C)"/>
    <m/>
    <m/>
    <s v="Deb Cole"/>
    <s v="decole@deloitte.com"/>
    <m/>
    <s v="Cindy Skirvin"/>
    <s v="cskirvin@deloitte.com"/>
    <s v="No"/>
    <s v="Central Standard Time (CST);"/>
    <d v="2022-11-16T00:00:00"/>
    <m/>
    <s v="Yes"/>
    <s v="JO-6329519"/>
    <s v="McDonald's Corporation"/>
    <s v="Consumer"/>
    <s v="Change Management Support for Global Tech"/>
    <s v="Tier 1"/>
    <s v="RFP"/>
    <d v="2022-11-23T00:00:00"/>
    <m/>
    <m/>
    <s v="&gt; $500K - $1.5M"/>
    <s v="Nick and Ava have started working on this effort already. We received this request via email from Neal."/>
    <s v="Word of mouth"/>
    <s v="Accepted"/>
    <s v="High"/>
    <n v="3"/>
    <n v="0.33"/>
    <s v="Nick D'Angelo"/>
    <s v="Bethany Huard"/>
    <s v="Ava Damri"/>
    <m/>
    <x v="9"/>
    <s v=""/>
    <s v="Closed"/>
    <n v="0"/>
    <m/>
    <m/>
    <d v="2022-12-20T00:00:00"/>
    <m/>
    <s v="Jupiter Updated (Tags/Team)"/>
    <s v="Content Uploaded"/>
    <d v="2022-11-18T08:35:43"/>
    <s v="FY23 P7"/>
    <n v="31.641863425902557"/>
  </r>
  <r>
    <n v="72"/>
    <d v="2022-11-28T11:16:13"/>
    <d v="2022-11-28T11:24:47"/>
    <s v="ceisenmann@deloitte.com"/>
    <s v="Carl Eisenmann"/>
    <x v="0"/>
    <m/>
    <s v="SAP/SF Enabled Transformation"/>
    <m/>
    <m/>
    <m/>
    <s v="Carl Eisenmann"/>
    <s v="ceisenmann@deloitte.com"/>
    <m/>
    <s v="Carl"/>
    <s v="ceisenmann@deloitte.com"/>
    <s v="Yes"/>
    <s v="Central Standard Time (CST);"/>
    <d v="2022-11-28T00:00:00"/>
    <m/>
    <s v="Yes"/>
    <s v="JO-6332605"/>
    <s v="Havi"/>
    <s v="Consumer"/>
    <s v="SAP SuccessFactors SI RFP"/>
    <s v="Not Tiered"/>
    <s v="RFP"/>
    <d v="2023-01-06T00:00:00"/>
    <m/>
    <m/>
    <s v="&gt; $5M"/>
    <s v="RFP with quick turnaround "/>
    <m/>
    <s v="Accepted"/>
    <s v="High"/>
    <n v="3"/>
    <n v="0.5"/>
    <s v="Bethany Huard"/>
    <m/>
    <m/>
    <m/>
    <x v="6"/>
    <s v=""/>
    <s v="Closed"/>
    <n v="0"/>
    <m/>
    <m/>
    <d v="2023-03-07T00:00:00"/>
    <m/>
    <s v="Jupiter Updated (Tags/Team)"/>
    <m/>
    <d v="2022-11-28T11:16:13"/>
    <s v="FY23 P7"/>
    <n v="98.530405092598812"/>
  </r>
  <r>
    <n v="73"/>
    <d v="2022-12-01T07:38:19"/>
    <d v="2022-12-01T07:42:14"/>
    <s v="tmcmillin@deloitte.com"/>
    <s v="Tim Mcmillin"/>
    <x v="6"/>
    <s v="HC Operate"/>
    <m/>
    <m/>
    <m/>
    <m/>
    <s v="Tim McMillin"/>
    <s v="tmcmillin@deloitte.com"/>
    <m/>
    <s v="Brian Borzone"/>
    <s v="bborzone@deloitte.com"/>
    <s v="No"/>
    <s v="Central Standard Time (CST);"/>
    <d v="2022-12-01T00:00:00"/>
    <m/>
    <s v="Yes"/>
    <s v="JO-6359373"/>
    <s v="JP Morgan Chase"/>
    <s v="Financial Services"/>
    <s v="JPMC AMS"/>
    <s v="Not Tiered"/>
    <s v="Orals"/>
    <d v="2023-01-05T00:00:00"/>
    <m/>
    <m/>
    <s v="&gt; $500K - $1.5M"/>
    <s v="looking for help with getting a deck ready to present for orals conversation. Love to connect with someone on the team asap."/>
    <s v="I'm a repeat user of the pod!"/>
    <s v="Accepted"/>
    <s v="Low"/>
    <n v="1"/>
    <n v="0.17"/>
    <s v="Nick D'Angelo"/>
    <m/>
    <m/>
    <m/>
    <x v="0"/>
    <s v=""/>
    <s v="Closed"/>
    <n v="0"/>
    <m/>
    <m/>
    <d v="2023-01-09T00:00:00"/>
    <m/>
    <s v="Jupiter Updated (Tags/Team)"/>
    <m/>
    <d v="2022-12-01T07:38:19"/>
    <s v="FY23 P7"/>
    <n v="38.681724536996626"/>
  </r>
  <r>
    <n v="74"/>
    <d v="2022-12-01T19:46:10"/>
    <d v="2022-12-01T19:51:07"/>
    <s v="nanellis@deloitte.com"/>
    <s v="Nancy Ellis"/>
    <x v="0"/>
    <m/>
    <s v="Workday Enabled Transformation"/>
    <m/>
    <m/>
    <m/>
    <s v="nancy ellis"/>
    <s v="nanellis@deloitte.com"/>
    <m/>
    <s v="vyan anantharaman"/>
    <s v="vyanantharaman@deloitte.com"/>
    <s v="No"/>
    <s v="Central Standard Time (CST);"/>
    <d v="2022-12-06T00:00:00"/>
    <m/>
    <s v="Yes"/>
    <s v="JO-5898155"/>
    <s v="Equinix"/>
    <s v="Technology, Media, &amp; Telecom"/>
    <s v="Future HR &amp; Talent Tech Stack RFP"/>
    <m/>
    <s v="RFP"/>
    <m/>
    <m/>
    <m/>
    <m/>
    <s v="we have enlisted support from the PCOE, will need design help; it is a joint HRT &amp; HCaaS pursuit"/>
    <m/>
    <s v="Accepted"/>
    <s v="High"/>
    <n v="3"/>
    <n v="0.5"/>
    <s v="Shiva Devarajan"/>
    <m/>
    <m/>
    <s v="Ava Damri"/>
    <x v="4"/>
    <s v=""/>
    <s v="Closed"/>
    <n v="0"/>
    <m/>
    <m/>
    <d v="2022-12-22T19:46:10"/>
    <m/>
    <s v="Jupiter Updated (Tags/Team)"/>
    <s v="Content Uploaded"/>
    <d v="2022-12-01T19:46:10"/>
    <s v="FY23 P7"/>
    <n v="21"/>
  </r>
  <r>
    <n v="75"/>
    <d v="2022-12-07T22:26:37"/>
    <d v="2022-12-07T22:27:50"/>
    <s v="shidevarajan@deloitte.com"/>
    <s v="Shiva Devarajan"/>
    <x v="0"/>
    <m/>
    <s v="Workday Enabled Transformation"/>
    <m/>
    <m/>
    <m/>
    <m/>
    <m/>
    <m/>
    <s v="Mike Levin"/>
    <s v="milevin@deloitte.com"/>
    <s v="Yes"/>
    <s v="Pacific Standard Time (PST);"/>
    <d v="2022-05-23T00:00:00"/>
    <m/>
    <s v="Yes"/>
    <s v="JO-5948388"/>
    <s v="Charter Communications Inc"/>
    <s v="Technology, Media, &amp; Telecom"/>
    <s v="HCM Cloud Pre-Implementation"/>
    <m/>
    <s v="RFP"/>
    <m/>
    <m/>
    <m/>
    <m/>
    <m/>
    <m/>
    <s v="Accepted"/>
    <s v="Medium"/>
    <n v="2"/>
    <n v="0.25"/>
    <s v="Shiva Devarajan"/>
    <m/>
    <m/>
    <m/>
    <x v="1"/>
    <s v=""/>
    <s v="Closed"/>
    <n v="0"/>
    <m/>
    <m/>
    <d v="2022-12-23T00:00:00"/>
    <m/>
    <s v="Jupiter Updated (Tags/Team)"/>
    <m/>
    <d v="2022-12-07T22:26:37"/>
    <s v="FY23 P7"/>
    <n v="15.064849536996917"/>
  </r>
  <r>
    <n v="76"/>
    <d v="2022-12-07T22:28:01"/>
    <d v="2022-12-07T22:30:44"/>
    <s v="shidevarajan@deloitte.com"/>
    <s v="Shiva Devarajan"/>
    <x v="0"/>
    <m/>
    <s v="Workday Enabled Transformation"/>
    <m/>
    <m/>
    <m/>
    <m/>
    <m/>
    <m/>
    <s v="Mike Levin"/>
    <s v="milevin@deloitte.com"/>
    <s v="Yes"/>
    <s v="Pacific Standard Time (PST);Eastern Standard Time (EST);"/>
    <d v="2022-09-27T00:00:00"/>
    <m/>
    <s v="Yes"/>
    <s v="JO-6055021"/>
    <s v="Sony Pictures Entertainment"/>
    <s v="Technology, Media, &amp; Telecom"/>
    <s v="SPE Workday Reimplementation"/>
    <m/>
    <s v="RFP"/>
    <m/>
    <m/>
    <m/>
    <m/>
    <m/>
    <m/>
    <s v="Accepted"/>
    <s v="Medium"/>
    <n v="2"/>
    <n v="0.25"/>
    <s v="Shiva Devarajan"/>
    <m/>
    <m/>
    <m/>
    <x v="1"/>
    <s v=""/>
    <s v="Closed"/>
    <n v="0"/>
    <m/>
    <m/>
    <d v="2022-12-23T00:00:00"/>
    <m/>
    <s v="Jupiter Updated (Tags/Team)"/>
    <m/>
    <d v="2022-12-07T22:28:01"/>
    <s v="FY23 P7"/>
    <n v="15.063877314802085"/>
  </r>
  <r>
    <n v="77"/>
    <d v="2022-12-07T22:30:46"/>
    <d v="2022-12-07T22:32:19"/>
    <s v="shidevarajan@deloitte.com"/>
    <s v="Shiva Devarajan"/>
    <x v="6"/>
    <s v="HC Operate"/>
    <m/>
    <m/>
    <m/>
    <m/>
    <m/>
    <m/>
    <m/>
    <s v="Mike Levin"/>
    <s v="milevin@deloitte.com"/>
    <s v="Yes"/>
    <s v="Eastern Standard Time (EST);Pacific Standard Time (PST);"/>
    <d v="2022-10-27T00:00:00"/>
    <m/>
    <s v="Yes"/>
    <s v="JO-6333661"/>
    <s v="Splunk Inc."/>
    <s v="Technology, Media, &amp; Telecom"/>
    <s v="Workday SNOW AMS"/>
    <m/>
    <s v="RFP"/>
    <m/>
    <m/>
    <m/>
    <m/>
    <m/>
    <m/>
    <s v="Accepted"/>
    <s v="High"/>
    <n v="3"/>
    <n v="0.5"/>
    <s v="Shiva Devarajan"/>
    <m/>
    <m/>
    <m/>
    <x v="1"/>
    <s v=""/>
    <s v="Closed"/>
    <n v="0"/>
    <m/>
    <m/>
    <d v="2022-12-23T00:00:00"/>
    <m/>
    <s v="Jupiter Updated (Tags/Team)"/>
    <s v="Content Uploaded"/>
    <d v="2022-12-07T22:30:46"/>
    <s v="FY23 P7"/>
    <n v="15.061967592599103"/>
  </r>
  <r>
    <n v="78"/>
    <d v="2022-12-08T08:40:19"/>
    <d v="2022-12-08T08:43:12"/>
    <s v="kduerr@deloitte.com"/>
    <s v="Katie Duerr"/>
    <x v="6"/>
    <s v="HC Operate"/>
    <m/>
    <m/>
    <m/>
    <m/>
    <m/>
    <m/>
    <m/>
    <s v="Katie Duerr"/>
    <s v="kduerr@deoitte.com"/>
    <s v="Yes"/>
    <s v="Central Standard Time (CST);"/>
    <d v="2022-12-08T00:00:00"/>
    <m/>
    <s v="Yes"/>
    <s v="JO-6334712"/>
    <s v="Chick-fil-A"/>
    <s v="Consumer"/>
    <s v="Chick-fil-A HCaaS Operate AMS"/>
    <s v="Not Tiered"/>
    <s v="RFP"/>
    <d v="2023-01-09T00:00:00"/>
    <m/>
    <m/>
    <s v="&gt; $2.5M - $5M"/>
    <s v="This is an RFP for Chick-fil-a.  this is due December 23rd."/>
    <s v="I'm a repeat user of the pod!"/>
    <s v="Accepted"/>
    <s v="Low"/>
    <n v="1"/>
    <n v="0.17"/>
    <s v="Nick D'Angelo"/>
    <m/>
    <m/>
    <s v="Bethany Huard"/>
    <x v="7"/>
    <s v=""/>
    <s v="Closed"/>
    <n v="0"/>
    <m/>
    <m/>
    <d v="2023-01-09T00:00:00"/>
    <m/>
    <s v="Jupiter Updated (Tags/Team)"/>
    <s v="Content Uploaded"/>
    <d v="2022-12-08T08:40:19"/>
    <s v="FY23 P7"/>
    <n v="31.638668981497176"/>
  </r>
  <r>
    <n v="79"/>
    <d v="2022-12-08T09:06:23"/>
    <d v="2022-12-08T10:47:28"/>
    <s v="alexchun@deloitte.com"/>
    <s v="Alex Chun"/>
    <x v="0"/>
    <m/>
    <s v="HR Strategy &amp; Solutions"/>
    <m/>
    <m/>
    <m/>
    <s v="Alex Chun"/>
    <s v="alexchun@deloitte.com"/>
    <m/>
    <s v="John Brownridge"/>
    <s v="jbrownridge@deloitte.com"/>
    <s v="No"/>
    <s v="Eastern Standard Time (EST);"/>
    <d v="2022-12-12T00:00:00"/>
    <m/>
    <s v="Yes"/>
    <s v="JO-6168324"/>
    <s v="Southern Glazers Wine and Spirits"/>
    <s v="Consumer"/>
    <s v=" WXbyD and DWP Assessment"/>
    <s v="Not Tiered"/>
    <s v="RFP"/>
    <d v="2023-01-27T00:00:00"/>
    <m/>
    <m/>
    <s v="&gt; $500K - $1.5M"/>
    <m/>
    <s v="I'm a repeat user of the pod!"/>
    <s v="Accepted"/>
    <s v="Low"/>
    <n v="1"/>
    <n v="0.17"/>
    <s v="Ava Damri"/>
    <m/>
    <m/>
    <s v="Bethany Huard"/>
    <x v="10"/>
    <s v=""/>
    <s v="Closed"/>
    <n v="0"/>
    <m/>
    <m/>
    <d v="2023-03-28T00:00:00"/>
    <s v="Alex informed Ava that we have a verbal commit"/>
    <s v="Jupiter Updated (Tags/Team)"/>
    <m/>
    <d v="2022-12-08T09:06:23"/>
    <s v="FY23 P7"/>
    <n v="109.62056712959748"/>
  </r>
  <r>
    <n v="80"/>
    <d v="2022-12-12T12:41:13"/>
    <d v="2022-12-12T12:44:29"/>
    <s v="shidevarajan@deloitte.com"/>
    <s v="Shiva Devarajan"/>
    <x v="0"/>
    <m/>
    <s v="Workday Enabled Transformation"/>
    <m/>
    <m/>
    <m/>
    <m/>
    <m/>
    <m/>
    <s v="Derrick Jenkins"/>
    <s v="dejenkins@deloitte.com"/>
    <s v="Yes"/>
    <s v="Eastern Standard Time (EST);"/>
    <d v="2022-12-12T00:00:00"/>
    <m/>
    <s v="Yes"/>
    <s v="JO-6364902"/>
    <s v="Nike"/>
    <s v="Consumer"/>
    <s v="Nike Global Time and Absence RFP"/>
    <s v="Not Tiered"/>
    <s v="RFP"/>
    <d v="2022-12-15T00:00:00"/>
    <m/>
    <m/>
    <s v="&gt; $500K - $1.5M"/>
    <s v="Shiva will own this as he's a Workday Time and Absence SME. "/>
    <m/>
    <s v="Accepted"/>
    <s v="Low"/>
    <n v="1"/>
    <n v="0.2"/>
    <s v="Shiva Devarajan"/>
    <m/>
    <m/>
    <m/>
    <x v="1"/>
    <s v=""/>
    <s v="Closed"/>
    <n v="0"/>
    <m/>
    <m/>
    <d v="2022-12-15T00:00:00"/>
    <m/>
    <s v="Jupiter Updated (Tags/Team)"/>
    <m/>
    <d v="2022-12-12T12:41:13"/>
    <s v="FY23 P8"/>
    <n v="2.4713773148032487"/>
  </r>
  <r>
    <n v="81"/>
    <d v="2022-12-13T07:27:22"/>
    <d v="2022-12-13T07:37:55"/>
    <s v="chrisforti@deloitte.com"/>
    <s v="Chris Forti"/>
    <x v="0"/>
    <m/>
    <s v="Workday Enabled Transformation"/>
    <m/>
    <m/>
    <m/>
    <s v="Chris Forti, Jeff Miller, Cory Lukens"/>
    <s v="chrisforti@deloitte.com, jefmiller@deloitte.com, clukens@deloitte.com"/>
    <m/>
    <s v="Cory Lukens, HCAL for Medtronic"/>
    <s v="clukens@deloitte.com"/>
    <s v="No"/>
    <s v="Eastern Standard Time (EST);Central Standard Time (CST);"/>
    <d v="2022-12-14T00:00:00"/>
    <m/>
    <s v="Yes"/>
    <s v="JO-6364164"/>
    <s v="Medtronic"/>
    <s v="Life Sciences &amp; Healthcare"/>
    <s v="Medtronic Talent"/>
    <s v="Not Tiered"/>
    <s v="RFP"/>
    <d v="2023-01-09T00:00:00"/>
    <m/>
    <m/>
    <s v="&gt; $1.5M - $2.5M"/>
    <s v="We are about to receive an RFP before holiday break for an SI partner to implement an Applicant Tracking System, so this is a &quot;Talent&quot; opportunity, and Workday looks to be the leading ATS software package the client will likely select, although not 100% confirmed yet.  "/>
    <s v="I'm a repeat user of the pod!"/>
    <s v="Accepted"/>
    <s v="High"/>
    <n v="3"/>
    <n v="0.5"/>
    <s v="Ava Damri"/>
    <m/>
    <m/>
    <s v="Shiva Devarajan"/>
    <x v="3"/>
    <s v=""/>
    <s v="Closed"/>
    <n v="0"/>
    <m/>
    <m/>
    <d v="2023-02-01T00:00:00"/>
    <m/>
    <s v="Jupiter Updated (Tags/Team)"/>
    <s v="Content Uploaded"/>
    <d v="2022-12-13T07:27:22"/>
    <s v="FY23 P8"/>
    <n v="49.689328703701904"/>
  </r>
  <r>
    <n v="82"/>
    <d v="2023-01-03T13:56:44"/>
    <d v="2023-01-03T14:01:46"/>
    <s v="twilliams@deloitte.com"/>
    <s v="Tim Williams"/>
    <x v="1"/>
    <m/>
    <m/>
    <s v="Change Services (CS&amp;A / T&amp;C)"/>
    <m/>
    <m/>
    <m/>
    <m/>
    <m/>
    <s v="Tim Williams"/>
    <s v="twilliams@deloitte.com"/>
    <s v="Yes"/>
    <s v="Eastern Standard Time (EST);"/>
    <d v="2023-01-04T00:00:00"/>
    <m/>
    <s v="Yes"/>
    <s v="JO-5942745"/>
    <s v="Tennessee Valley Authority"/>
    <s v="Energy, Resources, &amp; Industrials"/>
    <s v="TVA - HCM Implementation"/>
    <m/>
    <m/>
    <m/>
    <m/>
    <m/>
    <m/>
    <s v="Need help to support the RFP response for OCM, Training for a SuccessFactors HCM Transformation. We do have PCoE help dedicatd to the overall response, so looking for OT/OCM section support. I will likely pull in another M from core to help drive some of ther response as well. We submitted a proposal very similiar to this RFP but for S4 Finance Transformation. We will be able to heavily leverage that material for this response.  Response is due 2/6. I put 1/4 for CoE support, if available. but if capacity is limited wihtin CoE, Monday 1/9 would be ok too. "/>
    <m/>
    <s v="Accepted"/>
    <s v="Medium"/>
    <n v="2"/>
    <n v="0.33"/>
    <s v="Shiva Devarajan"/>
    <m/>
    <m/>
    <m/>
    <x v="1"/>
    <s v=""/>
    <s v="Closed"/>
    <n v="0"/>
    <m/>
    <m/>
    <d v="2023-01-24T00:00:00"/>
    <m/>
    <s v="Jupiter Updated (Tags/Team)"/>
    <s v="Content Uploaded"/>
    <d v="2023-01-03T13:56:44"/>
    <s v="FY23 P8"/>
    <n v="20.41893518519646"/>
  </r>
  <r>
    <n v="83"/>
    <d v="2023-01-03T16:15:26"/>
    <d v="2023-01-03T16:18:12"/>
    <s v="adamri@deloitte.com"/>
    <s v="Ava Damri"/>
    <x v="0"/>
    <m/>
    <s v="Workday Enabled Transformation"/>
    <m/>
    <m/>
    <m/>
    <s v="Andrew Clark"/>
    <s v="andrclark@deloitte.com"/>
    <m/>
    <s v="Matthew Schwenderman"/>
    <s v="mschwenderman@deloitte.com"/>
    <s v="No"/>
    <s v="Eastern Standard Time (EST);Pacific Standard Time (PST);"/>
    <d v="2022-12-21T00:00:00"/>
    <m/>
    <s v="Yes"/>
    <s v="JO-5979205"/>
    <s v="Panda"/>
    <s v="Consumer"/>
    <s v="Panda Workday Full-Platform"/>
    <s v="Not Tiered"/>
    <s v="RFI"/>
    <m/>
    <m/>
    <m/>
    <s v="&gt; $500K - $1.5M"/>
    <s v="Ava is working with Andrew on this pursuit. Andrew reached out via email the week most of the team as on PTO. "/>
    <s v="I'm a repeat user of the pod!"/>
    <s v="Accepted"/>
    <s v="High"/>
    <n v="3"/>
    <n v="0.33"/>
    <s v="Ava Damri"/>
    <m/>
    <m/>
    <s v="Bethany Huard"/>
    <x v="10"/>
    <s v=""/>
    <s v="Closed"/>
    <n v="0"/>
    <m/>
    <m/>
    <d v="2023-04-11T00:00:00"/>
    <s v="Orals held on 3/22; Sent SE a note on 4/11 asking for update. Team is working on a deck; no pod support required. Closing pursuit."/>
    <s v="Jupiter Updated (Tags/Team)"/>
    <s v="Content Uploaded"/>
    <d v="2023-01-03T16:15:26"/>
    <s v="FY23 P8"/>
    <n v="97.322615740697074"/>
  </r>
  <r>
    <n v="85"/>
    <d v="2023-01-04T10:16:54"/>
    <d v="2023-01-04T10:21:05"/>
    <s v="tmcmillin@deloitte.com"/>
    <s v="Tim Mcmillin"/>
    <x v="6"/>
    <s v="HC Operate"/>
    <m/>
    <m/>
    <m/>
    <m/>
    <m/>
    <m/>
    <m/>
    <s v="Tim McMillin"/>
    <s v="tmcmillin@deloitte.com"/>
    <s v="Yes"/>
    <s v="Central Standard Time (CST);"/>
    <d v="2023-01-04T00:00:00"/>
    <m/>
    <s v="Yes"/>
    <s v="JO-6381309"/>
    <s v="Pivotal Enterprises"/>
    <s v="Financial Services"/>
    <s v="Pivotal - Workday AMS - 1-Year"/>
    <s v="N/A"/>
    <s v="N/A"/>
    <s v="N/A"/>
    <m/>
    <m/>
    <s v="N/A"/>
    <s v="Looking for help with fixing a broken table of contents within an SOW we are trying to send over for signature.. HELP ASAP would be extremely beneficial.  Does anyone on the team have proficiency in editing table of contents in Word?"/>
    <m/>
    <s v="Rejected"/>
    <m/>
    <s v=""/>
    <m/>
    <m/>
    <m/>
    <m/>
    <m/>
    <x v="5"/>
    <s v=""/>
    <s v="Rejected/Canceled"/>
    <m/>
    <m/>
    <m/>
    <m/>
    <s v="Rejected due to late turnaround time"/>
    <s v="Rejected/Canceled"/>
    <s v="Rejected/Canceled"/>
    <d v="2023-01-04T10:16:54"/>
    <s v="FY23 P8"/>
    <s v=""/>
  </r>
  <r>
    <n v="86"/>
    <d v="2023-01-06T07:55:42"/>
    <d v="2023-01-06T07:57:44"/>
    <s v="ceisenmann@deloitte.com"/>
    <s v="Carl Eisenmann"/>
    <x v="4"/>
    <m/>
    <m/>
    <m/>
    <m/>
    <m/>
    <s v="Jessica Morrow &amp; Carl Eisenmann"/>
    <s v="ceisenmann@deloitte.com"/>
    <m/>
    <s v="Jessica Morrow &amp; Carl Eisenmann"/>
    <s v="ceisenmann@deloitte.com"/>
    <s v="Yes"/>
    <s v="Eastern Standard Time (EST);Central Standard Time (CST);"/>
    <d v="2023-01-06T00:00:00"/>
    <m/>
    <s v="Not a Pursuit"/>
    <s v="N/A"/>
    <s v="Sales Executive Training"/>
    <s v="N/A"/>
    <s v="Sales Executive Training"/>
    <s v="N/A"/>
    <s v="N/A"/>
    <s v="N/A"/>
    <m/>
    <m/>
    <s v="N/A"/>
    <s v="We are delivering a SE onboarding training class in Dallas on Feb 7 and need support building the content. Thank you, Bethany, for supporting!!! :) "/>
    <m/>
    <s v="Accepted"/>
    <s v="High"/>
    <n v="3"/>
    <n v="0.33"/>
    <s v="Bethany Huard"/>
    <m/>
    <m/>
    <s v="Ava Damri"/>
    <x v="11"/>
    <s v=""/>
    <s v="Closed"/>
    <n v="0"/>
    <m/>
    <m/>
    <d v="2023-02-07T00:00:00"/>
    <m/>
    <s v="Not a Pursuit"/>
    <m/>
    <d v="2023-01-06T07:55:42"/>
    <s v="FY23 P8"/>
    <n v="31.669652777796728"/>
  </r>
  <r>
    <n v="87"/>
    <d v="2023-01-09T12:53:55"/>
    <d v="2023-01-09T12:55:23"/>
    <s v="tmcmillin@deloitte.com"/>
    <s v="Tim Mcmillin"/>
    <x v="6"/>
    <s v="HC Operate"/>
    <m/>
    <m/>
    <m/>
    <m/>
    <m/>
    <m/>
    <m/>
    <s v="Tim McMillin"/>
    <s v="tmcmillin@deloitte.com"/>
    <s v="Yes"/>
    <s v="Central Standard Time (CST);"/>
    <d v="2023-01-09T00:00:00"/>
    <m/>
    <s v="Yes"/>
    <s v="JO-6390200"/>
    <s v="Prudential Financial, Inc."/>
    <s v="Financial Services"/>
    <s v="CORP: Tech: HR Workday Support"/>
    <s v="Tier 1"/>
    <s v="RFP"/>
    <d v="2023-02-20T00:00:00"/>
    <m/>
    <m/>
    <s v="&gt; $2.5M - $5M"/>
    <s v="This is a Prudential RFP for Workday Support.  I will be creating a teams site for all communication. "/>
    <s v="I'm a repeat user of the pod!"/>
    <s v="Accepted"/>
    <s v="Low"/>
    <n v="1"/>
    <n v="0.17"/>
    <s v="Nick D'Angelo"/>
    <m/>
    <m/>
    <m/>
    <x v="0"/>
    <s v=""/>
    <s v="Closed"/>
    <n v="0"/>
    <m/>
    <m/>
    <d v="2023-03-27T00:00:00"/>
    <s v="Closing out request as no further help has been requested in Orals phase"/>
    <s v="Jupiter Updated (Tags/Team)"/>
    <m/>
    <d v="2023-01-09T12:53:55"/>
    <s v="FY23 P9"/>
    <n v="76.462557870399905"/>
  </r>
  <r>
    <n v="88"/>
    <d v="2023-01-10T09:49:46"/>
    <d v="2023-01-10T10:18:50"/>
    <s v="andrclark@deloitte.com"/>
    <s v="Andrew G Clark"/>
    <x v="1"/>
    <m/>
    <m/>
    <s v="Organizational Strategy, Design, and Transition"/>
    <m/>
    <m/>
    <m/>
    <m/>
    <m/>
    <s v="Cindy Skirvin"/>
    <s v="cskirvin@deloitte.com"/>
    <s v="Yes"/>
    <s v="Eastern Standard Time (EST);"/>
    <d v="2023-01-11T00:00:00"/>
    <m/>
    <s v="Yes"/>
    <s v="JO-6392403"/>
    <s v="IGT / Landbased Gaming"/>
    <s v="Consumer"/>
    <s v="Land-Based Gaming P&amp;L Review &amp; Org Benchmark"/>
    <s v="Not Tiered"/>
    <s v="RFP"/>
    <d v="2023-01-24T00:00:00"/>
    <m/>
    <m/>
    <s v="&gt; $500K - $1.5M"/>
    <s v="Nick has previously helped with a proposal for IGT so it might make sense. "/>
    <s v="I'm a repeat user of the pod!"/>
    <s v="Accepted"/>
    <s v="Medium"/>
    <n v="2"/>
    <n v="0.5"/>
    <s v="Nick D'Angelo"/>
    <m/>
    <m/>
    <s v="Shiva Devarajan"/>
    <x v="12"/>
    <s v=""/>
    <s v="Closed"/>
    <n v="0"/>
    <m/>
    <m/>
    <d v="2023-01-27T00:00:00"/>
    <m/>
    <s v="Jupiter Updated (Tags/Team)"/>
    <m/>
    <d v="2023-01-10T09:49:46"/>
    <s v="FY23 P9"/>
    <n v="16.590439814797719"/>
  </r>
  <r>
    <n v="89"/>
    <d v="2023-01-11T11:49:00"/>
    <d v="2023-01-11T12:12:39"/>
    <s v="ndangelo@deloitte.com"/>
    <s v="Nick D'Angelo"/>
    <x v="4"/>
    <m/>
    <m/>
    <m/>
    <m/>
    <m/>
    <m/>
    <m/>
    <m/>
    <s v="Neal Kimball"/>
    <s v="nkimball@deloitte.com"/>
    <s v="Yes"/>
    <s v="Eastern Standard Time (EST);Mountain Standard Time (MST);"/>
    <d v="2023-01-11T00:00:00"/>
    <m/>
    <s v="Not a Pursuit"/>
    <s v="N/A"/>
    <s v="PWFM_Working with Sales Executives"/>
    <s v="N/A"/>
    <s v="N/A"/>
    <s v="N/A"/>
    <s v="N/A"/>
    <s v="N/A"/>
    <m/>
    <m/>
    <s v="N/A"/>
    <s v="Engaged with Nick D on this. "/>
    <s v="I'm a repeat user of the pod!"/>
    <s v="Accepted"/>
    <s v="Low"/>
    <n v="1"/>
    <n v="0.25"/>
    <s v="Nick D'Angelo"/>
    <m/>
    <m/>
    <m/>
    <x v="0"/>
    <s v=""/>
    <s v="Closed"/>
    <n v="0"/>
    <m/>
    <m/>
    <d v="2023-01-24T00:00:00"/>
    <m/>
    <s v="Not a Pursuit"/>
    <m/>
    <d v="2023-01-11T11:49:00"/>
    <s v="FY23 P9"/>
    <n v="12.507638888899237"/>
  </r>
  <r>
    <n v="90"/>
    <d v="2023-01-11T13:39:01"/>
    <d v="2023-01-11T13:42:00"/>
    <s v="chrfrey@deloitte.com"/>
    <s v="Chris Frey"/>
    <x v="2"/>
    <m/>
    <m/>
    <m/>
    <m/>
    <m/>
    <s v="Chris Frey"/>
    <m/>
    <m/>
    <s v="Chris Frey"/>
    <s v="chrfrey@deloitte.com"/>
    <s v="Yes"/>
    <s v="Eastern Standard Time (EST);"/>
    <d v="2023-01-13T00:00:00"/>
    <m/>
    <s v="Not a Pursuit"/>
    <s v="N/A"/>
    <s v="Eightfold Alliance"/>
    <s v="N/A"/>
    <s v="N/A"/>
    <s v="N/A"/>
    <s v="N/A"/>
    <m/>
    <m/>
    <m/>
    <s v="N/A"/>
    <s v="Assistance in building out our story and value of our Alliance with Eightfold to present internally, to EF sales org and to clients if need be."/>
    <s v="Neal Kimball"/>
    <s v="Accepted"/>
    <s v="Medium"/>
    <n v="2"/>
    <n v="0.25"/>
    <s v="Ava Damri"/>
    <m/>
    <m/>
    <m/>
    <x v="2"/>
    <s v=""/>
    <s v="Closed"/>
    <n v="0"/>
    <m/>
    <m/>
    <d v="2023-06-20T00:00:00"/>
    <m/>
    <s v="Not a Pursuit"/>
    <m/>
    <d v="2023-01-11T13:39:01"/>
    <s v="FY23 P9"/>
    <n v="159.43123842590285"/>
  </r>
  <r>
    <n v="91"/>
    <d v="2023-01-13T13:25:47"/>
    <d v="2023-01-13T13:29:23"/>
    <s v="chrfrey@deloitte.com"/>
    <s v="Chris Frey"/>
    <x v="8"/>
    <m/>
    <m/>
    <m/>
    <m/>
    <m/>
    <s v="Chris Frey"/>
    <m/>
    <m/>
    <s v="Chris Frey"/>
    <s v="chrfrey@deloitte.com"/>
    <s v="Yes"/>
    <s v="Eastern Standard Time (EST);"/>
    <d v="2023-01-17T00:00:00"/>
    <m/>
    <s v="Yes"/>
    <s v="JO-6329890"/>
    <s v="Netflix"/>
    <s v="Technology, Media, &amp; Telecom"/>
    <s v="Netflix "/>
    <s v="Not Tiered"/>
    <s v="RFI"/>
    <s v="N/A"/>
    <m/>
    <m/>
    <m/>
    <s v="similar to RFP for Medtronics that Ava is helping with"/>
    <s v="Word of mouth"/>
    <s v="Accepted"/>
    <s v="Low"/>
    <n v="1"/>
    <n v="0.17"/>
    <s v="Ava Damri"/>
    <m/>
    <m/>
    <m/>
    <x v="2"/>
    <s v=""/>
    <s v="Closed"/>
    <n v="0"/>
    <m/>
    <m/>
    <d v="2023-02-13T00:00:00"/>
    <m/>
    <s v="Jupiter Updated (Tags/Team)"/>
    <m/>
    <d v="2023-01-13T13:25:47"/>
    <s v="FY23 P9"/>
    <n v="30.440428240697656"/>
  </r>
  <r>
    <n v="92"/>
    <d v="2023-01-13T13:22:07"/>
    <d v="2023-01-13T13:40:19"/>
    <s v="nanellis@deloitte.com"/>
    <s v="Nancy Ellis"/>
    <x v="2"/>
    <m/>
    <m/>
    <m/>
    <s v="Workforce Strategy &amp; Analytics"/>
    <m/>
    <m/>
    <m/>
    <m/>
    <s v="Laura Shact"/>
    <s v="lshact@deloitte.com"/>
    <s v="Yes"/>
    <s v="Pacific Standard Time (PST);"/>
    <d v="2023-01-17T00:00:00"/>
    <m/>
    <s v="Yes"/>
    <s v="JO-6399415"/>
    <s v="Equinix"/>
    <s v="Technology, Media, &amp; Telecom"/>
    <s v="Equinix Future of Work"/>
    <s v="Not Tiered"/>
    <s v="RFI"/>
    <m/>
    <m/>
    <m/>
    <s v="&gt; $500K - $1.5M"/>
    <m/>
    <m/>
    <s v="Accepted"/>
    <s v="Medium"/>
    <n v="2"/>
    <n v="0.25"/>
    <s v="Shiva Devarajan"/>
    <m/>
    <m/>
    <m/>
    <x v="1"/>
    <s v=""/>
    <s v="Closed"/>
    <n v="0"/>
    <m/>
    <m/>
    <d v="2023-02-03T00:00:00"/>
    <m/>
    <s v="Jupiter Updated (Tags/Team)"/>
    <s v="Content Uploaded"/>
    <d v="2023-01-13T13:22:07"/>
    <s v="FY23 P9"/>
    <n v="20.442974536999827"/>
  </r>
  <r>
    <n v="93"/>
    <d v="2023-01-26T10:09:09"/>
    <d v="2023-01-26T10:38:04"/>
    <s v="lmonck@deloitte.com"/>
    <s v="Luke Monck"/>
    <x v="2"/>
    <m/>
    <m/>
    <m/>
    <s v="Workforce Strategy &amp; Analytics"/>
    <m/>
    <s v="Luke Monck"/>
    <s v="lmonck@deloitte.com"/>
    <m/>
    <s v="Luke Monck"/>
    <s v="lmonck@deloitte.com"/>
    <s v="Yes"/>
    <s v="Eastern Standard Time (EST);"/>
    <d v="2023-01-27T00:00:00"/>
    <m/>
    <s v="Yes"/>
    <s v="JO-6384347"/>
    <s v="Israel Chemicals"/>
    <s v="Energy, Resources, &amp; Industrials"/>
    <s v="Future Plant Design"/>
    <s v="Not Tiered"/>
    <s v="RFP"/>
    <d v="2023-03-31T00:00:00"/>
    <m/>
    <m/>
    <s v="&gt; $5M"/>
    <m/>
    <s v="Word of mouth"/>
    <s v="Accepted"/>
    <s v="Medium"/>
    <n v="2"/>
    <n v="0.25"/>
    <s v="Bethany Huard"/>
    <m/>
    <m/>
    <m/>
    <x v="6"/>
    <s v=""/>
    <s v="Closed"/>
    <n v="0"/>
    <m/>
    <m/>
    <d v="2023-03-31T00:00:00"/>
    <m/>
    <s v="Jupiter Updated (Tags/Team)"/>
    <m/>
    <d v="2023-01-26T10:09:09"/>
    <s v="FY23 P9"/>
    <n v="63.576979166668025"/>
  </r>
  <r>
    <n v="94"/>
    <d v="2023-01-27T12:10:09"/>
    <d v="2023-01-27T12:11:49"/>
    <s v="ndangelo@deloitte.com"/>
    <s v="Nick D'Angelo"/>
    <x v="0"/>
    <m/>
    <s v="Payroll &amp; Workforce Management Solutions"/>
    <m/>
    <m/>
    <m/>
    <s v="Mike Levin"/>
    <s v="milevin@deloitte.com"/>
    <m/>
    <s v="Brian Proctor"/>
    <s v="brproctor@deloitte.com"/>
    <s v="No"/>
    <s v="Eastern Standard Time (EST);Central Standard Time (CST);Mountain Standard Time (MST);"/>
    <d v="2023-01-26T00:00:00"/>
    <m/>
    <s v="Yes"/>
    <s v="JO-6422034"/>
    <s v="Meta"/>
    <s v="Technology, Media, &amp; Telecom"/>
    <s v="MVR_Finance_Payroll Phase III"/>
    <s v="Tier 1"/>
    <s v="RFP"/>
    <d v="2023-02-17T00:00:00"/>
    <m/>
    <m/>
    <s v="&gt; $2.5M - $5M"/>
    <m/>
    <s v="I'm a repeat user of the pod!"/>
    <s v="Accepted"/>
    <s v="High"/>
    <n v="3"/>
    <n v="0.5"/>
    <s v="Nick D'Angelo"/>
    <m/>
    <m/>
    <m/>
    <x v="0"/>
    <s v=""/>
    <s v="Closed"/>
    <n v="0"/>
    <m/>
    <m/>
    <d v="2023-03-16T00:00:00"/>
    <m/>
    <s v="Jupiter Updated (Tags/Team)"/>
    <m/>
    <d v="2023-01-27T12:10:09"/>
    <s v="FY23 P9"/>
    <n v="47.492951388885558"/>
  </r>
  <r>
    <n v="95"/>
    <d v="2023-01-31T09:18:30"/>
    <d v="2023-01-31T09:19:53"/>
    <s v="ndangelo@deloitte.com"/>
    <s v="Nick D'Angelo"/>
    <x v="6"/>
    <s v="HC Operate"/>
    <m/>
    <m/>
    <m/>
    <m/>
    <s v="Tim McMillin"/>
    <s v="tmcmillin@deloitte.com"/>
    <m/>
    <s v="Pat Shannon"/>
    <s v="patshannon@deloitte.com"/>
    <s v="No"/>
    <s v="Central Standard Time (CST);"/>
    <d v="2023-01-31T00:00:00"/>
    <m/>
    <s v="Yes"/>
    <s v="JO-6430201"/>
    <s v="Cushman &amp; Wakefield, Inc."/>
    <s v="Financial Services"/>
    <s v="_x000a_C&amp;W WD Operate"/>
    <s v="Not Tiered"/>
    <s v="Early Conversations"/>
    <s v="TBD"/>
    <m/>
    <m/>
    <s v="&gt; $500K - $1.5M"/>
    <m/>
    <s v="I'm a repeat user of the pod!"/>
    <s v="Accepted"/>
    <s v="Low"/>
    <n v="1"/>
    <n v="0.17"/>
    <s v="Nick D'Angelo"/>
    <m/>
    <m/>
    <m/>
    <x v="0"/>
    <s v=""/>
    <s v="Closed"/>
    <n v="0"/>
    <m/>
    <m/>
    <d v="2023-02-05T00:00:00"/>
    <m/>
    <s v="Jupiter Updated (Tags/Team)"/>
    <m/>
    <d v="2023-01-31T09:18:30"/>
    <s v="FY23 P9"/>
    <n v="4.6121527777795563"/>
  </r>
  <r>
    <n v="96"/>
    <d v="2023-01-31T13:51:05"/>
    <d v="2023-01-31T14:02:03"/>
    <s v="andrclark@deloitte.com"/>
    <s v="Andrew G Clark"/>
    <x v="0"/>
    <m/>
    <s v="HR Strategy &amp; Solutions"/>
    <m/>
    <m/>
    <m/>
    <s v="Andrew Clark"/>
    <s v="andrclark@deloitte.com"/>
    <m/>
    <s v="Brian Cespedes"/>
    <s v="bcespedes@deloitte.com"/>
    <s v="No"/>
    <s v="Mountain Standard Time (MST);"/>
    <d v="2023-02-01T00:00:00"/>
    <m/>
    <s v="Yes"/>
    <s v="JO-6425569"/>
    <s v="Discount Tire Company"/>
    <s v="Consumer"/>
    <s v="Discount Tire KC DWP Intranet Migration Strategy"/>
    <s v="Not Tiered"/>
    <s v="RFP"/>
    <d v="2023-02-10T00:00:00"/>
    <m/>
    <m/>
    <s v="&gt; $2.5M - $5M"/>
    <s v="This is a C&amp;M/HC HRT Digital Workplace and Knowledge Contact Management pursuit with a chance to work with a historical buyer of Deloitte. This is a tight turnaround but likely a light RFP."/>
    <s v="I'm a repeat user of the pod!"/>
    <s v="Accepted"/>
    <s v="Medium"/>
    <n v="2"/>
    <n v="0.33"/>
    <s v="Nick D'Angelo"/>
    <m/>
    <m/>
    <s v="Shiva Devarajan"/>
    <x v="12"/>
    <s v=""/>
    <s v="Closed"/>
    <n v="0"/>
    <m/>
    <m/>
    <d v="2023-02-20T00:00:00"/>
    <m/>
    <s v="Jupiter Updated (Tags/Team)"/>
    <s v="Content Uploaded"/>
    <d v="2023-01-31T13:51:05"/>
    <s v="FY23 P9"/>
    <n v="19.42285879629344"/>
  </r>
  <r>
    <n v="97"/>
    <d v="2023-02-02T10:18:49"/>
    <d v="2023-02-02T11:03:27"/>
    <s v="chrisforti@deloitte.com"/>
    <s v="Chris Forti"/>
    <x v="0"/>
    <m/>
    <s v="Payroll &amp; Workforce Management Solutions"/>
    <m/>
    <m/>
    <m/>
    <s v="Chris Forti and Spencer Horowitz"/>
    <s v="chrisforti@deloitte.com"/>
    <m/>
    <s v="Chip Newton"/>
    <s v="chipnewton@deloitte.com"/>
    <s v="No"/>
    <s v="Eastern Standard Time (EST);"/>
    <d v="2023-02-03T00:00:00"/>
    <m/>
    <s v="Yes"/>
    <s v="JO-6435437"/>
    <s v="NYU"/>
    <s v="Government &amp; Public Services"/>
    <s v="NYU Langone UKG Assessment"/>
    <s v="Not Tiered"/>
    <s v="RFP"/>
    <d v="2023-02-10T00:00:00"/>
    <m/>
    <m/>
    <s v="&lt; $500K"/>
    <s v="This pursuit is for an assessment, est at $300K.  This will lead to a UKG Implementation opportunity, which could be $1-5M in size.  "/>
    <s v="I'm a repeat user of the pod"/>
    <s v="Accepted"/>
    <s v="Low"/>
    <n v="1"/>
    <n v="0.2"/>
    <s v="Bethany Huard"/>
    <m/>
    <m/>
    <m/>
    <x v="6"/>
    <s v=""/>
    <s v="Closed"/>
    <n v="0"/>
    <m/>
    <m/>
    <d v="2023-03-31T00:00:00"/>
    <m/>
    <s v="Jupiter Updated (Tags/Team)"/>
    <m/>
    <d v="2023-02-02T10:18:49"/>
    <s v="FY23 P9"/>
    <n v="56.570266203700157"/>
  </r>
  <r>
    <n v="98"/>
    <d v="2023-02-08T15:18:20"/>
    <d v="2023-02-08T15:20:19"/>
    <s v="chrisforti@deloitte.com"/>
    <s v="Chris Forti"/>
    <x v="0"/>
    <m/>
    <s v="Payroll &amp; Workforce Management Solutions"/>
    <m/>
    <m/>
    <m/>
    <s v="Chris Forti, Spencer Horowitz"/>
    <s v="chrisforti@deloitte.com"/>
    <m/>
    <s v="Chip Newton"/>
    <s v="chipnewton@deloitte.com"/>
    <s v="No"/>
    <s v="Eastern Standard Time (EST);"/>
    <d v="2023-02-09T00:00:00"/>
    <m/>
    <s v="Yes"/>
    <s v="JO-6104077"/>
    <s v="Northwell Health"/>
    <s v="Life Sciences &amp; Healthcare"/>
    <s v="UKG RFI Deck"/>
    <s v="Not Tiered"/>
    <s v="RFI"/>
    <m/>
    <m/>
    <m/>
    <m/>
    <s v="We have a couple of slides to polish up before sending to the client. this is a small ask right now... Hopefully, will lead to a future proposal. "/>
    <s v="I'm a repeat user of the pod!"/>
    <s v="Accepted"/>
    <s v="Medium"/>
    <n v="2"/>
    <n v="0.33"/>
    <s v="Ava Damri"/>
    <m/>
    <m/>
    <m/>
    <x v="2"/>
    <s v=""/>
    <s v="Closed"/>
    <n v="0"/>
    <m/>
    <m/>
    <d v="2023-04-11T00:00:00"/>
    <s v="Draft SOW in progress. Looks like there is no more need for Pod Support. Closing Pursuit on 4/11"/>
    <s v="Jupiter Updated (Tags/Team)"/>
    <m/>
    <d v="2023-02-08T15:18:20"/>
    <s v="FY23 P10"/>
    <n v="61.362268518518249"/>
  </r>
  <r>
    <n v="99"/>
    <d v="2023-02-10T14:43:26"/>
    <d v="2023-02-10T14:47:23"/>
    <s v="alexchun@deloitte.com"/>
    <s v="Alex Chun"/>
    <x v="0"/>
    <m/>
    <s v="ServiceNow HRT"/>
    <m/>
    <m/>
    <m/>
    <s v="Alex Chun"/>
    <s v="alexchun@deloitte.com"/>
    <m/>
    <s v="Tauna Jecmen / JJ Evans / Scott Warwick"/>
    <s v="tjecmen@deloitte.com"/>
    <s v="No"/>
    <s v="Central Standard Time (CST);"/>
    <d v="2023-02-10T00:00:00"/>
    <m/>
    <s v="Yes"/>
    <s v="JO-6451453"/>
    <s v="LAM Research"/>
    <s v="Technology, Media, &amp; Telecom"/>
    <s v="LAM Research ServiceNow HRSD Pursuit"/>
    <s v="Not Tiered"/>
    <s v="RFP"/>
    <d v="2023-02-21T00:00:00"/>
    <m/>
    <m/>
    <s v="&gt; $1.5M - $2.5M"/>
    <m/>
    <s v="I'm a repeat user of the pod!"/>
    <s v="Accepted"/>
    <s v="High"/>
    <n v="3"/>
    <n v="1"/>
    <s v="Nick D'Angelo"/>
    <m/>
    <m/>
    <m/>
    <x v="0"/>
    <s v=""/>
    <s v="Closed"/>
    <n v="0"/>
    <m/>
    <m/>
    <d v="2023-03-08T00:00:00"/>
    <m/>
    <s v="Jupiter Updated (Tags/Team)"/>
    <m/>
    <d v="2023-02-10T14:43:26"/>
    <s v="FY23 P10"/>
    <n v="25.38650462962687"/>
  </r>
  <r>
    <n v="100"/>
    <d v="2023-02-13T08:48:02"/>
    <d v="2023-02-13T08:50:45"/>
    <s v="yama@deloitte.com"/>
    <s v="Kevin (Yang) Ma"/>
    <x v="0"/>
    <m/>
    <s v="Payroll &amp; Workforce Management Solutions"/>
    <m/>
    <m/>
    <m/>
    <m/>
    <m/>
    <m/>
    <s v="Kevin Ma"/>
    <s v="yama@deloitte.com"/>
    <s v="Yes"/>
    <s v="Pacific Standard Time (PST);Eastern Standard Time (EST);"/>
    <d v="2023-02-13T00:00:00"/>
    <m/>
    <s v="Yes"/>
    <s v="JO-6067424"/>
    <s v="Delta Airlines"/>
    <s v="Consumer"/>
    <s v="_x000a_ACS - MPS (Manpower Planning System) Replacement"/>
    <s v="Tier 2"/>
    <s v="Orals"/>
    <s v="N/A"/>
    <m/>
    <m/>
    <s v="&gt; $5M"/>
    <s v="Scaled Agile activation for the program team upon program start, estimated in March.  Needs estimates and resource plan for pricing ASAP."/>
    <m/>
    <s v="Accepted"/>
    <s v="Medium"/>
    <n v="2"/>
    <n v="0.5"/>
    <s v="Nicholas Gregoretti"/>
    <m/>
    <m/>
    <s v="Nick D'Angelo"/>
    <x v="13"/>
    <s v=""/>
    <s v="Closed"/>
    <n v="0"/>
    <m/>
    <m/>
    <d v="2023-03-03T00:00:00"/>
    <m/>
    <s v="Jupiter Updated (Tags/Team)"/>
    <m/>
    <d v="2023-02-13T08:48:02"/>
    <s v="FY23 P10"/>
    <n v="17.63331018518511"/>
  </r>
  <r>
    <n v="101"/>
    <d v="2023-02-13T08:46:05"/>
    <d v="2023-02-13T08:51:09"/>
    <s v="cafox@deloitte.com"/>
    <s v="Carrie Fox"/>
    <x v="0"/>
    <m/>
    <m/>
    <m/>
    <m/>
    <m/>
    <s v="Carrie Fox"/>
    <s v="cafox@deloitte.com"/>
    <m/>
    <s v="Jessica Britton"/>
    <s v="jbritton@deloitte.com"/>
    <s v="No"/>
    <s v="Eastern Standard Time (EST);Central Standard Time (CST);"/>
    <d v="2023-02-14T00:00:00"/>
    <m/>
    <s v="Yes"/>
    <s v="JO-6386151"/>
    <s v="Occidental Petroleum"/>
    <s v="Energy, Resources, &amp; Industrials"/>
    <s v="Oxy OT for Workday"/>
    <s v="Not Tiered"/>
    <s v="RFP"/>
    <d v="2023-03-01T00:00:00"/>
    <m/>
    <m/>
    <s v="&gt; $500K - $1.5M"/>
    <s v="ATTEST client. Just won 12 week HR Op Model / Phase 0 Assessment. This new RFP is for 2.5 year Workday implementation to follow - we cannot bid on WD implementation, but we can bid on OCM components as well as program advisory, Op Model / Process and Workday advisory. Intent to bid submitted today (13th) and the RFP is due March 1 and has several attachments / appendices to provide response within certain format. Internal reviews with Independence and QRM are required due to attest relationship."/>
    <s v="I'm a repeat user of the pod!"/>
    <s v="Accepted"/>
    <s v="High"/>
    <n v="3"/>
    <n v="1"/>
    <s v="Ava Damri"/>
    <m/>
    <m/>
    <m/>
    <x v="2"/>
    <s v=""/>
    <s v="Closed"/>
    <n v="0"/>
    <m/>
    <m/>
    <d v="2023-03-07T00:00:00"/>
    <m/>
    <s v="Jupiter Updated (Tags/Team)"/>
    <m/>
    <d v="2023-02-13T08:46:05"/>
    <s v="FY23 P10"/>
    <n v="21.634664351855463"/>
  </r>
  <r>
    <n v="102"/>
    <d v="2023-02-13T09:47:35"/>
    <d v="2023-02-13T09:49:52"/>
    <s v="bcraver@deloitte.com"/>
    <s v="Bradd Craver"/>
    <x v="2"/>
    <m/>
    <m/>
    <m/>
    <s v="Workforce Activation"/>
    <m/>
    <s v="Dan Haddad"/>
    <m/>
    <m/>
    <s v="Bradd Craver"/>
    <s v="bcraver@deloitte.com"/>
    <s v="Yes"/>
    <s v="Eastern Standard Time (EST);"/>
    <d v="2023-02-13T00:00:00"/>
    <m/>
    <s v="Yes"/>
    <s v="JO-6333163"/>
    <s v="Nissan"/>
    <s v="Consumer"/>
    <s v="Nissan Employee Experience"/>
    <s v="Not Tiered"/>
    <s v="Contracting"/>
    <s v="N/A"/>
    <m/>
    <m/>
    <s v="&gt; $500K - $1.5M"/>
    <m/>
    <s v="I'm a repeat user of the pod!"/>
    <s v="Accepted"/>
    <s v="Low"/>
    <n v="1"/>
    <n v="0.17"/>
    <s v="Ava Damri"/>
    <m/>
    <m/>
    <m/>
    <x v="2"/>
    <s v=""/>
    <s v="Closed"/>
    <n v="0"/>
    <m/>
    <m/>
    <d v="2023-02-15T00:00:00"/>
    <m/>
    <s v="Jupiter Updated (Tags/Team)"/>
    <m/>
    <d v="2023-02-13T09:47:35"/>
    <s v="FY23 P10"/>
    <n v="1.5919560185211594"/>
  </r>
  <r>
    <n v="103"/>
    <d v="2023-02-13T11:45:40"/>
    <d v="2023-02-13T12:07:48"/>
    <s v="mkorbieh@deloitte.com"/>
    <s v="Mark Korbieh"/>
    <x v="0"/>
    <m/>
    <s v="Oracle Enabled Transformation"/>
    <m/>
    <m/>
    <m/>
    <s v="Carl Eisenmann"/>
    <s v="ceisenmann@deloitte.com"/>
    <m/>
    <s v="Carl Eisenmann"/>
    <s v="ceisenmann@deloitte.com"/>
    <s v="Yes"/>
    <s v="Eastern Standard Time (EST);Central Standard Time (CST);"/>
    <d v="2023-02-06T00:00:00"/>
    <m/>
    <s v="Yes"/>
    <s v="JO-5949452"/>
    <s v="STO Building Group"/>
    <s v="Energy, Resources, &amp; Industrials"/>
    <s v="HCM Technology Implementation"/>
    <s v="Not Tiered"/>
    <s v="RFP"/>
    <d v="2023-03-09T00:00:00"/>
    <m/>
    <m/>
    <s v="&gt; $2.5M - $5M"/>
    <m/>
    <s v="I'm a repeat user of the pod"/>
    <s v="Accepted"/>
    <s v="Low"/>
    <n v="1"/>
    <n v="0.25"/>
    <s v="Bethany Huard"/>
    <m/>
    <m/>
    <m/>
    <x v="6"/>
    <s v=""/>
    <s v="Closed"/>
    <n v="0"/>
    <m/>
    <m/>
    <d v="2023-03-09T00:00:00"/>
    <m/>
    <s v="Jupiter Updated (Tags/Team)"/>
    <m/>
    <d v="2023-02-13T11:45:40"/>
    <s v="FY23 P10"/>
    <n v="23.509953703702195"/>
  </r>
  <r>
    <n v="104"/>
    <d v="2023-02-16T08:28:49"/>
    <d v="2023-02-16T08:31:47"/>
    <s v="matfox@deloitte.com"/>
    <s v="Matthew V Fox"/>
    <x v="1"/>
    <m/>
    <m/>
    <s v="Change Services (CS&amp;A / T&amp;C)"/>
    <m/>
    <m/>
    <s v="Matthew Fox"/>
    <s v="matfox@deloitte.com"/>
    <m/>
    <s v="Myke Miller"/>
    <s v="mykemiller@deloitte.com"/>
    <s v="No"/>
    <s v="Eastern Standard Time (EST);"/>
    <d v="2023-02-16T00:00:00"/>
    <m/>
    <s v="Yes"/>
    <s v="JO-6463467"/>
    <s v="General Dynamics - Electric Boat"/>
    <s v="Energy, Resources, &amp; Industrials"/>
    <s v="GD EB - Cloud Migration RFP"/>
    <s v="Not Tiered"/>
    <s v="RFP"/>
    <d v="2023-03-10T00:00:00"/>
    <m/>
    <m/>
    <s v="&gt; $500K - $1.5M"/>
    <s v="Would like to work w/ Bethany Huard, especially in light of industry and her past experience w/ EB."/>
    <s v="Word of mouth"/>
    <s v="Accepted"/>
    <s v="High"/>
    <n v="3"/>
    <n v="0.5"/>
    <s v="Bethany Huard"/>
    <m/>
    <m/>
    <m/>
    <x v="6"/>
    <s v=""/>
    <s v="Closed"/>
    <n v="0"/>
    <m/>
    <m/>
    <d v="2023-06-30T00:00:00"/>
    <m/>
    <s v="Jupiter Updated (Tags/Team)"/>
    <m/>
    <d v="2023-02-16T08:28:49"/>
    <s v="FY23 P10"/>
    <n v="133.64665509259066"/>
  </r>
  <r>
    <n v="105"/>
    <d v="2023-02-16T16:39:56"/>
    <d v="2023-02-16T16:44:19"/>
    <s v="chrisforti@deloitte.com"/>
    <s v="Chris Forti"/>
    <x v="0"/>
    <m/>
    <s v="Workday Enabled Transformation"/>
    <m/>
    <m/>
    <m/>
    <s v="Chris Forti"/>
    <s v="chrisforti@deloitte.com"/>
    <m/>
    <s v="Dan Sundt"/>
    <s v="dsundt@deloitte.com"/>
    <s v="No"/>
    <s v="Eastern Standard Time (EST);Central Standard Time (CST);"/>
    <d v="2023-02-20T00:00:00"/>
    <m/>
    <s v="Yes"/>
    <s v="JO-6514360"/>
    <s v="Cardinal Health"/>
    <s v="Life Sciences &amp; Healthcare"/>
    <s v="Cardinal Health Workday Recruiting Implementation"/>
    <s v="Not Tiered"/>
    <s v="Pre-RFX"/>
    <m/>
    <m/>
    <m/>
    <s v="&gt; $500K - $1.5M"/>
    <s v="Cardinal Health is expected to send Deloitte an RFP to implement Workday Recruiting.  We don't have the RFP yet, however, I would expect it may arrive the week of February 20th.  "/>
    <s v="I'm a repeat user of the pod!"/>
    <s v="Accepted"/>
    <s v="Medium"/>
    <n v="2"/>
    <n v="0.33"/>
    <s v="Ava Damri"/>
    <m/>
    <m/>
    <s v="Shiva Devarajan"/>
    <x v="3"/>
    <s v=""/>
    <s v="Closed"/>
    <n v="0"/>
    <m/>
    <m/>
    <d v="2023-04-11T00:00:00"/>
    <s v="Lost pursuit"/>
    <s v="Jupiter Updated (Tags/Team)"/>
    <s v="Content Uploaded"/>
    <d v="2023-02-16T16:39:56"/>
    <s v="FY23 P10"/>
    <n v="53.30560185185459"/>
  </r>
  <r>
    <n v="106"/>
    <d v="2023-02-17T10:07:01"/>
    <d v="2023-02-17T10:08:52"/>
    <s v="strickie@deloitte.com"/>
    <s v="Sara Trickie"/>
    <x v="4"/>
    <m/>
    <m/>
    <m/>
    <m/>
    <m/>
    <m/>
    <m/>
    <m/>
    <s v="Sara Trickie"/>
    <s v="strickie@deloitte.com"/>
    <s v="Yes"/>
    <s v="Eastern Standard Time (EST);"/>
    <d v="2023-02-21T00:00:00"/>
    <m/>
    <s v="Not a Pursuit"/>
    <s v="N/A"/>
    <s v="Updates to Momentum Health"/>
    <s v="N/A"/>
    <s v="Momentum"/>
    <s v="N/A"/>
    <s v="N/A"/>
    <s v="N/A"/>
    <m/>
    <m/>
    <s v="N/A"/>
    <s v="Updates to the Momentum Sales Deck to support launch of OneMomentum and Ascend (May). Have a few weeks to get this done, but want to make sure we capitalize on some of the work that the GTM pod is doing with Agile activation, etc. "/>
    <m/>
    <s v="Accepted"/>
    <s v="Low"/>
    <n v="1"/>
    <n v="0.2"/>
    <s v="Nicholas Gregoretti"/>
    <m/>
    <m/>
    <m/>
    <x v="14"/>
    <s v=""/>
    <s v="Closed"/>
    <n v="0"/>
    <m/>
    <m/>
    <d v="2023-04-17T00:00:00"/>
    <m/>
    <s v="Not a Pursuit"/>
    <m/>
    <d v="2023-02-17T10:07:01"/>
    <s v="FY23 P10"/>
    <n v="58.578460648146574"/>
  </r>
  <r>
    <n v="107"/>
    <d v="2023-02-17T11:38:21"/>
    <d v="2023-02-17T12:40:47"/>
    <s v="jaminelson@deloitte.com"/>
    <s v="Jamie Drew"/>
    <x v="0"/>
    <m/>
    <s v="HR Strategy &amp; Solutions"/>
    <m/>
    <m/>
    <m/>
    <s v="Jamie Drew"/>
    <s v="jaminelson@deloitte.com"/>
    <m/>
    <s v="Vyas Anantharaman "/>
    <s v="vyanantharaman@deloitte.com"/>
    <s v="No"/>
    <s v="Mountain Standard Time (MST);Central Standard Time (CST);"/>
    <d v="2023-02-20T00:00:00"/>
    <m/>
    <s v="Yes"/>
    <s v="JO-6476813"/>
    <s v="uniQure"/>
    <s v="Life Sciences &amp; Healthcare"/>
    <s v="uniQure HR Process Mapping &amp; HRIS Benchmarks"/>
    <s v="Not Tiered"/>
    <s v="RFP"/>
    <d v="2023-02-23T00:00:00"/>
    <m/>
    <m/>
    <s v="&lt; $500,000"/>
    <s v="10-20 slides, enhanced formatting, Life Sciences focused graphics and icons "/>
    <s v="Someone from the pod reached out to me offering to assist on my pursuit"/>
    <s v="Accepted"/>
    <s v="Low"/>
    <n v="1"/>
    <n v="0.33"/>
    <s v="Nick D'Angelo"/>
    <m/>
    <m/>
    <s v="(Maddy) Kallur Purushothaman Madhusudan"/>
    <x v="15"/>
    <s v=""/>
    <s v="Closed"/>
    <n v="0"/>
    <m/>
    <m/>
    <d v="2023-02-22T00:00:00"/>
    <m/>
    <s v="Jupiter Updated (Tags/Team)"/>
    <s v="Content Uploaded"/>
    <d v="2023-02-17T11:38:21"/>
    <s v="FY23 P10"/>
    <n v="4.5150347222224809"/>
  </r>
  <r>
    <n v="108"/>
    <d v="2023-02-17T14:16:42"/>
    <d v="2023-02-17T14:18:06"/>
    <s v="nanellis@deloitte.com"/>
    <s v="Nancy Ellis"/>
    <x v="6"/>
    <s v="HC Operate"/>
    <m/>
    <m/>
    <m/>
    <m/>
    <m/>
    <m/>
    <m/>
    <s v="Nancy Ellis"/>
    <s v="nanellis@deloitte.com"/>
    <s v="Yes"/>
    <s v="Central Standard Time (CST);"/>
    <d v="2023-02-20T00:00:00"/>
    <m/>
    <s v="Not a Pursuit"/>
    <s v="N/A"/>
    <s v="HCaaS TMT Strategy"/>
    <s v="N/A"/>
    <m/>
    <m/>
    <m/>
    <m/>
    <m/>
    <m/>
    <m/>
    <s v="We are seeking to add accountability and tracking to the HCaaS TMT strategy deck."/>
    <m/>
    <s v="Accepted"/>
    <s v="Low"/>
    <n v="1"/>
    <n v="0.17"/>
    <s v="Shiva Devarajan"/>
    <m/>
    <m/>
    <m/>
    <x v="1"/>
    <s v=""/>
    <s v="Closed"/>
    <n v="0"/>
    <m/>
    <m/>
    <d v="2023-06-12T00:00:00"/>
    <s v="SD - As of 5/30, this is still in progress and current weight should still be 0.17. As of 6/12, this is closed."/>
    <s v="Not a Pursuit"/>
    <m/>
    <d v="2023-02-17T14:16:42"/>
    <s v="FY23 P10"/>
    <n v="114.40506944444496"/>
  </r>
  <r>
    <n v="109"/>
    <d v="2023-02-22T08:21:28"/>
    <d v="2023-02-22T08:23:08"/>
    <s v="chrisforti@deloitte.com"/>
    <s v="Chris Forti"/>
    <x v="0"/>
    <m/>
    <s v="Payroll &amp; Workforce Management Solutions"/>
    <m/>
    <m/>
    <m/>
    <m/>
    <m/>
    <m/>
    <s v="Chris Forti"/>
    <s v="chrisforti@deloitte.com"/>
    <s v="Yes"/>
    <s v="Eastern Standard Time (EST);"/>
    <d v="2023-02-22T00:00:00"/>
    <m/>
    <s v="Not a Pursuit"/>
    <s v="N/A"/>
    <s v="UKG Healthcare West Summit"/>
    <s v="Life Sciences &amp; Healthcare"/>
    <s v="UKG - Deloitte Vendor Alliance"/>
    <s v="Not Tiered"/>
    <s v="N/A"/>
    <s v="N/A"/>
    <m/>
    <m/>
    <s v="N/A"/>
    <s v="I have a small need to help make a few enhancements to a Deloitte presentation to be delivered as a keynote at the UKG Healthcare West Summit on 3/1 in Phoenix, AZ.  Chip Newton and Shannon Poynton are the speakers for this event.  "/>
    <m/>
    <s v="Accepted"/>
    <s v="Low"/>
    <n v="1"/>
    <n v="0.17"/>
    <s v="Nicholas Gregoretti"/>
    <m/>
    <m/>
    <s v="Kapil Sable"/>
    <x v="16"/>
    <s v=""/>
    <s v="Closed"/>
    <n v="0"/>
    <m/>
    <m/>
    <d v="2023-02-24T00:00:00"/>
    <m/>
    <s v="Not a Pursuit"/>
    <m/>
    <d v="2023-02-22T08:21:28"/>
    <s v="FY23 P10"/>
    <n v="1.6517592592572328"/>
  </r>
  <r>
    <n v="110"/>
    <d v="2023-02-27T08:56:32"/>
    <d v="2023-02-27T08:58:07"/>
    <s v="lmonck@deloitte.com"/>
    <s v="Luke Monck"/>
    <x v="1"/>
    <m/>
    <m/>
    <s v="Change Services (CS&amp;A / T&amp;C)"/>
    <m/>
    <m/>
    <s v="Luke Monck"/>
    <s v="lmonck@deloitte.com"/>
    <m/>
    <s v="Luke Monck"/>
    <s v="lmonck@deloitte.com"/>
    <s v="Yes"/>
    <s v="Eastern Standard Time (EST);"/>
    <d v="2023-02-27T00:00:00"/>
    <m/>
    <s v="Yes"/>
    <s v="JO-6478701"/>
    <s v="Raytheon"/>
    <s v="Energy, Resources, &amp; Industrials"/>
    <s v="EDX Connected Factory CY23"/>
    <s v="Not Tiered"/>
    <s v="RFP"/>
    <d v="2023-03-06T00:00:00"/>
    <m/>
    <m/>
    <s v="&gt; $5M"/>
    <s v="Requesting Beth Huard.  She has special knowledge of our OCM smart factory solutions."/>
    <s v="I'm a repeat user of the pod"/>
    <s v="Accepted"/>
    <s v="Low"/>
    <n v="1"/>
    <n v="0.2"/>
    <s v="Bethany Huard"/>
    <m/>
    <m/>
    <m/>
    <x v="6"/>
    <s v=""/>
    <s v="Closed"/>
    <n v="0"/>
    <m/>
    <m/>
    <d v="2023-03-06T00:00:00"/>
    <m/>
    <s v="Jupiter Updated (Tags/Team)"/>
    <m/>
    <d v="2023-02-27T08:56:32"/>
    <s v="FY23 P10"/>
    <n v="6.627407407409919"/>
  </r>
  <r>
    <n v="111"/>
    <d v="2023-02-27T11:13:54"/>
    <d v="2023-02-27T11:15:35"/>
    <s v="ceisenmann@deloitte.com"/>
    <s v="Carl Eisenmann"/>
    <x v="0"/>
    <m/>
    <s v="Workday Enabled Transformation"/>
    <m/>
    <m/>
    <m/>
    <s v="Mark Korbieh"/>
    <s v="mkorbieh@deloitte.com"/>
    <m/>
    <s v="Dan Sundt -LEP / Mark Korbieh - SE"/>
    <s v="mkorbieh@deloitte.com"/>
    <s v="Yes"/>
    <s v="Eastern Standard Time (EST);"/>
    <d v="2023-02-27T00:00:00"/>
    <m/>
    <s v="Yes"/>
    <s v="JO-5994190"/>
    <s v="Country Financials"/>
    <s v="Financial Services"/>
    <s v="ERP Enabled Finance and HR Transformation"/>
    <s v="Not Tiered"/>
    <s v="RFP"/>
    <d v="2023-03-10T00:00:00"/>
    <m/>
    <m/>
    <s v="&gt; $5M"/>
    <s v="this is a full platform pursuit - we need content and PMO support"/>
    <s v="Word of mouth"/>
    <s v="Accepted"/>
    <s v="Low"/>
    <n v="1"/>
    <n v="0.25"/>
    <s v="Bethany Huard"/>
    <m/>
    <m/>
    <m/>
    <x v="6"/>
    <s v=""/>
    <s v="Closed"/>
    <n v="0"/>
    <m/>
    <m/>
    <d v="2023-05-01T00:00:00"/>
    <m/>
    <s v="Jupiter Updated (Tags/Team)"/>
    <m/>
    <d v="2023-02-27T11:13:54"/>
    <s v="FY23 P10"/>
    <n v="62.532013888885558"/>
  </r>
  <r>
    <n v="112"/>
    <d v="2023-03-02T06:00:21"/>
    <d v="2023-03-02T06:02:26"/>
    <s v="sisavitt@deloitte.com"/>
    <s v="Simona Savitt"/>
    <x v="1"/>
    <m/>
    <m/>
    <s v="Change Services (CS&amp;A / T&amp;C)"/>
    <m/>
    <m/>
    <s v="Simona Savitt"/>
    <s v="sisavitt@deloitte.com"/>
    <m/>
    <s v="Simona Savitt"/>
    <s v="sisavitt@deloitte.com"/>
    <s v="Yes"/>
    <s v="Eastern Standard Time (EST);"/>
    <d v="2023-03-02T00:00:00"/>
    <m/>
    <s v="Yes"/>
    <s v="JO-6486905"/>
    <s v="Lockheed Martin"/>
    <s v="Energy, Resources, &amp; Industrials"/>
    <s v="1LMX OCM"/>
    <s v="Not Tiered"/>
    <s v="Early Conversations"/>
    <d v="2023-03-07T00:00:00"/>
    <m/>
    <m/>
    <s v="&gt; $2.5M - $5M"/>
    <s v="Appreciate the help! Request working with Bethany Huard"/>
    <s v="Word of mouth"/>
    <s v="Accepted"/>
    <s v="High"/>
    <n v="3"/>
    <n v="0.17"/>
    <s v="Bethany Huard"/>
    <m/>
    <m/>
    <m/>
    <x v="6"/>
    <s v=""/>
    <s v="Closed"/>
    <n v="0"/>
    <m/>
    <m/>
    <d v="2023-03-10T00:00:00"/>
    <m/>
    <s v="Jupiter Updated (Tags/Team)"/>
    <m/>
    <d v="2023-03-02T06:00:21"/>
    <s v="FY23 P10"/>
    <n v="7.749756944445835"/>
  </r>
  <r>
    <n v="113"/>
    <d v="2023-03-02T08:31:32"/>
    <d v="2023-03-02T08:34:59"/>
    <s v="brianamartin@deloitte.com"/>
    <s v="Briana Martin"/>
    <x v="1"/>
    <m/>
    <m/>
    <s v="Change Services (CS&amp;A / T&amp;C)"/>
    <m/>
    <m/>
    <s v="Briana Martin"/>
    <s v="brianamartin@deloitte.com"/>
    <m/>
    <s v="Briana Martin"/>
    <s v="brianamartin@deloitte.com"/>
    <s v="Yes"/>
    <s v="Central Standard Time (CST);"/>
    <d v="2023-03-02T00:00:00"/>
    <m/>
    <s v="Yes"/>
    <s v="JO-6486905"/>
    <s v="Lockheed Martin"/>
    <s v="Energy, Resources, &amp; Industrials"/>
    <s v="RMS 1LMX"/>
    <s v="Not Tiered"/>
    <s v="RFP"/>
    <d v="2023-03-08T00:00:00"/>
    <m/>
    <m/>
    <s v="&gt; $1M"/>
    <m/>
    <s v="Word of mouth"/>
    <s v="Accepted"/>
    <s v="High"/>
    <n v="3"/>
    <n v="1"/>
    <s v="Bethany Huard"/>
    <m/>
    <m/>
    <s v="Ava Damri"/>
    <x v="11"/>
    <s v=""/>
    <s v="Closed"/>
    <n v="0"/>
    <m/>
    <m/>
    <d v="2023-03-31T00:00:00"/>
    <m/>
    <s v="Jupiter Updated (Tags/Team)"/>
    <m/>
    <d v="2023-03-02T08:31:32"/>
    <s v="FY23 P10"/>
    <n v="28.644768518519413"/>
  </r>
  <r>
    <n v="114"/>
    <d v="2023-03-06T09:17:56"/>
    <d v="2023-03-06T09:23:07"/>
    <s v="lshane@deloitte.com"/>
    <s v="Lisa Shane"/>
    <x v="0"/>
    <m/>
    <s v="HR Strategy &amp; Solutions"/>
    <m/>
    <m/>
    <m/>
    <s v="Lisa Shane"/>
    <s v="lshane@deloitte.com"/>
    <m/>
    <s v="Jessica Britton"/>
    <s v="jbritton@deloitte.com"/>
    <s v="No"/>
    <s v="Central Standard Time (CST);"/>
    <d v="2023-03-06T00:00:00"/>
    <m/>
    <s v="Yes"/>
    <s v="JO-6560142"/>
    <s v="Kroger"/>
    <s v="Consumer"/>
    <s v="Kroger - HR Strategy, Roadmap &amp; Operating Model"/>
    <s v="Not Tiered"/>
    <s v="Early Conversations"/>
    <m/>
    <m/>
    <m/>
    <s v="&gt; $1.5M - $2.5M"/>
    <s v="We are engaged with this client on optimizing their Oracle payroll &amp; HR environment (HR &amp; Finance), and they have brought up the need for more support with their HR Strategy &amp; Operating Model. They have asked for a conversation on this topic to discuss what we see as possible as well as how we can help. This is early conversations but could result in a lot of ongoing work, as well as developing better relationships with the client."/>
    <s v="HC Leadership Meeting Announcement;"/>
    <s v="Accepted"/>
    <s v="High"/>
    <n v="3"/>
    <n v="0.5"/>
    <s v="Nicholas Gregoretti"/>
    <m/>
    <m/>
    <m/>
    <x v="14"/>
    <s v=""/>
    <s v="Closed"/>
    <n v="0"/>
    <m/>
    <m/>
    <d v="2023-03-13T00:00:00"/>
    <m/>
    <s v="Jupiter Updated (Tags/Team)"/>
    <s v="Content Uploaded"/>
    <d v="2023-03-06T09:17:56"/>
    <s v="FY23 P11"/>
    <n v="6.6125462962954771"/>
  </r>
  <r>
    <n v="115"/>
    <d v="2023-03-06T12:02:41"/>
    <d v="2023-03-06T12:04:31"/>
    <s v="twilliams@deloitte.com"/>
    <s v="Tim Williams"/>
    <x v="1"/>
    <m/>
    <m/>
    <s v="Change Services (CS&amp;A / T&amp;C)"/>
    <m/>
    <m/>
    <s v="Tim Williams"/>
    <s v="twilliams@deloitte.com"/>
    <m/>
    <s v="Tim Williams"/>
    <s v="twilliams@deloitte.com"/>
    <s v="Yes"/>
    <s v="Eastern Standard Time (EST);"/>
    <d v="2023-03-06T00:00:00"/>
    <m/>
    <s v="Yes"/>
    <s v="JO-6495933"/>
    <s v="Saltwater River Project"/>
    <s v="Energy, Resources, &amp; Industrials"/>
    <s v="Salt River SAP CIS Pursuit"/>
    <s v="Not Tiered"/>
    <s v="RFP"/>
    <d v="2023-04-12T00:00:00"/>
    <m/>
    <m/>
    <s v="&gt; $1.5M - $2.5M"/>
    <m/>
    <s v="I'm a repeat user of the pod!"/>
    <s v="Accepted"/>
    <s v="Medium"/>
    <n v="2"/>
    <n v="0.33"/>
    <s v="Ava Damri"/>
    <m/>
    <m/>
    <m/>
    <x v="2"/>
    <s v=""/>
    <s v="Closed"/>
    <n v="0"/>
    <m/>
    <m/>
    <d v="2023-04-12T00:00:00"/>
    <s v="RFP was submitted on 4/12."/>
    <s v="Jupiter Updated (Tags/Team)"/>
    <s v="Content Uploaded"/>
    <d v="2023-03-06T12:02:41"/>
    <s v="FY23 P11"/>
    <n v="36.498136574075033"/>
  </r>
  <r>
    <n v="116"/>
    <d v="2023-03-07T07:38:12"/>
    <d v="2023-03-07T08:57:55"/>
    <s v="ceisenmann@deloitte.com"/>
    <s v="Carl Eisenmann"/>
    <x v="0"/>
    <m/>
    <s v="Workday Enabled Transformation"/>
    <m/>
    <m/>
    <m/>
    <m/>
    <m/>
    <m/>
    <s v="Carl Eisenmann"/>
    <s v="ceisenmann@deloitte.com"/>
    <s v="Yes"/>
    <s v="Central Standard Time (CST);"/>
    <d v="2023-03-08T00:00:00"/>
    <m/>
    <s v="Yes"/>
    <s v="JO-6499659"/>
    <s v="Heritage Group"/>
    <s v="Energy, Resources, &amp; Industrials"/>
    <s v="Heritage Group - Workday HCM RFP"/>
    <s v="Not Tiered"/>
    <s v="Qualified"/>
    <d v="2023-03-24T00:00:00"/>
    <m/>
    <m/>
    <s v="&gt; $2.5M - $5M"/>
    <s v="Workday HCM RFP"/>
    <s v="I'm a repeat user of the pod!;I love the pod!;"/>
    <s v="Accepted"/>
    <s v="Low"/>
    <n v="1"/>
    <n v="0.17"/>
    <s v="Nick D'Angelo"/>
    <m/>
    <m/>
    <m/>
    <x v="0"/>
    <s v=""/>
    <s v="Closed"/>
    <n v="0"/>
    <m/>
    <m/>
    <d v="2023-04-10T00:00:00"/>
    <s v="3/27: RFP submitted Friday, waiting for next steps_x000a_4/10: Orals scheduled for 4/11. No further connection points made. Closing out"/>
    <s v="Jupiter Updated (Tags/Team)"/>
    <s v="Content Uploaded"/>
    <d v="2023-03-07T07:38:12"/>
    <s v="FY23 P11"/>
    <n v="33.681805555555911"/>
  </r>
  <r>
    <n v="117"/>
    <d v="2023-03-09T11:39:24"/>
    <d v="2023-03-09T13:05:20"/>
    <s v="kyancy@deloitte.com"/>
    <s v="Kristalyn Yancy Yancy"/>
    <x v="1"/>
    <m/>
    <m/>
    <s v="Change Services (CS&amp;A / T&amp;C)"/>
    <m/>
    <m/>
    <m/>
    <m/>
    <m/>
    <s v="Kristalyn Yancy"/>
    <s v="kyancy@deloitte.com"/>
    <s v="Yes"/>
    <s v="Central Standard Time (CST);Pacific Standard Time (PST);"/>
    <d v="2023-03-13T00:00:00"/>
    <m/>
    <s v="Yes"/>
    <s v="JO-5941862"/>
    <s v="SCE (Southern California Edison) / NexGen Digital Transformation RFP (SAP S/4 and Digital Edge Applications)"/>
    <s v="Energy, Resources, &amp; Industrials"/>
    <s v="SCE NexGen Digital Transformation (SAP S4/ Digital Applications)"/>
    <s v="Tier 1"/>
    <s v="RFP"/>
    <d v="2023-04-11T00:00:00"/>
    <m/>
    <m/>
    <s v="&gt; $5M"/>
    <s v="This is a pursuit, and Must Win (Do Not Lose) opportunity.  The estimated value is over $100M."/>
    <s v="Word of mouth;HC Leadership Meeting Announcement;"/>
    <s v="Accepted"/>
    <s v="Medium"/>
    <n v="2"/>
    <n v="0.25"/>
    <s v="Shiva Devarajan"/>
    <m/>
    <m/>
    <s v="Bethany Huard"/>
    <x v="17"/>
    <s v=""/>
    <s v="Closed"/>
    <n v="0"/>
    <m/>
    <m/>
    <d v="2023-04-11T00:00:00"/>
    <s v="SD - As of 5/30, Orals occurred on 5/9 and we have a handful of follow-up Action Items to address via workshops. Dropping the Current Weight to 0.17 and will confirm with Kristalyn on next steps"/>
    <s v="Jupiter Updated (Tags/Team)"/>
    <m/>
    <d v="2023-03-09T11:39:24"/>
    <s v="FY23 P11"/>
    <n v="32.51430555555271"/>
  </r>
  <r>
    <n v="118"/>
    <d v="2023-03-10T13:54:18"/>
    <d v="2023-03-10T14:20:45"/>
    <s v="vreyes@deloitte.com"/>
    <s v="Victor Reyes"/>
    <x v="0"/>
    <m/>
    <s v="HR Strategy &amp; Solutions"/>
    <m/>
    <m/>
    <m/>
    <m/>
    <m/>
    <m/>
    <s v="Victor Reyes"/>
    <s v="vreyes@deloitte.com"/>
    <s v="Yes"/>
    <s v="Eastern Standard Time (EST);"/>
    <d v="2023-03-13T00:00:00"/>
    <m/>
    <s v="Yes"/>
    <s v="JO-6508179"/>
    <s v="DC Water"/>
    <s v="Energy, Resources, &amp; Industrials"/>
    <s v="_x000a_Human Capital Strategy"/>
    <s v="Not Tiered"/>
    <s v="RFP"/>
    <d v="2023-04-07T00:00:00"/>
    <m/>
    <m/>
    <s v="&lt; $500,000"/>
    <s v="Opportunity is to bid on development of a Human Capital Strategy and provide capabilities / quals / rates for a range of additional HC services."/>
    <s v="HC Leadership Meeting Announcement;"/>
    <s v="Accepted"/>
    <s v="High"/>
    <n v="3"/>
    <n v="0.33"/>
    <s v="Nicholas Gregoretti"/>
    <m/>
    <m/>
    <m/>
    <x v="14"/>
    <s v=""/>
    <s v="Closed"/>
    <n v="0"/>
    <m/>
    <m/>
    <d v="2023-04-17T00:00:00"/>
    <m/>
    <s v="Jupiter Updated (Tags/Team)"/>
    <s v="Content Uploaded"/>
    <d v="2023-03-10T13:54:18"/>
    <s v="FY23 P11"/>
    <n v="37.420624999998836"/>
  </r>
  <r>
    <n v="119"/>
    <d v="2023-03-17T14:29:56"/>
    <d v="2023-03-17T14:31:56"/>
    <s v="nanellis@deloitte.com"/>
    <s v="Nancy Ellis"/>
    <x v="6"/>
    <s v="HC Operate"/>
    <m/>
    <m/>
    <m/>
    <m/>
    <m/>
    <m/>
    <m/>
    <s v="Nancy Ellis"/>
    <s v="nanellis@deloitte.com"/>
    <s v="Yes"/>
    <s v="Central Standard Time (CST);"/>
    <d v="2023-03-17T00:00:00"/>
    <m/>
    <s v="Yes"/>
    <s v="JO-6522658"/>
    <s v="Equinix"/>
    <s v="Technology, Media, &amp; Telecom"/>
    <s v="Workday Country Extensions"/>
    <s v="Not Tiered"/>
    <s v="RFP"/>
    <d v="2023-03-21T00:00:00"/>
    <m/>
    <m/>
    <s v="&gt; $1.5M - $2.5M"/>
    <m/>
    <s v="I'm a repeat user of the pod!;I love the pod!;"/>
    <s v="Accepted"/>
    <s v="High"/>
    <n v="3"/>
    <n v="0.5"/>
    <s v="Shiva Devarajan"/>
    <m/>
    <m/>
    <m/>
    <x v="1"/>
    <s v=""/>
    <s v="Closed"/>
    <n v="0"/>
    <m/>
    <m/>
    <d v="2023-03-21T00:00:00"/>
    <s v="SD - As of 5/30, we are still awaiting follow-up from Equinix on Orals. Original contract/decision date was 3/31, but Equinix has told Nancy that they are now aiming for May."/>
    <s v="Jupiter Updated (Tags/Team)"/>
    <s v="Content Uploaded"/>
    <d v="2023-03-17T14:29:56"/>
    <s v="FY23 P11"/>
    <n v="3.3958796296283253"/>
  </r>
  <r>
    <n v="120"/>
    <d v="2023-03-20T23:36:10"/>
    <d v="2023-03-20T23:39:18"/>
    <s v="andrclark@deloitte.com"/>
    <s v="Andrew G Clark"/>
    <x v="0"/>
    <m/>
    <s v="HR Strategy &amp; Solutions"/>
    <m/>
    <m/>
    <m/>
    <s v="Andrew Clark"/>
    <s v="andrclark@deloitte.com"/>
    <m/>
    <s v="Derek Polzien"/>
    <s v="dpolzien@deloitte.com"/>
    <s v="No"/>
    <s v="Eastern Standard Time (EST);"/>
    <d v="2023-03-21T00:00:00"/>
    <m/>
    <s v="Yes"/>
    <s v="JO-6462961"/>
    <s v="Bloomin' Brands HR Modernization Vendor Selection"/>
    <s v="Consumer"/>
    <s v="HCM Cloud Vendor Selection"/>
    <s v="Not Tiered"/>
    <s v="RFP"/>
    <m/>
    <m/>
    <m/>
    <m/>
    <m/>
    <s v="I'm a repeat user of the pod;"/>
    <s v="Accepted"/>
    <s v="Low"/>
    <n v="1"/>
    <n v="0.5"/>
    <s v="Bethany Huard"/>
    <m/>
    <m/>
    <m/>
    <x v="6"/>
    <s v=""/>
    <s v="Closed"/>
    <n v="0"/>
    <m/>
    <m/>
    <d v="2023-04-10T00:00:00"/>
    <m/>
    <s v="Jupiter Updated (Tags/Team)"/>
    <m/>
    <d v="2023-03-20T23:36:10"/>
    <s v="FY23 P11"/>
    <n v="20.016550925924093"/>
  </r>
  <r>
    <n v="121"/>
    <d v="2023-03-21T14:29:41"/>
    <d v="2023-03-21T14:31:12"/>
    <s v="ceisenmann@deloitte.com"/>
    <s v="Carl Eisenmann"/>
    <x v="0"/>
    <m/>
    <s v="HR Strategy &amp; Solutions"/>
    <m/>
    <m/>
    <m/>
    <m/>
    <m/>
    <m/>
    <s v="Mary Rose Armstrong"/>
    <s v="mararmstrong@deloitte.com"/>
    <s v="Yes"/>
    <s v="Central Standard Time (CST);"/>
    <d v="2023-03-28T00:00:00"/>
    <m/>
    <s v="Yes"/>
    <s v="JO-6160900"/>
    <s v="Phoenix Children's Hospital Proposal"/>
    <s v="Life Sciences &amp; Healthcare"/>
    <s v="PCH ERP Strategy - Phase 0"/>
    <m/>
    <m/>
    <m/>
    <m/>
    <m/>
    <m/>
    <s v="this is for an HRSS opportunity for vendor selection"/>
    <s v="I'm a repeat user of the pod;"/>
    <s v="Accepted"/>
    <s v="Medium"/>
    <n v="2"/>
    <n v="0.17"/>
    <s v="Nick D'Angelo"/>
    <m/>
    <m/>
    <s v="Logan Webb"/>
    <x v="18"/>
    <s v=""/>
    <s v="Closed"/>
    <n v="0"/>
    <m/>
    <m/>
    <d v="2023-04-11T00:00:00"/>
    <s v="3/27: waiting to kick off RFP after meeting on 3.28 with client to better understand scope_x000a_4/11: Orals held_x000a_4/17: no further action needed at this time but not closing opportunity, putting on hold for now_x000a_5/1: time lapse with no further action done. closing out"/>
    <s v="Jupiter Updated (Tags/Team)"/>
    <m/>
    <d v="2023-03-21T14:29:41"/>
    <s v="FY23 P11"/>
    <n v="20.39605324074364"/>
  </r>
  <r>
    <n v="122"/>
    <d v="2023-03-24T10:29:11"/>
    <d v="2023-03-24T10:44:00"/>
    <s v="chrisforti@deloitte.com"/>
    <s v="Chris Forti"/>
    <x v="4"/>
    <m/>
    <m/>
    <m/>
    <m/>
    <s v="Yes"/>
    <m/>
    <m/>
    <s v="Yes"/>
    <m/>
    <m/>
    <m/>
    <m/>
    <d v="2023-03-21T00:00:00"/>
    <s v="1 week"/>
    <s v="Not a Pursuit"/>
    <s v="N/A"/>
    <s v="Channel Sales Community Meeting on 3/31/23"/>
    <s v="N/A"/>
    <m/>
    <m/>
    <m/>
    <m/>
    <s v="Content Design / Formatting;"/>
    <s v="No"/>
    <s v="&lt; $500,000"/>
    <s v="I may need some assistance, about 2-5 hours, from 3/28-31, to help polish up a deck for the Channel Sales Community Call on 3/31 at 12 noon.  "/>
    <s v="I'm a repeat user of the pod;"/>
    <s v="Rejected"/>
    <m/>
    <s v=""/>
    <m/>
    <m/>
    <m/>
    <m/>
    <m/>
    <x v="5"/>
    <s v=""/>
    <s v="Rejected/Canceled"/>
    <m/>
    <m/>
    <m/>
    <m/>
    <s v="Rejected due to nature of service requested; simple formatting-only request. Re-directed to Core Creative Services."/>
    <s v="Rejected/Canceled"/>
    <s v="Rejected/Canceled"/>
    <d v="2023-03-24T10:29:11"/>
    <s v="FY23 P11"/>
    <s v=""/>
  </r>
  <r>
    <n v="123"/>
    <d v="2023-03-31T11:02:47"/>
    <d v="2023-03-31T11:03:42"/>
    <s v="ndangelo@deloitte.com"/>
    <s v="Nick D'Angelo"/>
    <x v="4"/>
    <m/>
    <m/>
    <m/>
    <m/>
    <s v="No"/>
    <s v="Cyndi DeVooght"/>
    <s v="cdevooght@deloitte.com"/>
    <s v="No"/>
    <s v="Chip Newton"/>
    <s v="Chipnewton@deloitte.com"/>
    <m/>
    <m/>
    <d v="2023-03-29T00:00:00"/>
    <s v="1 week"/>
    <s v="Not a Pursuit"/>
    <s v="N/A"/>
    <s v="UKG Vendor Alliance"/>
    <s v="N/A"/>
    <m/>
    <m/>
    <m/>
    <m/>
    <s v="Content Design / Formatting;Vendor Alliance Support;"/>
    <s v="No"/>
    <s v="N/A - Not a pursuit"/>
    <s v="Continuation of vendor alliance work with UKG. Already engaged Nick D'Angelo with this."/>
    <s v="I'm a repeat user of the pod;"/>
    <s v="Accepted"/>
    <s v="Low"/>
    <n v="1"/>
    <n v="0.17"/>
    <s v="Nick D'Angelo"/>
    <m/>
    <m/>
    <s v="Logan Webb"/>
    <x v="18"/>
    <s v=""/>
    <s v="Closed"/>
    <n v="0"/>
    <m/>
    <m/>
    <d v="2023-04-17T00:00:00"/>
    <s v="Closed on 4/4/2023.  Re-opened on 4/11/2023. Closed 4/17/2023."/>
    <s v="Not a Pursuit"/>
    <m/>
    <d v="2023-03-31T11:02:47"/>
    <s v="FY23 P11"/>
    <n v="16.539733796293149"/>
  </r>
  <r>
    <n v="124"/>
    <d v="2023-04-03T12:01:26"/>
    <d v="2023-04-03T12:03:15"/>
    <s v="ndangelo@deloitte.com"/>
    <s v="Nick D'Angelo"/>
    <x v="4"/>
    <m/>
    <m/>
    <m/>
    <m/>
    <s v="Yes"/>
    <m/>
    <m/>
    <s v="Yes"/>
    <m/>
    <m/>
    <m/>
    <m/>
    <d v="2023-03-13T00:00:00"/>
    <s v="4 + weeks"/>
    <s v="Not a Pursuit"/>
    <s v="N/A"/>
    <s v="HC Sales Training for Client Facing Practitioners"/>
    <s v="N/A"/>
    <m/>
    <m/>
    <m/>
    <m/>
    <s v="Content and Asset Creation (net-new);Content Design / Formatting;Training Development;"/>
    <s v="No"/>
    <s v="N/A - Not a pursuit"/>
    <m/>
    <s v="Suggested by Walt Sokoll;"/>
    <s v="Accepted"/>
    <s v="High"/>
    <n v="3"/>
    <n v="0.17"/>
    <s v="Joann Boduch"/>
    <m/>
    <m/>
    <m/>
    <x v="19"/>
    <s v=""/>
    <s v="Closed"/>
    <n v="0"/>
    <m/>
    <m/>
    <d v="2024-01-05T00:00:00"/>
    <s v="Also supported by Maddy and Kapil.  Ava, Logan, and Shiva may also be engaged as contributors."/>
    <s v="Not a Pursuit"/>
    <m/>
    <d v="2023-04-03T12:01:26"/>
    <s v="FY23 P12"/>
    <n v="276.49900462962978"/>
  </r>
  <r>
    <n v="125"/>
    <d v="2023-04-03T15:03:02"/>
    <d v="2023-04-03T15:04:42"/>
    <s v="andrclark@deloitte.com"/>
    <s v="Andrew G Clark"/>
    <x v="0"/>
    <m/>
    <s v="Workday Enabled Transformation"/>
    <m/>
    <m/>
    <s v="Yes"/>
    <m/>
    <m/>
    <s v="Yes"/>
    <m/>
    <m/>
    <m/>
    <m/>
    <d v="2023-04-04T00:00:00"/>
    <s v="3 weeks"/>
    <s v="Yes"/>
    <s v="JO-6526596"/>
    <s v="Dollar Tree"/>
    <s v="Consumer"/>
    <s v="Dollar Tree HCM System Implementation"/>
    <m/>
    <s v="RFP"/>
    <d v="2023-04-19T00:00:00"/>
    <s v="PMO Support / Bid Management;Content and Asset Creation (net-new);Content Design / Formatting;"/>
    <s v="Unsure"/>
    <s v="&gt; $5M"/>
    <m/>
    <s v="I'm a repeat user of the pod;"/>
    <s v="Accepted"/>
    <s v="Medium"/>
    <n v="2"/>
    <n v="0.33"/>
    <s v="Shiva Devarajan"/>
    <m/>
    <m/>
    <m/>
    <x v="1"/>
    <s v=""/>
    <s v="Closed"/>
    <n v="0"/>
    <m/>
    <m/>
    <d v="2023-04-19T00:00:00"/>
    <s v="SD - As of 5/30, Orals occurred on 5/4 and we are having a follow-up Phase 0 Workshop with DT the week of 6/5 or 6/12. Dropping Current Weight to 0.17 and will confirm with Andrew on next steps_x000a__x000a_As of 6/2, supporting the creation of the Prepare Phase workshop deck. About 80% complete and just need someone to finalize the last couple of slides_x000a__x000a_As of 6/12, this is Closed"/>
    <s v="Jupiter Updated (Tags/Team)"/>
    <m/>
    <d v="2023-04-03T15:03:02"/>
    <s v="FY23 P12"/>
    <n v="15.372893518520868"/>
  </r>
  <r>
    <n v="126"/>
    <d v="2023-04-06T08:43:52"/>
    <d v="2023-04-06T08:48:32"/>
    <s v="tmcmillin@deloitte.com"/>
    <s v="Tim Mcmillin"/>
    <x v="6"/>
    <s v="HC Operate"/>
    <m/>
    <m/>
    <m/>
    <s v="Yes"/>
    <m/>
    <m/>
    <s v="Yes"/>
    <m/>
    <m/>
    <m/>
    <m/>
    <d v="2023-04-06T00:00:00"/>
    <m/>
    <s v="Not a Pursuit"/>
    <s v="N/A"/>
    <s v="Insurance Sales Day"/>
    <s v="Financial Services"/>
    <s v="Insurance Sales Day"/>
    <m/>
    <s v="Pre-RFX"/>
    <m/>
    <s v="Content and Asset Creation (net-new);Content Design / Formatting;"/>
    <s v="No"/>
    <s v="N/A - Not a pursuit"/>
    <s v="Hi Team, I am going to be presenting for 20 minutes to all Insurance LCP's on How to uncover HCAAS opportunities.  Want to make sure I have crisp slideware "/>
    <s v="I'm a repeat user of the pod;"/>
    <s v="Accepted"/>
    <s v="Low"/>
    <n v="1"/>
    <m/>
    <s v="Bethany Huard"/>
    <m/>
    <m/>
    <m/>
    <x v="6"/>
    <s v=""/>
    <s v="Closed"/>
    <n v="0"/>
    <m/>
    <m/>
    <d v="2023-04-27T00:00:00"/>
    <m/>
    <s v="Not a Pursuit"/>
    <m/>
    <d v="2023-04-06T08:43:52"/>
    <s v="FY23 P12"/>
    <n v="20.636203703703359"/>
  </r>
  <r>
    <n v="128"/>
    <d v="2023-04-06T15:37:11"/>
    <d v="2023-04-06T15:44:31"/>
    <s v="chrisforti@deloitte.com"/>
    <s v="Chris Forti"/>
    <x v="0"/>
    <m/>
    <s v="Payroll &amp; Workforce Management Solutions"/>
    <m/>
    <m/>
    <s v="Yes"/>
    <m/>
    <m/>
    <s v="No"/>
    <s v="Gautum Shah"/>
    <s v="gautshah@deloitte.com"/>
    <m/>
    <m/>
    <d v="2023-04-07T00:00:00"/>
    <s v="2 weeks"/>
    <s v="Yes"/>
    <s v="JO-6109607"/>
    <s v="The MetroHealth Health System"/>
    <s v="Life Sciences &amp; Healthcare"/>
    <m/>
    <m/>
    <s v="RFP"/>
    <d v="2023-04-21T00:00:00"/>
    <s v="PMO Support / Bid Management;Content and Asset Creation (net-new);Content Design / Formatting;"/>
    <s v="Unsure"/>
    <s v="&gt; $5M"/>
    <s v="The bid is for Infor ERP &amp; HCM &amp; Supply Chain implementation. there is a chance the PCOE will assign resources to this, but it may not be until the week of 4/10.  Looking to see if someone can help us get rolling and then still stay engaged as needed to make sure Human Capital content is strong. We have a meeting at 1:30 pm on Friday, 4/7, should someone be able to join.  "/>
    <s v="I'm a repeat user of the pod;"/>
    <s v="Accepted"/>
    <s v="High"/>
    <n v="3"/>
    <n v="0.5"/>
    <s v="Bethany Huard"/>
    <m/>
    <m/>
    <s v="Logan Webb"/>
    <x v="20"/>
    <s v=""/>
    <s v="Closed"/>
    <n v="0"/>
    <m/>
    <m/>
    <d v="2023-04-21T00:00:00"/>
    <m/>
    <s v="Jupiter Updated (Tags/Team)"/>
    <m/>
    <d v="2023-04-06T15:37:11"/>
    <s v="FY23 P12"/>
    <n v="14.34917824074364"/>
  </r>
  <r>
    <n v="129"/>
    <d v="2023-04-06T15:48:58"/>
    <d v="2023-04-06T15:52:04"/>
    <s v="lshane@deloitte.com"/>
    <s v="Lisa Shane"/>
    <x v="0"/>
    <m/>
    <s v="HR Strategy &amp; Solutions"/>
    <m/>
    <m/>
    <s v="Yes"/>
    <m/>
    <m/>
    <s v="No"/>
    <s v="Jessica Britton"/>
    <s v="jbritton@deloitte.com"/>
    <m/>
    <m/>
    <d v="2023-04-07T00:00:00"/>
    <s v="2 weeks"/>
    <s v="Yes"/>
    <s v="JO-6560142"/>
    <s v="Kroger"/>
    <s v="Consumer"/>
    <m/>
    <m/>
    <s v="Early Conversations"/>
    <m/>
    <s v="Content Design / Formatting;Content and Asset Creation (net-new);"/>
    <s v="No"/>
    <s v="&lt; $500,000"/>
    <s v="The team did such great work on our early conversations that they now want a full day with us to scope a sole sourced opportunity!"/>
    <s v="I'm a repeat user of the pod;"/>
    <s v="Accepted"/>
    <s v="Medium"/>
    <n v="2"/>
    <n v="0.25"/>
    <s v="Nicholas Gregoretti"/>
    <m/>
    <m/>
    <s v="Bethany Huard"/>
    <x v="21"/>
    <s v=""/>
    <s v="Closed"/>
    <n v="0"/>
    <m/>
    <m/>
    <d v="2023-05-15T00:00:00"/>
    <m/>
    <s v="Jupiter Updated (Tags/Team)"/>
    <m/>
    <d v="2023-04-06T15:48:58"/>
    <s v="FY23 P12"/>
    <n v="38.340995370374003"/>
  </r>
  <r>
    <n v="131"/>
    <d v="2023-04-10T09:01:22"/>
    <d v="2023-04-10T09:05:29"/>
    <s v="twilliams@deloitte.com"/>
    <s v="Tim Williams"/>
    <x v="1"/>
    <m/>
    <m/>
    <s v="Change Services (CS&amp;A / T&amp;C)"/>
    <m/>
    <s v="Yes"/>
    <m/>
    <m/>
    <s v="Yes"/>
    <m/>
    <m/>
    <m/>
    <m/>
    <d v="2023-04-10T00:00:00"/>
    <s v="1 week"/>
    <s v="Yes"/>
    <s v="JO-5951885"/>
    <s v="Avangrid"/>
    <s v="Energy, Resources, &amp; Industrials"/>
    <m/>
    <m/>
    <s v="Orals"/>
    <m/>
    <s v="Content Design / Formatting;Pricing Model;"/>
    <s v="No"/>
    <s v="&lt; $500,000"/>
    <s v="I spoke with Ava about support for this OCM component of a Phase 0. It should be lighter lift for pursuit, but is expected to open up OCM opportunity for broader S4 implementation at Avangrid"/>
    <s v="I'm a repeat user of the pod;"/>
    <s v="Accepted"/>
    <s v="Low"/>
    <n v="1"/>
    <n v="0.33"/>
    <s v="Ava Damri"/>
    <m/>
    <m/>
    <m/>
    <x v="2"/>
    <s v=""/>
    <s v="Closed"/>
    <n v="0"/>
    <m/>
    <m/>
    <d v="2023-04-12T00:00:00"/>
    <s v="Content shared with SM for review on 4/12."/>
    <s v="Jupiter Updated (Tags/Team)"/>
    <m/>
    <d v="2023-04-10T09:01:22"/>
    <s v="FY23 P12"/>
    <n v="1.6240509259223472"/>
  </r>
  <r>
    <n v="132"/>
    <d v="2023-04-11T08:06:40"/>
    <d v="2023-04-11T08:15:07"/>
    <s v="sshchemelev@deloitte.com"/>
    <s v="Sergey Shchemelev"/>
    <x v="0"/>
    <m/>
    <s v="SAP/SF Enabled Transformation"/>
    <m/>
    <m/>
    <s v="Yes"/>
    <m/>
    <m/>
    <s v="Yes"/>
    <m/>
    <m/>
    <m/>
    <m/>
    <d v="2023-04-11T00:00:00"/>
    <s v="Less than one week"/>
    <s v="Yes"/>
    <s v="JO-6329796"/>
    <s v="Lam Research"/>
    <s v="Technology, Media, &amp; Telecom"/>
    <m/>
    <m/>
    <s v="Orals"/>
    <m/>
    <s v="Content and Asset Creation (net-new);Content Design / Formatting;"/>
    <s v="Yes"/>
    <s v="&gt; $5M"/>
    <s v="Need support over the next 48 hours to create 1-2 slides based on existing content to support response to the client as part of the downselect process. Have previously worked with Nick D'Angelo on this same pursuit as part of the RFP response."/>
    <s v="Word of mouth;HC Leadership Meeting Announcement;Someone from the pod reached out to me offering to assist on my pursuit;"/>
    <s v="Accepted"/>
    <s v="Low"/>
    <n v="1"/>
    <n v="0.5"/>
    <s v="Nick D'Angelo"/>
    <m/>
    <m/>
    <s v="Joann Boduch"/>
    <x v="22"/>
    <s v=""/>
    <s v="Closed"/>
    <m/>
    <m/>
    <m/>
    <d v="2023-05-02T00:00:00"/>
    <s v="4/17: no further action needed at this time but not closing opportunity, putting on hold for now_x000a_5/1: opportunity lapsed with no further action requested. Closing out."/>
    <s v="Jupiter Updated (Tags/Team)"/>
    <m/>
    <d v="2023-04-11T08:06:40"/>
    <s v="FY23 P12"/>
    <n v="20.662037037036498"/>
  </r>
  <r>
    <n v="133"/>
    <d v="2023-04-11T08:57:14"/>
    <d v="2023-04-11T08:58:12"/>
    <s v="milevin@deloitte.com"/>
    <s v="Mike Levin"/>
    <x v="4"/>
    <m/>
    <m/>
    <m/>
    <m/>
    <s v="Yes"/>
    <m/>
    <m/>
    <s v="Yes"/>
    <m/>
    <m/>
    <m/>
    <m/>
    <d v="2023-04-24T00:00:00"/>
    <s v="1 week"/>
    <s v="Not a Pursuit"/>
    <s v="N/A"/>
    <s v="Not a pursuit"/>
    <s v="N/A"/>
    <m/>
    <m/>
    <m/>
    <m/>
    <s v="Content Design / Formatting;Sales Team Strategy Outputs;"/>
    <s v="No"/>
    <s v="N/A - Not a pursuit"/>
    <m/>
    <s v="I'm a repeat user of the pod;"/>
    <s v="Accepted"/>
    <s v="Medium"/>
    <n v="2"/>
    <n v="1"/>
    <s v="Nick D'Angelo"/>
    <m/>
    <m/>
    <s v="Shiva Devarajan"/>
    <x v="12"/>
    <s v=""/>
    <s v="Closed"/>
    <m/>
    <m/>
    <m/>
    <d v="2023-05-02T00:00:00"/>
    <m/>
    <s v="Not a Pursuit"/>
    <m/>
    <d v="2023-04-11T08:57:14"/>
    <s v="FY23 P12"/>
    <n v="20.626921296294313"/>
  </r>
  <r>
    <n v="134"/>
    <d v="2023-04-13T16:46:06"/>
    <d v="2023-04-13T16:49:03"/>
    <s v="madraheim@deloitte.com"/>
    <s v="Marissa Draheim"/>
    <x v="0"/>
    <m/>
    <s v="HR Strategy &amp; Solutions"/>
    <m/>
    <m/>
    <s v="Yes"/>
    <m/>
    <m/>
    <s v="No"/>
    <s v="Matt Kraus"/>
    <s v="matkraus@deloitte.com"/>
    <m/>
    <m/>
    <d v="2023-04-14T00:00:00"/>
    <s v="2 weeks"/>
    <s v="Yes"/>
    <s v="JO-6659214"/>
    <s v="MassMutual"/>
    <s v="Financial Services"/>
    <m/>
    <m/>
    <s v="RFP"/>
    <d v="2023-04-28T00:00:00"/>
    <s v="Content Design / Formatting;"/>
    <s v="Unsure"/>
    <s v="&lt; $500,000"/>
    <s v="This will be light formatting. "/>
    <s v="I'm a repeat user of the pod;"/>
    <s v="Rejected"/>
    <m/>
    <s v=""/>
    <m/>
    <m/>
    <m/>
    <m/>
    <m/>
    <x v="5"/>
    <s v=""/>
    <s v="Rejected/Canceled"/>
    <m/>
    <m/>
    <m/>
    <m/>
    <s v="Rejected due to nature of service requested; simple formatting-only request. Re-directed to Core Creative Services."/>
    <s v="Rejected/Canceled"/>
    <s v="Rejected/Canceled"/>
    <d v="2023-04-13T16:46:06"/>
    <s v="FY23 P12"/>
    <s v=""/>
  </r>
  <r>
    <n v="135"/>
    <d v="2023-04-19T13:01:41"/>
    <d v="2023-04-19T13:08:41"/>
    <s v="chrisforti@deloitte.com"/>
    <s v="Chris Forti"/>
    <x v="0"/>
    <m/>
    <s v="Payroll &amp; Workforce Management Solutions"/>
    <m/>
    <m/>
    <s v="Yes"/>
    <m/>
    <m/>
    <s v="No"/>
    <s v="Chip Newton"/>
    <s v="chipnewton@deloitte.com"/>
    <m/>
    <m/>
    <d v="2023-04-21T00:00:00"/>
    <s v="2 weeks"/>
    <s v="Yes"/>
    <s v="JO-6102277"/>
    <s v="Texas Children's Hospital"/>
    <s v="Life Sciences &amp; Healthcare"/>
    <m/>
    <m/>
    <s v="RFI"/>
    <d v="2023-04-28T00:00:00"/>
    <s v="PMO Support / Bid Management;Content Design / Formatting;Content and Asset Creation (net-new);"/>
    <s v="No"/>
    <s v="&gt; $2.5M - $5M"/>
    <s v="Danielle Lesko and Chris Thoman have client relationship. Diana Minjares will help with content.  First meeting with the response team is needed on Friday, 4/21.  Teams site is already up and running, and content is being pulled toether. This is a light weight RFI, and an RFP will follow in the weeks/months ahead. "/>
    <s v="I'm a repeat user of the pod;"/>
    <s v="Accepted"/>
    <s v="High"/>
    <n v="3"/>
    <n v="0.5"/>
    <s v="Ava Damri"/>
    <s v="Logan Webb"/>
    <m/>
    <m/>
    <x v="23"/>
    <s v=""/>
    <s v="Closed"/>
    <m/>
    <m/>
    <m/>
    <d v="2023-06-29T00:00:00"/>
    <s v="As of 10/18 - TCH asked Deloitte for 4 education sessions post orals before making any decisions on scope or implementor"/>
    <s v="Jupiter Updated (Tags/Team)"/>
    <s v="Content Uploaded"/>
    <d v="2023-04-19T13:01:41"/>
    <s v="FY23 P12"/>
    <n v="70.457164351850224"/>
  </r>
  <r>
    <n v="136"/>
    <d v="2023-04-24T13:51:55"/>
    <d v="2023-04-24T13:53:31"/>
    <s v="joprescott@deloitte.com"/>
    <s v="John Prescott"/>
    <x v="1"/>
    <m/>
    <m/>
    <s v="Change Services (CS&amp;A / T&amp;C)"/>
    <m/>
    <s v="Yes"/>
    <m/>
    <m/>
    <s v="Yes"/>
    <m/>
    <m/>
    <m/>
    <m/>
    <d v="2023-04-27T00:00:00"/>
    <s v="4 + weeks"/>
    <s v="Not a Pursuit"/>
    <s v="N/A"/>
    <s v="WalkMe Alliance - Pipeline and Growth Support"/>
    <s v="N/A"/>
    <m/>
    <m/>
    <m/>
    <m/>
    <s v="Vendor Alliance Support;"/>
    <s v="Unsure"/>
    <s v="&gt; $2.5M - $5M"/>
    <s v="Support with management of alliance offerings/pipeline with WalkMe."/>
    <s v="HC Leadership Meeting Announcement;"/>
    <s v="Accepted"/>
    <s v="Medium"/>
    <n v="2"/>
    <n v="0.17"/>
    <s v="Ava Damri"/>
    <m/>
    <m/>
    <m/>
    <x v="2"/>
    <s v=""/>
    <s v="Closed"/>
    <m/>
    <m/>
    <m/>
    <d v="2023-09-29T00:00:00"/>
    <s v="Weekly in-progress"/>
    <s v="Not a Pursuit"/>
    <m/>
    <d v="2023-04-24T13:51:55"/>
    <s v="FY23 P12"/>
    <n v="157.4222800925927"/>
  </r>
  <r>
    <n v="137"/>
    <d v="2023-04-25T07:57:35"/>
    <d v="2023-04-25T07:58:40"/>
    <s v="tmcmillin@deloitte.com"/>
    <s v="Tim Mcmillin"/>
    <x v="6"/>
    <s v="HC Operate"/>
    <m/>
    <m/>
    <m/>
    <s v="Yes"/>
    <m/>
    <m/>
    <s v="Yes"/>
    <m/>
    <m/>
    <m/>
    <m/>
    <d v="2023-04-25T00:00:00"/>
    <s v="2 weeks"/>
    <s v="Not a Pursuit"/>
    <s v="N/A"/>
    <s v="PMaaS Campaign "/>
    <s v="Financial Services"/>
    <m/>
    <m/>
    <m/>
    <m/>
    <m/>
    <m/>
    <s v="N/A - Not a pursuit"/>
    <m/>
    <s v="I'm a repeat user of the pod;"/>
    <s v="Accepted"/>
    <s v="Low"/>
    <n v="1"/>
    <n v="0.2"/>
    <s v="Joann Boduch"/>
    <m/>
    <m/>
    <m/>
    <x v="19"/>
    <s v=""/>
    <s v="Closed"/>
    <m/>
    <m/>
    <m/>
    <d v="2023-04-30T00:00:00"/>
    <s v="Ava conducted intake call on 4/25. See Intake call notes for more details"/>
    <s v="Not a Pursuit"/>
    <m/>
    <d v="2023-04-25T07:57:35"/>
    <s v="FY23 P12"/>
    <n v="4.6683449074043892"/>
  </r>
  <r>
    <n v="138"/>
    <d v="2023-04-25T10:33:37"/>
    <d v="2023-04-25T10:56:13"/>
    <s v="khipwell@deloitte.com"/>
    <s v="Kate Hipwell"/>
    <x v="2"/>
    <m/>
    <m/>
    <s v="Organizational Strategy, Design, and Transition"/>
    <m/>
    <s v="Yes"/>
    <m/>
    <m/>
    <s v="No"/>
    <s v="Luke Monck"/>
    <s v="Lmonck@deloitte.com"/>
    <m/>
    <m/>
    <d v="2023-04-24T00:00:00"/>
    <s v="Less than one week"/>
    <s v="Yes"/>
    <s v="JO-6474531"/>
    <s v="Spirit Aerosystems "/>
    <s v="Energy, Resources, &amp; Industrials"/>
    <m/>
    <m/>
    <s v="Early Conversations"/>
    <m/>
    <s v="Content and Asset Creation (net-new);"/>
    <s v="No"/>
    <s v="&gt; $500K - $1.5M"/>
    <m/>
    <s v="Word of mouth;"/>
    <s v="Accepted"/>
    <s v="High"/>
    <n v="3"/>
    <n v="0.5"/>
    <s v="Bethany Huard"/>
    <s v="Ava Damri"/>
    <m/>
    <m/>
    <x v="11"/>
    <s v=""/>
    <s v="Closed"/>
    <m/>
    <m/>
    <m/>
    <d v="2023-05-16T00:00:00"/>
    <m/>
    <s v="Jupiter Updated (Tags/Team)"/>
    <m/>
    <d v="2023-04-25T10:33:37"/>
    <s v="FY23 P12"/>
    <n v="20.559988425928168"/>
  </r>
  <r>
    <n v="139"/>
    <d v="2023-04-28T13:32:50"/>
    <d v="2023-04-28T13:35:18"/>
    <s v="chrisforti@deloitte.com"/>
    <s v="Chris Forti"/>
    <x v="4"/>
    <m/>
    <m/>
    <m/>
    <m/>
    <s v="Yes"/>
    <m/>
    <m/>
    <s v="Yes"/>
    <m/>
    <m/>
    <m/>
    <m/>
    <d v="2023-06-19T00:00:00"/>
    <s v="3 weeks"/>
    <s v="Not a Pursuit"/>
    <s v="N/A"/>
    <s v="Update Human Capital Channel Sales Playbook"/>
    <s v="N/A"/>
    <m/>
    <m/>
    <m/>
    <m/>
    <s v="Content and Asset Creation (net-new);"/>
    <s v="No"/>
    <s v="N/A - Not a pursuit"/>
    <s v="Many updates are needed to the playbook based on new leadership, refinement of process direction, new channel sales naming conventions, etc. "/>
    <s v="I'm a repeat user of the pod;"/>
    <s v="Accepted"/>
    <s v="Low"/>
    <n v="1"/>
    <n v="0.2"/>
    <s v="Joann Boduch"/>
    <s v="Logan Webb"/>
    <m/>
    <m/>
    <x v="24"/>
    <s v=""/>
    <s v="Closed"/>
    <m/>
    <m/>
    <m/>
    <d v="2023-08-28T00:00:00"/>
    <m/>
    <s v="Not a Pursuit"/>
    <m/>
    <d v="2023-04-28T13:32:50"/>
    <s v="FY23 P12"/>
    <n v="121.43553240740584"/>
  </r>
  <r>
    <n v="140"/>
    <d v="2023-05-02T15:28:29"/>
    <d v="2023-05-02T15:32:53"/>
    <s v="minman@deloitte.com"/>
    <s v="Megan Inman"/>
    <x v="0"/>
    <m/>
    <s v="Oracle Enabled Transformation"/>
    <m/>
    <m/>
    <s v="Yes"/>
    <m/>
    <m/>
    <s v="No"/>
    <s v="Leelakrishna Dammu"/>
    <s v="ldammu@deloitte.com"/>
    <m/>
    <m/>
    <d v="2023-05-15T00:00:00"/>
    <s v="4 + weeks"/>
    <s v="Not a Pursuit"/>
    <s v="N/A"/>
    <s v="Optimization Campaign One Page Request"/>
    <s v="Life Sciences &amp; Healthcare"/>
    <m/>
    <m/>
    <m/>
    <m/>
    <s v="Content and Asset Creation (net-new);Content Design / Formatting;"/>
    <s v="Unsure"/>
    <s v="N/A - Not a pursuit"/>
    <s v="My question/thought was:_x000a_Based on the Healthcare projects that we delivered, is there a one pager that we can create? This could be something that can provide a preview of issues/opportunities we have seen on our projects and the client needs to think in terms of optimization. _x000a__x000a_If we can put some breadcrumbs that can answer this question, then it may open up doors for optimization discussions: _x000a_What is top of mind for healthcare executives once they implement a cloud solution?_x000a__x000a_The FIN Shared Services VP at UCM keeps saying – I want our business to be more like auditors who bring their expertise to look at data and answer questions rather than enter transactions_x000a__x000a_Do we have or should we create anything that can be of help in this regards? May be worthwhile._x000a_"/>
    <s v="HC Leadership Meeting Announcement;Email communication;"/>
    <s v="Accepted"/>
    <s v="Low"/>
    <n v="1"/>
    <n v="0.17"/>
    <s v="Ava Damri"/>
    <m/>
    <m/>
    <m/>
    <x v="2"/>
    <s v=""/>
    <s v="Closed"/>
    <m/>
    <m/>
    <m/>
    <d v="2023-07-25T00:00:00"/>
    <s v="Call held on 7/10; working on draft content; call was cancelled on 7/25; appears this will no longer be needed, so closing it out."/>
    <s v="Not a Pursuit"/>
    <m/>
    <d v="2023-05-02T15:28:29"/>
    <s v="FY23 P13"/>
    <n v="83.355219907403807"/>
  </r>
  <r>
    <n v="141"/>
    <d v="2023-05-03T08:52:35"/>
    <d v="2023-05-03T09:00:47"/>
    <s v="andrclark@deloitte.com"/>
    <s v="Andrew G Clark"/>
    <x v="0"/>
    <m/>
    <m/>
    <m/>
    <m/>
    <s v="Yes"/>
    <m/>
    <m/>
    <s v="No"/>
    <s v="Lisa Fox"/>
    <s v="lfox@deloitte.com"/>
    <m/>
    <m/>
    <d v="2023-05-03T00:00:00"/>
    <s v="Less than one week"/>
    <s v="Yes"/>
    <s v="JO-6460669"/>
    <s v="Sysco Corp"/>
    <s v="Consumer"/>
    <m/>
    <m/>
    <s v="RFP"/>
    <d v="2023-05-08T00:00:00"/>
    <s v="PMO Support / Bid Management;Content Design / Formatting;"/>
    <s v="Yes"/>
    <s v="&gt; $2.5M - $5M"/>
    <m/>
    <s v="I'm a repeat user of the pod;"/>
    <s v="Accepted"/>
    <s v="High"/>
    <n v="3"/>
    <n v="1"/>
    <s v="Joann Boduch"/>
    <m/>
    <m/>
    <s v="Nicholas Gregoretti"/>
    <x v="25"/>
    <s v=""/>
    <s v="Closed"/>
    <m/>
    <m/>
    <m/>
    <d v="2023-05-12T00:00:00"/>
    <s v="Connected with Andrew via IM; told him we can only support in a &quot;contributor&quot; role vs. a lead role given the tight turnaround. Joann will assist with general content/response development based on her capacity._x000a__x000a_Closed pending reply from Sysco"/>
    <s v="Jupiter Updated (Tags/Team)"/>
    <s v="Content Uploaded"/>
    <d v="2023-05-03T08:52:35"/>
    <s v="FY23 P13"/>
    <n v="8.6301504629664123"/>
  </r>
  <r>
    <n v="142"/>
    <d v="2023-05-03T09:00:49"/>
    <d v="2023-05-03T09:02:59"/>
    <s v="andrclark@deloitte.com"/>
    <s v="Andrew G Clark"/>
    <x v="0"/>
    <m/>
    <s v="Payroll &amp; Workforce Management Solutions"/>
    <m/>
    <m/>
    <s v="Yes"/>
    <m/>
    <m/>
    <s v="No"/>
    <s v="Nick Mina"/>
    <s v="nmina@deloitte.com"/>
    <m/>
    <m/>
    <d v="2023-05-05T00:00:00"/>
    <s v="3 weeks"/>
    <s v="Yes"/>
    <s v="JO-6611221"/>
    <s v="Cargill"/>
    <s v="Consumer"/>
    <m/>
    <m/>
    <s v="RFP"/>
    <m/>
    <s v="PMO Support / Bid Management;"/>
    <s v="Yes"/>
    <s v="&gt; $5M"/>
    <s v="We are getting the pursuit machine up and running for a $40M WFM deal at Cargill. RFP has not been release and we are doing some work ahead of time to increase our chances."/>
    <s v="I'm a repeat user of the pod;"/>
    <s v="Accepted"/>
    <s v="High"/>
    <n v="3"/>
    <n v="0.33"/>
    <s v="Ava Damri"/>
    <m/>
    <m/>
    <m/>
    <x v="2"/>
    <s v=""/>
    <s v="Closed"/>
    <m/>
    <m/>
    <m/>
    <d v="2023-06-12T00:00:00"/>
    <s v="RFP submitted on 6/12; now on to Orals Prep. As 6/12: Pod isn't actively supporting but the pursuit is still on-going so placing it on hold. Orals occurred, waiting on outcome but no pod work, so closing out pursuit."/>
    <s v="Jupiter Updated (Tags/Team)"/>
    <m/>
    <d v="2023-05-03T09:00:49"/>
    <s v="FY23 P13"/>
    <n v="39.624432870368764"/>
  </r>
  <r>
    <n v="143"/>
    <d v="2023-05-03T13:48:20"/>
    <d v="2023-05-03T13:49:56"/>
    <s v="chrisforti@deloitte.com"/>
    <s v="Chris Forti"/>
    <x v="0"/>
    <m/>
    <s v="HR Strategy &amp; Solutions"/>
    <m/>
    <m/>
    <s v="Yes"/>
    <m/>
    <m/>
    <s v="No"/>
    <s v="Anne St. Clair"/>
    <s v="anstclair@deloitte.com"/>
    <m/>
    <m/>
    <d v="2023-05-04T00:00:00"/>
    <s v="1 week"/>
    <s v="Yes"/>
    <s v="JO-6692669"/>
    <s v="Centers Health Care"/>
    <s v="Life Sciences &amp; Healthcare"/>
    <m/>
    <m/>
    <m/>
    <m/>
    <m/>
    <m/>
    <s v="&lt; $500,000"/>
    <m/>
    <m/>
    <s v="Accepted"/>
    <s v="Medium"/>
    <n v="2"/>
    <n v="0.5"/>
    <s v="Joann Boduch"/>
    <m/>
    <m/>
    <m/>
    <x v="19"/>
    <s v=""/>
    <s v="Closed"/>
    <m/>
    <m/>
    <m/>
    <d v="2023-05-19T00:00:00"/>
    <s v="Merging content from different proposals, ensuring a consistent format, leveraging content from other proposals where appropriate.  this vendor selection proposal will encompass Core HR, WFM and Payroll.  So bringing all this together.  There is a consultant who is also supporting the response, and she has already set up daily calls and starting a PMO tracker."/>
    <s v="Jupiter Updated (Tags/Team)"/>
    <s v="Content Uploaded"/>
    <d v="2023-05-03T13:48:20"/>
    <s v="FY23 P13"/>
    <n v="15.424768518518249"/>
  </r>
  <r>
    <n v="144"/>
    <d v="2023-05-03T18:43:32"/>
    <d v="2023-05-03T18:46:17"/>
    <s v="chrisforti@deloitte.com"/>
    <s v="Chris Forti"/>
    <x v="0"/>
    <m/>
    <s v="HR Strategy &amp; Solutions"/>
    <m/>
    <m/>
    <s v="No"/>
    <s v="Chris Forti and Vyas Anantharaman"/>
    <s v="vyanantharaman@deloitte.com"/>
    <s v="No"/>
    <s v="vyas anantharaman"/>
    <s v="vyanantharaman@deloitte.com"/>
    <m/>
    <m/>
    <d v="2023-05-04T00:00:00"/>
    <s v="Less than one week"/>
    <s v="Yes"/>
    <s v="JO-6697719"/>
    <s v="Regeneron"/>
    <s v="Life Sciences &amp; Healthcare"/>
    <m/>
    <m/>
    <m/>
    <m/>
    <m/>
    <m/>
    <s v="&gt; $500K - $1.5M"/>
    <m/>
    <m/>
    <s v="Accepted"/>
    <s v="High"/>
    <n v="3"/>
    <n v="0.5"/>
    <s v="Bethany Huard"/>
    <m/>
    <m/>
    <s v="Logan Webb"/>
    <x v="20"/>
    <s v=""/>
    <s v="Closed"/>
    <m/>
    <m/>
    <m/>
    <d v="2023-05-24T00:00:00"/>
    <m/>
    <s v="Jupiter Updated (Tags/Team)"/>
    <s v="Content Uploaded"/>
    <d v="2023-05-03T18:43:32"/>
    <s v="FY23 P13"/>
    <n v="20.219768518516503"/>
  </r>
  <r>
    <n v="145"/>
    <d v="2023-05-09T08:47:30"/>
    <d v="2023-05-09T08:49:28"/>
    <s v="amcnair@deloitte.com"/>
    <s v="Alex McNair"/>
    <x v="1"/>
    <m/>
    <m/>
    <s v="Organizational Strategy, Design, and Transition"/>
    <m/>
    <s v="Yes"/>
    <m/>
    <m/>
    <s v="No"/>
    <s v="Mathias Cousin"/>
    <s v="mcousin@deloitte.com"/>
    <m/>
    <m/>
    <d v="2023-05-09T00:00:00"/>
    <s v="2 weeks"/>
    <s v="Not a Pursuit"/>
    <s v="N/A"/>
    <s v="Alnylam"/>
    <s v="Life Sciences &amp; Healthcare"/>
    <s v="Alnylam Commercial Org Design"/>
    <m/>
    <s v="RFP"/>
    <d v="2023-05-26T00:00:00"/>
    <s v="PMO Support / Bid Management;Content and Asset Creation (net-new);Content Design / Formatting;Vendor Alliance Support;"/>
    <s v="No"/>
    <s v="&lt; $500,000"/>
    <m/>
    <s v="Someone from the pod reached out to me offering to assist on my pursuit;"/>
    <s v="Rejected"/>
    <s v="High"/>
    <n v="3"/>
    <n v="0.5"/>
    <m/>
    <m/>
    <m/>
    <m/>
    <x v="5"/>
    <s v=""/>
    <s v="Rejected/Canceled"/>
    <m/>
    <m/>
    <m/>
    <m/>
    <s v="Rejected due to capacity / timing; referred them to Sales Exec, Pod Asset Inventory and provided list of bench resources that could be of assistance"/>
    <s v="Rejected/Canceled"/>
    <s v="Rejected/Canceled"/>
    <d v="2023-05-09T08:47:30"/>
    <s v="FY23 P13"/>
    <s v=""/>
  </r>
  <r>
    <n v="146"/>
    <d v="2023-05-09T10:38:45"/>
    <d v="2023-05-09T10:46:12"/>
    <s v="lshane@deloitte.com"/>
    <s v="Lisa Shane"/>
    <x v="0"/>
    <m/>
    <s v="SAP/SF Enabled Transformation"/>
    <m/>
    <m/>
    <s v="Yes"/>
    <m/>
    <m/>
    <s v="No"/>
    <s v="Gordon Lavarock"/>
    <s v="glavarock@deloitte.com"/>
    <m/>
    <m/>
    <d v="2023-05-10T00:00:00"/>
    <s v="3 weeks"/>
    <s v="Yes"/>
    <s v="JO-5942477"/>
    <s v="Dynatrace"/>
    <s v="Technology, Media, &amp; Telecom"/>
    <m/>
    <m/>
    <s v="Orals"/>
    <m/>
    <s v="Content Design / Formatting;PMO Support / Bid Management;Writing draft SOW;"/>
    <s v="Unsure"/>
    <s v="&gt; $1.5M - $2.5M"/>
    <s v="HR Transformation SF, HRS&amp;S &amp; PMO (and possibly OCM)"/>
    <s v="I'm a repeat user of the pod;"/>
    <s v="Accepted"/>
    <s v="High"/>
    <n v="3"/>
    <n v="0.33"/>
    <s v="Logan Webb"/>
    <m/>
    <m/>
    <m/>
    <x v="26"/>
    <s v=""/>
    <s v="Closed"/>
    <m/>
    <m/>
    <m/>
    <d v="2023-06-23T00:00:00"/>
    <s v="As of 6/5 - Supporting OT staffing and leader alignment discussions. _x000a_As of 6/16 - conversations continue with Dynatrace for negotations and staffing_x000a_Opportunity lost to Accenture"/>
    <s v="Jupiter Updated (Tags/Team)"/>
    <s v="Content Uploaded"/>
    <d v="2023-05-09T10:38:45"/>
    <s v="FY23 P13"/>
    <n v="44.556423611109494"/>
  </r>
  <r>
    <n v="147"/>
    <d v="2023-05-11T08:25:32"/>
    <d v="2023-05-11T08:35:41"/>
    <s v="ndangelo@deloitte.com"/>
    <s v="Nick D'Angelo"/>
    <x v="4"/>
    <m/>
    <m/>
    <m/>
    <m/>
    <s v="Yes"/>
    <m/>
    <m/>
    <s v="No"/>
    <s v="Mike Levin"/>
    <s v="milevin@deloitte.com"/>
    <m/>
    <m/>
    <d v="2023-05-15T00:00:00"/>
    <s v="4 + weeks"/>
    <s v="Not a Pursuit"/>
    <s v="N/A"/>
    <s v="HC SKO June 2023"/>
    <s v="N/A"/>
    <m/>
    <m/>
    <m/>
    <m/>
    <s v="Content and Asset Creation (net-new);"/>
    <s v="No"/>
    <s v="N/A - Not a pursuit"/>
    <s v="We are requesting a pod resource certified to facilitate a Business Chemistry session during the HC SKO in June.  Spoke with Ava and she confirmed she would be good to roll with this. One of the sales team's main goals is to create an inclusive environment, and more collaborative culture, and a part of how we address this is through biz chem. Scope of work: _x000a__x000a_45 minute session with 40 people. some may have to dial in so consider a hybrid environment. We also anticipate some prep work will be required:  sending out a communication to the sales team to remind them to take the biz chem survey (so its fresh) and preparing presentation materials needed for the session. "/>
    <s v="I'm a repeat user of the pod;"/>
    <s v="Accepted"/>
    <s v="Medium"/>
    <n v="2"/>
    <n v="0.2"/>
    <s v="Ava Damri"/>
    <m/>
    <m/>
    <m/>
    <x v="2"/>
    <s v=""/>
    <s v="Closed"/>
    <m/>
    <m/>
    <m/>
    <d v="2023-06-14T00:00:00"/>
    <s v="Spoke with Nick D. regarding this ask. I'll work with him and Mike Levin to get this planned and faciliate it on the day-off._x000a_6/14: complete; closed"/>
    <s v="Not a Pursuit"/>
    <m/>
    <d v="2023-05-11T08:25:32"/>
    <s v="FY23 P13"/>
    <n v="33.64893518518511"/>
  </r>
  <r>
    <n v="148"/>
    <d v="2023-05-15T15:33:06"/>
    <d v="2023-05-15T15:42:06"/>
    <s v="mkorbieh@deloitte.com"/>
    <s v="Mark Korbieh"/>
    <x v="0"/>
    <m/>
    <s v="HR Strategy &amp; Solutions"/>
    <m/>
    <m/>
    <s v="Yes"/>
    <m/>
    <m/>
    <s v="Yes"/>
    <m/>
    <m/>
    <m/>
    <m/>
    <d v="2023-05-22T00:00:00"/>
    <s v="3 weeks"/>
    <s v="Yes"/>
    <s v="JO-6564202"/>
    <s v="FWC2026 US, Inc."/>
    <s v="Technology, Media, &amp; Telecom"/>
    <m/>
    <m/>
    <s v="Early Conversations"/>
    <m/>
    <s v="PMO Support / Bid Management;Content and Asset Creation (net-new);Content Design / Formatting;Pricing Model;"/>
    <s v="Yes"/>
    <s v="&gt; $500K - $1.5M"/>
    <s v="This request is related to a proposal we anticipate engaging with FWC2026 on."/>
    <s v="I'm a repeat user of the pod;"/>
    <s v="Accepted"/>
    <s v="High"/>
    <n v="3"/>
    <n v="0.33"/>
    <s v="Joann Boduch"/>
    <m/>
    <m/>
    <s v="Shiva Devarajan"/>
    <x v="27"/>
    <s v=""/>
    <s v="Closed"/>
    <m/>
    <m/>
    <m/>
    <d v="2023-05-25T00:00:00"/>
    <m/>
    <s v="Jupiter Updated (Tags/Team)"/>
    <m/>
    <d v="2023-05-15T15:33:06"/>
    <s v="FY23 P13"/>
    <n v="9.3520138888852671"/>
  </r>
  <r>
    <n v="149"/>
    <d v="2023-05-16T18:52:46"/>
    <d v="2023-05-16T18:55:26"/>
    <s v="ehaddadin@deloitte.com"/>
    <s v="Earma Haddadin"/>
    <x v="1"/>
    <m/>
    <m/>
    <s v="Change Services (CS&amp;A / T&amp;C)"/>
    <m/>
    <s v="Yes"/>
    <m/>
    <m/>
    <s v="Yes"/>
    <s v="Earma Haddadin"/>
    <m/>
    <m/>
    <m/>
    <d v="2023-05-17T00:00:00"/>
    <s v="Less than one week"/>
    <s v="Not a Pursuit"/>
    <s v="N/A"/>
    <s v="Belden"/>
    <s v="Technology, Media, &amp; Telecom"/>
    <s v="OCM for Beldon"/>
    <m/>
    <s v="Pre-RFX"/>
    <m/>
    <s v="Content Design / Formatting;Content and Asset Creation (net-new);PMO Support / Bid Management;Pursuit Advisory;"/>
    <s v="Unsure"/>
    <s v="&gt; $500K - $1.5M"/>
    <s v="Client reached out via website! This will be Change Services sole sourced. "/>
    <s v="Word of mouth;"/>
    <s v="Accepted"/>
    <s v="Medium"/>
    <n v="2"/>
    <n v="0.33"/>
    <s v="Ava Damri"/>
    <s v="Kapil Sable"/>
    <m/>
    <m/>
    <x v="28"/>
    <s v=""/>
    <s v="Closed"/>
    <m/>
    <m/>
    <m/>
    <d v="2023-06-02T00:00:00"/>
    <s v="6/26: no RFP yet, team is waiting on client feedback. Closing as we've not heard back for over 3 weeks."/>
    <s v="Not a Pursuit"/>
    <m/>
    <d v="2023-05-16T18:52:46"/>
    <s v="FY23 P13"/>
    <n v="16.213356481479423"/>
  </r>
  <r>
    <n v="150"/>
    <d v="2023-05-17T10:57:56"/>
    <d v="2023-05-17T12:00:03"/>
    <s v="gvert@deloitte.com"/>
    <s v="Greg Vert"/>
    <x v="0"/>
    <m/>
    <s v="HR Strategy &amp; Solutions"/>
    <m/>
    <m/>
    <s v="Yes"/>
    <m/>
    <m/>
    <s v="Yes"/>
    <m/>
    <m/>
    <m/>
    <m/>
    <d v="2023-05-17T00:00:00"/>
    <s v="2 weeks"/>
    <s v="Yes"/>
    <s v="JO-6717166"/>
    <s v="Chick-fil-A"/>
    <s v="Consumer"/>
    <s v="Chick-fil-A International HR Model"/>
    <m/>
    <s v="RFP"/>
    <d v="2023-05-31T00:00:00"/>
    <s v="Content and Asset Creation (net-new);Content Design / Formatting;PMO Support / Bid Management;Pricing Model;Pursuit Advisory;"/>
    <s v="Yes, bringing on"/>
    <s v="&gt; $500K - $1.5M"/>
    <m/>
    <s v="HC Leadership Meeting Announcement;HC GTM Pod Infomercial;"/>
    <s v="Accepted"/>
    <s v="Medium"/>
    <n v="2"/>
    <n v="0.5"/>
    <s v="Joann Boduch"/>
    <m/>
    <m/>
    <m/>
    <x v="19"/>
    <s v=""/>
    <s v="Closed"/>
    <m/>
    <m/>
    <m/>
    <d v="2023-05-31T00:00:00"/>
    <s v="RFP submitted on 5/31"/>
    <s v="Jupiter Updated (Tags/Team)"/>
    <s v="Content Uploaded"/>
    <d v="2023-05-17T10:57:56"/>
    <s v="FY23 P13"/>
    <n v="13.543101851850224"/>
  </r>
  <r>
    <n v="151"/>
    <d v="2023-05-18T08:32:07"/>
    <d v="2023-05-18T09:03:00"/>
    <s v="mkorbieh@deloitte.com"/>
    <s v="Mark Korbieh"/>
    <x v="0"/>
    <m/>
    <s v="HR Strategy &amp; Solutions"/>
    <m/>
    <m/>
    <s v="Yes"/>
    <m/>
    <m/>
    <s v="No"/>
    <s v="Dan Sundt"/>
    <s v="dsundt@deloitte.com"/>
    <m/>
    <m/>
    <d v="2023-05-18T00:00:00"/>
    <s v="1 week"/>
    <s v="Yes"/>
    <s v="JO-6716968"/>
    <s v="Interpublic Group"/>
    <s v="Technology, Media, &amp; Telecom"/>
    <m/>
    <m/>
    <s v="RFP"/>
    <d v="2023-05-25T00:00:00"/>
    <s v="PMO Support / Bid Management;Content Design / Formatting;"/>
    <s v="Unsure"/>
    <s v="&gt; $500K - $1.5M"/>
    <m/>
    <s v="I'm a repeat user of the pod;"/>
    <s v="Accepted"/>
    <s v="Medium"/>
    <n v="2"/>
    <n v="0.5"/>
    <s v="Nicholas Gregoretti"/>
    <m/>
    <m/>
    <m/>
    <x v="14"/>
    <s v=""/>
    <s v="Closed"/>
    <m/>
    <m/>
    <m/>
    <d v="2023-06-08T00:00:00"/>
    <m/>
    <s v="Jupiter Updated (Tags/Team)"/>
    <m/>
    <d v="2023-05-18T08:32:07"/>
    <s v="FY23 P13"/>
    <n v="20.644363425926713"/>
  </r>
  <r>
    <n v="152"/>
    <d v="2023-05-24T12:09:49"/>
    <d v="2023-05-24T12:11:29"/>
    <s v="alexchun@deloitte.com"/>
    <s v="Alex Chun"/>
    <x v="0"/>
    <m/>
    <s v="HR Strategy &amp; Solutions"/>
    <m/>
    <m/>
    <s v="Yes"/>
    <m/>
    <m/>
    <s v="Yes"/>
    <m/>
    <m/>
    <m/>
    <m/>
    <d v="2023-05-24T00:00:00"/>
    <s v="Less than one week"/>
    <s v="Yes"/>
    <s v="JO-6676271"/>
    <s v="Palo Alto Networks"/>
    <s v="Technology, Media, &amp; Telecom"/>
    <s v="Palo Alto Networks Digital Workplace and AI "/>
    <m/>
    <s v="RFP"/>
    <d v="2023-05-29T00:00:00"/>
    <s v="Content Design / Formatting;Content and Asset Creation (net-new);PMO Support / Bid Management;"/>
    <s v="Unsure"/>
    <s v="&gt; $500K - $1.5M"/>
    <m/>
    <s v="I'm a repeat user of the pod;"/>
    <s v="Accepted"/>
    <s v="Medium"/>
    <n v="2"/>
    <n v="0.5"/>
    <s v="Bethany Huard"/>
    <m/>
    <m/>
    <m/>
    <x v="6"/>
    <s v=""/>
    <s v="Closed"/>
    <m/>
    <m/>
    <m/>
    <d v="2023-05-29T00:00:00"/>
    <m/>
    <s v="Jupiter Updated (Tags/Team)"/>
    <m/>
    <d v="2023-05-24T12:09:49"/>
    <s v="FY23 P13"/>
    <n v="4.4931828703702195"/>
  </r>
  <r>
    <n v="153"/>
    <d v="2023-05-24T16:07:51"/>
    <d v="2023-05-24T16:09:53"/>
    <s v="joprescott@deloitte.com"/>
    <s v="John Prescott"/>
    <x v="1"/>
    <m/>
    <m/>
    <s v="Change Services (CS&amp;A / T&amp;C)"/>
    <m/>
    <s v="Yes"/>
    <m/>
    <m/>
    <s v="Yes"/>
    <m/>
    <m/>
    <m/>
    <m/>
    <d v="2023-05-25T00:00:00"/>
    <s v="2 weeks"/>
    <s v="Yes"/>
    <s v="JO-6455379"/>
    <s v="AXA XL - WalkMe Implementation"/>
    <s v="Financial Services"/>
    <s v="AXA WalkMe Implementation - GISMO/UW"/>
    <m/>
    <s v="RFP"/>
    <d v="2023-06-09T00:00:00"/>
    <s v="Content and Asset Creation (net-new);Content Design / Formatting;Vendor Alliance Support;Pricing Model;"/>
    <s v="No"/>
    <s v="&lt; $500,000"/>
    <m/>
    <s v="I'm a repeat user of the pod;"/>
    <s v="Accepted"/>
    <s v="Medium"/>
    <n v="2"/>
    <n v="0.33"/>
    <s v="Ava Damri"/>
    <m/>
    <m/>
    <m/>
    <x v="2"/>
    <s v=""/>
    <s v="Closed"/>
    <m/>
    <m/>
    <m/>
    <d v="2023-06-12T00:00:00"/>
    <s v="6/12: RFP Submitted; not expecting more work for this pursuit._x000a_9/25: Lost pursuit due AXA XL's decision not to purchase WalkMe ultimately (so out of Deloitte's control)"/>
    <s v="Jupiter Updated (Tags/Team)"/>
    <m/>
    <d v="2023-05-24T16:07:51"/>
    <s v="FY23 P13"/>
    <n v="18.327881944445835"/>
  </r>
  <r>
    <n v="154"/>
    <d v="2023-05-30T14:07:13"/>
    <d v="2023-05-30T14:10:10"/>
    <s v="jharless@deloitte.com"/>
    <s v="Jeremy Harless"/>
    <x v="0"/>
    <m/>
    <s v="Oracle Enabled Transformation"/>
    <m/>
    <m/>
    <s v="Yes"/>
    <m/>
    <m/>
    <s v="Yes"/>
    <m/>
    <m/>
    <m/>
    <m/>
    <d v="2023-05-30T00:00:00"/>
    <s v="Less than one week"/>
    <s v="Yes"/>
    <s v="JO-6727540"/>
    <s v="Avery Dennison"/>
    <s v="Energy, Resources, &amp; Industrials"/>
    <m/>
    <m/>
    <s v="RFP"/>
    <d v="2023-06-07T00:00:00"/>
    <s v="Content Design / Formatting;Content and Asset Creation (net-new);Pricing Model;PMO Support / Bid Management;"/>
    <s v="No"/>
    <s v="&gt; $5M"/>
    <m/>
    <s v="I'm a repeat user of the pod;"/>
    <s v="Accepted"/>
    <s v="High"/>
    <n v="3"/>
    <n v="0.5"/>
    <s v="Bethany Huard"/>
    <m/>
    <m/>
    <m/>
    <x v="6"/>
    <s v=""/>
    <s v="Closed"/>
    <m/>
    <d v="2023-06-30T00:00:00"/>
    <m/>
    <d v="2023-06-07T00:00:00"/>
    <s v="Orals are on Friday, 6/30"/>
    <s v="Jupiter Updated (Tags/Team)"/>
    <m/>
    <d v="2023-05-30T14:07:13"/>
    <s v="FY23 P13"/>
    <n v="7.411655092590081"/>
  </r>
  <r>
    <n v="155"/>
    <d v="2023-06-01T11:08:59"/>
    <d v="2023-06-01T11:11:00"/>
    <s v="alexchun@deloitte.com"/>
    <s v="Alex Chun"/>
    <x v="0"/>
    <m/>
    <s v="Digital HR &amp; Emerging Solutions"/>
    <m/>
    <m/>
    <s v="Yes"/>
    <m/>
    <m/>
    <s v="Yes"/>
    <m/>
    <m/>
    <m/>
    <m/>
    <d v="2023-06-02T00:00:00"/>
    <s v="1 week"/>
    <s v="Not a Pursuit"/>
    <s v="N/A"/>
    <s v="Intuit"/>
    <s v="Technology, Media, &amp; Telecom"/>
    <m/>
    <m/>
    <m/>
    <m/>
    <s v="Content and Asset Creation (net-new);"/>
    <s v="No"/>
    <s v="&gt; $500K - $1.5M"/>
    <s v="Requesting team support on materials creation for an upcoming client conversation."/>
    <s v="I'm a repeat user of the pod;"/>
    <s v="Accepted"/>
    <s v="Low"/>
    <n v="1"/>
    <n v="0.25"/>
    <s v="Logan Webb"/>
    <s v="Joann Boduch"/>
    <m/>
    <m/>
    <x v="29"/>
    <s v=""/>
    <s v="Closed"/>
    <m/>
    <m/>
    <m/>
    <d v="2023-06-30T00:00:00"/>
    <s v="As of 6/30 - the team plans to update materials the week of 7/10 when everyone is back from PTO_x000a_As of 7/19 - new POC Nicole Senerth (SM) is taking on next phase of edits/review. Will likely pull Logan in late July to further refine."/>
    <s v="Not a Pursuit"/>
    <m/>
    <d v="2023-06-01T11:08:59"/>
    <s v="FY23 P13"/>
    <n v="28.535428240742476"/>
  </r>
  <r>
    <n v="156"/>
    <d v="2023-06-01T14:32:43"/>
    <d v="2023-06-01T14:38:02"/>
    <s v="chrisforti@deloitte.com"/>
    <s v="Chris Forti"/>
    <x v="0"/>
    <m/>
    <s v="Payroll &amp; Workforce Management Solutions"/>
    <m/>
    <m/>
    <s v="Yes"/>
    <m/>
    <m/>
    <s v="No"/>
    <s v="Chip Newton"/>
    <s v="chipnewton@deloitte.com"/>
    <m/>
    <m/>
    <d v="2023-06-02T00:00:00"/>
    <s v="1 week"/>
    <s v="Yes"/>
    <s v="JO-6743655"/>
    <s v="MultiCare"/>
    <s v="Life Sciences &amp; Healthcare"/>
    <s v="MultiCare UKG Dimensions"/>
    <m/>
    <s v="RFP"/>
    <d v="2023-06-09T00:00:00"/>
    <s v="PMO Support / Bid Management;Content Design / Formatting;"/>
    <s v="No"/>
    <s v="&gt; $2.5M - $5M"/>
    <s v="there is no RFP, however, the client is asking for a proposal due on/by 6/9.  This is competitive and the client is looking at other SIs too. "/>
    <s v="I'm a repeat user of the pod;"/>
    <s v="Accepted"/>
    <s v="Low"/>
    <n v="1"/>
    <n v="0.33"/>
    <s v="Joann Boduch"/>
    <m/>
    <m/>
    <m/>
    <x v="19"/>
    <s v=""/>
    <s v="Closed"/>
    <m/>
    <m/>
    <m/>
    <d v="2023-06-16T00:00:00"/>
    <s v="RFP submitted on 6/9"/>
    <s v="Jupiter Updated (Tags/Team)"/>
    <s v="Content Uploaded"/>
    <d v="2023-06-01T14:32:43"/>
    <s v="FY23 P13"/>
    <n v="14.393946759257233"/>
  </r>
  <r>
    <n v="157"/>
    <d v="2023-06-02T17:13:00"/>
    <d v="2023-06-02T17:15:59"/>
    <s v="chrisforti@deloitte.com"/>
    <s v="Chris Forti"/>
    <x v="2"/>
    <m/>
    <m/>
    <m/>
    <s v="Workforce Development"/>
    <s v="Yes"/>
    <m/>
    <m/>
    <s v="Yes"/>
    <m/>
    <m/>
    <m/>
    <m/>
    <d v="2023-06-07T00:00:00"/>
    <s v="2 weeks"/>
    <s v="Yes"/>
    <s v="JO-6743842"/>
    <s v="Regeneron Workforce Planning RFI"/>
    <s v="Life Sciences &amp; Healthcare"/>
    <m/>
    <m/>
    <s v="RFI"/>
    <d v="2023-06-23T00:00:00"/>
    <s v="PMO Support / Bid Management;Content Design / Formatting;"/>
    <s v="No"/>
    <s v="&lt; $500,000"/>
    <s v="We are anticipating the client will issue an RFI any day now.  I don't have any more details on the time line or response due date. I've provided estimates only.  There will likely be a $1M plus &quot;tail&quot; project for this pursuit.  TBD once we see the RFI. "/>
    <s v="I'm a repeat user of the pod;"/>
    <s v="Accepted"/>
    <s v="Medium"/>
    <n v="2"/>
    <n v="0.33"/>
    <s v="Bethany Huard"/>
    <m/>
    <m/>
    <m/>
    <x v="6"/>
    <s v=""/>
    <s v="Closed"/>
    <m/>
    <d v="2023-06-23T00:00:00"/>
    <m/>
    <d v="2023-06-23T00:00:00"/>
    <m/>
    <s v="Jupiter Updated (Tags/Team)"/>
    <m/>
    <d v="2023-06-02T17:13:00"/>
    <s v="FY23 P13"/>
    <n v="20.28263888888614"/>
  </r>
  <r>
    <n v="158"/>
    <d v="2023-06-07T08:41:05"/>
    <d v="2023-06-07T10:05:43"/>
    <s v="mkorbieh@deloitte.com"/>
    <s v="Mark Korbieh"/>
    <x v="0"/>
    <m/>
    <s v="Digital HR &amp; Emerging Solutions"/>
    <m/>
    <m/>
    <s v="Yes"/>
    <m/>
    <m/>
    <s v="No"/>
    <s v="Kartik Shukla"/>
    <s v="kdshukla@deloitte.com"/>
    <m/>
    <m/>
    <d v="2023-06-07T00:00:00"/>
    <s v="3 weeks"/>
    <s v="Yes"/>
    <s v="JO-5896706"/>
    <s v="Google Fiber"/>
    <s v="Technology, Media, &amp; Telecom"/>
    <s v="Google Fiber carve out"/>
    <m/>
    <s v="RFP"/>
    <d v="2023-06-25T00:00:00"/>
    <s v="Pursuit Advisory;Content and Asset Creation (net-new);"/>
    <s v="No"/>
    <s v="&gt; $1.5M - $2.5M"/>
    <s v="Google Fiber is being carved out of Google and HRT is part of a larger opportunity across many of our offerings.  While the RFP is due on 6/25, the HC team has an internal deadline of 6/13 for updates.  This request is for a resource to help us with content around qualifications and case studies that we will input into a predefined proposal template as well as some some PMO activity leading up to the 6/25 deadline"/>
    <s v="I'm a repeat user of the pod;"/>
    <s v="Accepted"/>
    <s v="Medium"/>
    <n v="2"/>
    <n v="0.33"/>
    <s v="Ava Damri"/>
    <m/>
    <m/>
    <m/>
    <x v="2"/>
    <s v=""/>
    <s v="Closed"/>
    <m/>
    <m/>
    <m/>
    <d v="2023-06-25T00:00:00"/>
    <s v="Pursuit was due on 6/25; on 7/11 informed there was orals, but no further request has been made for support. Closing out"/>
    <s v="Jupiter Updated (Tags/Team)"/>
    <m/>
    <d v="2023-06-07T08:41:05"/>
    <s v="FY24 P1"/>
    <n v="17.638136574074451"/>
  </r>
  <r>
    <n v="159"/>
    <d v="2023-06-07T15:11:52"/>
    <d v="2023-06-07T15:16:40"/>
    <s v="tmcmillin@deloitte.com"/>
    <s v="Tim Mcmillin"/>
    <x v="6"/>
    <s v="HC Operate"/>
    <m/>
    <m/>
    <m/>
    <s v="Yes"/>
    <m/>
    <m/>
    <s v="Yes"/>
    <m/>
    <m/>
    <m/>
    <m/>
    <d v="2023-06-07T00:00:00"/>
    <s v="Less than one week"/>
    <s v="Yes"/>
    <s v="JO-6390200"/>
    <s v="Prudential"/>
    <s v="Financial Services"/>
    <m/>
    <m/>
    <s v="Orals"/>
    <m/>
    <s v="Content and Asset Creation (net-new);"/>
    <s v="No"/>
    <s v="&gt; $5M"/>
    <s v="shoot me an email with who can help and I'll send you the details"/>
    <s v="I'm a repeat user of the pod;"/>
    <s v="Accepted"/>
    <s v="Low"/>
    <n v="1"/>
    <n v="0.33"/>
    <s v="Sonakshi Malik"/>
    <m/>
    <m/>
    <m/>
    <x v="30"/>
    <s v=""/>
    <s v="Closed"/>
    <m/>
    <m/>
    <m/>
    <d v="2023-06-12T00:00:00"/>
    <s v="Mostly design/formatting which we'd normally reject; accepting due to very tight turnaround, small scope, and direct revenue generation from work. Noted to Tim to please engage us sooner in the future and that we normally reject these type of requests/may not always be able to support these requests in the future."/>
    <s v="Jupiter Updated (Tags/Team)"/>
    <m/>
    <d v="2023-06-07T15:11:52"/>
    <s v="FY24 P1"/>
    <n v="4.3667592592610163"/>
  </r>
  <r>
    <n v="160"/>
    <d v="2023-06-07T15:09:23"/>
    <d v="2023-06-08T13:36:32"/>
    <s v="ndangelo@deloitte.com"/>
    <s v="Nick D'Angelo"/>
    <x v="0"/>
    <m/>
    <s v="Oracle Enabled Transformation"/>
    <m/>
    <m/>
    <s v="No"/>
    <s v="Greg Stephans and Angela Van Bijlevelt"/>
    <s v="gstephans@deloitte.com ; avanbijlevelt@deloitte.com"/>
    <s v="No"/>
    <s v="Kristof Huyghebaert"/>
    <s v="khuyghebaert@deloitte.com"/>
    <m/>
    <m/>
    <d v="2023-06-09T00:00:00"/>
    <s v="1 week"/>
    <s v="Yes"/>
    <s v="JO-6076634"/>
    <s v="Hilton Domestic Operating Company, Inc"/>
    <s v="Consumer"/>
    <m/>
    <m/>
    <s v="RFP"/>
    <d v="2023-06-16T00:00:00"/>
    <s v="PMO Support / Bid Management;Content and Asset Creation (net-new);Pursuit Advisory;"/>
    <s v="Unsure"/>
    <s v="&gt; $1.5M - $2.5M"/>
    <m/>
    <s v="I'm a repeat user of the pod;"/>
    <s v="Accepted"/>
    <s v="Medium"/>
    <n v="2"/>
    <n v="0.5"/>
    <s v="Nicholas Gregoretti"/>
    <m/>
    <m/>
    <m/>
    <x v="14"/>
    <s v=""/>
    <s v="Closed"/>
    <m/>
    <m/>
    <m/>
    <d v="2023-06-23T00:00:00"/>
    <m/>
    <s v="Jupiter Updated (Tags/Team)"/>
    <m/>
    <d v="2023-06-07T15:09:23"/>
    <s v="FY24 P1"/>
    <n v="15.368483796293731"/>
  </r>
  <r>
    <n v="161"/>
    <d v="2023-06-09T12:52:04"/>
    <d v="2023-06-09T13:07:06"/>
    <s v="mkorbieh@deloitte.com"/>
    <s v="Mark Korbieh"/>
    <x v="2"/>
    <m/>
    <m/>
    <m/>
    <s v="Workforce Strategy &amp; Analytics"/>
    <s v="Yes"/>
    <m/>
    <m/>
    <s v="No"/>
    <s v="Steve Lancaster-Hall"/>
    <s v="slancasterhall@deloitte.com"/>
    <m/>
    <m/>
    <d v="2023-06-12T00:00:00"/>
    <s v="3 weeks"/>
    <s v="Yes"/>
    <s v="JO-6754060"/>
    <s v="Transunion"/>
    <s v="Technology, Media, &amp; Telecom"/>
    <m/>
    <m/>
    <s v="RFP"/>
    <d v="2023-06-28T00:00:00"/>
    <s v="PMO Support / Bid Management;Content Design / Formatting;Pursuit Advisory;"/>
    <s v="Unsure"/>
    <s v="&lt; $500,000"/>
    <s v="This is a Knowledge Management RFP that came is yesterday.  The RFP is asking for a proposal on KM assessment phase 1 and KM implementation for phase 2.  If you have any WT folks on your team that have done work in the KM area would be helpful for this pursuit.  I would like to have someone help with PM, content contribution and ideally someone that has worked on such projects before.  I have put in a request for Pursuit Studio for content design but due to the current pricing in Jupiter not sure if I will get it.  Industry SE set the pursuit at 300K which is the low end of what we could do in Phase 1 and so I anticipate this will grow to a $500K-$1.5M pursuit"/>
    <s v="I'm a repeat user of the pod;"/>
    <s v="Canceled"/>
    <s v="Medium"/>
    <n v="2"/>
    <n v="0.33"/>
    <m/>
    <m/>
    <m/>
    <m/>
    <x v="5"/>
    <s v=""/>
    <s v="Rejected/Canceled"/>
    <m/>
    <m/>
    <m/>
    <m/>
    <s v="6/14 - Connected with Mark K; he said he's established a good team for the pursuit and may not need support. He will let us know early next week. 6/21 - Checked in with Mark and he no longer needs support; said he will keep pulling us in to future work; cancelling this request."/>
    <s v="Rejected/Canceled"/>
    <s v="Rejected/Canceled"/>
    <d v="2023-06-09T12:52:04"/>
    <s v="FY24 P1"/>
    <s v=""/>
  </r>
  <r>
    <n v="162"/>
    <d v="2023-06-12T14:40:19"/>
    <d v="2023-06-12T14:46:54"/>
    <s v="ngeiman@deloitte.com"/>
    <s v="Nicole Geiman"/>
    <x v="0"/>
    <m/>
    <s v="SAP/SF Enabled Transformation"/>
    <m/>
    <m/>
    <s v="No"/>
    <s v="Derek Polzien"/>
    <s v="dpolzien@deloitte.com"/>
    <s v="No"/>
    <s v="Polzien, Derek"/>
    <s v="dpolzien@deloitte.com"/>
    <m/>
    <m/>
    <d v="2023-06-12T00:00:00"/>
    <s v="4 + weeks"/>
    <s v="Yes"/>
    <s v="JO-6071744"/>
    <s v="Estee Lauder HR Transformation"/>
    <s v="Consumer"/>
    <m/>
    <m/>
    <s v="Pre-RFX"/>
    <m/>
    <s v="PMO Support / Bid Management;Content and Asset Creation (net-new);Pricing Model;Content Design / Formatting;Pursuit Advisory;"/>
    <s v="Unsure"/>
    <s v="&gt; $5M"/>
    <m/>
    <s v="I'm a repeat user of the pod;"/>
    <s v="Accepted"/>
    <s v="High"/>
    <n v="3"/>
    <n v="0.25"/>
    <s v="Nicholas Gregoretti"/>
    <m/>
    <m/>
    <m/>
    <x v="14"/>
    <s v=""/>
    <s v="Closed"/>
    <m/>
    <m/>
    <m/>
    <d v="2023-08-25T00:00:00"/>
    <m/>
    <s v="Jupiter Updated (Tags/Team)"/>
    <m/>
    <d v="2023-06-12T14:40:19"/>
    <s v="FY24 P1"/>
    <n v="73.388668981482624"/>
  </r>
  <r>
    <n v="163"/>
    <d v="2023-06-13T10:04:45"/>
    <d v="2023-06-13T10:11:09"/>
    <s v="chrisforti@deloitte.com"/>
    <s v="Chris Forti"/>
    <x v="0"/>
    <m/>
    <s v="Payroll &amp; Workforce Management Solutions"/>
    <m/>
    <m/>
    <s v="Yes"/>
    <m/>
    <m/>
    <s v="No"/>
    <s v="Chip Newton"/>
    <s v="chipnewton@deloitte.com"/>
    <m/>
    <m/>
    <d v="2023-06-19T00:00:00"/>
    <s v="1 week"/>
    <s v="Yes"/>
    <s v="JO-6454720"/>
    <s v="Children's Hospital of Philadelphia (aka CHOP)"/>
    <s v="Life Sciences &amp; Healthcare"/>
    <m/>
    <m/>
    <s v="RFP"/>
    <d v="2023-07-14T00:00:00"/>
    <s v="PMO Support / Bid Management;Content Design / Formatting;"/>
    <s v="Unsure"/>
    <s v="&gt; $1.5M - $2.5M"/>
    <s v="The RFP is expected to be sent to Deloitte on Monday, June 19th, for a UKG Dimensions implementation. We have not seen the RFP yet, however, the client has told us the due date will be in July some time.  I expect that we will have the opportunity to submit questions, likely within a week of receiving the RFP, but we won't know for sure until the RFP is in hand. Assigning someone with UKG response experience could be great.  Chip Newton asked for Joann based on her work on the MultiCare proposal -- nice compliment for her!"/>
    <s v="I'm a repeat user of the pod;"/>
    <s v="Accepted"/>
    <s v="Medium"/>
    <n v="2"/>
    <n v="0.25"/>
    <s v="Joann Boduch"/>
    <s v="Rebecca Eakin"/>
    <m/>
    <m/>
    <x v="31"/>
    <s v=""/>
    <s v="Closed"/>
    <m/>
    <m/>
    <m/>
    <d v="2023-08-25T00:00:00"/>
    <s v="RFP submitted July 24_x000a_Orals held August 17"/>
    <s v="Jupiter Updated (Tags/Team)"/>
    <s v="Content Uploaded"/>
    <d v="2023-06-13T10:04:45"/>
    <s v="FY24 P1"/>
    <n v="72.580034722224809"/>
  </r>
  <r>
    <n v="164"/>
    <d v="2023-06-14T08:17:28"/>
    <d v="2023-06-14T08:21:47"/>
    <s v="shanifa@deloitte.com"/>
    <s v="Shakir Hanifa"/>
    <x v="9"/>
    <m/>
    <m/>
    <m/>
    <m/>
    <s v="Yes"/>
    <m/>
    <m/>
    <s v="Yes"/>
    <m/>
    <m/>
    <m/>
    <m/>
    <d v="2023-06-15T00:00:00"/>
    <s v="2 weeks"/>
    <s v="Not a Pursuit"/>
    <s v="JO-067776"/>
    <s v="University of Wisconsin"/>
    <s v="Consumer"/>
    <s v="University of Wisconsin - RFP"/>
    <m/>
    <s v="RFP"/>
    <d v="2023-06-28T00:00:00"/>
    <s v="OCM Content;"/>
    <s v="Unsure"/>
    <s v="&gt; $1.5M - $2.5M"/>
    <m/>
    <s v="Word of mouth;"/>
    <s v="Accepted"/>
    <s v="Low"/>
    <n v="1"/>
    <n v="0.17"/>
    <s v="Bethany Huard"/>
    <m/>
    <m/>
    <m/>
    <x v="6"/>
    <s v=""/>
    <s v="Closed"/>
    <m/>
    <m/>
    <m/>
    <d v="2023-06-28T00:00:00"/>
    <s v="This is a GPS opportunity and will not be tracked as part of Commercial metrics."/>
    <s v="Not a Pursuit"/>
    <m/>
    <d v="2023-06-14T08:17:28"/>
    <s v="FY24 P1"/>
    <n v="13.654537037036789"/>
  </r>
  <r>
    <n v="165"/>
    <d v="2023-06-15T07:35:40"/>
    <d v="2023-06-15T07:53:24"/>
    <s v="alexchun@deloitte.com"/>
    <s v="Alex Chun"/>
    <x v="0"/>
    <m/>
    <s v="HR Strategy &amp; Solutions"/>
    <m/>
    <m/>
    <s v="Yes"/>
    <m/>
    <m/>
    <s v="Yes"/>
    <m/>
    <m/>
    <m/>
    <m/>
    <d v="2023-06-15T00:00:00"/>
    <s v="3 months"/>
    <s v="Yes"/>
    <s v="JO-6814791"/>
    <s v="Albemarle"/>
    <s v="Energy, Resources, &amp; Industrials"/>
    <m/>
    <m/>
    <m/>
    <m/>
    <s v="Content and Asset Creation (net-new);Content Design / Formatting;"/>
    <s v="Unsure"/>
    <s v="&gt;$400,000"/>
    <s v="Opportunity is to support content creation for Albemarle HR Tech Strategy workshop"/>
    <s v="I'm a repeat user of the pod;"/>
    <s v="Accepted"/>
    <s v="Low"/>
    <n v="1"/>
    <n v="0.2"/>
    <s v="Logan Webb"/>
    <m/>
    <m/>
    <m/>
    <x v="26"/>
    <s v=""/>
    <s v="Closed"/>
    <m/>
    <m/>
    <m/>
    <d v="2023-10-31T00:00:00"/>
    <s v="10/23 - Pausing until 11/1 when the client decides the new date for their HRLT Workshop in November._x000a_10/31 - the client has delayed the next workshop inevitably, likely until the new year and instead is engaging Deloitte with an Eightfold proposal. "/>
    <s v="Jupiter Updated (Tags/Team)"/>
    <s v="Content Uploaded"/>
    <d v="2023-06-15T07:35:40"/>
    <s v="FY24 P1"/>
    <n v="137.68356481481169"/>
  </r>
  <r>
    <n v="166"/>
    <d v="2023-06-15T12:07:46"/>
    <d v="2023-06-15T12:16:51"/>
    <s v="nanellis@deloitte.com"/>
    <s v="Nancy Ellis"/>
    <x v="6"/>
    <s v="HC Operate"/>
    <m/>
    <m/>
    <m/>
    <s v="Yes"/>
    <m/>
    <m/>
    <s v="No"/>
    <s v="Pat Shannon"/>
    <s v="patshannon@deloitte.com"/>
    <m/>
    <m/>
    <d v="2023-06-15T00:00:00"/>
    <s v="1 week"/>
    <s v="Yes"/>
    <s v="JO-6765346"/>
    <s v="Hillenbrand"/>
    <s v="Energy, Resources, &amp; Industrials"/>
    <s v="Hillenbrand AMS"/>
    <m/>
    <s v="RFI"/>
    <d v="2023-06-23T00:00:00"/>
    <s v="Content Design / Formatting;PMO Support / Bid Management;"/>
    <s v="Unsure"/>
    <s v="&gt; $1.5M - $2.5M"/>
    <s v="Piyush Seth from HCaaS will also support"/>
    <s v="I'm a repeat user of the pod;"/>
    <s v="Accepted"/>
    <s v="Low"/>
    <n v="1"/>
    <n v="0.33"/>
    <s v="Yi-Hui Chang"/>
    <s v="Bethany Huard"/>
    <m/>
    <m/>
    <x v="32"/>
    <s v=""/>
    <s v="Closed"/>
    <m/>
    <m/>
    <m/>
    <d v="2023-06-23T00:00:00"/>
    <s v="RFP and follow up Q submitted on 6/27"/>
    <s v="Jupiter Updated (Tags/Team)"/>
    <s v="Content Uploaded"/>
    <d v="2023-06-15T12:07:46"/>
    <s v="FY24 P1"/>
    <n v="7.4946064814794227"/>
  </r>
  <r>
    <n v="167"/>
    <d v="2023-06-16T13:58:05"/>
    <d v="2023-06-16T14:00:16"/>
    <s v="yingwang9@deloitte.com"/>
    <s v="Ying Wang"/>
    <x v="2"/>
    <m/>
    <m/>
    <m/>
    <s v="Workforce Strategy &amp; Analytics"/>
    <s v="Yes"/>
    <m/>
    <m/>
    <s v="Yes"/>
    <s v="Cindy Skirvin"/>
    <s v="cskirvin@deloitte.com"/>
    <m/>
    <m/>
    <d v="2023-06-16T00:00:00"/>
    <s v="2 weeks"/>
    <s v="Yes"/>
    <s v="JO-6782945"/>
    <s v="American Express"/>
    <s v="Financial Services"/>
    <s v="Job Architecture and Career Framework"/>
    <m/>
    <s v="RFP"/>
    <d v="2023-06-30T00:00:00"/>
    <s v="Content Design / Formatting;Pricing Model;"/>
    <s v="Unsure"/>
    <s v="&gt;2.5M"/>
    <m/>
    <s v="Word of mouth;"/>
    <s v="Accepted"/>
    <s v="Medium"/>
    <n v="2"/>
    <n v="0.5"/>
    <s v="Yi-Hui Chang"/>
    <m/>
    <m/>
    <m/>
    <x v="33"/>
    <s v=""/>
    <s v="Closed"/>
    <m/>
    <m/>
    <m/>
    <d v="2023-06-30T00:00:00"/>
    <s v="On hold for client's decision"/>
    <s v="Jupiter Updated (Tags/Team)"/>
    <s v="Content Uploaded"/>
    <d v="2023-06-16T13:58:05"/>
    <s v="FY24 P1"/>
    <n v="13.417997685188311"/>
  </r>
  <r>
    <n v="168"/>
    <d v="2023-06-16T16:39:06"/>
    <d v="2023-06-16T16:45:34"/>
    <s v="chrisforti@deloitte.com"/>
    <s v="Chris Forti"/>
    <x v="0"/>
    <m/>
    <s v="HR Strategy &amp; Solutions"/>
    <m/>
    <m/>
    <s v="Yes"/>
    <m/>
    <m/>
    <s v="No"/>
    <s v="Jeff Miller"/>
    <s v="jeffreydmiller@deloitte.com"/>
    <m/>
    <m/>
    <d v="2023-06-19T00:00:00"/>
    <s v="2 weeks"/>
    <s v="Yes"/>
    <s v="JO-6725305; _x000a_JO-6767731"/>
    <s v="Johnson &amp; Johnson"/>
    <s v="Life Sciences &amp; Healthcare"/>
    <m/>
    <m/>
    <s v="RFP"/>
    <d v="2023-06-29T00:00:00"/>
    <s v="PMO Support / Bid Management;Content Design / Formatting;"/>
    <s v="Unsure"/>
    <s v="&gt; $5M"/>
    <s v="The intake form does not provide an option to selection Workday, under HRT Services.  I just received the RFP for Phase 0 of WD Recruiting implementation.  The 1st call on this is at 10:30 am ET on Monday, 6/19.  I will attend that call and debrief the Sales COE team following, unless you assign someone before the call.  thanks! "/>
    <s v="I'm a repeat user of the pod;"/>
    <s v="Accepted"/>
    <s v="Medium"/>
    <n v="2"/>
    <n v="0.33"/>
    <s v="Joann Boduch"/>
    <m/>
    <m/>
    <m/>
    <x v="19"/>
    <s v=""/>
    <s v="Closed"/>
    <m/>
    <m/>
    <m/>
    <d v="2023-08-18T00:00:00"/>
    <s v="RFP submitted on 6/29. Work was won!"/>
    <s v="Jupiter Updated (Tags/Team)"/>
    <s v="Content Uploaded"/>
    <d v="2023-06-16T16:39:06"/>
    <s v="FY24 P1"/>
    <n v="62.306180555555329"/>
  </r>
  <r>
    <n v="169"/>
    <d v="2023-06-20T10:37:21"/>
    <d v="2023-06-20T10:42:21"/>
    <s v="gstephans@deloitte.com"/>
    <s v="Greg Stephans"/>
    <x v="0"/>
    <m/>
    <s v="Payroll &amp; Workforce Management Solutions"/>
    <m/>
    <m/>
    <s v="Yes"/>
    <m/>
    <m/>
    <s v="No"/>
    <s v="Kevin Ma"/>
    <s v="yama@deloitte.com"/>
    <m/>
    <m/>
    <d v="2023-06-20T00:00:00"/>
    <s v="Less than one week"/>
    <s v="Yes"/>
    <s v="JO-6765083"/>
    <s v="HD Supply"/>
    <s v="Consumer"/>
    <m/>
    <m/>
    <s v="RFI"/>
    <d v="2023-06-22T00:00:00"/>
    <s v="RFI Questions for SI;Pricing Model;"/>
    <s v="Unsure"/>
    <s v="&gt; $1.5M - $2.5M"/>
    <s v="RFI is being submitted by Infor, but there are a few questions for us to answer.  I will highlight the questions to be completed on the Teams site."/>
    <s v="I am the Podfather;I'm a repeat user of the pod;"/>
    <s v="Accepted"/>
    <s v="Low"/>
    <n v="1"/>
    <n v="0.33"/>
    <s v="(Maddy) Madhusudan Purushothaman"/>
    <s v="Sonakshi Malik"/>
    <m/>
    <m/>
    <x v="34"/>
    <s v=""/>
    <s v="Closed"/>
    <m/>
    <d v="2023-06-21T00:00:00"/>
    <m/>
    <d v="2023-06-21T00:00:00"/>
    <m/>
    <s v="Jupiter Updated (Tags/Team)"/>
    <m/>
    <d v="2023-06-20T10:37:21"/>
    <s v="FY24 P1"/>
    <n v="0.55739583333343035"/>
  </r>
  <r>
    <n v="170"/>
    <d v="2023-06-20T11:45:50"/>
    <d v="2023-06-20T11:50:32"/>
    <s v="jharless@deloitte.com"/>
    <s v="Jeremy Harless"/>
    <x v="0"/>
    <m/>
    <s v="Payroll &amp; Workforce Management Solutions"/>
    <m/>
    <m/>
    <s v="Yes"/>
    <m/>
    <m/>
    <s v="No"/>
    <s v="Chip Newton"/>
    <s v="chipnewton@deloitte.com"/>
    <m/>
    <m/>
    <d v="2023-06-21T00:00:00"/>
    <s v="2 weeks"/>
    <s v="Yes"/>
    <s v="JO-6677768"/>
    <s v="General Dynamics IT"/>
    <s v="Energy, Resources, &amp; Industrials"/>
    <m/>
    <m/>
    <s v="Orals"/>
    <m/>
    <s v="Content and Asset Creation (net-new);Content Design / Formatting;Orals content and prep support;"/>
    <s v="No"/>
    <s v="&gt; $1.5M - $2.5M"/>
    <m/>
    <s v="I'm a repeat user of the pod;"/>
    <s v="Accepted"/>
    <s v="High"/>
    <n v="3"/>
    <n v="0.5"/>
    <s v="Bethany Huard"/>
    <s v="Ava Damri"/>
    <m/>
    <m/>
    <x v="11"/>
    <s v=""/>
    <s v="Closed"/>
    <m/>
    <m/>
    <m/>
    <d v="2023-07-11T00:00:00"/>
    <s v="Orals are on Wednesday, 7/12; JH said Pod Support is not needed at Orals as of 7/11. Awaiting further details, but putting on hold."/>
    <s v="Jupiter Updated (Tags/Team)"/>
    <m/>
    <d v="2023-06-20T11:45:50"/>
    <s v="FY24 P1"/>
    <n v="20.509837962963502"/>
  </r>
  <r>
    <n v="171"/>
    <d v="2023-06-21T07:48:55"/>
    <d v="2023-06-21T08:10:53"/>
    <s v="sbortniker@deloitte.com"/>
    <s v="Shira Bortniker"/>
    <x v="0"/>
    <m/>
    <s v="HR Strategy &amp; Solutions"/>
    <m/>
    <m/>
    <s v="Yes"/>
    <m/>
    <m/>
    <s v="Yes"/>
    <m/>
    <m/>
    <m/>
    <m/>
    <d v="2023-06-21T00:00:00"/>
    <s v="1 week"/>
    <s v="Yes"/>
    <s v="JO-6767347"/>
    <s v="Bellin-Gundersen Health"/>
    <s v="Life Sciences &amp; Healthcare"/>
    <s v="ERP Strategy"/>
    <m/>
    <s v="RFP"/>
    <d v="2023-06-30T00:00:00"/>
    <s v="Content and Asset Creation (net-new);Pricing Model;Content Design / Formatting;"/>
    <s v="No"/>
    <s v="&gt; $2.5M - $5M"/>
    <m/>
    <s v="HC Leadership Meeting Announcement;in a OP call;"/>
    <s v="Accepted"/>
    <s v="Medium"/>
    <n v="2"/>
    <n v="0.5"/>
    <s v="Nicholas Gregoretti"/>
    <s v="(Maddy) Madhusudan Purushothaman"/>
    <m/>
    <m/>
    <x v="35"/>
    <s v=""/>
    <s v="Closed"/>
    <m/>
    <m/>
    <m/>
    <d v="2023-07-11T00:00:00"/>
    <m/>
    <s v="Jupiter Updated (Tags/Team)"/>
    <m/>
    <d v="2023-06-21T07:48:55"/>
    <s v="FY24 P1"/>
    <n v="19.674363425925549"/>
  </r>
  <r>
    <n v="172"/>
    <d v="2023-06-21T10:30:45"/>
    <d v="2023-06-21T10:34:50"/>
    <s v="tmcmillin@deloitte.com"/>
    <s v="Tim Mcmillin"/>
    <x v="6"/>
    <s v="HC Operate"/>
    <m/>
    <m/>
    <m/>
    <s v="Yes"/>
    <m/>
    <m/>
    <s v="Yes"/>
    <m/>
    <m/>
    <m/>
    <m/>
    <d v="2023-06-21T00:00:00"/>
    <s v="2 weeks"/>
    <s v="Not a Pursuit"/>
    <s v="N/A"/>
    <s v="FSI HCaaS Pod"/>
    <s v="Financial Services"/>
    <s v="FSI HCaaS Pod support"/>
    <m/>
    <s v="Early Conversations"/>
    <m/>
    <s v="PMO Support / Bid Management;"/>
    <s v="No"/>
    <s v="N/A - Not a pursuit"/>
    <s v="This is not for a pursuit. I am leading the FSI HCaaS Pod and would love to have PMO support.  Love to talk with someone that wants to get to know FSI better and bring organizational focus to how I run the pod allowing us to scale.. I am a Pioneer/Integrator,  need someone that can be Guardian/Driver."/>
    <s v="I'm a repeat user of the pod;"/>
    <s v="Canceled"/>
    <s v="Medium"/>
    <n v="2"/>
    <n v="0.33"/>
    <m/>
    <m/>
    <m/>
    <m/>
    <x v="5"/>
    <s v=""/>
    <s v="Rejected/Canceled"/>
    <m/>
    <m/>
    <m/>
    <m/>
    <s v="6/21 - Connected with Tim; he's looking for someone to operationalize his HCaaS pod and grow their pipeline; long-term, slow burn opp; Tim will provide and additional description and him and I will revisit post-holiday."/>
    <s v="Rejected/Canceled"/>
    <s v="Rejected/Canceled"/>
    <d v="2023-06-21T10:30:45"/>
    <s v="FY24 P1"/>
    <s v=""/>
  </r>
  <r>
    <n v="173"/>
    <d v="2023-06-21T14:14:28"/>
    <d v="2023-06-21T21:44:51"/>
    <s v="kimrogers@deloitte.com"/>
    <s v="Kimberly Rogers"/>
    <x v="2"/>
    <m/>
    <m/>
    <m/>
    <s v="Rewards &amp; Wellbeing"/>
    <s v="Yes"/>
    <m/>
    <m/>
    <s v="No"/>
    <s v="Joseph Rapanotti"/>
    <s v="jrapanotti@deloitte.com"/>
    <m/>
    <m/>
    <d v="2023-06-21T00:00:00"/>
    <s v="Less than one week"/>
    <s v="Yes"/>
    <s v="JO-6762971"/>
    <s v="Ares / Compensation Program Management"/>
    <s v="Financial Services"/>
    <s v="Ares / Compensation Program Management"/>
    <m/>
    <s v="RFP"/>
    <d v="2023-06-28T00:00:00"/>
    <s v="Content Design / Formatting;"/>
    <s v="No"/>
    <s v="&gt; $500K - $1.5M"/>
    <m/>
    <s v="Word of mouth;Someone from the pod reached out to me offering to assist on my pursuit;"/>
    <s v="Accepted"/>
    <s v="Low"/>
    <n v="1"/>
    <n v="0.33"/>
    <s v="Joann Boduch"/>
    <m/>
    <m/>
    <m/>
    <x v="19"/>
    <s v=""/>
    <s v="Closed"/>
    <m/>
    <m/>
    <m/>
    <d v="2023-06-29T00:00:00"/>
    <s v="RFP submitted on 6/28"/>
    <s v="Jupiter Updated (Tags/Team)"/>
    <m/>
    <d v="2023-06-21T14:14:28"/>
    <s v="FY24 P1"/>
    <n v="7.4066203703696374"/>
  </r>
  <r>
    <n v="174"/>
    <d v="2023-06-27T17:51:16"/>
    <d v="2023-06-27T17:53:30"/>
    <s v="alexchun@deloitte.com"/>
    <s v="Alex Chun"/>
    <x v="0"/>
    <m/>
    <s v="Digital HR &amp; Emerging Solutions"/>
    <m/>
    <m/>
    <s v="Yes"/>
    <m/>
    <m/>
    <s v="Yes"/>
    <m/>
    <m/>
    <m/>
    <m/>
    <d v="2023-06-30T00:00:00"/>
    <s v="2 week"/>
    <s v="Not a Pursuit"/>
    <s v="N/A"/>
    <s v="Internal"/>
    <s v="N/A"/>
    <m/>
    <m/>
    <m/>
    <d v="2023-07-11T00:00:00"/>
    <s v="Content and Asset Creation (net-new);"/>
    <s v="No"/>
    <s v="N/A - Not a pursuit"/>
    <s v="Requesting support making edits to our Digital Workplace Frontline POV.  We have a number of slides already, but looking to incorporate updates based on current frontline campaign that consumer is running and BYOD POV.  _x000a__x000a_https://amedeloitte.sharepoint.com/:p:/r/sites/DigitalWorkplaceSolutions307/Shared%20Documents/General/Sales%20%26%20Pipeline/Frontline%20%26%20Deskless%20Worker%20POV/Enabling%20the%20Digital%20Workplace%20for%20Frontline%20Workers_DRAFT.pptx?d=we7abed3148024e7bbdc8d9350f3a5f1b&amp;csf=1&amp;web=1&amp;e=wwxgwB"/>
    <s v="I'm a repeat user of the pod;"/>
    <s v="Accepted"/>
    <s v="Low"/>
    <n v="1"/>
    <n v="0.33"/>
    <s v="(Maddy) Madhusudan Purushothaman"/>
    <s v="Amit Augustine Singh"/>
    <m/>
    <m/>
    <x v="36"/>
    <s v="Amit Augustine Singh"/>
    <s v="Closed"/>
    <m/>
    <d v="2023-07-03T00:00:00"/>
    <m/>
    <d v="2023-07-19T00:00:00"/>
    <m/>
    <s v="Not a Pursuit"/>
    <m/>
    <d v="2023-06-27T17:51:16"/>
    <s v="FY24 P1"/>
    <n v="21.256064814813726"/>
  </r>
  <r>
    <n v="175"/>
    <d v="2023-07-07T09:21:52"/>
    <d v="2023-07-07T09:28:00"/>
    <s v="fsymes@deloitte.com"/>
    <s v="Frances Symes"/>
    <x v="2"/>
    <m/>
    <m/>
    <m/>
    <s v="Workforce Development"/>
    <s v="Yes"/>
    <m/>
    <m/>
    <s v="Yes"/>
    <m/>
    <m/>
    <m/>
    <m/>
    <d v="2023-07-10T00:00:00"/>
    <s v="1 week"/>
    <s v="Not a Pursuit"/>
    <s v="N/A"/>
    <s v="Siemens USA"/>
    <s v="Energy, Resources, &amp; Industrials"/>
    <m/>
    <m/>
    <m/>
    <m/>
    <s v="Content and Asset Creation (net-new);Content Design / Formatting;"/>
    <s v="No"/>
    <s v="N/A - Not a pursuit"/>
    <s v="We are doing two 90 minute workshops for the HR leadership team at Siemens USA around Skills-Based Organizations"/>
    <s v="Someone from the pod reached out to me offering to assist on my pursuit;"/>
    <s v="Accepted"/>
    <s v="Low"/>
    <n v="1"/>
    <n v="0.33"/>
    <s v="Yi-Hui Chang"/>
    <m/>
    <m/>
    <m/>
    <x v="33"/>
    <s v=""/>
    <s v="Closed"/>
    <m/>
    <m/>
    <m/>
    <d v="2023-07-28T00:00:00"/>
    <s v="Organize roadshow activities across ER&amp;I"/>
    <s v="Not a Pursuit"/>
    <s v="Content Uploaded"/>
    <d v="2023-07-07T09:21:52"/>
    <s v="FY24 P2"/>
    <n v="20.609814814815763"/>
  </r>
  <r>
    <n v="176"/>
    <d v="2023-07-10T11:05:35"/>
    <d v="2023-07-10T11:20:01"/>
    <s v="muhali@deloitte.com"/>
    <s v="Mustaque Ali"/>
    <x v="0"/>
    <m/>
    <s v="HR Strategy &amp; Solutions"/>
    <m/>
    <m/>
    <s v="No"/>
    <s v="Zain Premji"/>
    <s v="zpremji@deloitte.com"/>
    <s v="No"/>
    <s v="Victor Reyes"/>
    <s v="vreyes@deloitte.com"/>
    <m/>
    <m/>
    <d v="2023-07-10T00:00:00"/>
    <s v="1 week"/>
    <s v="Yes"/>
    <s v="JO-6807001"/>
    <s v="Dell"/>
    <s v="Technology, Media, &amp; Telecom"/>
    <s v="HR Cost Reduction "/>
    <m/>
    <s v="Pre-RFX"/>
    <m/>
    <s v="PMO Support / Bid Management;Content Design / Formatting;Content and Asset Creation (net-new);Pricing Model;"/>
    <s v="Unsure"/>
    <s v="&lt; $500,000"/>
    <s v="We should be able to leverage other existing proposals and content for this opportunity.   "/>
    <s v="I'm a repeat user of the pod;"/>
    <s v="Accepted"/>
    <s v="Medium"/>
    <n v="2"/>
    <n v="0.5"/>
    <s v="Yi-Hui Chang"/>
    <s v="Logan Webb"/>
    <m/>
    <m/>
    <x v="37"/>
    <s v=""/>
    <s v="Closed"/>
    <m/>
    <m/>
    <m/>
    <d v="2023-08-02T00:00:00"/>
    <s v="Submited to Dell CHRO"/>
    <s v="Jupiter Updated (Tags/Team)"/>
    <s v="Content Uploaded"/>
    <d v="2023-07-10T11:05:35"/>
    <s v="FY24 P2"/>
    <n v="22.537789351852552"/>
  </r>
  <r>
    <n v="177"/>
    <d v="2023-07-11T16:11:09"/>
    <d v="2023-07-11T16:14:49"/>
    <s v="mpanek@deloitte.com"/>
    <s v="Mark Panek"/>
    <x v="10"/>
    <m/>
    <m/>
    <m/>
    <m/>
    <s v="Yes"/>
    <m/>
    <m/>
    <s v="Yes"/>
    <m/>
    <m/>
    <m/>
    <m/>
    <d v="2023-07-11T00:00:00"/>
    <s v="Less than one week"/>
    <s v="Not a Pursuit"/>
    <s v="N/A"/>
    <s v="Cloud/SGO Sales"/>
    <s v="N/A"/>
    <m/>
    <m/>
    <m/>
    <m/>
    <s v="Content Design / Formatting;Content and Asset Creation (net-new);"/>
    <s v="No"/>
    <s v="N/A - Not a pursuit"/>
    <s v="The CEW Practice Leader, Josh Haims, requested we organize all Cloud SGO wins over the last 6 months and identify the top clients in that respect. need the POD's help with the organization aspect. Logan Webb is assisting."/>
    <s v="I'm a repeat user of the pod;"/>
    <s v="Accepted"/>
    <s v="Low"/>
    <n v="1"/>
    <n v="0.33"/>
    <s v="Logan Webb"/>
    <m/>
    <m/>
    <m/>
    <x v="26"/>
    <s v=""/>
    <s v="Closed"/>
    <m/>
    <m/>
    <m/>
    <d v="2023-09-15T00:00:00"/>
    <m/>
    <s v="Not a Pursuit"/>
    <m/>
    <d v="2023-07-11T16:11:09"/>
    <s v="FY24 P2"/>
    <n v="65.325590277774609"/>
  </r>
  <r>
    <n v="178"/>
    <d v="2023-07-14T08:46:22"/>
    <d v="2023-07-14T09:14:04"/>
    <s v="zpremji@deloitte.com"/>
    <s v="Zain Premji"/>
    <x v="0"/>
    <m/>
    <s v="Payroll &amp; Workforce Management Solutions"/>
    <m/>
    <m/>
    <s v="Yes"/>
    <m/>
    <m/>
    <s v="No"/>
    <s v="Newton, Chip"/>
    <s v="chipnewton@deloitte.com"/>
    <m/>
    <m/>
    <s v="b"/>
    <s v="2 weeks"/>
    <s v="Yes"/>
    <s v="JO-6812458"/>
    <s v="Jabil"/>
    <s v="Technology, Media, &amp; Telecom"/>
    <m/>
    <m/>
    <s v="Pre-RFX"/>
    <m/>
    <s v="Content Design / Formatting;PMO Support / Bid Management;Content and Asset Creation (net-new);"/>
    <s v="Yes"/>
    <s v="&gt; $1.5M - $2.5M"/>
    <m/>
    <s v="I'm a repeat user of the pod;"/>
    <s v="Accepted"/>
    <s v="Medium"/>
    <n v="2"/>
    <n v="0.33"/>
    <s v="(Maddy) Madhusudan Purushothaman"/>
    <s v="Amit Augustine Singh"/>
    <m/>
    <m/>
    <x v="36"/>
    <s v="Amit Augustine Singh"/>
    <s v="Closed"/>
    <m/>
    <d v="2023-07-14T00:00:00"/>
    <m/>
    <d v="2023-09-18T00:00:00"/>
    <s v="Opportunity lost "/>
    <s v="Jupiter Updated (Tags/Team)"/>
    <s v="Content Uploaded"/>
    <d v="2023-07-14T08:46:22"/>
    <s v="FY24 P2"/>
    <n v="65.634467592593865"/>
  </r>
  <r>
    <n v="179"/>
    <d v="2023-07-17T11:59:55"/>
    <d v="2023-07-17T12:03:17"/>
    <s v="mibowman@deloitte.com"/>
    <s v="Michael Bowman"/>
    <x v="0"/>
    <m/>
    <s v="Payroll &amp; Workforce Management Solutions"/>
    <m/>
    <m/>
    <s v="Yes"/>
    <m/>
    <m/>
    <s v="No"/>
    <s v="Dan Sundt"/>
    <s v="dsundt@deloitte.com"/>
    <m/>
    <m/>
    <d v="2023-07-17T00:00:00"/>
    <s v="1 week"/>
    <s v="Yes"/>
    <s v="JO-6794042"/>
    <s v="Kohler "/>
    <s v="Energy, Resources, &amp; Industrials"/>
    <m/>
    <m/>
    <s v="RFP"/>
    <d v="2023-07-31T00:00:00"/>
    <s v="Content and Asset Creation (net-new);"/>
    <s v="Yes"/>
    <s v="&gt; $5M"/>
    <s v="This pursuit will be for a new human resources platform for Kohler, either Workday or SAP SuccessFactors. "/>
    <s v="Word of mouth;"/>
    <s v="Accepted"/>
    <s v="Medium"/>
    <n v="2"/>
    <n v="0.33"/>
    <s v="Yi-Hui Chang"/>
    <m/>
    <m/>
    <m/>
    <x v="33"/>
    <s v=""/>
    <s v="Closed"/>
    <m/>
    <m/>
    <m/>
    <d v="2023-08-02T00:00:00"/>
    <m/>
    <s v="Jupiter Updated (Tags/Team)"/>
    <s v="Content Uploaded"/>
    <d v="2023-07-17T11:59:55"/>
    <s v="FY24 P2"/>
    <n v="15.500057870369346"/>
  </r>
  <r>
    <n v="180"/>
    <d v="2023-07-20T10:11:54"/>
    <d v="2023-07-20T10:13:52"/>
    <s v="andrclark@deloitte.com"/>
    <s v="Andrew G Clark"/>
    <x v="0"/>
    <m/>
    <s v="Payroll &amp; Workforce Management Solutions"/>
    <m/>
    <m/>
    <s v="Yes"/>
    <m/>
    <m/>
    <s v="No"/>
    <s v="Kurt Weber"/>
    <s v="kweber@deloitte.com"/>
    <m/>
    <m/>
    <d v="2023-07-20T00:00:00"/>
    <s v="1 week"/>
    <s v="Yes"/>
    <s v="JO-6812144"/>
    <s v="Primark Limited"/>
    <s v="Consumer"/>
    <m/>
    <m/>
    <s v="RFP"/>
    <d v="2023-07-31T00:00:00"/>
    <s v="PMO Support / Bid Management;Content Design / Formatting;Pursuit Advisory;"/>
    <s v="Unsure"/>
    <s v="&gt; $2.5M - $5M"/>
    <m/>
    <s v="I'm a repeat user of the pod;"/>
    <s v="Accepted"/>
    <s v="Medium"/>
    <n v="2"/>
    <n v="0.5"/>
    <s v="Ava Damri"/>
    <s v="Amit Augustine Singh"/>
    <m/>
    <m/>
    <x v="38"/>
    <s v="Amit Augustine Singh"/>
    <s v="Closed"/>
    <m/>
    <m/>
    <m/>
    <d v="2023-07-28T00:00:00"/>
    <s v="Deloitte withdrew from this pursuit on Fri 7/28"/>
    <s v="Jupiter Updated (Tags/Team)"/>
    <m/>
    <d v="2023-07-20T10:11:54"/>
    <s v="FY24 P2"/>
    <n v="7.5750694444432156"/>
  </r>
  <r>
    <n v="181"/>
    <d v="2023-07-20T19:13:42"/>
    <d v="2023-07-20T19:19:06"/>
    <s v="chrisforti@deloitte.com"/>
    <s v="Chris Forti"/>
    <x v="0"/>
    <m/>
    <s v="Payroll &amp; Workforce Management Solutions"/>
    <m/>
    <m/>
    <s v="Yes"/>
    <m/>
    <m/>
    <s v="No"/>
    <s v="Chip Newton"/>
    <s v="chipnewton@deloitte.com"/>
    <m/>
    <m/>
    <d v="2023-07-24T00:00:00"/>
    <s v="2 weeks"/>
    <s v="Yes"/>
    <s v="JO-6816333"/>
    <s v="Cleveland Clinic"/>
    <s v="Life Sciences &amp; Healthcare"/>
    <m/>
    <m/>
    <s v="RFP"/>
    <d v="2023-08-04T00:00:00"/>
    <s v="PMO Support / Bid Management;Content Design / Formatting;"/>
    <s v="No"/>
    <s v="&gt; $2.5M - $5M"/>
    <s v="I will start working on this pursuit on Monday 7/24.  I will be on PTO the 1st week of August, and need someone strong who can handle the responsibility without me being plugged into every meeting.  I checked with Ava and she said she may be able to take this project on.   If she can, that would be helpful since she has experience with UKG already. LMK. Thanks. "/>
    <s v="I'm a repeat user of the pod;"/>
    <s v="Accepted"/>
    <s v="Medium"/>
    <n v="2"/>
    <n v="0.33"/>
    <s v="Ava Damri"/>
    <s v="Kapil Sable"/>
    <s v="Amit Augustine Singh"/>
    <m/>
    <x v="39"/>
    <s v="Amit Augustine Singh"/>
    <s v="Closed"/>
    <m/>
    <m/>
    <m/>
    <d v="2023-08-04T00:00:00"/>
    <s v="Submitted RFP on Fri 8/4; awaiting response RE: Orals prep. If not, this can be closed  with a close date of 8/4/23."/>
    <s v="Jupiter Updated (Tags/Team)"/>
    <m/>
    <d v="2023-07-20T19:13:42"/>
    <s v="FY24 P2"/>
    <n v="14.198819444442051"/>
  </r>
  <r>
    <s v="ok"/>
    <d v="2023-07-24T08:00:22"/>
    <d v="2023-07-24T08:05:02"/>
    <s v="mararmstrong@deloitte.com"/>
    <s v="Mary Rose Armstrong"/>
    <x v="0"/>
    <m/>
    <s v="Digital HR &amp; Emerging Solutions"/>
    <m/>
    <m/>
    <s v="Yes"/>
    <m/>
    <m/>
    <s v="Yes"/>
    <m/>
    <m/>
    <m/>
    <m/>
    <d v="2023-07-25T00:00:00"/>
    <s v="Less than one week"/>
    <s v="Yes"/>
    <s v="JO-6709282"/>
    <s v="Intuitive"/>
    <s v="Life Sciences &amp; Healthcare"/>
    <m/>
    <m/>
    <s v="RFP"/>
    <d v="2023-07-28T00:00:00"/>
    <s v="Content Design / Formatting;"/>
    <s v="No"/>
    <s v="&gt; $2.5M - $5M"/>
    <s v="WDAY Implementation -- mid-market"/>
    <s v="I'm a repeat user of the pod;"/>
    <s v="Accepted"/>
    <s v="Low"/>
    <n v="1"/>
    <n v="0.33"/>
    <s v="Ruchika Akhtar"/>
    <s v="Amit Augustine Singh"/>
    <m/>
    <m/>
    <x v="40"/>
    <s v="Amit Augustine Singh"/>
    <s v="Closed"/>
    <m/>
    <m/>
    <m/>
    <d v="2023-07-27T00:00:00"/>
    <m/>
    <s v="Jupiter Updated (Tags/Team)"/>
    <s v="Content Uploaded"/>
    <d v="2023-07-24T08:00:22"/>
    <s v="FY24 P2"/>
    <n v="2.6664120370405726"/>
  </r>
  <r>
    <n v="183"/>
    <d v="2023-07-28T08:42:19"/>
    <d v="2023-07-28T08:47:51"/>
    <s v="awobst@deloitte.com"/>
    <s v="Andrew Wobst"/>
    <x v="2"/>
    <m/>
    <m/>
    <m/>
    <s v="Workforce Development"/>
    <s v="Yes"/>
    <m/>
    <m/>
    <s v="Yes"/>
    <m/>
    <m/>
    <m/>
    <m/>
    <d v="2023-07-28T00:00:00"/>
    <s v="1 week"/>
    <s v="Yes"/>
    <s v="JO-6791864"/>
    <s v="McDonald's"/>
    <s v="Consumer"/>
    <m/>
    <m/>
    <s v="Contracting"/>
    <m/>
    <s v="PMO Support / Bid Management;Content Design / Formatting;Pricing Model;"/>
    <s v="No"/>
    <s v="&gt; $1.5M - $2.5M"/>
    <s v="McDonald's has asked for our support to reshape their approach to all of their technology talent. Includes job architecture, learning and development, change, comp, etc."/>
    <s v="Logan Webb and I have been chatting about this pursuit and would like to formally engage her for additional support!;"/>
    <s v="Accepted"/>
    <s v="Medium"/>
    <n v="2"/>
    <n v="0.5"/>
    <s v="Logan Webb"/>
    <m/>
    <m/>
    <m/>
    <x v="26"/>
    <s v=""/>
    <s v="Closed"/>
    <m/>
    <m/>
    <m/>
    <d v="2023-09-15T00:00:00"/>
    <s v="First SOW for $100K signed and completed. As of 9/11 - remaining client paused all efforts due to funding concerns. "/>
    <s v="Jupiter Updated (Tags/Team)"/>
    <s v="Content Uploaded"/>
    <d v="2023-07-28T08:42:19"/>
    <s v="FY24 P2"/>
    <n v="48.637280092589208"/>
  </r>
  <r>
    <n v="184"/>
    <d v="2023-07-28T10:48:50"/>
    <d v="2023-07-28T10:51:42"/>
    <s v="ndangelo@deloitte.com"/>
    <s v="Nick D'Angelo"/>
    <x v="10"/>
    <m/>
    <m/>
    <m/>
    <m/>
    <s v="Yes"/>
    <m/>
    <m/>
    <s v="Yes"/>
    <m/>
    <m/>
    <m/>
    <m/>
    <d v="2023-07-28T00:00:00"/>
    <s v="1 week"/>
    <s v="Not a Pursuit"/>
    <s v="N/A"/>
    <s v="UKG Account List Market Research"/>
    <s v="N/A"/>
    <m/>
    <m/>
    <m/>
    <m/>
    <s v="Vendor Alliance Support;Account Planning;"/>
    <s v="No"/>
    <s v="N/A - Not a pursuit"/>
    <s v="UKG came to me with a list of 50 accounts that they are targeting. Information I would like to gather includes columns for 1) whether or not we audit them, 2) the footprint of our work at the client, relationships we have, and the industry and sector the account is aligned to. I'd also like to know the type of account we classify it as (e.g. ACP, crown jewel, non-program, etc.). I have a spreadsheet already with the information I'm looking for, just need a resource to help fill it in.  Resource will need access to Deloitte IQ, Jupiter, and DESC."/>
    <s v="I'm a repeat user of the pod;Pod Alumni :-);"/>
    <s v="Accepted"/>
    <s v="Low"/>
    <n v="1"/>
    <n v="0.33"/>
    <s v="Ruchika Akhtar"/>
    <s v="Sonakshi Malik"/>
    <m/>
    <m/>
    <x v="41"/>
    <s v=""/>
    <s v="Closed"/>
    <m/>
    <d v="2023-08-01T00:00:00"/>
    <m/>
    <d v="2023-08-03T00:00:00"/>
    <m/>
    <s v="Not a Pursuit"/>
    <m/>
    <d v="2023-07-28T10:48:50"/>
    <s v="FY24 P2"/>
    <n v="5.549421296294895"/>
  </r>
  <r>
    <n v="185"/>
    <d v="2023-08-01T09:58:55"/>
    <d v="2023-08-01T10:02:05"/>
    <s v="smasseth@deloitte.com"/>
    <s v="Stephanie Masseth"/>
    <x v="1"/>
    <m/>
    <m/>
    <s v="Organizational Strategy, Design, and Transition"/>
    <m/>
    <s v="Yes"/>
    <m/>
    <m/>
    <s v="Yes"/>
    <m/>
    <m/>
    <m/>
    <m/>
    <d v="2023-08-03T00:00:00"/>
    <s v="2 weeks"/>
    <s v="Yes"/>
    <s v="JO-6934144"/>
    <s v="Norfolk Southern S/4 Award"/>
    <s v="Consumer"/>
    <m/>
    <m/>
    <s v="RFP"/>
    <d v="2023-08-28T00:00:00"/>
    <s v="Content and Asset Creation (net-new);"/>
    <s v="Unsure"/>
    <s v="&gt; $5M"/>
    <s v="NG via Teams Chat with requestor: scope is the OCM porition of an RFP for an SAP migration; RFP is limited to 30 pages; 2 of which the requestor expects will be OCM focused. First deadline is vendor questions on 8/7; requestor will check to see if there are other major time constraints during call today."/>
    <s v="Word of mouth;HC Leadership Meeting Announcement;Email communication;"/>
    <s v="Accepted"/>
    <s v="Low"/>
    <n v="1"/>
    <n v="0.25"/>
    <s v="Ava Damri"/>
    <s v="Michael Gilman"/>
    <m/>
    <m/>
    <x v="42"/>
    <s v=""/>
    <s v="Closed"/>
    <m/>
    <d v="2023-08-01T00:00:00"/>
    <m/>
    <d v="2023-09-01T00:00:00"/>
    <s v="Due date extended to first week of Sept. "/>
    <s v="Jupiter Updated (Tags/Team)"/>
    <m/>
    <d v="2023-08-01T09:58:55"/>
    <s v="FY24 P3"/>
    <n v="30.584085648144537"/>
  </r>
  <r>
    <n v="186"/>
    <d v="2023-08-02T18:00:01"/>
    <d v="2023-08-02T18:07:19"/>
    <s v="abudhwani@deloitte.com"/>
    <s v="Abdul Budhwani"/>
    <x v="1"/>
    <m/>
    <m/>
    <s v="Organizational Strategy, Design, and Transition"/>
    <m/>
    <s v="No"/>
    <s v="Govindarajan, Sudakar "/>
    <s v="sugovindarajan@deloitte.com"/>
    <s v="No"/>
    <s v="Hanifa, Shakir"/>
    <s v="shanifa@deloitte.com"/>
    <m/>
    <m/>
    <d v="2023-08-04T00:00:00"/>
    <s v="2 weeks"/>
    <s v="Not a Pursuit"/>
    <s v="N/A"/>
    <s v="State of Oregon - Secretary of State M365 Migration "/>
    <s v="Government &amp; Public Services"/>
    <m/>
    <m/>
    <s v="RFP"/>
    <d v="2023-08-31T00:00:00"/>
    <s v="PMO Support / Bid Management;Pricing Model;Content Design / Formatting;"/>
    <s v="Unsure"/>
    <s v="&gt; $1.5M - $2.5M"/>
    <s v="Previously their Office365 had been consolidated now want to do a divestiture; client is looking for training and PMO support to manage the transition. Pursuit will be going through iterative reviews until final review on 8/25."/>
    <s v="Word of mouth;"/>
    <s v="Rejected"/>
    <s v="Medium"/>
    <n v="2"/>
    <n v="0.33"/>
    <m/>
    <m/>
    <m/>
    <m/>
    <x v="5"/>
    <s v=""/>
    <s v="Rejected/Canceled"/>
    <m/>
    <m/>
    <m/>
    <m/>
    <s v="8/3 NG: GPS client; conducted hand-off to GPS Pod and they agreed to support the request."/>
    <s v="Rejected/Canceled"/>
    <s v="Rejected/Canceled"/>
    <d v="2023-08-02T18:00:01"/>
    <s v="FY24 P3"/>
    <s v=""/>
  </r>
  <r>
    <n v="187"/>
    <d v="2023-08-03T16:03:40"/>
    <d v="2023-08-03T16:08:15"/>
    <s v="mblinn@deloitte.com"/>
    <s v="Martin Blinn"/>
    <x v="0"/>
    <s v="HC Analytics and Insights Solutions"/>
    <s v="Workday"/>
    <m/>
    <m/>
    <s v="Yes"/>
    <s v="Martin Blinn"/>
    <s v="mblinn@deloitte.com&gt;"/>
    <s v="Yes"/>
    <s v="Govindarajan, Sendhil"/>
    <s v="sgovindarajan@deloitte.com"/>
    <s v="Yes"/>
    <m/>
    <d v="2023-08-07T00:00:00"/>
    <s v="3 weeks"/>
    <s v="Yes"/>
    <s v="JO-6953305"/>
    <s v="Ameren"/>
    <s v="Energy, Resources, &amp; Industrials"/>
    <s v="Ameren Workday Phase III"/>
    <m/>
    <s v="RFP"/>
    <d v="2023-08-25T00:00:00"/>
    <s v="PMO Support / Bid Management;Content Design / Formatting;"/>
    <s v="No"/>
    <s v="&gt; $2.5M - $5M"/>
    <s v="NG Via Teams Chat with Requestor: have some support, vendor questions due Monday; proposal due 8/25"/>
    <s v="I'm a repeat user of the pod;"/>
    <s v="Accepted"/>
    <s v="High"/>
    <n v="3"/>
    <n v="0.5"/>
    <s v="Nicholas Gregoretti"/>
    <s v="Michael Gilman"/>
    <s v="Amit Augustine Singh"/>
    <s v="Kapil Sable"/>
    <x v="43"/>
    <s v="Amit Augustine Singh"/>
    <s v="Closed"/>
    <m/>
    <m/>
    <m/>
    <d v="2023-10-06T00:00:00"/>
    <s v="Ava to help Michael while Nick is on PTO; 20-SEPT - Ongoing conversations after orals; wrapping up"/>
    <s v="Jupiter Updated (Tags/Team)"/>
    <s v="Content Uploaded"/>
    <d v="2023-08-03T16:03:40"/>
    <s v="FY24 P3"/>
    <n v="63.330787037033588"/>
  </r>
  <r>
    <n v="188"/>
    <d v="2023-08-04T07:58:11"/>
    <d v="2023-08-04T08:00:37"/>
    <s v="jharless@deloitte.com"/>
    <s v="Jeremy Harless"/>
    <x v="2"/>
    <m/>
    <m/>
    <m/>
    <s v="Workforce Strategy &amp; Analytics"/>
    <s v="Yes"/>
    <s v="Ben Rowe"/>
    <s v="browe@deloitte.com"/>
    <s v="Yes"/>
    <s v="Cunningham, Karen"/>
    <s v="kcunningham@deloitte.com"/>
    <s v="No"/>
    <m/>
    <d v="2023-08-07T00:00:00"/>
    <s v="2 weeks"/>
    <s v="Yes"/>
    <s v="JO-6890635"/>
    <s v="Exelon"/>
    <s v="Energy, Resources, &amp; Industrials"/>
    <m/>
    <m/>
    <s v="RFP"/>
    <d v="2023-08-16T00:00:00"/>
    <s v="PMO Support / Bid Management;Content and Asset Creation (net-new);Content Design / Formatting;"/>
    <s v="No"/>
    <s v="&gt; $2M - $2.5M"/>
    <s v="Provide strategy, OCM, and PMO for ICISM implementation"/>
    <s v="I'm a repeat user of the pod;"/>
    <s v="Accepted"/>
    <s v="High"/>
    <n v="3"/>
    <n v="0.5"/>
    <s v="Yi-Hui Chang"/>
    <m/>
    <m/>
    <m/>
    <x v="33"/>
    <s v=""/>
    <s v="Closed"/>
    <m/>
    <m/>
    <m/>
    <d v="2023-09-16T00:00:00"/>
    <s v="Prep for Oral and provide additional op support to push for the sell. "/>
    <s v="Jupiter Updated (Tags/Team)"/>
    <s v="Content Uploaded"/>
    <d v="2023-08-04T07:58:11"/>
    <s v="FY24 P3"/>
    <n v="42.667928240742185"/>
  </r>
  <r>
    <n v="189"/>
    <d v="2023-08-08T13:16:22"/>
    <d v="2023-08-08T13:25:02"/>
    <s v="gstephans@deloitte.com"/>
    <s v="Greg Stephans"/>
    <x v="2"/>
    <m/>
    <m/>
    <m/>
    <s v="Workforce Composition"/>
    <s v="Yes"/>
    <m/>
    <m/>
    <s v="No"/>
    <s v="Renzo Tognocchi"/>
    <s v="retognocchi@deloitte.com"/>
    <m/>
    <m/>
    <d v="2023-08-09T00:00:00"/>
    <s v="1 week"/>
    <s v="Yes"/>
    <s v="JO-6950561"/>
    <s v="Darling Ingredients, Inc."/>
    <s v="Consumer"/>
    <m/>
    <m/>
    <s v="RFP"/>
    <d v="2023-08-16T00:00:00"/>
    <s v="Content Design / Formatting;"/>
    <s v="No"/>
    <s v="&gt; $500K - $1.5M"/>
    <s v="The JA team is creating the content as we speak, just need some help from the pod on making it presentable to the client"/>
    <s v="I'm a repeat user of the pod;"/>
    <s v="Accepted"/>
    <s v="Low"/>
    <n v="1"/>
    <n v="0.33"/>
    <s v="Amit Augustine Singh"/>
    <s v="(Maddy) Madhusudan Purushothaman"/>
    <s v="Ruchika Akhtar"/>
    <m/>
    <x v="44"/>
    <s v="Amit Augustine Singh"/>
    <s v="Closed"/>
    <m/>
    <d v="2023-08-10T00:00:00"/>
    <m/>
    <d v="2023-08-18T00:00:00"/>
    <m/>
    <s v="Jupiter Updated (Tags/Team)"/>
    <s v="Content Uploaded"/>
    <d v="2023-08-08T13:16:22"/>
    <s v="FY24 P3"/>
    <n v="9.4469675925938645"/>
  </r>
  <r>
    <n v="190"/>
    <d v="2023-08-10T17:16:24"/>
    <d v="2023-08-10T17:18:07"/>
    <s v="ccybulski@deloitte.com"/>
    <s v="Cheryl Cybulski"/>
    <x v="2"/>
    <m/>
    <m/>
    <m/>
    <s v="Rewards &amp; Wellbeing"/>
    <s v="Yes"/>
    <m/>
    <m/>
    <s v="Yes"/>
    <m/>
    <m/>
    <m/>
    <m/>
    <d v="2023-08-10T00:00:00"/>
    <s v="Less than one week"/>
    <s v="Yes"/>
    <s v="JO-6765009"/>
    <s v="Mastercard"/>
    <s v="Technology, Media, &amp; Telecom"/>
    <m/>
    <m/>
    <s v="Orals"/>
    <d v="2023-08-15T00:00:00"/>
    <s v="Content and Asset Creation (net-new);Content Design / Formatting;"/>
    <s v="No"/>
    <s v="&gt; $1.5M - $2.5M"/>
    <m/>
    <s v="Email communication;"/>
    <s v="Accepted"/>
    <s v="Low"/>
    <n v="1"/>
    <n v="0.33"/>
    <s v="Rebecca Eakin"/>
    <m/>
    <m/>
    <m/>
    <x v="45"/>
    <s v=""/>
    <s v="Closed"/>
    <m/>
    <m/>
    <m/>
    <d v="2023-08-14T00:00:00"/>
    <m/>
    <s v="Jupiter Updated (Tags/Team)"/>
    <s v="Content Uploaded"/>
    <d v="2023-08-10T17:16:24"/>
    <s v="FY24 P3"/>
    <n v="3.2802777777760639"/>
  </r>
  <r>
    <n v="191"/>
    <d v="2023-08-13T17:43:18"/>
    <d v="2023-08-13T18:01:06"/>
    <s v="mkorbieh@deloitte.com"/>
    <s v="Mark Korbieh"/>
    <x v="0"/>
    <m/>
    <s v="SAP/SF Enabled Transformation"/>
    <m/>
    <m/>
    <s v="Yes"/>
    <m/>
    <m/>
    <s v="No"/>
    <s v="Gordon Laverock"/>
    <s v="glaverock@deloitte.com"/>
    <m/>
    <m/>
    <d v="2023-08-14T00:00:00"/>
    <s v="2 weeks"/>
    <s v="Yes"/>
    <s v="JO-6809418"/>
    <s v="Loudoun Sanitation"/>
    <s v="Energy, Resources, &amp; Industrials"/>
    <m/>
    <m/>
    <s v="RFP"/>
    <d v="2023-09-28T00:00:00"/>
    <s v="PMO Support / Bid Management;Content and Asset Creation (net-new);Content Design / Formatting;"/>
    <s v="Unsure"/>
    <s v="&gt; $5M"/>
    <s v="We just received an RFP for Loudoun County for an S/4 transformation inclusive of SuccessFactors and I'd like someone to help manage the process as well as help with content.  I am entering a request for Pursuit Studio support in parallel and I believe we will get it given this is due on 9/28.  Would like someone to support from a PMO and content contribution update perspective.  "/>
    <s v="I'm a repeat user of the pod;"/>
    <s v="Accepted"/>
    <s v="High"/>
    <n v="3"/>
    <n v="0.5"/>
    <s v="Amit Augustine Singh"/>
    <s v="(Maddy) Madhusudan Purushothaman"/>
    <s v="Yi-Hui Chang"/>
    <m/>
    <x v="46"/>
    <s v="Amit Augustine Singh"/>
    <s v="Closed"/>
    <m/>
    <d v="2023-08-14T00:00:00"/>
    <m/>
    <d v="2023-11-30T00:00:00"/>
    <s v="CB: Closing on 11/30 per Yi-Hui's confirmation."/>
    <s v="Jupiter Updated (Tags/Team)"/>
    <s v="Content Uploaded"/>
    <d v="2023-08-13T17:43:18"/>
    <s v="FY24 P3"/>
    <n v="108.26159722221928"/>
  </r>
  <r>
    <n v="192"/>
    <d v="2023-08-14T10:20:34"/>
    <d v="2023-08-14T10:48:25"/>
    <s v="lcarson@deloitte.com"/>
    <s v="Lauren Carson"/>
    <x v="2"/>
    <m/>
    <m/>
    <m/>
    <s v="Workforce Strategy &amp; Analytics"/>
    <s v="Yes"/>
    <m/>
    <m/>
    <s v="No"/>
    <s v="Jeanie Cole"/>
    <s v="jcole@deloitte.com"/>
    <m/>
    <m/>
    <d v="2023-08-14T00:00:00"/>
    <s v="Less than one week"/>
    <s v="Not a Pursuit"/>
    <s v="N/A"/>
    <s v="Disney"/>
    <s v="Technology, Media, &amp; Telecom"/>
    <s v="Disney PM Redesign"/>
    <m/>
    <s v="RFI"/>
    <d v="2023-08-18T00:00:00"/>
    <s v="Content Design / Formatting;"/>
    <s v="No"/>
    <s v="&gt; $500K - $1.5M"/>
    <s v="This request entails building an RFI from scratch. It is a sole-sourced opportunity in which we will demonstrate PM Redesign options from discovery through pilot."/>
    <s v="Someone from the pod reached out to me offering to assist on my pursuit;"/>
    <s v="Canceled"/>
    <s v="High"/>
    <n v="3"/>
    <n v="0.5"/>
    <m/>
    <m/>
    <m/>
    <m/>
    <x v="5"/>
    <s v=""/>
    <s v="Rejected/Canceled"/>
    <m/>
    <m/>
    <m/>
    <m/>
    <s v="Did not end up needing pod support - account had extra $ and gave billable hours to an M and an A currently on the bench. Now that pursuit leaders know about the pod, they will plan to submit requests to our intake form in the future."/>
    <s v="Rejected/Canceled"/>
    <s v="Rejected/Canceled"/>
    <d v="2023-08-14T10:20:34"/>
    <s v="FY24 P3"/>
    <s v=""/>
  </r>
  <r>
    <n v="193"/>
    <d v="2023-08-14T10:55:39"/>
    <d v="2023-08-14T11:00:26"/>
    <s v="zpremji@deloitte.com"/>
    <s v="Zain Premji"/>
    <x v="0"/>
    <m/>
    <s v="Digital HR &amp; Emerging Solutions"/>
    <m/>
    <m/>
    <s v="No"/>
    <s v="Alex Chun"/>
    <s v="alexchun@deloitte.com"/>
    <s v="No"/>
    <s v="Gary Cole"/>
    <s v="gcole@deloitte.com"/>
    <m/>
    <m/>
    <d v="2023-08-14T00:00:00"/>
    <s v="1 week"/>
    <s v="Yes"/>
    <s v="JO-6958972"/>
    <s v="Kyndryl"/>
    <s v="Technology, Media, &amp; Telecom"/>
    <m/>
    <m/>
    <s v="RFP"/>
    <d v="2023-08-25T00:00:00"/>
    <s v="Content Design / Formatting;Content and Asset Creation (net-new);PMO Support / Bid Management;"/>
    <s v="No"/>
    <s v="&gt; $1.5M - $2.5M"/>
    <m/>
    <s v="I'm a repeat user of the pod;"/>
    <s v="Accepted"/>
    <s v="Medium"/>
    <n v="2"/>
    <n v="0.5"/>
    <s v="Yi-Hui Chang"/>
    <s v="Nicholas Gregoretti"/>
    <m/>
    <m/>
    <x v="47"/>
    <s v=""/>
    <s v="Closed"/>
    <m/>
    <m/>
    <m/>
    <d v="2023-11-02T00:00:00"/>
    <s v="Kyndryl requested addedum to supplement the RFP response. "/>
    <s v="Jupiter Updated (Tags/Team)"/>
    <s v="Content Uploaded"/>
    <d v="2023-08-14T10:55:39"/>
    <s v="FY24 P3"/>
    <n v="79.544687499997963"/>
  </r>
  <r>
    <n v="194"/>
    <d v="2023-08-15T09:25:17"/>
    <d v="2023-08-15T09:32:46"/>
    <s v="madraheim@deloitte.com"/>
    <s v="Marissa Draheim"/>
    <x v="0"/>
    <s v="HC Analytics and Insights Solutions"/>
    <s v="Workday"/>
    <m/>
    <m/>
    <s v="Yes"/>
    <m/>
    <m/>
    <s v="No"/>
    <s v="Matt Kraus"/>
    <s v="matkraus@deloitte.com"/>
    <m/>
    <m/>
    <d v="2023-08-15T00:00:00"/>
    <s v="2 weeks"/>
    <s v="Yes"/>
    <s v="JO-6394697"/>
    <s v="Progressive/ Progressive HCM Implementation"/>
    <s v="Financial Services"/>
    <m/>
    <m/>
    <s v="Pre-RFX"/>
    <m/>
    <s v="PMO Support / Bid Management;Content and Asset Creation (net-new);Content Design / Formatting;Account Planning;Pursuit Advisory;"/>
    <s v="Yes"/>
    <s v="&gt; $5M"/>
    <s v="INTAKE CALL LINKED: Tier 2 pursuit in pre-RFP stage. Need initial project planning for timeline, resources, etc. as we gear up for RFP content. "/>
    <s v="I'm a repeat user of the pod;"/>
    <s v="Accepted"/>
    <s v="High"/>
    <n v="3"/>
    <n v="0.5"/>
    <s v="Joann Boduch"/>
    <s v="Rebecca Eakin"/>
    <s v="Nicholas Gregoretti"/>
    <m/>
    <x v="48"/>
    <s v=""/>
    <s v="Closed"/>
    <m/>
    <d v="2023-08-28T00:00:00"/>
    <m/>
    <d v="2023-11-30T00:00:00"/>
    <s v="RE: Adjusted weight on 9/21 because RFP still hasn't dropped; will readjust accordingly upon receipt_x000a_Sent email to requestor confirming support will start on 8/28; Joann will be primary and ultimately transition over to Rebecca as Primary; Nick G. will provide additional support as needed._x000a_CB: Closing on 11/30 per Nick's confirmation."/>
    <s v="Jupiter Updated (Tags/Team)"/>
    <m/>
    <d v="2023-08-15T09:25:17"/>
    <s v="FY24 P3"/>
    <n v="106.60744212962891"/>
  </r>
  <r>
    <n v="195"/>
    <d v="2023-08-15T11:48:52"/>
    <d v="2023-08-15T11:56:36"/>
    <s v="yliang@deloitte.com"/>
    <s v="Yen-Sze Liang"/>
    <x v="0"/>
    <s v="HC Operate"/>
    <s v="Workday"/>
    <m/>
    <m/>
    <s v="Yes"/>
    <m/>
    <m/>
    <s v="Yes"/>
    <m/>
    <m/>
    <m/>
    <m/>
    <d v="2023-08-15T00:00:00"/>
    <s v="1 week"/>
    <s v="Yes"/>
    <s v="JO-6964823"/>
    <s v="Palo Alto Networks"/>
    <s v="Technology, Media, &amp; Telecom"/>
    <s v="Workday Uplift and Modernize "/>
    <m/>
    <s v="RFP"/>
    <d v="2023-08-22T00:00:00"/>
    <s v="Content and Asset Creation (net-new);Content Design / Formatting;"/>
    <s v="Unsure"/>
    <s v="&gt; $500K - $1.5M"/>
    <s v="Looking for content support - formatting and content creation; if we are selected for orals, they will need additional support. Have 3 consultants already working and need support beefing up the verbiage and cleaning up the storyboard; presentation at 50 slides now, but want to condense"/>
    <s v="Word of mouth;"/>
    <s v="Accepted"/>
    <s v="Low"/>
    <n v="1"/>
    <n v="0.33"/>
    <s v="Nicholas Gregoretti"/>
    <m/>
    <m/>
    <m/>
    <x v="14"/>
    <s v=""/>
    <s v="Closed"/>
    <m/>
    <m/>
    <m/>
    <d v="2023-08-22T00:00:00"/>
    <s v="Confirmed with requestor that scope is limited to the following: 1. coordinating with Design team, 2. providing 1 storyboard review Friday, 18-AUG morning. No support provided week of 21-AUG; requestor will coordinate with design team."/>
    <s v="Jupiter Updated (Tags/Team)"/>
    <m/>
    <d v="2023-08-15T11:48:52"/>
    <s v="FY24 P3"/>
    <n v="6.5077314814843703"/>
  </r>
  <r>
    <n v="196"/>
    <d v="2023-08-15T12:53:55"/>
    <d v="2023-08-15T12:59:39"/>
    <s v="dakirk@deloitte.com"/>
    <s v="David Kirk"/>
    <x v="1"/>
    <m/>
    <m/>
    <s v="Organizational Strategy, Design, and Transition"/>
    <m/>
    <s v="Yes"/>
    <m/>
    <m/>
    <s v="No"/>
    <s v="Ryan Hill"/>
    <s v="ryanhill@deloitte.com"/>
    <m/>
    <m/>
    <d v="2023-08-15T00:00:00"/>
    <s v="1 week"/>
    <s v="Not a Pursuit"/>
    <s v="N/A"/>
    <s v="Point32/Tufts Health Plan"/>
    <s v="Life Sciences &amp; Healthcare"/>
    <s v="Care Partners of Connecticut Admin Cost Benchmark"/>
    <m/>
    <s v="RFP"/>
    <d v="2023-08-25T00:00:00"/>
    <s v="Content and Asset Creation (net-new);"/>
    <s v="Unsure"/>
    <s v="&lt; $500,000"/>
    <s v="The clients RFP questionnaire has some specific Deloitte questions that we could use some help answering, e.g. if we're involved in any lawsuits)"/>
    <s v="Word of mouth;"/>
    <s v="Accepted"/>
    <s v="Low"/>
    <n v="1"/>
    <n v="0.33"/>
    <s v="Amit Augustine Singh"/>
    <s v="Kapil Sable"/>
    <s v="Ruchika Akhtar"/>
    <m/>
    <x v="49"/>
    <s v="Amit Augustine Singh"/>
    <s v="Closed"/>
    <m/>
    <m/>
    <m/>
    <d v="2023-08-22T00:00:00"/>
    <m/>
    <s v="Not a Pursuit"/>
    <m/>
    <d v="2023-08-15T12:53:55"/>
    <s v="FY24 P3"/>
    <n v="6.4625578703708015"/>
  </r>
  <r>
    <n v="197"/>
    <d v="2023-08-16T09:53:52"/>
    <d v="2023-08-16T09:56:30"/>
    <s v="jhiipakka@deloitte.com"/>
    <s v="Julie Hiipakka"/>
    <x v="2"/>
    <m/>
    <m/>
    <m/>
    <s v="Workforce Development"/>
    <s v="Yes"/>
    <m/>
    <m/>
    <s v="Yes"/>
    <m/>
    <m/>
    <m/>
    <m/>
    <d v="2023-08-17T00:00:00"/>
    <s v="2 weeks"/>
    <s v="Yes"/>
    <s v="JO-6719856"/>
    <s v="Boston Scientific"/>
    <s v="Life Sciences &amp; Healthcare"/>
    <m/>
    <m/>
    <s v="RFP"/>
    <d v="2023-08-25T00:00:00"/>
    <s v="Content Design / Formatting;Pricing Model;Pursuit Advisory;pre-sales;Account Planning;"/>
    <s v="No"/>
    <s v="&lt; $500,000"/>
    <s v="Rebecca Eakin is already working with me"/>
    <s v="Word of mouth;"/>
    <s v="Accepted"/>
    <s v="Low"/>
    <n v="1"/>
    <n v="0.5"/>
    <s v="Rebecca Eakin"/>
    <m/>
    <m/>
    <m/>
    <x v="45"/>
    <s v=""/>
    <s v="Closed"/>
    <m/>
    <m/>
    <m/>
    <d v="2023-10-01T00:00:00"/>
    <s v="Pre-sales activities have been completed; RFP &quot;light&quot; to be submitted to client if they receive budget approval for a Discovery phase."/>
    <s v="Jupiter Updated (Tags/Team)"/>
    <s v="Content Uploaded"/>
    <d v="2023-08-16T09:53:52"/>
    <s v="FY24 P3"/>
    <n v="45.587592592593865"/>
  </r>
  <r>
    <n v="198"/>
    <d v="2023-08-16T14:40:50"/>
    <d v="2023-08-16T14:44:52"/>
    <s v="mararmstrong@deloitte.com"/>
    <s v="Mary Rose Armstrong"/>
    <x v="0"/>
    <s v="HC Operate"/>
    <s v="Workday"/>
    <m/>
    <m/>
    <s v="No"/>
    <s v="Andrew Breimayer"/>
    <s v="abreimayer@deloitte.com"/>
    <s v="No"/>
    <s v="Andrew Breimayer"/>
    <s v="abreimayer@deloitte.com"/>
    <m/>
    <m/>
    <d v="2023-08-16T00:00:00"/>
    <s v="Less than one week"/>
    <s v="Yes"/>
    <s v="JO-5988132"/>
    <s v="HonorHealth"/>
    <s v="Life Sciences &amp; Healthcare"/>
    <m/>
    <m/>
    <s v="RFP"/>
    <d v="2023-08-18T00:00:00"/>
    <s v="Content Design / Formatting;General messaging support;"/>
    <s v="Unsure"/>
    <s v="&gt; $5M"/>
    <m/>
    <s v="I'm a repeat user of the pod;"/>
    <s v="Accepted"/>
    <s v="Low"/>
    <n v="1"/>
    <n v="0.33"/>
    <s v="Nicholas Gregoretti"/>
    <m/>
    <m/>
    <m/>
    <x v="14"/>
    <s v=""/>
    <s v="Closed"/>
    <m/>
    <m/>
    <m/>
    <d v="2023-08-18T00:00:00"/>
    <s v="Articulated to requestor that scope is limited to attempting to setup design support. We have not agreed to anything else other than that. I've already sent the email to coordinate with Design."/>
    <s v="Jupiter Updated (Tags/Team)"/>
    <m/>
    <d v="2023-08-16T14:40:50"/>
    <s v="FY24 P3"/>
    <n v="1.3883101851824904"/>
  </r>
  <r>
    <n v="199"/>
    <d v="2023-08-17T11:12:35"/>
    <d v="2023-08-17T13:47:51"/>
    <s v="chrisforti@deloitte.com"/>
    <s v="Chris Forti"/>
    <x v="0"/>
    <s v="HC Platform (e.g. ChangeScout, Future of Talent Optimization, etc.)"/>
    <s v="Workday"/>
    <m/>
    <m/>
    <s v="Yes"/>
    <m/>
    <m/>
    <s v="No"/>
    <s v="Rick Aviles"/>
    <s v="riaviles@deloitte.com"/>
    <m/>
    <m/>
    <d v="2023-08-18T00:00:00"/>
    <s v="1 week"/>
    <s v="Yes"/>
    <s v="JO-6961985"/>
    <s v="Medtronic"/>
    <s v="Life Sciences &amp; Healthcare"/>
    <m/>
    <m/>
    <s v="RFP"/>
    <d v="2023-08-24T00:00:00"/>
    <s v="Content Design / Formatting;"/>
    <s v="Yes"/>
    <s v="&gt; $2.5M - $5M"/>
    <s v="There is a pursuit team in place, and they need help with formatting and polishing RFP response document. they already have creative services lined up to help on Tues/Wed next week.  Looking to add bandwidth and PPT skills to the team already in place.  Assigning someone with access to other Workday proposals would be very helpful!"/>
    <s v="I'm a repeat user of the pod;"/>
    <s v="Accepted"/>
    <s v="Low"/>
    <n v="1"/>
    <n v="0.33"/>
    <s v="Ava Damri"/>
    <m/>
    <m/>
    <m/>
    <x v="2"/>
    <s v=""/>
    <s v="Closed"/>
    <m/>
    <m/>
    <m/>
    <d v="2023-08-30T00:00:00"/>
    <s v="Caveat: Ava is the only one supporting up until her PTO (So Fri-Tue); Supported Orals prep - Orals were on 8/30, closing out pursuit"/>
    <s v="Jupiter Updated (Tags/Team)"/>
    <m/>
    <d v="2023-08-17T11:12:35"/>
    <s v="FY24 P3"/>
    <n v="12.532928240740148"/>
  </r>
  <r>
    <n v="200"/>
    <d v="2023-08-21T12:04:51"/>
    <d v="2023-08-21T12:07:24"/>
    <s v="jharless@deloitte.com"/>
    <s v="Jeremy Harless"/>
    <x v="6"/>
    <s v="HC Analytics and Insights Solutions"/>
    <m/>
    <m/>
    <m/>
    <s v="Yes"/>
    <m/>
    <m/>
    <s v="No"/>
    <s v="Eric Bokelberg"/>
    <s v="ebokelberg@deloitte.com"/>
    <m/>
    <m/>
    <d v="2023-08-24T00:00:00"/>
    <s v="2 weeks"/>
    <s v="Yes"/>
    <s v="JO-6818417"/>
    <s v="Carrier"/>
    <s v="Energy, Resources, &amp; Industrials"/>
    <m/>
    <m/>
    <s v="RFP"/>
    <d v="2023-09-01T00:00:00"/>
    <s v="PMO Support / Bid Management;Content Design / Formatting;"/>
    <s v="No"/>
    <s v="&gt; $500K - $1.5M"/>
    <m/>
    <s v="I'm a repeat user of the pod;"/>
    <s v="Canceled"/>
    <m/>
    <s v=""/>
    <m/>
    <m/>
    <m/>
    <m/>
    <m/>
    <x v="5"/>
    <s v=""/>
    <s v="Rejected/Canceled"/>
    <m/>
    <m/>
    <m/>
    <m/>
    <s v="Support no longer required."/>
    <s v="Rejected/Canceled"/>
    <s v="Rejected/Canceled"/>
    <d v="2023-08-21T12:04:51"/>
    <s v="FY24 P3"/>
    <s v=""/>
  </r>
  <r>
    <n v="201"/>
    <d v="2023-08-21T15:57:19"/>
    <d v="2023-08-21T15:59:30"/>
    <s v="jharless@deloitte.com"/>
    <s v="Jeremy Harless"/>
    <x v="0"/>
    <m/>
    <s v="SAP/SF Enabled Transformation"/>
    <m/>
    <m/>
    <s v="Yes"/>
    <m/>
    <m/>
    <s v="No"/>
    <s v="Sergey Shchemelev"/>
    <s v="sshchemelev@deloitte.com"/>
    <m/>
    <m/>
    <d v="2023-08-22T00:00:00"/>
    <s v="1 week"/>
    <s v="Yes"/>
    <s v="JO-6050439"/>
    <s v="Bechtel"/>
    <s v="Energy, Resources, &amp; Industrials"/>
    <m/>
    <m/>
    <s v="RFP"/>
    <d v="2023-09-06T00:00:00"/>
    <s v="PMO Support / Bid Management;Content Design / Formatting;"/>
    <s v="No"/>
    <s v="&gt; $2.5M - $5M"/>
    <m/>
    <s v="I'm a repeat user of the pod;"/>
    <s v="Accepted"/>
    <s v="Medium"/>
    <n v="2"/>
    <n v="0.5"/>
    <s v="Yi-Hui Chang"/>
    <m/>
    <m/>
    <m/>
    <x v="33"/>
    <s v=""/>
    <s v="Closed"/>
    <m/>
    <m/>
    <m/>
    <d v="2023-09-11T00:00:00"/>
    <s v="Oral has completed on 9/14. Oral commitment and waiting for final pricing. "/>
    <s v="Jupiter Updated (Tags/Team)"/>
    <s v="Content Uploaded"/>
    <d v="2023-08-21T15:57:19"/>
    <s v="FY24 P3"/>
    <n v="20.335196759260725"/>
  </r>
  <r>
    <n v="202"/>
    <d v="2023-08-22T09:49:31"/>
    <d v="2023-08-22T09:54:44"/>
    <s v="brichiu@deloitte.com"/>
    <s v="Brian Chiu"/>
    <x v="0"/>
    <s v="HC Operate"/>
    <s v="Workday"/>
    <m/>
    <m/>
    <s v="Yes"/>
    <m/>
    <m/>
    <s v="Yes"/>
    <m/>
    <m/>
    <m/>
    <m/>
    <d v="2023-08-24T00:00:00"/>
    <s v="2 weeks"/>
    <s v="Yes"/>
    <s v="JO-6959081"/>
    <s v="Corteva"/>
    <s v="Energy, Resources, &amp; Industrials"/>
    <m/>
    <m/>
    <s v="Orals"/>
    <m/>
    <s v="Content Design / Formatting;PMO Support / Bid Management;"/>
    <s v="No"/>
    <s v="&gt; $2.5M - $5M"/>
    <s v="We have a long prior history with Corteva, and are currently talking to VP of Talent. We believe we'll need more professional materials when our proposal ultimately goes to CHRO for approval._x000a__x000a_Not sure why HCAS question was required to answer, but I put Operate."/>
    <s v="Word of mouth;"/>
    <s v="Accepted"/>
    <s v="Low"/>
    <n v="1"/>
    <n v="0.33"/>
    <s v="Ruchika Akhtar"/>
    <s v="Yi-Hui Chang"/>
    <m/>
    <m/>
    <x v="50"/>
    <s v=""/>
    <s v="Closed"/>
    <m/>
    <m/>
    <m/>
    <d v="2023-11-15T00:00:00"/>
    <m/>
    <s v="Jupiter Updated (Tags/Team)"/>
    <m/>
    <d v="2023-08-22T09:49:31"/>
    <s v="FY24 P3"/>
    <n v="84.590613425927586"/>
  </r>
  <r>
    <n v="203"/>
    <d v="2023-08-22T11:12:02"/>
    <d v="2023-08-22T11:17:36"/>
    <s v="tmcmillin@deloitte.com"/>
    <s v="Tim Mcmillin"/>
    <x v="6"/>
    <s v="HC Operate"/>
    <m/>
    <m/>
    <m/>
    <s v="Yes"/>
    <m/>
    <m/>
    <s v="No"/>
    <s v="Marissa Drahiem"/>
    <s v="madraheim@deloitte.com"/>
    <m/>
    <m/>
    <d v="2023-08-22T00:00:00"/>
    <s v="Less than one week"/>
    <s v="Yes"/>
    <s v="JO-6852111"/>
    <s v="Crawford &amp; Co"/>
    <s v="Financial Services"/>
    <m/>
    <m/>
    <s v="RFP"/>
    <d v="2023-08-31T00:00:00"/>
    <s v="Content and Asset Creation (net-new);"/>
    <s v="No"/>
    <s v="&gt; $1.5M - $2.5M"/>
    <s v="We need GTM support for responding to questions and deck support"/>
    <s v="I'm a repeat user of the pod;"/>
    <s v="Accepted"/>
    <s v="Low"/>
    <n v="1"/>
    <n v="0.25"/>
    <s v="Joann Boduch"/>
    <m/>
    <m/>
    <m/>
    <x v="19"/>
    <s v=""/>
    <s v="Closed"/>
    <m/>
    <d v="2023-08-22T00:00:00"/>
    <m/>
    <d v="2023-08-31T00:00:00"/>
    <m/>
    <s v="Jupiter Updated (Tags/Team)"/>
    <m/>
    <d v="2023-08-22T11:12:02"/>
    <s v="FY24 P3"/>
    <n v="8.5333101851865649"/>
  </r>
  <r>
    <n v="204"/>
    <d v="2023-08-25T08:07:56"/>
    <d v="2023-08-25T08:11:14"/>
    <s v="zpremji@deloitte.com"/>
    <s v="Zain Premji"/>
    <x v="0"/>
    <m/>
    <s v="HR Strategy &amp; Solutions"/>
    <m/>
    <m/>
    <s v="Yes"/>
    <m/>
    <m/>
    <s v="No"/>
    <s v="Mustaque Ali"/>
    <s v="muhali@deloitte.com"/>
    <m/>
    <m/>
    <d v="2023-08-25T00:00:00"/>
    <s v="1 week"/>
    <s v="Yes"/>
    <s v="JO-6957745"/>
    <s v="eBay"/>
    <s v="Consumer"/>
    <s v="eBay Labor Relations Assessment"/>
    <m/>
    <s v="RFI"/>
    <d v="2023-09-01T00:00:00"/>
    <s v="PMO Support / Bid Management;Content and Asset Creation (net-new);Content Design / Formatting;"/>
    <s v="No"/>
    <s v="&gt; $500K - $1.5M"/>
    <m/>
    <s v="I'm a repeat user of the pod;"/>
    <s v="Accepted"/>
    <s v="Medium"/>
    <n v="2"/>
    <n v="0.5"/>
    <s v="Nicholas Gregoretti"/>
    <m/>
    <m/>
    <m/>
    <x v="14"/>
    <s v=""/>
    <s v="Closed"/>
    <m/>
    <m/>
    <m/>
    <d v="2023-11-30T00:00:00"/>
    <s v="NG: Shared with requestor that scope is limited to setting up design support and conducting 2 storyboard reviews._x000a_RE: Adjusted weight on 9/21 because RFP still hasn't dropped; will readjust accordingly upon receipt_x000a_Sent email to requestor confirming support will start on 8/28; Joann will be primary and ultimately transition over to Rebecca as Primary; Nick G. will provide additional support as needed._x000a_CB: Closing on 11/30 per Nick's confirmation."/>
    <s v="Jupiter Updated (Tags/Team)"/>
    <m/>
    <d v="2023-08-25T08:07:56"/>
    <s v="FY24 P3"/>
    <n v="96.661157407404971"/>
  </r>
  <r>
    <n v="205"/>
    <d v="2023-08-25T10:12:46"/>
    <d v="2023-08-25T10:19:23"/>
    <s v="chrismurphy@deloitte.com"/>
    <s v="Chris Murphy"/>
    <x v="0"/>
    <m/>
    <s v="SAP/SF Enabled Transformation"/>
    <m/>
    <m/>
    <s v="Yes"/>
    <m/>
    <m/>
    <s v="No"/>
    <s v="Andrea Colianni"/>
    <s v="andreacolianni@deloitte.com"/>
    <m/>
    <m/>
    <d v="2023-08-28T00:00:00"/>
    <s v="4 + weeks"/>
    <s v="Yes"/>
    <s v="JO-6982998"/>
    <s v="NY Power Authority"/>
    <s v="Energy, Resources, &amp; Industrials"/>
    <s v="Success Factors Operation Support"/>
    <m/>
    <s v="RFP"/>
    <d v="2023-10-04T00:00:00"/>
    <s v="PMO Support / Bid Management;Content Design / Formatting;Pricing Model;"/>
    <s v="Unsure"/>
    <s v="$3.2M"/>
    <s v="We have a team already coming together, but areg opening the Jupiter and aligning on deal size in parallel.  The 1st round of questions is due 9/11 ahead of the 10/4 RFP deadline, looking to get organized in Teams, meeting scheduled, all the good 1st steps as things come together."/>
    <s v="Word of mouth;"/>
    <s v="Accepted"/>
    <s v="Medium"/>
    <n v="2"/>
    <n v="0.33"/>
    <s v="(Maddy) Madhusudan Purushothaman"/>
    <s v="Amit Augustine Singh"/>
    <s v="Kapil Sable"/>
    <m/>
    <x v="51"/>
    <s v="Amit Augustine Singh"/>
    <s v="Closed"/>
    <m/>
    <d v="2023-08-28T00:00:00"/>
    <m/>
    <d v="2023-12-01T00:00:00"/>
    <s v="12/01 Received confirmation from Chris Murphy to close the request. Chris will create the intake form as soon as he hear from NYPA. _x000a_11/10: Maddy to followup with the NYPA team for any follow up support.11/10 : RFP is submitted awaiting for further instruction for next steps, until then the request is kept on hold status._x000a_10/20: Currently supporting any Orals deck request that may come up for design/format. Content work is complete for now. 11/10 Mark requested to keep the intake request on hold until further update. Planning to do followup with Mark on 11/17. 11/29 Chris replied with an email mentioning so far no update received from NYPA. The status of proposal is still under discussion. Hence the status should be on Hold for time being. "/>
    <s v="Jupiter Updated (Tags/Team)"/>
    <s v="Content Uploaded"/>
    <d v="2023-08-25T10:12:46"/>
    <s v="FY24 P3"/>
    <n v="97.574467592596193"/>
  </r>
  <r>
    <n v="206"/>
    <d v="2023-08-25T11:02:27"/>
    <d v="2023-08-25T11:04:33"/>
    <s v="jhiipakka@deloitte.com"/>
    <s v="Julie Hiipakka"/>
    <x v="2"/>
    <m/>
    <m/>
    <m/>
    <s v="Workforce Development"/>
    <s v="Yes"/>
    <m/>
    <m/>
    <s v="Yes"/>
    <s v="Julie Hiipakka"/>
    <s v="jhiipakka@deloitte.com"/>
    <m/>
    <m/>
    <d v="2023-08-25T00:00:00"/>
    <s v="Less than one week"/>
    <s v="Yes"/>
    <s v="JO-6559880"/>
    <s v="Merck"/>
    <s v="Life Sciences &amp; Healthcare"/>
    <s v="Merck Marketing Capabilities Assessment"/>
    <m/>
    <s v="RFP"/>
    <d v="2023-08-30T00:00:00"/>
    <s v="Content Design / Formatting;Content and Asset Creation (net-new);Pricing Model;"/>
    <s v="No"/>
    <s v="&lt; $500,000"/>
    <s v="Cole knows Merck. "/>
    <s v="I'm a repeat user of the pod;"/>
    <s v="Accepted"/>
    <s v="Medium"/>
    <n v="1"/>
    <n v="0.33"/>
    <s v="Cole Butchen"/>
    <m/>
    <m/>
    <m/>
    <x v="52"/>
    <s v=""/>
    <s v="Closed"/>
    <m/>
    <d v="2023-08-25T00:00:00"/>
    <m/>
    <d v="2023-09-08T00:00:00"/>
    <s v="Submitted RFP to client and awaiting feedback."/>
    <s v="Jupiter Updated (Tags/Team)"/>
    <m/>
    <d v="2023-08-25T11:02:27"/>
    <s v="FY24 P3"/>
    <n v="13.53996527777781"/>
  </r>
  <r>
    <n v="207"/>
    <d v="2023-08-28T10:53:07"/>
    <d v="2023-08-28T10:56:37"/>
    <s v="chrisforti@deloitte.com"/>
    <s v="Chris Forti"/>
    <x v="0"/>
    <m/>
    <s v="Payroll &amp; Workforce Management Solutions"/>
    <m/>
    <m/>
    <s v="Yes"/>
    <m/>
    <m/>
    <s v="No"/>
    <s v="Anne St. Clair"/>
    <s v="anstclair@deloitte.com"/>
    <m/>
    <m/>
    <d v="2023-08-29T00:00:00"/>
    <s v="1 week"/>
    <s v="Not a Pursuit"/>
    <s v="N/A"/>
    <s v="Highmark Health"/>
    <s v="Life Sciences &amp; Healthcare"/>
    <s v="Highmark UKG Assessment &amp; Implementation"/>
    <m/>
    <s v="RFP"/>
    <d v="2023-09-01T00:00:00"/>
    <s v="Content Design / Formatting;PMO Support / Bid Management;"/>
    <s v="Unsure"/>
    <s v="&gt; $2.5M - $5M"/>
    <s v="Client is asking for a proposal.  Due date may be by the end of the week, or possibly, early next week.  I'm figuring out the details still, yet wanted to get my ask in ASAP."/>
    <s v="I'm a repeat user of the pod;"/>
    <s v="Rejected"/>
    <s v="Medium"/>
    <n v="2"/>
    <n v="0.33"/>
    <m/>
    <m/>
    <m/>
    <m/>
    <x v="5"/>
    <s v=""/>
    <s v="Rejected/Canceled"/>
    <m/>
    <m/>
    <m/>
    <m/>
    <s v="Reject w/ explanation: Shared bench report, asset inventory, guide to engaging creative services._x000a__x000a_Convo w/ Chris - due date is end of next week; Chris is on PTO next week. Have some existing content. Looking for PMO support, formatting for consistency. Told Chris we will likely not be able to support this, but would pull the bench report for her and send her the asset inventory if we cannot support it. _x000a_"/>
    <s v="Rejected/Canceled"/>
    <s v="Rejected/Canceled"/>
    <d v="2023-08-28T10:53:07"/>
    <s v="FY24 P4"/>
    <s v=""/>
  </r>
  <r>
    <n v="208"/>
    <d v="2023-08-28T15:45:20"/>
    <d v="2023-08-28T15:49:16"/>
    <s v="jharless@deloitte.com"/>
    <s v="Jeremy Harless"/>
    <x v="0"/>
    <s v="HC Platform (e.g. ChangeScout, Future of Talent Optimization, etc.)"/>
    <s v="Workday"/>
    <m/>
    <m/>
    <s v="Yes"/>
    <m/>
    <m/>
    <s v="No"/>
    <s v="Kartik Shukla"/>
    <s v="kdshukla@deloitte.com"/>
    <m/>
    <m/>
    <d v="2023-08-29T00:00:00"/>
    <s v="3 weeks"/>
    <s v="Yes"/>
    <s v="JO-6983972"/>
    <s v="Carrier Corp"/>
    <s v="Energy, Resources, &amp; Industrials"/>
    <m/>
    <m/>
    <s v="RFP"/>
    <d v="2023-09-20T00:00:00"/>
    <s v="PMO Support / Bid Management;Content and Asset Creation (net-new);Content Design / Formatting;"/>
    <s v="Unsure"/>
    <s v="&gt; $1.5M - $2.5M"/>
    <m/>
    <s v="I'm a repeat user of the pod;"/>
    <s v="Accepted"/>
    <s v="Medium"/>
    <n v="2"/>
    <n v="0.2"/>
    <s v="Ruchika Akhtar"/>
    <s v="Amit Augustine Singh"/>
    <m/>
    <m/>
    <x v="40"/>
    <s v="Amit Augustine Singh"/>
    <s v="Closed"/>
    <m/>
    <d v="2023-09-04T00:00:00"/>
    <m/>
    <d v="2023-09-20T00:00:00"/>
    <s v="Call moved by Jeremy to 9/5 as he is till waiting to hear back from the team on scope and next steps. Added Kartik Shukla to the call rescheduled for 9/5. Will update the tracker once we have more info on it. _x000a_[RA 11/15: Closing based on Final deck review notes]"/>
    <s v="Jupiter Updated (Tags/Team)"/>
    <s v="Content Uploaded"/>
    <d v="2023-08-28T15:45:20"/>
    <s v="FY24 P4"/>
    <n v="22.343518518515339"/>
  </r>
  <r>
    <n v="209"/>
    <d v="2023-08-29T17:56:31"/>
    <d v="2023-08-29T18:00:22"/>
    <s v="gstephans@deloitte.com"/>
    <s v="Greg Stephans"/>
    <x v="0"/>
    <m/>
    <s v="Payroll &amp; Workforce Management Solutions"/>
    <m/>
    <m/>
    <s v="Yes"/>
    <m/>
    <m/>
    <s v="No"/>
    <s v="Jeffery D. Miller"/>
    <s v="jefmiller@deloitte.com"/>
    <m/>
    <m/>
    <d v="2023-08-30T00:00:00"/>
    <s v="2 weeks"/>
    <s v="Yes"/>
    <s v="JO-6765083"/>
    <s v="HD Supply"/>
    <s v="Consumer"/>
    <m/>
    <m/>
    <s v="RFP"/>
    <d v="2023-09-11T00:00:00"/>
    <s v="Content and Asset Creation (net-new);Content Design / Formatting; Pursuit Advisory"/>
    <s v="No"/>
    <s v="&gt; $1.5M - $2.5M"/>
    <s v="Brian Proctor, who is advising on this pursuit (but not the LEP), mentioned that Mike Gillman recently joined the Pod, and would be a great resource to have given his background with WFM.  If he has cycles, we'd love to have him on board!"/>
    <s v="I'm a repeat user of the pod;"/>
    <s v="Accepted"/>
    <s v="Medium"/>
    <n v="2"/>
    <n v="0.5"/>
    <s v="Michael Gilman"/>
    <m/>
    <m/>
    <m/>
    <x v="53"/>
    <s v=""/>
    <s v="Closed"/>
    <m/>
    <m/>
    <m/>
    <d v="2023-09-14T00:00:00"/>
    <s v="RFP was submitted, Team will engage with new request  if they need additional support"/>
    <s v="Jupiter Updated (Tags/Team)"/>
    <s v="Content Uploaded"/>
    <d v="2023-08-29T17:56:31"/>
    <s v="FY24 P4"/>
    <n v="15.252418981479423"/>
  </r>
  <r>
    <n v="210"/>
    <d v="2023-08-30T07:08:43"/>
    <d v="2023-08-30T07:14:10"/>
    <s v="echodaczek@deloitte.com"/>
    <s v="Elizabeth Chodaczek"/>
    <x v="2"/>
    <m/>
    <m/>
    <m/>
    <s v="Workforce Strategy &amp; Analytics"/>
    <s v="Yes"/>
    <m/>
    <m/>
    <s v="Yes"/>
    <m/>
    <m/>
    <m/>
    <m/>
    <d v="2023-08-30T00:00:00"/>
    <s v="1 week"/>
    <s v="Yes"/>
    <s v="JO-7005421"/>
    <s v="NYL"/>
    <s v="Financial Services"/>
    <s v="NYL Skills Implementation"/>
    <m/>
    <s v="RFP"/>
    <d v="2023-09-08T00:00:00"/>
    <s v="PMO Support / Bid Management;Content Design / Formatting;Content and Asset Creation (net-new);Vendor Alliance Support;Pricing Model;"/>
    <s v="No"/>
    <s v="&gt; $500K - $1.5M"/>
    <s v="Summary of RFP is below. We submitted questions last night. We are in search of a partner to provide implementation support on the journey towards creating a skills-based organization, ensuring that the transformation is successful, sustainable, and aligned with the organization’s strategic objectives.  The partner will help us implement the identified technology platform/solution, which delivers a skills taxonomy by gathering and analyzing data from various sources.  The technology solution will serve as a basis in which insights on talent trends, potential candidates, career paths, skills gaps, and prescriptive learning pathways can be identified.  The implementation partner will help us chart the journey on how to design and implement a cohesive and forward-thinking strategy for adopting and implementing skills-based talent practices across the organization."/>
    <s v="HC Leadership Meeting Announcement;"/>
    <s v="Accepted"/>
    <s v="High"/>
    <n v="3"/>
    <n v="0.5"/>
    <s v="Rebecca Eakin"/>
    <m/>
    <m/>
    <m/>
    <x v="45"/>
    <s v=""/>
    <s v="Closed"/>
    <m/>
    <m/>
    <m/>
    <d v="2023-09-29T00:00:00"/>
    <s v="Submitted RFP to client and awaiting feedback."/>
    <s v="Jupiter Updated (Tags/Team)"/>
    <s v="Content Uploaded"/>
    <d v="2023-08-30T07:08:43"/>
    <s v="FY24 P4"/>
    <n v="29.702280092591536"/>
  </r>
  <r>
    <n v="211"/>
    <d v="2023-08-30T11:02:00"/>
    <d v="2023-08-30T11:06:46"/>
    <s v="andrclark@deloitte.com"/>
    <s v="Andrew G Clark"/>
    <x v="0"/>
    <m/>
    <s v="Payroll &amp; Workforce Management Solutions"/>
    <m/>
    <m/>
    <s v="Yes"/>
    <m/>
    <m/>
    <s v="No"/>
    <s v="Nick Mina"/>
    <s v="nmina@deloitte.com"/>
    <m/>
    <m/>
    <d v="2023-09-06T00:00:00"/>
    <s v="3 weeks"/>
    <s v="Yes"/>
    <s v="JO-6537008"/>
    <s v="TJX - WFM Implementation Full Program"/>
    <s v="Consumer"/>
    <m/>
    <m/>
    <s v="Pre-RFX"/>
    <m/>
    <s v="PMO Support / Bid Management;Account Planning;Pursuit Advisory;Content and Asset Creation (net-new);"/>
    <s v="Yes"/>
    <s v="&gt; $5M"/>
    <s v="This request is to start to engage the HC GTM pod to support the TJX WFM implementation. RFP has not been released but we are mobilizing the team and getting ready for the RFP."/>
    <s v="I'm a repeat user of the pod;"/>
    <s v="Accepted"/>
    <s v="High"/>
    <n v="3"/>
    <n v="0.33"/>
    <s v="Nicholas Gregoretti"/>
    <s v="Michael Gilman"/>
    <m/>
    <m/>
    <x v="54"/>
    <s v=""/>
    <s v="Closed"/>
    <m/>
    <m/>
    <m/>
    <d v="2023-09-30T00:00:00"/>
    <s v="NG will support as primary while MG finishes up Ameren; MG will take over once Ameren wraps 12-SEPT."/>
    <s v="Jupiter Updated (Tags/Team)"/>
    <m/>
    <d v="2023-08-30T11:02:00"/>
    <s v="FY24 P4"/>
    <n v="30.540277777778101"/>
  </r>
  <r>
    <n v="213"/>
    <d v="2023-08-31T08:43:50"/>
    <d v="2023-08-31T08:45:22"/>
    <s v="marawat@deloitte.com"/>
    <s v="Manu Birendra Singh Rawat"/>
    <x v="2"/>
    <m/>
    <m/>
    <m/>
    <s v="Workforce Strategy &amp; Analytics"/>
    <s v="Yes"/>
    <m/>
    <m/>
    <s v="Yes"/>
    <m/>
    <m/>
    <m/>
    <m/>
    <d v="2023-08-31T00:00:00"/>
    <s v="1 week"/>
    <s v="Not a Pursuit"/>
    <s v="N/A"/>
    <s v="AES LATAM"/>
    <s v="Energy, Resources, &amp; Industrials"/>
    <s v="AES LATAM Skills, Career, and Change Management Project"/>
    <m/>
    <s v="RFP"/>
    <d v="2023-09-13T00:00:00"/>
    <s v="PMO Support / Bid Management;Content Design / Formatting;Pricing Model;"/>
    <s v="No"/>
    <s v="&gt; $500K - $1.5M"/>
    <m/>
    <s v="Email communication;"/>
    <s v="Rejected"/>
    <s v="Medium"/>
    <n v="2"/>
    <n v="0.5"/>
    <m/>
    <m/>
    <m/>
    <m/>
    <x v="5"/>
    <s v=""/>
    <s v="Rejected/Canceled"/>
    <m/>
    <m/>
    <m/>
    <m/>
    <s v="8/31 - Reject w/ explanation: bench resources, asset inventory, pod contact details, creative services etc."/>
    <s v="Rejected/Canceled"/>
    <s v="Rejected/Canceled"/>
    <d v="2023-08-31T08:43:50"/>
    <s v="FY24 P4"/>
    <s v=""/>
  </r>
  <r>
    <n v="214"/>
    <d v="2023-09-01T11:44:09"/>
    <d v="2023-09-01T11:45:52"/>
    <s v="zpremji@deloitte.com"/>
    <s v="Zain Premji"/>
    <x v="0"/>
    <m/>
    <s v="HR Strategy &amp; Solutions"/>
    <m/>
    <m/>
    <s v="Yes"/>
    <m/>
    <m/>
    <s v="No"/>
    <s v="Mustaque Ali"/>
    <s v="muhali@deloitte.com"/>
    <m/>
    <m/>
    <d v="2023-09-04T00:00:00"/>
    <s v="2 weeks"/>
    <s v="Yes"/>
    <s v="JO-6992522"/>
    <s v="Globalfoundries"/>
    <s v="Technology, Media, &amp; Telecom"/>
    <m/>
    <m/>
    <s v="RFP"/>
    <d v="2023-09-20T00:00:00"/>
    <s v="PMO Support / Bid Management;Content Design / Formatting;"/>
    <s v="No"/>
    <s v="&gt; $500K - $1.5M"/>
    <m/>
    <s v="I'm a repeat user of the pod;"/>
    <s v="Accepted"/>
    <s v="Medium"/>
    <n v="2"/>
    <n v="0.33"/>
    <s v="Nicholas Gregoretti"/>
    <s v="Sonakshi Malik"/>
    <m/>
    <m/>
    <x v="55"/>
    <s v=""/>
    <s v="Closed"/>
    <m/>
    <m/>
    <m/>
    <d v="2023-11-17T00:00:00"/>
    <s v="RE: Adjusted weight on 9/21 because RFP still hasn't dropped; will readjust accordingly upon receipt_x000a_Sent email to requestor confirming support will start on 8/28; Joann will be primary and ultimately transition over to Rebecca as Primary; Nick G. will provide additional support as needed._x000a_CB: Confirmed with Nick that RFP is still ongoing."/>
    <s v="Jupiter Updated (Tags/Team)"/>
    <m/>
    <d v="2023-09-01T11:44:09"/>
    <s v="FY24 P4"/>
    <n v="76.51100694444176"/>
  </r>
  <r>
    <n v="215"/>
    <d v="2023-09-05T14:20:38"/>
    <d v="2023-09-05T14:25:29"/>
    <s v="tmcmillin@deloitte.com"/>
    <s v="Tim Mcmillin"/>
    <x v="6"/>
    <s v="HC Operate"/>
    <m/>
    <m/>
    <m/>
    <s v="Yes"/>
    <m/>
    <m/>
    <s v="Yes"/>
    <m/>
    <m/>
    <m/>
    <m/>
    <d v="2023-09-06T00:00:00"/>
    <s v="1 week"/>
    <s v="Yes"/>
    <s v="JO-6704148"/>
    <s v="Nomura"/>
    <s v="Financial Services"/>
    <m/>
    <m/>
    <s v="Orals"/>
    <d v="2023-09-14T00:00:00"/>
    <s v="Content and Asset Creation (net-new);Content Design / Formatting;"/>
    <s v="No"/>
    <s v="&gt; $1.5M - $2.5M"/>
    <s v="we have just been down selected for orals for Nomura SAP operate support deal.  We have a complete proposal deck however we will need help modifying the proposal deck into an orals deck.  An agenda from Nomura is forthcoming for the orals. Would be great to have someone that is comfortable transforming a deck from proposal to orals format"/>
    <s v="I'm a repeat user of the pod;"/>
    <s v="Accepted"/>
    <s v="Medium"/>
    <n v="2"/>
    <n v="0.5"/>
    <s v="Ruchika Akhtar"/>
    <s v="Amit Augustine Singh"/>
    <s v="Kapil Sable"/>
    <m/>
    <x v="56"/>
    <s v="Amit Augustine Singh"/>
    <s v="Closed"/>
    <m/>
    <m/>
    <m/>
    <d v="2023-09-14T00:00:00"/>
    <s v="NG: Spoke with requestor; states it will be refining proposal deck into an orals deck. Orals agenda is yet to be shared, but plan is to have orals 9/14 at 6:30a ET._x000a_[RA 11/16: Followed-up with Tim referring to the final deck review call of 9/14. Will close based on his response]"/>
    <s v="Jupiter Updated (Tags/Team)"/>
    <s v="Content Uploaded"/>
    <d v="2023-09-05T14:20:38"/>
    <s v="FY24 P4"/>
    <n v="8.4023379629652482"/>
  </r>
  <r>
    <n v="216"/>
    <d v="2023-09-12T14:52:48"/>
    <d v="2023-09-12T16:23:07"/>
    <s v="andrclark@deloitte.com"/>
    <s v="Andrew G Clark"/>
    <x v="0"/>
    <m/>
    <s v="Digital HR &amp; Emerging Solutions"/>
    <m/>
    <m/>
    <s v="Yes"/>
    <m/>
    <m/>
    <s v="No"/>
    <s v="Derek Polzien"/>
    <s v="dpolzien@deloitte.com"/>
    <m/>
    <m/>
    <d v="2023-09-13T00:00:00"/>
    <s v="Less than one week"/>
    <s v="Yes"/>
    <s v="JO-6975000"/>
    <s v="Estee Lauder Companies"/>
    <s v="Consumer"/>
    <m/>
    <m/>
    <s v="RFI"/>
    <d v="2023-09-14T00:00:00"/>
    <s v="Content Design / Formatting;"/>
    <s v="No"/>
    <s v="&gt; $1.5M - $2.5M"/>
    <s v="We need an extra set of hands to prepare a couple of slides for an informal proposal due Thursday."/>
    <s v="I'm a repeat user of the pod;"/>
    <s v="Accepted"/>
    <s v="Low"/>
    <n v="1"/>
    <n v="0.33"/>
    <s v="Cole Butchen"/>
    <m/>
    <m/>
    <m/>
    <x v="52"/>
    <s v=""/>
    <s v="Closed"/>
    <m/>
    <d v="2023-09-13T00:00:00"/>
    <m/>
    <d v="2023-09-18T00:00:00"/>
    <m/>
    <s v="Jupiter Updated (Tags/Team)"/>
    <m/>
    <d v="2023-09-12T14:52:48"/>
    <s v="FY24 P4"/>
    <n v="5.3799999999973807"/>
  </r>
  <r>
    <n v="217"/>
    <d v="2023-09-13T10:39:22"/>
    <d v="2023-09-13T11:27:42"/>
    <s v="jharless@deloitte.com"/>
    <s v="Jeremy Harless"/>
    <x v="0"/>
    <s v="HC Platform (e.g. ChangeScout, Future of Talent Optimization, etc.)"/>
    <s v="Workday"/>
    <m/>
    <m/>
    <s v="Yes"/>
    <m/>
    <m/>
    <s v="Yes"/>
    <m/>
    <m/>
    <m/>
    <m/>
    <d v="2023-09-14T00:00:00"/>
    <s v="1 week"/>
    <s v="Yes"/>
    <s v="JO-6983972"/>
    <s v="Carrier Corp"/>
    <s v="Energy, Resources, &amp; Industrials"/>
    <m/>
    <m/>
    <s v="RFP"/>
    <d v="2023-09-20T00:00:00"/>
    <s v="Content Design / Formatting;"/>
    <s v="No"/>
    <s v="&gt; $5M"/>
    <s v="We need support for proof reading and editing response to spreadsheet questions for RFP response."/>
    <s v="I'm a repeat user of the pod;"/>
    <s v="Accepted"/>
    <s v="Low"/>
    <n v="1"/>
    <n v="0.33"/>
    <s v="Michael Gilman"/>
    <m/>
    <m/>
    <m/>
    <x v="53"/>
    <s v=""/>
    <s v="Closed"/>
    <m/>
    <m/>
    <m/>
    <d v="2023-09-20T00:00:00"/>
    <s v="RFP was submitted, Team will engage with new request  if they need additional support"/>
    <s v="Jupiter Updated (Tags/Team)"/>
    <m/>
    <d v="2023-09-13T10:39:22"/>
    <s v="FY24 P4"/>
    <n v="6.5559953703705105"/>
  </r>
  <r>
    <n v="218"/>
    <d v="2023-09-13T13:11:24"/>
    <d v="2023-09-13T13:13:39"/>
    <s v="jharless@deloitte.com"/>
    <s v="Jeremy Harless"/>
    <x v="10"/>
    <m/>
    <m/>
    <m/>
    <m/>
    <s v="Yes"/>
    <m/>
    <m/>
    <s v="Yes"/>
    <m/>
    <m/>
    <m/>
    <m/>
    <d v="2023-09-18T00:00:00"/>
    <s v="2 weeks"/>
    <s v="Not a Pursuit"/>
    <s v="N/A"/>
    <s v="Mars Workday and ServiceNow Case Study Write up"/>
    <s v="Energy, Resources, &amp; Industrials"/>
    <m/>
    <m/>
    <m/>
    <m/>
    <s v="Content and Asset Creation (net-new);"/>
    <s v="No"/>
    <s v="N/A - Not a pursuit"/>
    <s v="Lisa Fox requested support to build out a qual for internal proposal use for Mars Inc.  We have multiple documents with the content needed but need someone that can pull it together in a powerpoint."/>
    <s v="I'm a repeat user of the pod;"/>
    <s v="Accepted"/>
    <s v="Low"/>
    <n v="1"/>
    <n v="0.25"/>
    <s v="Amit Augustine Singh"/>
    <s v="Ruchika Akhtar"/>
    <s v="Kapil Sable"/>
    <m/>
    <x v="57"/>
    <s v="Amit Augustine Singh"/>
    <s v="Closed"/>
    <m/>
    <m/>
    <m/>
    <d v="2023-09-22T00:00:00"/>
    <s v="10/20: No updates from Jeremy. Will follow and close._x000a_[RA 11/16: sent follow-up email to Jeremy]"/>
    <s v="Not a Pursuit"/>
    <m/>
    <d v="2023-09-13T13:11:24"/>
    <s v="FY24 P4"/>
    <n v="8.4504166666665697"/>
  </r>
  <r>
    <n v="219"/>
    <d v="2023-09-13T22:30:06"/>
    <d v="2023-09-13T22:32:21"/>
    <s v="gstephans@deloitte.com"/>
    <s v="Greg Stephans"/>
    <x v="0"/>
    <m/>
    <s v="HR Strategy &amp; Solutions"/>
    <m/>
    <m/>
    <s v="Yes"/>
    <m/>
    <m/>
    <s v="No"/>
    <s v="Derek Polzien"/>
    <s v="dpolzien@deloitte.com"/>
    <m/>
    <m/>
    <d v="2023-09-14T00:00:00"/>
    <s v="2 weeks"/>
    <s v="Yes"/>
    <s v="JO-7027119"/>
    <s v="Kirkland &amp; Ellis"/>
    <s v="Consumer"/>
    <s v="Hire-to-Retire (H2R) Assessment"/>
    <m/>
    <s v="RFP"/>
    <d v="2023-09-26T00:00:00"/>
    <s v="PMO Support / Bid Management;Content and Asset Creation (net-new);Content Design / Formatting;Pricing Model;Pursuit Advisory;"/>
    <s v="No"/>
    <s v="&gt; $500K - $1.5M"/>
    <m/>
    <s v="I'm a repeat user of the pod;"/>
    <s v="Accepted"/>
    <s v="High"/>
    <n v="3"/>
    <n v="0.5"/>
    <s v="Logan Webb"/>
    <m/>
    <m/>
    <m/>
    <x v="26"/>
    <s v=""/>
    <s v="Closed"/>
    <m/>
    <m/>
    <m/>
    <d v="2023-11-17T00:00:00"/>
    <s v="11/ 8 - Waiting on PPMD debrief from Orals to confirm if there are any follow-on discussions needed"/>
    <s v="Jupiter Updated (Tags/Team)"/>
    <s v="Content Uploaded"/>
    <d v="2023-09-13T22:30:06"/>
    <s v="FY24 P4"/>
    <n v="64.062430555553874"/>
  </r>
  <r>
    <n v="220"/>
    <d v="2023-09-14T10:18:36"/>
    <d v="2023-09-14T10:34:06"/>
    <s v="fsymes@deloitte.com"/>
    <s v="Frances Symes"/>
    <x v="2"/>
    <m/>
    <m/>
    <m/>
    <s v="Workforce Development"/>
    <s v="Yes"/>
    <m/>
    <m/>
    <s v="Yes"/>
    <m/>
    <m/>
    <m/>
    <m/>
    <d v="2023-09-14T00:00:00"/>
    <s v="2 weeks"/>
    <s v="Yes"/>
    <s v="JO-7023087"/>
    <s v="United Airlines / Leadership Framework Redesign and Implementation"/>
    <s v="Consumer"/>
    <m/>
    <m/>
    <s v="RFP"/>
    <d v="2023-09-25T00:00:00"/>
    <s v="Content Design / Formatting;PMO Support / Bid Management;Content and Asset Creation (net-new);Pricing Model;"/>
    <s v="No"/>
    <s v="&gt; $500K - $1.5M"/>
    <s v="We have a lot of great content to draw on from the leadership practice"/>
    <s v="Someone from the pod reached out to me offering to assist on my pursuit;I'm a repeat user of the pod;"/>
    <s v="Accepted"/>
    <s v="High"/>
    <n v="3"/>
    <n v="0.5"/>
    <s v="Rebecca Eakin"/>
    <m/>
    <m/>
    <m/>
    <x v="45"/>
    <s v=""/>
    <s v="Closed"/>
    <m/>
    <m/>
    <m/>
    <d v="2023-09-25T00:00:00"/>
    <m/>
    <s v="Jupiter Updated (Tags/Team)"/>
    <s v="Content Uploaded"/>
    <d v="2023-09-14T10:18:36"/>
    <s v="FY24 P4"/>
    <n v="10.570416666669189"/>
  </r>
  <r>
    <n v="221"/>
    <d v="2023-09-15T10:14:56"/>
    <d v="2023-09-15T10:16:52"/>
    <s v="punetandon@deloitte.com"/>
    <s v="Puneet Tandon"/>
    <x v="0"/>
    <m/>
    <s v="Workday"/>
    <m/>
    <m/>
    <s v="Yes"/>
    <m/>
    <m/>
    <s v="No"/>
    <s v="Mustaque Ali"/>
    <s v="muhali@deloitte.com"/>
    <m/>
    <m/>
    <d v="2023-09-20T00:00:00"/>
    <s v="2 weeks"/>
    <s v="Yes"/>
    <s v="JO-6332321"/>
    <s v="DoorDash"/>
    <s v="Technology, Media, &amp; Telecom"/>
    <m/>
    <m/>
    <s v="Pre-RFX"/>
    <d v="2023-10-03T00:00:00"/>
    <s v="PMO Support / Bid Management;Content and Asset Creation (net-new);Content Design / Formatting;"/>
    <s v="Unsure"/>
    <s v="&gt; $2.5M - $5M"/>
    <m/>
    <s v="I'm a repeat user of the pod;"/>
    <s v="Accepted"/>
    <s v="Medium"/>
    <n v="2"/>
    <n v="0.33"/>
    <s v="Yi-Hui Chang"/>
    <s v="Cole Butchen"/>
    <s v="Logan Webb"/>
    <m/>
    <x v="58"/>
    <s v=""/>
    <s v="Closed"/>
    <m/>
    <d v="2023-09-18T00:00:00"/>
    <m/>
    <d v="2023-10-24T00:00:00"/>
    <s v="Proposal submitted on 10/3 and Orals completed on 10/9. Waiting to hear back about any post-Orals activities."/>
    <s v="Jupiter Updated (Tags/Team)"/>
    <s v="Content Uploaded"/>
    <d v="2023-09-15T10:14:56"/>
    <s v="FY24 P4"/>
    <n v="38.572962962964084"/>
  </r>
  <r>
    <n v="222"/>
    <d v="2023-09-18T15:08:01"/>
    <d v="2023-09-18T16:26:08"/>
    <s v="alexchun@deloitte.com"/>
    <s v="Alex Chun"/>
    <x v="10"/>
    <m/>
    <m/>
    <m/>
    <m/>
    <s v="Yes"/>
    <m/>
    <m/>
    <s v="Yes"/>
    <m/>
    <m/>
    <m/>
    <m/>
    <d v="2023-09-19T00:00:00"/>
    <s v="2 weeks"/>
    <s v="Not a Pursuit"/>
    <s v="N/A"/>
    <s v="Internal HC Salesforce GTM"/>
    <s v="N/A"/>
    <m/>
    <m/>
    <m/>
    <m/>
    <s v="Content and Asset Creation (net-new);"/>
    <s v="No"/>
    <s v="N/A - Not a pursuit"/>
    <s v="Requesting GTM Pod support to help on materials creation for HC Services tied to our Salesforce alliance.  "/>
    <s v="I'm a repeat user of the pod;"/>
    <s v="Accepted"/>
    <s v="Low"/>
    <n v="1"/>
    <n v="0.25"/>
    <s v="Amit Augustine Singh"/>
    <s v="Ruchika Akhtar"/>
    <s v="Sonakshi Malik"/>
    <m/>
    <x v="59"/>
    <s v="Amit Augustine Singh"/>
    <s v="Closed"/>
    <m/>
    <d v="2023-09-22T00:00:00"/>
    <m/>
    <d v="2023-10-23T00:00:00"/>
    <s v="11/17: Sent an email on 11/15 to Shannon and Erica. Havent heard from them as yet._x000a_Connected with Alex via teams and he said he doesn't have a firm timeline on this; it's an outcome from &quot;DreamForce&quot; so I think we have some flexibility."/>
    <s v="Not a Pursuit"/>
    <m/>
    <d v="2023-09-18T15:08:01"/>
    <s v="FY24 P4"/>
    <n v="34.369432870371384"/>
  </r>
  <r>
    <n v="223"/>
    <d v="2023-09-19T11:35:46"/>
    <d v="2023-09-19T15:13:49"/>
    <s v="apbhattacharya@deloitte.com"/>
    <s v="Aparupa Bhattacharya"/>
    <x v="1"/>
    <m/>
    <m/>
    <s v="Organizational Strategy, Design, and Transition"/>
    <m/>
    <s v="No"/>
    <s v="Sanjay Purohit"/>
    <s v="sapurohit@deloitte.com"/>
    <s v="Yes"/>
    <m/>
    <m/>
    <m/>
    <m/>
    <d v="2023-09-25T00:00:00"/>
    <s v="2 weeks"/>
    <s v="Not a Pursuit"/>
    <s v="N/A"/>
    <s v="Rapid Org Assessment Go to Market"/>
    <s v="N/A"/>
    <m/>
    <m/>
    <m/>
    <m/>
    <s v="PMO Support / Bid Management;Account Planning;Industry/sector/account communications;"/>
    <s v="No"/>
    <s v="N/A - Not a pursuit"/>
    <s v="We have developed a rapid org assessment with a lot of opportunity to create a wedge to open more opportunities in the market (across industries), especially related to cost optimization.  We're finding that our practice bandwidth to drive a campaign on this solution is low and it's slowing our ability to capitalize on these opportunities.  We have base content and have done some rapid sharing across OT, but we would love support to better communicate with industry/sector leaders and accounts/HCALs."/>
    <s v="Word of mouth;HC Leadership Meeting Announcement;Email communication;"/>
    <s v="Accepted"/>
    <s v="High"/>
    <n v="3"/>
    <n v="0.5"/>
    <s v="Amit Augustine Singh"/>
    <s v="Ruchika Akhtar"/>
    <s v="Sonakshi Malik"/>
    <m/>
    <x v="59"/>
    <s v="Amit Augustine Singh"/>
    <s v="Closed"/>
    <m/>
    <d v="2023-09-20T00:00:00"/>
    <m/>
    <d v="2023-11-23T00:00:00"/>
    <m/>
    <s v="Not a Pursuit"/>
    <m/>
    <d v="2023-09-19T11:35:46"/>
    <s v="FY24 P4"/>
    <n v="64.516828703701322"/>
  </r>
  <r>
    <n v="224"/>
    <d v="2023-09-20T12:07:42"/>
    <d v="2023-09-20T12:12:04"/>
    <s v="maprucha@deloitte.com"/>
    <s v="Marcia Prucha"/>
    <x v="11"/>
    <m/>
    <m/>
    <m/>
    <m/>
    <s v="Yes"/>
    <m/>
    <m/>
    <s v="Yes"/>
    <m/>
    <m/>
    <m/>
    <m/>
    <d v="2023-09-22T00:00:00"/>
    <s v="1 week"/>
    <s v="Not a Pursuit"/>
    <s v="N/A"/>
    <s v="SAP SuccessFactors"/>
    <s v="Technology, Media, &amp; Telecom"/>
    <m/>
    <m/>
    <m/>
    <m/>
    <s v="Content and Asset Creation (net-new);Content Design / Formatting;"/>
    <s v="No"/>
    <s v="N/A - Not a pursuit"/>
    <s v="Deloitte SAP/SF Practice and the Payroll &amp; Workforce Management leaders will be delivering a presentation to all of SAP/SF North American Sales organization on a Payroll migration service offering that is complimentary to clients. Completed presentation due 10/12/23."/>
    <s v="Pre-existing relationship with Pod Leader;"/>
    <s v="Accepted"/>
    <s v="Medium"/>
    <n v="2"/>
    <n v="0.5"/>
    <s v="Michael Gilman"/>
    <m/>
    <m/>
    <m/>
    <x v="53"/>
    <s v=""/>
    <s v="Closed"/>
    <m/>
    <m/>
    <m/>
    <d v="2023-11-10T00:00:00"/>
    <m/>
    <s v="Not a Pursuit"/>
    <m/>
    <d v="2023-09-20T12:07:42"/>
    <s v="FY24 P4"/>
    <n v="50.494652777779265"/>
  </r>
  <r>
    <n v="225"/>
    <d v="2023-09-21T15:19:18"/>
    <d v="2023-09-21T15:23:30"/>
    <s v="mararmstrong@deloitte.com"/>
    <s v="Mary Rose Armstrong"/>
    <x v="0"/>
    <m/>
    <s v="HR Strategy &amp; Solutions"/>
    <m/>
    <m/>
    <s v="Yes"/>
    <m/>
    <m/>
    <s v="No"/>
    <s v="Sameer Khan"/>
    <s v="samekhan@deloitte.com"/>
    <m/>
    <m/>
    <d v="2023-09-26T00:00:00"/>
    <s v="2 weeks"/>
    <s v="Yes"/>
    <s v="JO-6992511"/>
    <s v="Children's National Hospital"/>
    <s v="Life Sciences &amp; Healthcare"/>
    <s v="Children's National Med Center: Cloud ERP Phase 0 Assessment"/>
    <m/>
    <s v="RFP"/>
    <d v="2023-10-18T00:00:00"/>
    <s v="Content and Asset Creation (net-new);Content Design / Formatting;"/>
    <s v="Unsure"/>
    <s v="&lt; $500,000"/>
    <s v="Carl Eisenmann will be leading this while I am on PTO -- Sept. 25th thru Oct. 6th"/>
    <s v="I'm a repeat user of the pod;"/>
    <s v="Accepted"/>
    <s v="Low"/>
    <n v="1"/>
    <n v="0.25"/>
    <s v="Joann Boduch"/>
    <s v="Cole Butchen"/>
    <m/>
    <m/>
    <x v="60"/>
    <s v=""/>
    <s v="Closed"/>
    <m/>
    <d v="2023-09-25T00:00:00"/>
    <m/>
    <d v="2023-12-18T00:00:00"/>
    <s v="Per Carl and Mary Rose - looking more for PMO/Bid Management support; tracking tasks, coordinating resources etc."/>
    <s v="Jupiter Updated (Tags/Team)"/>
    <s v="Content Uploaded"/>
    <d v="2023-09-21T15:19:18"/>
    <s v="FY24 P4"/>
    <n v="87.3615972222251"/>
  </r>
  <r>
    <n v="226"/>
    <d v="2023-09-26T10:09:24"/>
    <d v="2023-09-26T10:46:26"/>
    <s v="vscales@deloitte.com"/>
    <s v="Valronica Scales"/>
    <x v="1"/>
    <m/>
    <m/>
    <s v="Change Services (CS&amp;A / T&amp;C)"/>
    <m/>
    <s v="No"/>
    <s v="Veronica Holleran "/>
    <s v="vholleran@deloitte.com"/>
    <s v="No"/>
    <s v="Jocelyn Mayfield "/>
    <s v="jomayfield@deloitte.com"/>
    <m/>
    <m/>
    <d v="2023-09-26T00:00:00"/>
    <s v="1 week"/>
    <s v="Yes"/>
    <s v=" JO-7030533"/>
    <s v="Navistar Inc "/>
    <s v="Consumer"/>
    <s v="Navistar Inc ERP Implementation "/>
    <m/>
    <s v="RFP"/>
    <d v="2023-10-13T00:00:00"/>
    <s v="PMO Support / Bid Management;Content and Asset Creation (net-new);Content Design / Formatting;Vendor Alliance Support;Account Planning;Pricing Model;Pursuit Advisory;"/>
    <s v="Yes"/>
    <s v="&gt; $1.5M - $2.5M"/>
    <m/>
    <s v="Word of mouth;"/>
    <s v="Accepted"/>
    <s v="Medium"/>
    <n v="2"/>
    <n v="0.5"/>
    <s v="Ava Damri"/>
    <s v="Logan Webb"/>
    <m/>
    <m/>
    <x v="23"/>
    <s v=""/>
    <s v="Closed"/>
    <m/>
    <m/>
    <m/>
    <d v="2023-10-27T00:00:00"/>
    <s v="There is a large team already supporting this pursuit, so we'd be extra arms/legs/ support for Transformation Intelligence mainly."/>
    <s v="Jupiter Updated (Tags/Team)"/>
    <s v="Content Uploaded"/>
    <d v="2023-09-26T10:09:24"/>
    <s v="FY24 P5"/>
    <n v="30.57680555555271"/>
  </r>
  <r>
    <n v="227"/>
    <d v="2023-09-27T09:29:50"/>
    <d v="2023-09-27T09:32:33"/>
    <s v="elizvarghese@deloitte.com"/>
    <s v="Elizebeth Varghese"/>
    <x v="2"/>
    <m/>
    <m/>
    <m/>
    <s v="Workforce Strategy &amp; Analytics"/>
    <s v="Yes"/>
    <m/>
    <m/>
    <s v="Yes"/>
    <m/>
    <m/>
    <m/>
    <m/>
    <d v="2023-09-27T00:00:00"/>
    <s v="Less than one week"/>
    <s v="Not a Pursuit"/>
    <s v="N/A"/>
    <s v="Florida Natural"/>
    <s v="Consumer"/>
    <s v="Workforce Strategy, Skills &amp; Op Model "/>
    <m/>
    <s v="RFP"/>
    <d v="2023-10-02T00:00:00"/>
    <s v="Content and Asset Creation (net-new);Pricing Model;"/>
    <s v="No"/>
    <s v="&lt; $500,000"/>
    <m/>
    <s v="Word of mouth;"/>
    <s v="Rejected"/>
    <s v="High"/>
    <n v="3"/>
    <n v="1"/>
    <m/>
    <m/>
    <m/>
    <m/>
    <x v="5"/>
    <s v=""/>
    <s v="Rejected/Canceled"/>
    <m/>
    <m/>
    <m/>
    <m/>
    <s v="Reject w/ Explanation - rejected due to tight turnaround and pod capacity. Per Requestor: Workforce strategy, Skills &amp; org capability, Op Model RFP; looking for support with Pricing Model and Proposal. Referred to SE's Andrew Clark &amp; Carl Eisenmann, queried RM's for bench report, solicitied relevant proposals from team."/>
    <s v="Rejected/Canceled"/>
    <s v="Rejected/Canceled"/>
    <d v="2023-09-27T09:29:50"/>
    <s v="FY24 P5"/>
    <s v=""/>
  </r>
  <r>
    <n v="228"/>
    <d v="2023-09-27T13:43:58"/>
    <d v="2023-09-27T14:27:03"/>
    <s v="mmoharram@deloitte.com"/>
    <s v="Mohamed Moharram"/>
    <x v="0"/>
    <m/>
    <s v="Payroll &amp; Workforce Management Solutions"/>
    <m/>
    <m/>
    <s v="Yes"/>
    <m/>
    <m/>
    <s v="Yes"/>
    <m/>
    <m/>
    <m/>
    <m/>
    <d v="2023-09-27T00:00:00"/>
    <s v="1 week"/>
    <s v="Not a Pursuit"/>
    <s v="N/A"/>
    <s v="S. C. Johnson &amp; Son, Inc."/>
    <s v="Energy, Resources, &amp; Industrials"/>
    <s v="SCJ RFP - UKG Dimensions Kronos Reimplementation "/>
    <m/>
    <s v="RFP"/>
    <d v="2023-10-06T00:00:00"/>
    <s v="Content and Asset Creation (net-new);Pursuit Advisory;PMO Support / Bid Management;"/>
    <s v="No"/>
    <s v="&gt; $2.5M - $5M"/>
    <s v="SC Johnson is seeking to reimplement Kronos Dimensions for 3 groups in North America to resolve ongoing issues that require significant manual intervention to ensure accurate timecards and thus correct pay.  The 3 groups are as follows: (1) Waxdale Production in Racine, WI -approx. 600 employees. (2) Bay City Production in Bay City, MI – Approx. 400 employees.  (3) Office Hourly employees (non-production) – approx. 200 individuals.  Each of these groups have different work rules and yet have been combined into the ONE configuration.  We are looking to split this ONE configuration to THREE independent configurations that include work rules/policies applicable for that group.  Our purpose is to reach 99% pay accuracy without manual intervention on time sheets.  We are also seeking to propose policy changes upfront that will align with common industry practices that reduce manual interventions.  See Exhibit A for more details on the background, purpose, scope, assessment of issues, etc. _x000a_Our management wants this solution fully in place by end of May 2024 or before."/>
    <s v="Word of mouth;"/>
    <s v="Rejected"/>
    <s v="High"/>
    <n v="3"/>
    <n v="1"/>
    <m/>
    <m/>
    <m/>
    <m/>
    <x v="5"/>
    <s v=""/>
    <s v="Rejected/Canceled"/>
    <m/>
    <m/>
    <m/>
    <m/>
    <s v="Reject w/ explanation - rejected due to tight turnaround and pod capacity. Referred to Sales Exec, Resource Managers for additional support."/>
    <s v="Rejected/Canceled"/>
    <s v="Rejected/Canceled"/>
    <d v="2023-09-27T13:43:58"/>
    <s v="FY24 P5"/>
    <s v=""/>
  </r>
  <r>
    <n v="229"/>
    <d v="2023-10-03T15:09:49"/>
    <d v="2023-10-03T15:14:45"/>
    <s v="fsymes@deloitte.com"/>
    <s v="Frances Symes"/>
    <x v="2"/>
    <m/>
    <m/>
    <m/>
    <s v="Workforce Development"/>
    <s v="Yes"/>
    <m/>
    <m/>
    <s v="Yes"/>
    <m/>
    <m/>
    <m/>
    <m/>
    <d v="2023-10-04T00:00:00"/>
    <s v="1 week"/>
    <s v="Not a Pursuit"/>
    <s v="N/A"/>
    <s v="Archer Daniels Midland"/>
    <s v="Consumer"/>
    <s v="Archer Daniels Midland (ADM) JA, Skills, Careers"/>
    <m/>
    <s v="Pre-RFX"/>
    <d v="2023-10-12T00:00:00"/>
    <s v="Content and Asset Creation (net-new);Content Design / Formatting;Pursuit Advisory;"/>
    <s v="No"/>
    <s v="&gt; $500K - $1.5M"/>
    <s v="We are creating content for a pre-RFP conversation about JA, Skills, and Careers with some rewards and talent leaders"/>
    <s v="I'm a repeat user of the pod;"/>
    <s v="Canceled"/>
    <s v="Medium"/>
    <n v="2"/>
    <n v="0.33"/>
    <m/>
    <m/>
    <m/>
    <m/>
    <x v="5"/>
    <s v=""/>
    <s v="Rejected/Canceled"/>
    <m/>
    <m/>
    <m/>
    <m/>
    <s v="Will re-open the request if it ends up going to the pursuit stage (currently in pre-sales with the client)"/>
    <s v="Rejected/Canceled"/>
    <s v="Rejected/Canceled"/>
    <d v="2023-10-03T15:09:49"/>
    <s v="FY24 P5"/>
    <s v=""/>
  </r>
  <r>
    <n v="230"/>
    <d v="2023-10-03T18:01:36"/>
    <d v="2023-10-03T18:03:59"/>
    <s v="mabost@deloitte.com"/>
    <s v="Marcus Bost"/>
    <x v="2"/>
    <m/>
    <m/>
    <m/>
    <s v="Workforce Development"/>
    <s v="Yes"/>
    <m/>
    <m/>
    <s v="No"/>
    <s v="Josh Haims"/>
    <s v="jhaims@deloitte.com"/>
    <m/>
    <m/>
    <d v="2023-10-03T00:00:00"/>
    <s v="Less than one week"/>
    <s v="Not a Pursuit"/>
    <s v="N/A"/>
    <s v="Bank of America"/>
    <s v="Financial Services"/>
    <m/>
    <m/>
    <m/>
    <m/>
    <s v="PMO Support / Bid Management;Pursuit Advisory;Content Design / Formatting;Content and Asset Creation (net-new);RFP Advisory;"/>
    <s v="No"/>
    <s v="&gt; $500K - $1.5M"/>
    <s v="Have an early stage opportunity to help client build a case for change + create an RFP for a leadership development program which we would be in sole position to win"/>
    <s v="Someone from the pod reached out to me offering to assist on my pursuit;"/>
    <s v="Accepted"/>
    <s v="Medium"/>
    <n v="2"/>
    <n v="0.5"/>
    <s v="Rebecca Eakin"/>
    <m/>
    <m/>
    <m/>
    <x v="45"/>
    <s v=""/>
    <s v="Closed"/>
    <m/>
    <m/>
    <m/>
    <d v="2023-11-27T00:00:00"/>
    <m/>
    <s v="Not a Pursuit"/>
    <s v="Content Uploaded"/>
    <d v="2023-10-03T18:01:36"/>
    <s v="FY24 P5"/>
    <n v="54.248888888891088"/>
  </r>
  <r>
    <n v="231"/>
    <d v="2023-10-04T06:41:58"/>
    <d v="2023-10-04T06:44:55"/>
    <s v="npohle@deloitte.com"/>
    <s v="Nathan Pohle"/>
    <x v="1"/>
    <m/>
    <m/>
    <s v="Actuarial &amp; Insurance Solutions"/>
    <m/>
    <s v="Yes"/>
    <m/>
    <m/>
    <s v="No"/>
    <s v="Corey Carriker"/>
    <s v="ccarriker@deloitte.com"/>
    <m/>
    <m/>
    <d v="2023-10-05T00:00:00"/>
    <s v="1 week"/>
    <s v="Yes"/>
    <s v="JO-6951828"/>
    <s v="Lincoln Financial"/>
    <s v="Financial Services"/>
    <s v="Managed Actuarial Services"/>
    <m/>
    <s v="RFP"/>
    <d v="2023-10-16T00:00:00"/>
    <s v="Content Design / Formatting;PMO Support / Bid Management;"/>
    <s v="Unsure"/>
    <s v="&gt; $5M"/>
    <m/>
    <s v="Word of mouth;"/>
    <s v="Accepted"/>
    <s v="Medium"/>
    <n v="2"/>
    <n v="0.5"/>
    <s v="Yi-Hui Chang"/>
    <s v="(Maddy) Madhusudan Purushothaman"/>
    <m/>
    <m/>
    <x v="61"/>
    <s v=""/>
    <s v="Closed"/>
    <m/>
    <d v="2023-10-05T00:00:00"/>
    <m/>
    <d v="2023-11-13T00:00:00"/>
    <s v="Per requestor: I was looking for a formal PMO coach plus graphics support; Scope is actuarial outsourcing, $10M deal, RFP due 10/16. RFP submitted and oral prep on 10/25. "/>
    <s v="Jupiter Updated (Tags/Team)"/>
    <s v="Content Uploaded"/>
    <d v="2023-10-04T06:41:58"/>
    <s v="FY24 P5"/>
    <n v="39.720856481479132"/>
  </r>
  <r>
    <n v="232"/>
    <d v="2023-10-09T10:18:36"/>
    <d v="2023-10-09T10:23:19"/>
    <s v="alexchun@deloitte.com"/>
    <s v="Alex Chun"/>
    <x v="0"/>
    <m/>
    <s v="Digital HR &amp; Emerging Solutions"/>
    <m/>
    <m/>
    <s v="Yes"/>
    <m/>
    <m/>
    <s v="Yes"/>
    <m/>
    <m/>
    <m/>
    <m/>
    <d v="2023-10-09T00:00:00"/>
    <s v="Less than one week"/>
    <s v="Yes"/>
    <s v="JO-7056746"/>
    <s v="Visa"/>
    <s v="Financial Services"/>
    <s v="Eightfold TA &amp; Workday Recruiting Implementation"/>
    <m/>
    <s v="RFP"/>
    <d v="2023-10-13T00:00:00"/>
    <s v="Content and Asset Creation (net-new);Content Design / Formatting;"/>
    <s v="No"/>
    <s v="&gt; $2.5M - $5M"/>
    <m/>
    <s v="I'm a repeat user of the pod;"/>
    <s v="Accepted"/>
    <s v="Medium"/>
    <n v="2"/>
    <n v="0.5"/>
    <s v="Rebecca Eakin"/>
    <m/>
    <m/>
    <m/>
    <x v="45"/>
    <s v=""/>
    <s v="Closed"/>
    <m/>
    <m/>
    <m/>
    <d v="2023-10-13T00:00:00"/>
    <s v="Intake Call"/>
    <s v="Jupiter Updated (Tags/Team)"/>
    <s v="Content Uploaded"/>
    <d v="2023-10-09T10:18:36"/>
    <s v="FY24 P5"/>
    <n v="3.570416666669189"/>
  </r>
  <r>
    <n v="233"/>
    <d v="2023-10-11T09:17:40"/>
    <d v="2023-10-11T09:19:30"/>
    <s v="zpremji@deloitte.com"/>
    <s v="Zain Premji"/>
    <x v="0"/>
    <m/>
    <s v="Digital HR &amp; Emerging Solutions"/>
    <m/>
    <m/>
    <s v="Yes"/>
    <m/>
    <m/>
    <s v="No"/>
    <s v="Greg Vert"/>
    <s v="gvert@deloitte.com"/>
    <m/>
    <m/>
    <d v="2023-10-16T00:00:00"/>
    <s v="2 weeks"/>
    <s v="Yes"/>
    <s v="JO-7136187"/>
    <s v="The Walt Disney Company"/>
    <s v="Technology, Media, &amp; Telecom"/>
    <s v="HR - Tech Strategy Evaluation"/>
    <m/>
    <s v="RFI"/>
    <d v="2023-10-27T00:00:00"/>
    <s v="Content and Asset Creation (net-new);Content Design / Formatting;PMO Support / Bid Management;"/>
    <s v="No"/>
    <s v="&gt; $500K - $1.5M"/>
    <s v="Can we please request Joann Boduch from the team to support this proposal?"/>
    <s v="I'm a repeat user of the pod;"/>
    <s v="Accepted"/>
    <s v="Medium"/>
    <n v="2"/>
    <n v="0.5"/>
    <s v="Joann Boduch"/>
    <s v="Shwetha Chandrashekhar"/>
    <m/>
    <m/>
    <x v="62"/>
    <s v=""/>
    <s v="Closed"/>
    <m/>
    <d v="2023-10-16T00:00:00"/>
    <m/>
    <d v="2023-11-30T00:00:00"/>
    <s v="Got confirmation from Frances that this can be closed as they are good with the changes done in the deck._x000a_11/30 - Closing on 11/30 per confirmation above."/>
    <s v="Jupiter Updated (Tags/Team)"/>
    <s v="Content Uploaded"/>
    <d v="2023-10-11T09:17:40"/>
    <s v="FY24 P5"/>
    <n v="49.612731481480296"/>
  </r>
  <r>
    <n v="234"/>
    <d v="2023-10-11T10:51:01"/>
    <d v="2023-10-11T10:57:58"/>
    <s v="yonlchen@deloitte.com"/>
    <s v="Yon-Loon Chen"/>
    <x v="2"/>
    <m/>
    <m/>
    <m/>
    <s v="Rewards &amp; Wellbeing"/>
    <s v="Yes"/>
    <m/>
    <m/>
    <s v="No"/>
    <s v="Tim Geddes"/>
    <s v="tgeddes@deloitte.com"/>
    <m/>
    <m/>
    <d v="2023-10-11T00:00:00"/>
    <s v="2 weeks"/>
    <s v="Yes"/>
    <s v="JO-7136125"/>
    <s v="Sysco Corporation"/>
    <s v="Consumer"/>
    <s v="Sysco 2024 Pension Actuarial &amp; Administration"/>
    <m/>
    <s v="RFP"/>
    <d v="2023-10-24T00:00:00"/>
    <s v="Content and Asset Creation (net-new);"/>
    <s v="Unsure"/>
    <s v="&gt; $1.5M - $2.5M"/>
    <s v="Need help developing responses to RFP questions around our company, structure, etc. Will send an Excel spreadsheet required for RFP response that we need to answer questions. We can include attachments to supplement our answers, so anything to that end would be helpful. The tabs we need help on are certain questions on: &quot;2. Supplier Profile&quot;, &quot;3. Data Privacy &amp; Security&quot;, &quot;4. Capabilities &amp; Services&quot;, and &quot;6. Geographic Serviceability&quot;."/>
    <s v="I have used the Pursuit COE in the past, was sent here;"/>
    <s v="Accepted"/>
    <s v="Medium"/>
    <n v="2"/>
    <n v="0.5"/>
    <s v="Michael Gilman"/>
    <m/>
    <m/>
    <m/>
    <x v="53"/>
    <s v=""/>
    <s v="Closed"/>
    <m/>
    <m/>
    <m/>
    <d v="2023-11-01T00:00:00"/>
    <s v="Intake Call 10/12/2023"/>
    <s v="Jupiter Updated (Tags/Team)"/>
    <m/>
    <d v="2023-10-11T10:51:01"/>
    <s v="FY24 P5"/>
    <n v="20.547905092593282"/>
  </r>
  <r>
    <n v="235"/>
    <d v="2023-10-11T12:42:42"/>
    <d v="2023-10-11T12:59:16"/>
    <s v="dhruvpatel8@deloitte.com"/>
    <s v="Dhruv Patel"/>
    <x v="2"/>
    <m/>
    <m/>
    <m/>
    <s v="Workforce Strategy &amp; Analytics"/>
    <s v="Yes"/>
    <m/>
    <m/>
    <s v="No"/>
    <s v="Cathy Gutierrez"/>
    <s v="cathgutierrez@deloitte.com"/>
    <m/>
    <m/>
    <d v="2023-10-11T00:00:00"/>
    <s v="1 week"/>
    <s v="Yes"/>
    <s v="JO-7136474"/>
    <s v="Toyota - DBOTT Workforce Transformation"/>
    <s v="Consumer"/>
    <s v="Toyota: Workforce Strategy Tech"/>
    <m/>
    <s v="RFP"/>
    <d v="2023-10-23T00:00:00"/>
    <s v="PMO Support / Bid Management;Pursuit Content Creation;"/>
    <s v="No"/>
    <s v="&gt; $500K - $1.5M"/>
    <s v="Directly related to a previously pursuit that is pivoting in direction"/>
    <s v="We engaged someone from the Pod, who informed me of a Pod and this intake process;"/>
    <s v="Accepted"/>
    <s v="Medium"/>
    <n v="2"/>
    <n v="0.5"/>
    <s v="Veronica Holleran"/>
    <m/>
    <m/>
    <m/>
    <x v="63"/>
    <s v=""/>
    <s v="Closed"/>
    <m/>
    <m/>
    <m/>
    <d v="2023-11-30T00:00:00"/>
    <s v="Intake Call 10/11/2023_x000a_CB: Closing on 11/30 per Veronica's confirmation."/>
    <s v="Jupiter Updated (Tags/Team)"/>
    <m/>
    <d v="2023-10-11T12:42:42"/>
    <s v="FY24 P5"/>
    <n v="49.470347222224518"/>
  </r>
  <r>
    <n v="236"/>
    <d v="2023-10-13T15:45:56"/>
    <d v="2023-10-13T15:48:45"/>
    <s v="jmilstein@deloitte.com"/>
    <s v="Jason Milstein"/>
    <x v="12"/>
    <m/>
    <m/>
    <m/>
    <m/>
    <s v="Yes"/>
    <m/>
    <m/>
    <s v="Yes"/>
    <m/>
    <m/>
    <m/>
    <m/>
    <d v="2023-10-11T00:00:00"/>
    <s v="1 week"/>
    <s v="Yes"/>
    <s v="JO-7061765"/>
    <s v="Highmark / Gateway"/>
    <s v="Life Sciences &amp; Healthcare"/>
    <s v="Encounter Data Process Mining and Controls Assessment"/>
    <m/>
    <s v="RFP"/>
    <d v="2023-10-20T00:00:00"/>
    <s v="Standard question responses;"/>
    <s v="No"/>
    <s v="&lt; $500,000"/>
    <s v="Mandatory firm questions (e.g., size, competitors, etc.) "/>
    <s v="Word of mouth;"/>
    <s v="Accepted"/>
    <s v="Low"/>
    <n v="1"/>
    <n v="0.33"/>
    <s v="Amit Augustine Singh"/>
    <m/>
    <m/>
    <m/>
    <x v="64"/>
    <s v="Amit Augustine Singh"/>
    <s v="Closed"/>
    <m/>
    <m/>
    <m/>
    <d v="2023-10-16T00:00:00"/>
    <m/>
    <s v="Jupiter Updated (Tags/Team)"/>
    <m/>
    <d v="2023-10-13T15:45:56"/>
    <s v="FY24 P5"/>
    <n v="2.3431018518531346"/>
  </r>
  <r>
    <n v="237"/>
    <d v="2023-10-16T07:14:35"/>
    <d v="2023-10-16T07:17:57"/>
    <s v="madraheim@deloitte.com"/>
    <s v="Marissa Draheim"/>
    <x v="0"/>
    <m/>
    <s v="Oracle Enabled Transformation"/>
    <m/>
    <m/>
    <s v="Yes"/>
    <m/>
    <m/>
    <s v="No"/>
    <s v="Jason Berry "/>
    <s v="jaberry@deloitte.com"/>
    <m/>
    <m/>
    <d v="2023-10-18T00:00:00"/>
    <s v="1 week"/>
    <s v="Yes"/>
    <s v="JO-6828675"/>
    <s v="AMEX"/>
    <s v="Financial Services"/>
    <m/>
    <m/>
    <s v="Pre-RFX"/>
    <m/>
    <s v="Content and Asset Creation (net-new);Content Design / Formatting;Pursuit Advisory;"/>
    <s v="Unsure"/>
    <s v="&gt; $2.5M - $5M"/>
    <s v="Global Talent Management expansion, RFP coming any day. We are currently prepping by pulling materials and quals. This is a follow on RFP to Phase 0 proposal which is already submitted. "/>
    <s v="I'm a repeat user of the pod;"/>
    <s v="Accepted"/>
    <s v="Medium"/>
    <n v="2"/>
    <n v="0.33"/>
    <s v="Ruchika Akhtar"/>
    <s v="Neema Sharma"/>
    <s v="Amit Augustine Singh"/>
    <m/>
    <x v="65"/>
    <s v="Amit Augustine Singh"/>
    <s v="Closed"/>
    <m/>
    <d v="2023-10-19T00:00:00"/>
    <d v="2023-11-20T00:00:00"/>
    <d v="2023-11-30T00:00:00"/>
    <s v="Intake Call_x000a_[RA 11/20: RFP has been submitted. Jason asked if we can keep this request open for Orals as well or a new request is required._x000a_RA 11/30: Jason confirmed we can close this request. He will raise another reqeust for Orals] "/>
    <s v="Jupiter Updated (Tags/Team)"/>
    <s v="Content Uploaded"/>
    <d v="2023-10-16T07:14:35"/>
    <s v="FY24 P5"/>
    <n v="44.698206018518249"/>
  </r>
  <r>
    <n v="238"/>
    <d v="2023-10-17T11:35:07"/>
    <d v="2023-10-17T11:48:17"/>
    <s v="jaberry@deloitte.com"/>
    <s v="Jason Berry"/>
    <x v="0"/>
    <m/>
    <s v="Oracle Enabled Transformation"/>
    <m/>
    <m/>
    <s v="Yes"/>
    <m/>
    <m/>
    <s v="Yes"/>
    <m/>
    <m/>
    <m/>
    <m/>
    <d v="2023-10-23T00:00:00"/>
    <s v="2 weeks"/>
    <s v="Yes"/>
    <s v="JO-6828675"/>
    <s v="American Express"/>
    <s v="Financial Services"/>
    <m/>
    <m/>
    <s v="Pre-RFX"/>
    <m/>
    <s v="PMO Support / Bid Management;Content and Asset Creation (net-new);Content Design / Formatting;Pricing Model;Pursuit Advisory;"/>
    <s v="Unsure"/>
    <s v="&gt; $5M"/>
    <s v="Expecting the RFP to come any day.  Want to start mobilizing the pursuit support team"/>
    <s v="Kraig Eaton, Sara Trickie;"/>
    <s v="Canceled"/>
    <s v="High"/>
    <n v="3"/>
    <n v="0.5"/>
    <m/>
    <m/>
    <m/>
    <m/>
    <x v="5"/>
    <s v=""/>
    <s v="Rejected/Canceled"/>
    <m/>
    <m/>
    <m/>
    <m/>
    <s v="NG 17-OCT: Duplicate request; on-hold in case additional support is required._x000a_RA 8-Nov: Duplicate request, original request has been handeled. Can we Reject/Cancel this request?_x000a_NG 10-NOV: Updated to Canceled since this is a confirmed duplicate."/>
    <s v="Rejected/Canceled"/>
    <s v="Rejected/Canceled"/>
    <d v="2023-10-17T11:35:07"/>
    <s v="FY24 P5"/>
    <s v=""/>
  </r>
  <r>
    <n v="239"/>
    <d v="2023-10-18T07:11:58"/>
    <d v="2023-10-18T07:14:35"/>
    <s v="bkennedy@deloitte.com"/>
    <s v="Brandon Kennedy"/>
    <x v="2"/>
    <m/>
    <m/>
    <m/>
    <s v="Workforce Development"/>
    <s v="Yes"/>
    <m/>
    <m/>
    <s v="Yes"/>
    <m/>
    <m/>
    <m/>
    <m/>
    <d v="2023-10-18T00:00:00"/>
    <s v="Less than one week"/>
    <s v="Yes"/>
    <s v="JO-7061769"/>
    <s v="Liberty Mutual "/>
    <s v="Financial Services"/>
    <m/>
    <m/>
    <s v="RFP"/>
    <d v="2023-10-23T00:00:00"/>
    <s v="PMO Support / Bid Management;Content Design / Formatting;"/>
    <s v="No"/>
    <s v="&gt; $500K - $1.5M"/>
    <s v="Could Veronica or Shweta Support - they are great! "/>
    <s v="I'm a repeat user of the pod;"/>
    <s v="Rejected"/>
    <s v="Medium"/>
    <n v="2"/>
    <n v="0.5"/>
    <m/>
    <m/>
    <m/>
    <m/>
    <x v="5"/>
    <s v=""/>
    <s v="Rejected/Canceled"/>
    <m/>
    <m/>
    <m/>
    <m/>
    <s v="Intake Call - NG 18-OCT: Reject w/ Explanation - rejected due to tight turnaround and nature of the work (formatting); referred requestor to resource manager, creative services, and sales executive."/>
    <s v="Rejected/Canceled"/>
    <s v="Rejected/Canceled"/>
    <d v="2023-10-18T07:11:58"/>
    <s v="FY24 P5"/>
    <s v=""/>
  </r>
  <r>
    <n v="240"/>
    <d v="2023-10-18T10:16:21"/>
    <d v="2023-10-18T10:20:39"/>
    <s v="madraheim@deloitte.com"/>
    <s v="Marissa Draheim"/>
    <x v="1"/>
    <m/>
    <m/>
    <s v="Retirement &amp; Wealth Provider Solutions"/>
    <m/>
    <s v="Yes"/>
    <m/>
    <m/>
    <s v="No"/>
    <s v="Russell Fernandez"/>
    <s v="rufernandez@deloitte.com"/>
    <m/>
    <m/>
    <d v="2023-10-18T00:00:00"/>
    <s v="2 weeks"/>
    <s v="Yes"/>
    <s v="JO-7072867"/>
    <s v="Charles Schwab"/>
    <s v="Financial Services"/>
    <m/>
    <m/>
    <s v="RFP"/>
    <d v="2023-10-27T00:00:00"/>
    <s v="Content and Asset Creation (net-new);"/>
    <s v="Unsure"/>
    <s v="&gt; $5M"/>
    <s v="This is the first phase of a multimillion-dollar Retirement Strategy and Implementation platform bid. The Jupiter $ has not yet been updated to $5M. Immediate need is to get an Excel response completed and is due on Friday. "/>
    <s v="I'm a repeat user of the pod;"/>
    <s v="Accepted"/>
    <s v="Low"/>
    <n v="1"/>
    <n v="0.25"/>
    <s v="Neema Sharma"/>
    <s v="Shwetha Chandrashekhar"/>
    <s v="Amit Augustine Singh"/>
    <m/>
    <x v="66"/>
    <s v="Amit Augustine Singh"/>
    <s v="Closed"/>
    <m/>
    <d v="2023-10-16T00:00:00"/>
    <m/>
    <d v="2023-10-26T00:00:00"/>
    <s v="NG 26-OCT: Confirmed w/ requestor can move to closed status."/>
    <s v="Jupiter Updated (Tags/Team)"/>
    <m/>
    <d v="2023-10-18T10:16:21"/>
    <s v="FY24 P5"/>
    <n v="7.5719791666633682"/>
  </r>
  <r>
    <n v="241"/>
    <d v="2023-10-18T10:23:14"/>
    <d v="2023-10-18T10:26:28"/>
    <s v="jibox@deloitte.com"/>
    <s v="Jillian Munoz Box"/>
    <x v="2"/>
    <m/>
    <m/>
    <m/>
    <s v="Workforce Development"/>
    <s v="Yes"/>
    <m/>
    <m/>
    <s v="Yes"/>
    <m/>
    <m/>
    <m/>
    <m/>
    <d v="2023-10-18T00:00:00"/>
    <s v="2 weeks"/>
    <s v="Not a Pursuit"/>
    <s v="N/A"/>
    <s v="Caterpillar"/>
    <s v="Energy, Resources, &amp; Industrials"/>
    <m/>
    <m/>
    <m/>
    <m/>
    <s v="Client discussion content development;"/>
    <s v="No"/>
    <s v="&lt; $500,000"/>
    <s v="Currently undergoing conversations with the head of learning, learning experience (tech) and skills/talent about skills and how to activate skills leveraging technology. Basis of this conversation is  focused on assessment mechanisms and governance frame works around skills. "/>
    <s v="I'm a repeat user of the pod;"/>
    <s v="Accepted"/>
    <s v="Low"/>
    <n v="1"/>
    <n v="0.25"/>
    <s v="Rebecca Eakin"/>
    <m/>
    <m/>
    <m/>
    <x v="45"/>
    <s v=""/>
    <s v="Closed"/>
    <m/>
    <m/>
    <m/>
    <d v="2023-10-31T00:00:00"/>
    <m/>
    <s v="Not a Pursuit"/>
    <s v="Content Uploaded"/>
    <d v="2023-10-18T10:23:14"/>
    <s v="FY24 P5"/>
    <n v="12.567199074073869"/>
  </r>
  <r>
    <n v="242"/>
    <d v="2023-10-18T14:18:15"/>
    <d v="2023-10-18T14:27:59"/>
    <s v="sbadgi@deloitte.com"/>
    <s v="Satish Badgi"/>
    <x v="0"/>
    <m/>
    <s v="SAP/SF Enabled Transformation"/>
    <m/>
    <m/>
    <s v="Yes"/>
    <m/>
    <m/>
    <s v="Yes"/>
    <m/>
    <m/>
    <m/>
    <m/>
    <d v="2023-10-20T00:00:00"/>
    <s v="4 + weeks"/>
    <s v="Not a Pursuit"/>
    <s v="N/A"/>
    <s v="HXM Migration - for SAP On-Prem to Cloud"/>
    <s v="N/A"/>
    <m/>
    <m/>
    <m/>
    <m/>
    <s v="Content Design / Formatting;"/>
    <s v="No"/>
    <s v="N/A - Not a pursuit"/>
    <s v="This content will be used for multiple market opportunities for SAP on-prem potential clients. SAP and Deloitte have joint list of opportunities where this content will be leveraged. It will be used globally."/>
    <s v="I'm a repeat user of the pod;"/>
    <s v="Accepted"/>
    <s v="Low"/>
    <n v="1"/>
    <n v="0.17"/>
    <s v="Michael Gilman"/>
    <m/>
    <m/>
    <m/>
    <x v="53"/>
    <s v=""/>
    <s v="Closed"/>
    <m/>
    <d v="2023-10-23T00:00:00"/>
    <m/>
    <d v="2024-03-07T00:00:00"/>
    <m/>
    <s v="Not a Pursuit"/>
    <m/>
    <d v="2023-10-18T14:18:15"/>
    <s v="FY24 P5"/>
    <n v="140.40399305555911"/>
  </r>
  <r>
    <n v="243"/>
    <d v="2023-10-19T12:25:14"/>
    <d v="2023-10-19T12:46:23"/>
    <s v="andrclark@deloitte.com"/>
    <s v="Andrew G Clark"/>
    <x v="0"/>
    <m/>
    <s v="Digital HR &amp; Emerging Solutions"/>
    <m/>
    <m/>
    <s v="Yes"/>
    <m/>
    <m/>
    <s v="No"/>
    <s v="Derek Polzien"/>
    <s v="dpolzien@deloitte.com"/>
    <m/>
    <m/>
    <d v="2023-10-23T00:00:00"/>
    <s v="3 weeks"/>
    <s v="Yes"/>
    <s v="JO-6975000"/>
    <s v="Estee Lauder Companies"/>
    <s v="Consumer"/>
    <m/>
    <m/>
    <s v="Pre-RFX"/>
    <m/>
    <s v="PMO Support / Bid Management;Content Design / Formatting;"/>
    <s v="Unsure"/>
    <s v="&gt; $1.5M - $2.5M"/>
    <s v="This is a SuccessFactors + Eightfold opportunity ahead of the larger ELC HR Transformation. We've already put forward a packaged RFI response and a formal RFP is coming in the next couple of weeks. Looking to get ahead of that work as we know what will be coming in the RFP."/>
    <s v="I'm a repeat user of the pod;"/>
    <s v="Accepted"/>
    <s v="High"/>
    <n v="3"/>
    <n v="1"/>
    <s v="Shwetha Chandrashekhar"/>
    <s v="Yi-Hui Chang"/>
    <s v="Nicholas Gregoretti"/>
    <m/>
    <x v="67"/>
    <s v=""/>
    <s v="Closed"/>
    <m/>
    <d v="2023-10-26T00:00:00"/>
    <m/>
    <d v="2023-11-30T00:00:00"/>
    <m/>
    <s v="Jupiter Updated (Tags/Team)"/>
    <m/>
    <d v="2023-10-19T12:25:14"/>
    <s v="FY24 P5"/>
    <n v="41.48247685185197"/>
  </r>
  <r>
    <n v="244"/>
    <d v="2023-10-19T17:51:32"/>
    <d v="2023-10-19T17:55:36"/>
    <s v="chrisforti@deloitte.com"/>
    <s v="Chris Forti"/>
    <x v="0"/>
    <m/>
    <s v="Payroll &amp; Workforce Management Solutions"/>
    <m/>
    <m/>
    <s v="Yes"/>
    <m/>
    <m/>
    <s v="No"/>
    <s v="Chip Newton"/>
    <s v="chipnewton@deloitte.com"/>
    <m/>
    <m/>
    <d v="2023-10-30T00:00:00"/>
    <s v="3 weeks"/>
    <s v="Yes"/>
    <s v="JO-6435544"/>
    <s v="Scripps Health"/>
    <s v="Life Sciences &amp; Healthcare"/>
    <m/>
    <m/>
    <s v="RFP"/>
    <d v="2023-11-17T00:00:00"/>
    <s v="PMO Support / Bid Management;Content Design / Formatting;"/>
    <s v="Unsure"/>
    <s v="&gt; $2.5M - $5M"/>
    <s v="We expect to get an RFP on 10/27, with a due date of 11/17. I suspect there will be interim steps with questions due by a certain date. We need help as practice folks will be tied up with the UKG Aspire conference from Nov 6-9, and thus, could use Sales COE help. Opportunity could be around $3M, which is not yet reflected in Jupiter. I will update after consulting Chip and seeing the RFP. "/>
    <s v="I'm a repeat user of the pod;"/>
    <s v="Accepted"/>
    <s v="Medium"/>
    <n v="2"/>
    <n v="0.5"/>
    <s v="Veronica Holleran"/>
    <s v="Michael Gilman"/>
    <m/>
    <m/>
    <x v="68"/>
    <s v=""/>
    <s v="Closed"/>
    <m/>
    <d v="2023-11-13T00:00:00"/>
    <m/>
    <d v="2023-11-17T00:00:00"/>
    <s v="Intake Call; NOTE - 30-OCT On Hold since we haven't received the RFP yet. Will re-triage/assign once we receive the RFP; 31-OCT - Reject w/ Explanation - rejected due to capacity constraints and other pursuits that have come in since._x000a_09-NOV: Updating to accepted; support still required for week of 13-NOV"/>
    <s v="Jupiter Updated (Tags/Team)"/>
    <s v="Content Uploaded"/>
    <d v="2023-10-19T17:51:32"/>
    <s v="FY24 P5"/>
    <n v="28.255879629628907"/>
  </r>
  <r>
    <n v="245"/>
    <d v="2023-10-19T17:55:42"/>
    <d v="2023-10-19T18:04:15"/>
    <s v="chrisforti@deloitte.com"/>
    <s v="Chris Forti"/>
    <x v="0"/>
    <m/>
    <s v="Workday"/>
    <m/>
    <m/>
    <s v="Yes"/>
    <m/>
    <m/>
    <s v="No"/>
    <s v="Jeff Miller"/>
    <s v="jefmiller@deloitte.com"/>
    <m/>
    <m/>
    <d v="2023-10-25T00:00:00"/>
    <s v="2 weeks"/>
    <s v="Yes"/>
    <s v="JO-6767731"/>
    <s v="Johnson and Johnson"/>
    <s v="Life Sciences &amp; Healthcare"/>
    <m/>
    <m/>
    <s v="RFP"/>
    <d v="2023-11-10T00:00:00"/>
    <s v="PMO Support / Bid Management;Content Design / Formatting;"/>
    <s v="Unsure"/>
    <s v="&gt; $2.5M - $5M"/>
    <s v="We don't have the RFP yet, however, it is expected to be released the week of 10/23.  It will likely have a 2-3 week turnaround time.  Once the RFP is received, we will know more. This is follow on work to a Phase 0 Talent Acquisition project that we are currently delivering. Joann Boduch helped support that initial proposal.  There is a chance this deal will be larger than $5M and thus, we may ask for PCOE support.  I will know more once the RFP is here."/>
    <s v="I'm a repeat user of the pod;"/>
    <s v="Canceled"/>
    <s v="Medium"/>
    <n v="2"/>
    <n v="0.5"/>
    <m/>
    <m/>
    <m/>
    <m/>
    <x v="5"/>
    <s v=""/>
    <s v="Rejected/Canceled"/>
    <m/>
    <m/>
    <m/>
    <m/>
    <s v="Intake Call"/>
    <s v="Jupiter Updated (Tags/Team)"/>
    <m/>
    <d v="2023-10-19T17:55:42"/>
    <s v="FY24 P5"/>
    <s v=""/>
  </r>
  <r>
    <n v="246"/>
    <d v="2023-10-19T19:13:09"/>
    <d v="2023-10-19T19:16:39"/>
    <s v="chrisforti@deloitte.com"/>
    <s v="Chris Forti"/>
    <x v="0"/>
    <m/>
    <s v="Payroll &amp; Workforce Management Solutions"/>
    <m/>
    <m/>
    <s v="Yes"/>
    <m/>
    <m/>
    <s v="No"/>
    <s v="Chip Newton"/>
    <s v="chipnewton@deloitte.com"/>
    <m/>
    <m/>
    <d v="2023-10-23T00:00:00"/>
    <s v="2 weeks"/>
    <s v="Yes"/>
    <s v="JO-6387964"/>
    <s v="Providence"/>
    <s v="Life Sciences &amp; Healthcare"/>
    <m/>
    <m/>
    <s v="RFI"/>
    <d v="2023-11-03T00:00:00"/>
    <s v="PMO Support / Bid Management;Content Design / Formatting;"/>
    <s v="Unsure"/>
    <s v="&gt; $5M"/>
    <s v="Providence will issue an RFI on/around 10/23 for WFM implementation.  There is an $11M entry in Jupiter for this project.  Not sure of the response deadline, yet want to ask for Sales COE help, ahead of receiving the RFI.  Will provide more details to you once it arrives.  Please assign someone to help. Not sure if an RFI will qualify for PCOE support despite the size of the opp. "/>
    <s v="I'm a repeat user of the pod;"/>
    <s v="Accepted"/>
    <s v="Medium"/>
    <n v="2"/>
    <n v="0.5"/>
    <s v="Veronica Holleran"/>
    <s v="Michael Gilman"/>
    <s v="Nicholas Gregoretti"/>
    <m/>
    <x v="69"/>
    <s v=""/>
    <s v="Closed"/>
    <m/>
    <d v="2023-10-23T00:00:00"/>
    <m/>
    <d v="2023-11-10T00:00:00"/>
    <s v="Intake Call"/>
    <s v="Jupiter Updated (Tags/Team)"/>
    <s v="Content Uploaded"/>
    <d v="2023-10-19T19:13:09"/>
    <s v="FY24 P5"/>
    <n v="21.199201388888469"/>
  </r>
  <r>
    <n v="247"/>
    <d v="2023-10-23T06:57:20"/>
    <d v="2023-10-23T06:59:37"/>
    <s v="kduerr@deloitte.com"/>
    <s v="Katie Duerr"/>
    <x v="6"/>
    <s v="HC Operate"/>
    <m/>
    <m/>
    <m/>
    <s v="Yes"/>
    <m/>
    <m/>
    <s v="Yes"/>
    <m/>
    <m/>
    <m/>
    <m/>
    <d v="2023-10-23T00:00:00"/>
    <s v="Less than one week"/>
    <s v="Yes"/>
    <s v="JO-6765435"/>
    <s v="Toyota North America"/>
    <s v="Consumer"/>
    <m/>
    <m/>
    <s v="RFP"/>
    <d v="2023-11-07T00:00:00"/>
    <s v="Content and Asset Creation (net-new);Content Design / Formatting;PMO Support / Bid Management;"/>
    <s v="No"/>
    <s v="&gt; $2.5M - $5M"/>
    <m/>
    <s v="Through the Human Capital GTM Page on KX;HC Leadership Meeting Announcement;Email communication;HC GTM Pod Infomercial;Someone from the pod reached out to me offering to assist on my pursuit;I'm a repeat user of the pod;Teams Post;Word of mouth;"/>
    <s v="Accepted"/>
    <s v="High"/>
    <n v="3"/>
    <n v="1"/>
    <s v="Veronica Holleran"/>
    <m/>
    <m/>
    <m/>
    <x v="63"/>
    <s v=""/>
    <s v="Closed"/>
    <m/>
    <d v="2023-10-24T00:00:00"/>
    <m/>
    <d v="2023-11-03T00:00:00"/>
    <s v="Intake Call"/>
    <s v="Jupiter Updated (Tags/Team)"/>
    <m/>
    <d v="2023-10-23T06:57:20"/>
    <s v="FY24 P6"/>
    <n v="10.710185185183946"/>
  </r>
  <r>
    <n v="248"/>
    <d v="2023-10-23T09:43:24"/>
    <d v="2023-10-23T09:49:36"/>
    <s v="lowebb@deloitte.com"/>
    <s v="Logan Webb"/>
    <x v="0"/>
    <m/>
    <s v="Payroll &amp; Workforce Management Solutions"/>
    <m/>
    <m/>
    <s v="Yes"/>
    <m/>
    <m/>
    <s v="No"/>
    <s v="Chip Newton"/>
    <s v="chipnewton@deloitte.com"/>
    <m/>
    <m/>
    <d v="2023-05-16T00:00:00"/>
    <s v="2 weeks"/>
    <s v="Yes"/>
    <s v="JO-6102277"/>
    <s v="Texas Children's Hospital"/>
    <s v="Life Sciences &amp; Healthcare"/>
    <m/>
    <m/>
    <s v="Orals"/>
    <d v="2023-11-07T00:00:00"/>
    <s v="Pursuit Advisory;Content and Asset Creation (net-new);PMO Support / Bid Management;Content Design / Formatting;"/>
    <s v="No"/>
    <s v="&gt; $2.5M - $5M"/>
    <s v="Deloitte has been asked to provide 4 deep dive sessions before TCH selects a final vendor. This is a continuation of a previous opportunity Ava and Logan supported earlier this year."/>
    <s v="I'm a repeat user of the pod;"/>
    <s v="Accepted"/>
    <s v="Medium"/>
    <n v="2"/>
    <n v="0.33"/>
    <s v="Logan Webb"/>
    <m/>
    <m/>
    <m/>
    <x v="26"/>
    <s v=""/>
    <s v="Closed"/>
    <m/>
    <m/>
    <m/>
    <d v="2023-12-08T00:00:00"/>
    <m/>
    <s v="Jupiter Updated (Tags/Team)"/>
    <s v="Content Uploaded"/>
    <d v="2023-10-23T09:43:24"/>
    <s v="FY24 P6"/>
    <n v="45.594861111108912"/>
  </r>
  <r>
    <n v="249"/>
    <d v="2023-10-23T12:49:28"/>
    <d v="2023-10-23T12:52:25"/>
    <s v="tmcmillin@deloitte.com"/>
    <s v="Tim Mcmillin"/>
    <x v="6"/>
    <s v="HC Operate"/>
    <m/>
    <m/>
    <m/>
    <s v="Yes"/>
    <m/>
    <m/>
    <s v="No"/>
    <s v="Todd Amsley"/>
    <s v="tamsley@deloitte.com"/>
    <m/>
    <m/>
    <d v="2023-10-23T00:00:00"/>
    <s v="1 week"/>
    <s v="Yes"/>
    <s v="JO-7158059"/>
    <s v="Carrington"/>
    <s v="Financial Services"/>
    <m/>
    <m/>
    <s v="RFP"/>
    <d v="2023-11-01T00:00:00"/>
    <s v="Content Design / Formatting;Content and Asset Creation (net-new);PMO Support / Bid Management;"/>
    <s v="Unsure"/>
    <s v="&gt; $500K - $1.5M"/>
    <s v="RFP answer help and PPT graphic design help"/>
    <s v="I'm a repeat user of the pod;"/>
    <s v="Accepted"/>
    <s v="High"/>
    <n v="3"/>
    <n v="1"/>
    <s v="(Maddy) Madhusudan Purushothaman"/>
    <s v="Kapil Sable"/>
    <m/>
    <m/>
    <x v="70"/>
    <s v=""/>
    <s v="Closed"/>
    <m/>
    <d v="2023-10-24T00:00:00"/>
    <m/>
    <d v="2023-12-01T00:00:00"/>
    <s v="Intake Call;  NOTE - Deadline extended to 08-NOV_x000a_11/10: Maddy to followup with the Carrington team for any follow up support.11/10 RFP is submitted and awaiting for next course of action. Until then the pursuit request is on hold status. 16/11/2023 Tim requested to keep the request on hold until further communication since he is expecting response anytime sooner."/>
    <s v="Jupiter Updated (Tags/Team)"/>
    <s v="Content Uploaded"/>
    <d v="2023-10-23T12:49:28"/>
    <s v="FY24 P6"/>
    <n v="38.465648148150649"/>
  </r>
  <r>
    <n v="250"/>
    <d v="2023-10-26T07:40:10"/>
    <d v="2023-10-26T07:41:39"/>
    <s v="elizvarghese@deloitte.com"/>
    <s v="Elizebeth Varghese"/>
    <x v="2"/>
    <m/>
    <m/>
    <m/>
    <s v="Workforce Strategy &amp; Analytics"/>
    <s v="Yes"/>
    <m/>
    <m/>
    <s v="Yes"/>
    <m/>
    <m/>
    <m/>
    <m/>
    <d v="2023-10-26T00:00:00"/>
    <s v="Less than one week"/>
    <s v="Not a Pursuit"/>
    <s v="N/A"/>
    <s v="People In Space Practice"/>
    <s v="Not a pursuit"/>
    <m/>
    <m/>
    <m/>
    <m/>
    <s v="Content and Asset Creation (net-new);Content Design / Formatting;Account Planning;"/>
    <s v="Unsure"/>
    <s v="N/A - Not a pursuit"/>
    <s v="Develop First Call Deck and supporting materials."/>
    <s v="Word of mouth;"/>
    <s v="Accepted"/>
    <s v="Medium"/>
    <n v="2"/>
    <n v="0.5"/>
    <s v="Yi-Hui Chang"/>
    <m/>
    <m/>
    <m/>
    <x v="33"/>
    <s v=""/>
    <s v="Closed"/>
    <m/>
    <m/>
    <m/>
    <d v="2023-11-20T00:00:00"/>
    <m/>
    <s v="Not a Pursuit"/>
    <m/>
    <d v="2023-10-26T07:40:10"/>
    <s v="FY24 P6"/>
    <n v="24.680439814816054"/>
  </r>
  <r>
    <n v="251"/>
    <d v="2023-10-26T10:46:03"/>
    <d v="2023-10-26T10:49:26"/>
    <s v="rebanderson@deloitte.com"/>
    <s v="Rebecca Anderson"/>
    <x v="1"/>
    <m/>
    <m/>
    <s v="Change Services (CS&amp;A / T&amp;C)"/>
    <m/>
    <s v="Yes"/>
    <m/>
    <m/>
    <s v="Yes"/>
    <m/>
    <m/>
    <m/>
    <m/>
    <d v="2023-10-30T00:00:00"/>
    <s v="3 weeks"/>
    <s v="Yes"/>
    <s v="JO-5927333"/>
    <s v="Tyson Fresh Meats"/>
    <s v="Consumer"/>
    <m/>
    <m/>
    <s v="RFP"/>
    <d v="2023-12-01T00:00:00"/>
    <s v="Content and Asset Creation (net-new);Content Design / Formatting;"/>
    <s v="Yes"/>
    <s v="&gt; $5M"/>
    <s v="This is an SAP S/4 pursuit and we have a lot of source material but need some arms and legs to help adapt and refine content."/>
    <s v="Word of mouth;"/>
    <s v="Accepted"/>
    <s v="Low"/>
    <n v="1"/>
    <n v="0.2"/>
    <s v="(Maddy) Madhusudan Purushothaman"/>
    <s v="Kapil Sable"/>
    <s v="Amit Augustine Singh"/>
    <m/>
    <x v="71"/>
    <s v="Amit Augustine Singh"/>
    <s v="Closed"/>
    <m/>
    <d v="2023-10-30T00:00:00"/>
    <m/>
    <d v="2023-12-01T00:00:00"/>
    <s v="11/10: Maddy to followup with the Tyson team for any follow up support.11/10: Email is sent to pursuit request owner and awaiting for further input until then the request status is put on hold._x000a_CB: Closed on 12/1 per Rebecca's confirmation."/>
    <s v="Jupiter Updated (Tags/Team)"/>
    <m/>
    <d v="2023-10-26T10:46:03"/>
    <s v="FY24 P6"/>
    <n v="35.551354166665988"/>
  </r>
  <r>
    <n v="252"/>
    <d v="2023-10-26T11:48:21"/>
    <d v="2023-10-26T14:03:00"/>
    <s v="mararmstrong@deloitte.com"/>
    <s v="Mary Rose Armstrong"/>
    <x v="0"/>
    <m/>
    <s v="Workday"/>
    <m/>
    <m/>
    <s v="No"/>
    <s v="Richard Wrye &amp; Mary Rose Armstrong"/>
    <s v="rwrye@deloitte.com and mararmstrong@deloitte.com"/>
    <s v="No"/>
    <s v="Richard Wrye"/>
    <s v="rwrye@deloitte.com"/>
    <m/>
    <m/>
    <d v="2023-10-30T00:00:00"/>
    <s v="2 weeks"/>
    <s v="Yes"/>
    <s v="JO-7167441"/>
    <s v="Baptist Health Workday"/>
    <s v="Life Sciences &amp; Healthcare"/>
    <m/>
    <m/>
    <s v="RFP"/>
    <d v="2023-11-10T00:00:00"/>
    <s v="Content Design / Formatting;Content and Asset Creation (net-new);"/>
    <s v="Unsure"/>
    <s v="&gt; $5M"/>
    <s v="This pursuit is happening simultaneously to a UKG Dimensions pursuit at the same client.  We may look to have the Pod support both efforts so they are coordinated messages."/>
    <s v="I'm a repeat user of the pod;"/>
    <s v="Accepted"/>
    <s v="Medium"/>
    <n v="2"/>
    <n v="0.5"/>
    <s v="Shwetha Chandrashekhar"/>
    <s v="Nicholas Gregoretti"/>
    <m/>
    <m/>
    <x v="72"/>
    <s v=""/>
    <s v="Closed"/>
    <m/>
    <d v="2023-11-27T00:00:00"/>
    <m/>
    <d v="2023-12-13T00:00:00"/>
    <s v="Intake Call"/>
    <s v="Jupiter Updated (Tags/Team)"/>
    <m/>
    <d v="2023-10-26T11:48:21"/>
    <s v="FY24 P6"/>
    <n v="47.508090277777228"/>
  </r>
  <r>
    <n v="253"/>
    <d v="2023-10-26T15:19:54"/>
    <d v="2023-10-26T15:24:04"/>
    <s v="vholleran@deloitte.com"/>
    <s v="Veronica Holleran"/>
    <x v="1"/>
    <m/>
    <m/>
    <s v="Change Services (CS&amp;A / T&amp;C)"/>
    <m/>
    <s v="No"/>
    <s v="Jocelyn Mayfield"/>
    <s v="jomayfield@deloitte.com"/>
    <s v="No"/>
    <s v="Jocelyn Mayfield"/>
    <s v="jomayfield@deloitte.com"/>
    <m/>
    <m/>
    <d v="2023-10-10T00:00:00"/>
    <s v="1 week"/>
    <s v="Not a Pursuit"/>
    <s v="N/A"/>
    <s v="Navistar"/>
    <s v="Consumer"/>
    <m/>
    <m/>
    <m/>
    <m/>
    <s v="Account Planning;"/>
    <s v="No"/>
    <s v="N/A - Not a pursuit"/>
    <s v="Ongoing support for Navistar account. Client meetings, attending orals presentations, prepping materials for ad-hoc discussion and increased visibility of HC at Navistar. Likely leading to a &quot;Change as a Service&quot; pursuit."/>
    <s v="Word of mouth;"/>
    <s v="Accepted"/>
    <s v="Low"/>
    <n v="1"/>
    <n v="0.33"/>
    <s v="Veronica Holleran"/>
    <m/>
    <m/>
    <m/>
    <x v="63"/>
    <s v=""/>
    <s v="Closed"/>
    <m/>
    <m/>
    <d v="2024-02-05T00:00:00"/>
    <d v="2024-02-14T00:00:00"/>
    <m/>
    <s v="Not a Pursuit"/>
    <s v="Nothing to Upload"/>
    <d v="2023-10-26T15:19:54"/>
    <s v="FY24 P6"/>
    <n v="110.36118055555562"/>
  </r>
  <r>
    <n v="254"/>
    <d v="2023-10-27T09:13:37"/>
    <d v="2023-10-27T09:16:42"/>
    <s v="jharless@deloitte.com"/>
    <s v="Jeremy Harless"/>
    <x v="0"/>
    <m/>
    <s v="SAP/SF Enabled Transformation"/>
    <m/>
    <m/>
    <s v="No"/>
    <s v="Glenn Carpenter"/>
    <s v="glcarpenter@deloitte.com"/>
    <s v="No"/>
    <s v="Kristin Starodub"/>
    <s v="kstarodub@deloitte.com"/>
    <m/>
    <m/>
    <d v="2023-10-30T00:00:00"/>
    <s v="3 weeks"/>
    <s v="Yes"/>
    <s v="JO-7167534"/>
    <s v="UGI Corporation"/>
    <s v="Energy, Resources, &amp; Industrials"/>
    <m/>
    <m/>
    <s v="RFP"/>
    <d v="2023-11-13T00:00:00"/>
    <s v="PMO Support / Bid Management;Content and Asset Creation (net-new);Content Design / Formatting;"/>
    <s v="No"/>
    <s v="&lt; $500,000"/>
    <m/>
    <s v="I'm a repeat user of the pod;"/>
    <s v="Canceled"/>
    <s v="Low"/>
    <n v="1"/>
    <n v="0.25"/>
    <s v="(Maddy) Madhusudan Purushothaman"/>
    <s v="Kapil Sable"/>
    <m/>
    <m/>
    <x v="70"/>
    <s v=""/>
    <s v="Rejected/Canceled"/>
    <n v="0"/>
    <m/>
    <m/>
    <m/>
    <s v="Intake call"/>
    <s v="Rejected/Canceled"/>
    <s v="Rejected/Canceled"/>
    <d v="2023-10-27T09:13:37"/>
    <s v="FY24 P6"/>
    <s v=""/>
  </r>
  <r>
    <n v="255"/>
    <d v="2023-10-30T09:50:55"/>
    <d v="2023-10-30T09:54:00"/>
    <s v="mararmstrong@deloitte.com"/>
    <s v="Mary Rose Armstrong"/>
    <x v="0"/>
    <m/>
    <s v="Payroll &amp; Workforce Management Solutions"/>
    <m/>
    <m/>
    <s v="Yes"/>
    <m/>
    <m/>
    <s v="Yes"/>
    <m/>
    <m/>
    <m/>
    <m/>
    <d v="2023-11-01T00:00:00"/>
    <s v="2 weeks"/>
    <s v="Yes"/>
    <s v="JO-7159820"/>
    <s v="Baptist Health UKG"/>
    <s v="Life Sciences &amp; Healthcare"/>
    <m/>
    <m/>
    <s v="RFP"/>
    <d v="2023-11-10T00:00:00"/>
    <s v="Content Design / Formatting;"/>
    <s v="Unsure"/>
    <s v="&gt; $500K - $1.5M"/>
    <s v="This is happening in parallel with the WDAY implementation RFP for Baptist Health.  We may submit a joint proposal."/>
    <s v="I'm a repeat user of the pod;"/>
    <s v="Accepted"/>
    <s v="Medium"/>
    <n v="2"/>
    <n v="1"/>
    <s v="Shwetha Chandrashekhar"/>
    <s v="Michael Gilman"/>
    <s v="Nicholas Gregoretti"/>
    <m/>
    <x v="73"/>
    <s v=""/>
    <s v="Closed"/>
    <m/>
    <d v="2023-10-31T00:00:00"/>
    <m/>
    <d v="2023-11-22T00:00:00"/>
    <m/>
    <s v="Jupiter Updated (Tags/Team)"/>
    <m/>
    <d v="2023-10-30T09:50:55"/>
    <s v="FY24 P6"/>
    <n v="22.58964120370365"/>
  </r>
  <r>
    <n v="256"/>
    <d v="2023-10-30T14:17:41"/>
    <d v="2023-10-30T15:52:31"/>
    <s v="eahlquist@deloitte.com"/>
    <s v="Eve Ahlquist"/>
    <x v="1"/>
    <m/>
    <m/>
    <s v="Change Services (CS&amp;A / T&amp;C)"/>
    <m/>
    <s v="Yes"/>
    <m/>
    <m/>
    <s v="Yes"/>
    <m/>
    <m/>
    <m/>
    <m/>
    <d v="2023-10-31T00:00:00"/>
    <s v="2 weeks"/>
    <s v="Yes"/>
    <s v="JO-5910222"/>
    <s v="Mars, Inc."/>
    <s v="Consumer"/>
    <m/>
    <m/>
    <s v="RFI"/>
    <d v="2023-11-17T00:00:00"/>
    <s v="Content and Asset Creation (net-new);"/>
    <s v="Yes"/>
    <s v="&gt; $5M"/>
    <s v="Global refuse to lose RFI"/>
    <s v="I'm a repeat user of the pod;HC Leadership Meeting Announcement;"/>
    <s v="Accepted"/>
    <s v="Medium"/>
    <n v="2"/>
    <n v="0.33"/>
    <s v="Logan Webb"/>
    <s v="Veronica Holleran"/>
    <m/>
    <m/>
    <x v="74"/>
    <s v=""/>
    <s v="Closed"/>
    <m/>
    <d v="2023-11-06T00:00:00"/>
    <m/>
    <d v="2023-11-06T00:00:00"/>
    <s v="Intake Call"/>
    <s v="Jupiter Updated (Tags/Team)"/>
    <s v="Content Uploaded"/>
    <d v="2023-10-30T14:17:41"/>
    <s v="FY24 P6"/>
    <n v="6.4043865740750334"/>
  </r>
  <r>
    <n v="257"/>
    <d v="2023-10-31T09:16:24"/>
    <d v="2023-10-31T09:19:54"/>
    <s v="alexchun@deloitte.com"/>
    <s v="Alex Chun"/>
    <x v="0"/>
    <m/>
    <s v="ServiceNow HRT"/>
    <m/>
    <m/>
    <s v="Yes"/>
    <m/>
    <m/>
    <s v="No"/>
    <s v="Scott Warwick"/>
    <s v="swarwick@deloitte.com"/>
    <m/>
    <m/>
    <d v="2023-11-01T00:00:00"/>
    <s v="1 week"/>
    <s v="Yes"/>
    <s v="JO-7005165"/>
    <s v="Fortive"/>
    <s v="Technology, Media, &amp; Telecom"/>
    <m/>
    <m/>
    <s v="RFP"/>
    <d v="2023-11-10T00:00:00"/>
    <s v="Content and Asset Creation (net-new);Content Design / Formatting;PMO Support / Bid Management;Pursuit Advisory;"/>
    <s v="No"/>
    <s v="&gt; $500K - $1.5M"/>
    <m/>
    <s v="I'm a repeat user of the pod;"/>
    <s v="Rejected"/>
    <s v="High"/>
    <n v="3"/>
    <n v="1"/>
    <m/>
    <m/>
    <m/>
    <m/>
    <x v="5"/>
    <s v=""/>
    <s v="Rejected/Canceled"/>
    <m/>
    <m/>
    <m/>
    <m/>
    <s v="NG 10/31 - Reject w/ Explanation: Rejected due to tight turnaround and pod capacity. Will refer to RM in respective area for bench resources."/>
    <s v="Rejected/Canceled"/>
    <s v="Rejected/Canceled"/>
    <d v="2023-10-31T09:16:24"/>
    <s v="FY24 P6"/>
    <s v=""/>
  </r>
  <r>
    <n v="258"/>
    <d v="2023-10-31T22:09:58"/>
    <d v="2023-10-31T22:36:46"/>
    <s v="mkorbieh@deloitte.com"/>
    <s v="Mark Korbieh"/>
    <x v="2"/>
    <m/>
    <m/>
    <m/>
    <s v="Workforce Strategy &amp; Analytics"/>
    <s v="Yes"/>
    <m/>
    <m/>
    <s v="No"/>
    <s v="Sanjay Purohit"/>
    <s v="sapurohit@deloitte.com"/>
    <m/>
    <m/>
    <d v="2023-11-01T00:00:00"/>
    <s v="1 week"/>
    <s v="Yes"/>
    <s v="JO-7174943"/>
    <s v="Underwriters Lab"/>
    <s v="Energy, Resources, &amp; Industrials"/>
    <m/>
    <m/>
    <s v="RFP"/>
    <d v="2023-11-21T00:00:00"/>
    <s v="PMO Support / Bid Management;Content and Asset Creation (net-new);Content Design / Formatting;"/>
    <s v="Unsure"/>
    <s v="&lt; $500,000"/>
    <s v="Received RFP for to provide a quote for the planning and design phase of competency / skills technological transformation.  We are still putting a team together, but would like to get some GTM pod support to help us with PM and content procurement.  Creative Services are booked out but we are looking for folks to help from that front.  The RFP response will be in Word and we have set up stand up calls._x000a__x000a_RFP content on Teams - https://amedeloitte.sharepoint.com/:f:/r/sites/HumanCapital-MidMarketPursuits/Shared%20Documents/Active%20Pursuits/Underwriters%20Lab?csf=1&amp;web=1&amp;e=DxD2HW"/>
    <s v="I'm a repeat user of the pod;"/>
    <s v="Rejected"/>
    <s v="High"/>
    <n v="3"/>
    <n v="0.5"/>
    <m/>
    <m/>
    <m/>
    <m/>
    <x v="5"/>
    <s v=""/>
    <s v="Rejected/Canceled"/>
    <m/>
    <m/>
    <m/>
    <m/>
    <s v="Intake Call; NG 02-NOV: Reject w/ explanation - due to pod capacity; referred to WT RM for bench resources."/>
    <s v="Rejected/Canceled"/>
    <s v="Rejected/Canceled"/>
    <d v="2023-10-31T22:09:58"/>
    <s v="FY24 P6"/>
    <s v=""/>
  </r>
  <r>
    <n v="259"/>
    <d v="2023-11-01T18:03:57"/>
    <d v="2023-11-01T18:09:11"/>
    <s v="chrisforti@deloitte.com"/>
    <s v="Chris Forti"/>
    <x v="0"/>
    <m/>
    <s v="Payroll &amp; Workforce Management Solutions"/>
    <m/>
    <m/>
    <s v="Yes"/>
    <m/>
    <m/>
    <s v="No"/>
    <s v="Anne St Clair and Chip Newton"/>
    <s v="astclair@deloitte.com; chipnewton@deloitte.com"/>
    <m/>
    <m/>
    <d v="2023-11-02T00:00:00"/>
    <s v="3 weeks"/>
    <s v="Yes"/>
    <s v="JO-6454720"/>
    <s v="CHOP"/>
    <s v="Life Sciences &amp; Healthcare"/>
    <m/>
    <m/>
    <s v="Orals"/>
    <m/>
    <s v="PMO Support / Bid Management;Content Design / Formatting;"/>
    <s v="Unsure"/>
    <s v="&gt; $2.5M - $5M"/>
    <s v="Need assistance creating a presentation to the C-Suite at CHOP. Date is unknown, yet anticipated for the week of Nov 13 or 20th. Anne has lined up another resource that can help with content formatting and we still need PMO support and additional content support."/>
    <s v="I'm a repeat user of the pod;"/>
    <s v="Accepted"/>
    <s v="Medium"/>
    <n v="2"/>
    <n v="0.5"/>
    <s v="Joann Boduch"/>
    <m/>
    <m/>
    <m/>
    <x v="19"/>
    <s v=""/>
    <s v="Closed"/>
    <m/>
    <d v="2023-11-03T00:00:00"/>
    <d v="2023-12-19T00:00:00"/>
    <d v="2024-01-18T00:00:00"/>
    <m/>
    <s v="Jupiter Updated (Tags/Team)"/>
    <m/>
    <d v="2023-11-01T18:03:57"/>
    <s v="FY24 P6"/>
    <n v="77.247256944443507"/>
  </r>
  <r>
    <n v="260"/>
    <d v="2023-11-07T18:06:01"/>
    <d v="2023-11-07T18:09:27"/>
    <s v="chrisforti@deloitte.com"/>
    <s v="Chris Forti"/>
    <x v="0"/>
    <m/>
    <s v="HR Strategy &amp; Solutions"/>
    <m/>
    <m/>
    <s v="Yes"/>
    <m/>
    <m/>
    <s v="No"/>
    <s v="Chris Page"/>
    <s v="chpage@deloitte.com"/>
    <m/>
    <m/>
    <d v="2023-11-08T00:00:00"/>
    <s v="2 weeks"/>
    <s v="Yes"/>
    <s v="JO-7183055"/>
    <s v="Montefiore"/>
    <s v="Life Sciences &amp; Healthcare"/>
    <m/>
    <m/>
    <s v="RFI"/>
    <d v="2023-11-17T00:00:00"/>
    <s v="PMO Support / Bid Management;Content Design / Formatting;"/>
    <s v="No"/>
    <s v="&lt; $500,000"/>
    <s v="This is an advisory project, that will lead to two large implementation projects, for Workday and UKG.  So, overall business opportunity could be $8-12M."/>
    <s v="I'm a repeat user of the pod;"/>
    <s v="Accepted"/>
    <s v="Medium"/>
    <n v="2"/>
    <n v="0.5"/>
    <s v="Rebecca Eakin"/>
    <s v="(Maddy) Madhusudan Purushothaman"/>
    <s v="Neema Sharma"/>
    <m/>
    <x v="75"/>
    <s v=""/>
    <s v="Closed"/>
    <m/>
    <d v="2023-11-13T00:00:00"/>
    <m/>
    <d v="2023-12-05T00:00:00"/>
    <s v="12/05 NS: Feedback was VERY positive. Very appreciative of who we brought to the call. His  (Chris) words &quot;Team felt you guys were top without any doubt&quot;. He closed out his day with updating the CHRO on the meeting and has full support. Closed and uploaded on Stash. Intake Call"/>
    <s v="Jupiter Updated (Tags/Team)"/>
    <s v="Content Uploaded"/>
    <d v="2023-11-07T18:06:01"/>
    <s v="FY24 P6"/>
    <n v="27.245821759257524"/>
  </r>
  <r>
    <n v="261"/>
    <d v="2023-11-09T10:00:05"/>
    <d v="2023-11-09T10:02:25"/>
    <s v="bkennedy@deloitte.com"/>
    <s v="Brandon Kennedy"/>
    <x v="2"/>
    <m/>
    <m/>
    <m/>
    <s v="Workforce Strategy &amp; Analytics"/>
    <s v="Yes"/>
    <m/>
    <m/>
    <s v="Yes"/>
    <m/>
    <m/>
    <m/>
    <m/>
    <d v="2023-11-09T00:00:00"/>
    <s v="1 week"/>
    <s v="Yes"/>
    <s v="JO-7152895"/>
    <s v="HP Inc"/>
    <s v="Technology, Media, &amp; Telecom"/>
    <m/>
    <m/>
    <s v="RFP"/>
    <d v="2023-11-17T00:00:00"/>
    <s v="Content Design / Formatting;"/>
    <s v="Unsure"/>
    <s v="&gt; $500K - $1.5M"/>
    <m/>
    <s v="I'm a repeat user of the pod;"/>
    <s v="Rejected"/>
    <s v="Low"/>
    <n v="1"/>
    <n v="0.33"/>
    <m/>
    <m/>
    <m/>
    <m/>
    <x v="5"/>
    <s v=""/>
    <s v="Rejected/Canceled"/>
    <m/>
    <m/>
    <m/>
    <m/>
    <m/>
    <s v="Rejected/Canceled"/>
    <s v="Rejected/Canceled"/>
    <d v="2023-11-09T10:00:05"/>
    <s v="FY24 P6"/>
    <s v=""/>
  </r>
  <r>
    <n v="262"/>
    <d v="2023-11-09T10:28:36"/>
    <d v="2023-11-09T10:31:17"/>
    <s v="jomayfield@deloitte.com"/>
    <s v="Jocelyn Mayfield"/>
    <x v="1"/>
    <m/>
    <m/>
    <s v="Change Services (CS&amp;A / T&amp;C)"/>
    <m/>
    <s v="Yes"/>
    <m/>
    <m/>
    <s v="Yes"/>
    <m/>
    <m/>
    <m/>
    <m/>
    <d v="2023-11-10T00:00:00"/>
    <s v="1 week"/>
    <s v="Yes"/>
    <s v="JO-7030533"/>
    <s v="Navistar"/>
    <s v="Consumer"/>
    <m/>
    <m/>
    <s v="Contracting"/>
    <m/>
    <s v="SOW drafting;"/>
    <s v="Yes"/>
    <s v="&gt; $5M"/>
    <s v="This is a continuation of the Navistar Pursuit support that Logan Webb led with us."/>
    <s v="I'm a repeat user of the pod;"/>
    <s v="Accepted"/>
    <s v="Low"/>
    <n v="1"/>
    <n v="0.33"/>
    <s v="Logan Webb"/>
    <m/>
    <m/>
    <m/>
    <x v="26"/>
    <s v=""/>
    <s v="Closed"/>
    <m/>
    <m/>
    <m/>
    <d v="2023-12-01T00:00:00"/>
    <s v="CB: Pod support is no longer required as of 11/13 based on limited scope. Updating to canceled."/>
    <s v="Jupiter Updated (Tags/Team)"/>
    <s v="Content Uploaded"/>
    <d v="2023-11-09T10:28:36"/>
    <s v="FY24 P6"/>
    <n v="21.563472222223936"/>
  </r>
  <r>
    <n v="263"/>
    <d v="2023-11-13T08:53:25"/>
    <d v="2023-11-13T08:55:07"/>
    <s v="zpremji@deloitte.com"/>
    <s v="Zain Premji"/>
    <x v="0"/>
    <m/>
    <s v="HR Strategy &amp; Solutions"/>
    <m/>
    <m/>
    <s v="No"/>
    <s v="Iman Elchorbagy"/>
    <s v="ielchorbagy@deloitte.com"/>
    <s v="No"/>
    <s v="Mustaque Ali"/>
    <s v="muhali@deloitte.com"/>
    <m/>
    <m/>
    <d v="2023-11-13T00:00:00"/>
    <s v="2 weeks"/>
    <s v="Yes"/>
    <s v="JO-7200264"/>
    <s v="Workday"/>
    <s v="Technology, Media, &amp; Telecom"/>
    <m/>
    <m/>
    <s v="RFP"/>
    <d v="2023-11-26T00:00:00"/>
    <s v="PMO Support / Bid Management;Content and Asset Creation (net-new);Content Design / Formatting;"/>
    <s v="No"/>
    <s v="&gt; $500K - $1.5M"/>
    <m/>
    <s v="I'm a repeat user of the pod;"/>
    <s v="Accepted"/>
    <s v="High"/>
    <n v="3"/>
    <n v="0.5"/>
    <s v="Cole Butchen"/>
    <s v="(Maddy) Madhusudan Purushothaman"/>
    <s v="Rebecca Eakin"/>
    <m/>
    <x v="76"/>
    <s v=""/>
    <s v="Closed"/>
    <m/>
    <d v="2023-11-14T00:00:00"/>
    <d v="2023-11-22T00:00:00"/>
    <d v="2023-12-21T00:00:00"/>
    <s v="CB: Submitted on 11/22 - awaiting next steps "/>
    <s v="Jupiter Updated (Tags/Team)"/>
    <s v="Content Uploaded"/>
    <d v="2023-11-13T08:53:25"/>
    <s v="FY24 P6"/>
    <n v="37.629571759258397"/>
  </r>
  <r>
    <n v="264"/>
    <d v="2023-11-13T09:54:49"/>
    <d v="2023-11-13T10:17:10"/>
    <s v="gstephans@deloitte.com"/>
    <s v="Greg Stephans"/>
    <x v="0"/>
    <m/>
    <s v="HR Strategy &amp; Solutions"/>
    <m/>
    <m/>
    <s v="Yes"/>
    <m/>
    <m/>
    <s v="No"/>
    <s v="Jeff Miller"/>
    <s v="jefmiller@deloitte.com"/>
    <m/>
    <m/>
    <d v="2023-11-14T00:00:00"/>
    <s v="Less than one week"/>
    <s v="Yes"/>
    <s v="JO-7202900"/>
    <s v="BBB Industries"/>
    <s v="Consumer"/>
    <s v="BBB Industries HR Current State Analysis"/>
    <m/>
    <s v="RFP"/>
    <d v="2023-11-22T00:00:00"/>
    <s v="PMO Support / Bid Management;Content Design / Formatting;Pricing Model;Pursuit Advisory;"/>
    <s v="No"/>
    <s v="&lt; $500,000"/>
    <s v="Received RFP on Friday 11/10 and planning to submit this Friday 11/17.  Should be a relatively easy lift"/>
    <s v="I'm a repeat user of the pod;"/>
    <s v="Accepted"/>
    <s v="High"/>
    <n v="3"/>
    <n v="0.5"/>
    <s v="Neema Sharma"/>
    <m/>
    <m/>
    <m/>
    <x v="77"/>
    <s v=""/>
    <s v="Closed"/>
    <m/>
    <d v="2023-11-14T00:00:00"/>
    <m/>
    <d v="2023-12-05T00:00:00"/>
    <s v="RFP submitted to the client. Awaiting response from the client. Received Closer note email from Greg Stephen and according the intake entry is closed._x000a_Intake Call"/>
    <s v="Jupiter Updated (Tags/Team)"/>
    <m/>
    <d v="2023-11-13T09:54:49"/>
    <s v="FY24 P6"/>
    <n v="21.586932870370219"/>
  </r>
  <r>
    <n v="265"/>
    <d v="2023-11-16T11:27:19"/>
    <d v="2023-11-16T12:56:43"/>
    <s v="fsymes@deloitte.com"/>
    <s v="Frances Symes"/>
    <x v="2"/>
    <m/>
    <m/>
    <m/>
    <s v="Workforce Development"/>
    <s v="Yes"/>
    <m/>
    <m/>
    <s v="Yes"/>
    <m/>
    <m/>
    <m/>
    <m/>
    <d v="2023-11-16T00:00:00"/>
    <s v="Less than one week"/>
    <s v="Yes"/>
    <s v="JO-7208685"/>
    <s v="Marriott International / Summit Leadership Development Program"/>
    <s v="Consumer"/>
    <m/>
    <m/>
    <s v="RFP"/>
    <d v="2023-11-22T00:00:00"/>
    <s v="Content Design / Formatting;"/>
    <s v="No"/>
    <s v="&lt; $500,000"/>
    <s v="Really just need help taking a 15 page deck and putting it into a new, fancier, format.  I have a sample deck to work off of.  Due next Wednesday, Nov. 22 so unfortunately high urgency / quick turnaround!"/>
    <s v="I'm a repeat user of the pod;"/>
    <s v="Accepted"/>
    <s v="Low"/>
    <n v="1"/>
    <n v="0.33"/>
    <s v="Ruchika Akhtar"/>
    <s v="Sooraj Sreenivasan"/>
    <s v="Amit Augustine Singh"/>
    <m/>
    <x v="78"/>
    <s v="Amit Augustine Singh"/>
    <s v="Closed"/>
    <m/>
    <m/>
    <m/>
    <d v="2023-11-23T00:00:00"/>
    <s v="Got confirmation from Frances that this can be closed as they are good with the changes done in the deck."/>
    <s v="Jupiter Updated (Tags/Team)"/>
    <s v="Content Uploaded"/>
    <d v="2023-11-16T11:27:19"/>
    <s v="FY24 P6"/>
    <n v="6.5226967592607252"/>
  </r>
  <r>
    <n v="266"/>
    <d v="2023-11-16T14:13:57"/>
    <d v="2023-11-16T14:17:42"/>
    <s v="kduerr@deloitte.com"/>
    <s v="Katie Duerr"/>
    <x v="6"/>
    <s v="HC Operate"/>
    <m/>
    <m/>
    <m/>
    <s v="Yes"/>
    <m/>
    <m/>
    <s v="Yes"/>
    <m/>
    <m/>
    <m/>
    <m/>
    <d v="2023-11-16T00:00:00"/>
    <s v="1 week"/>
    <s v="Yes"/>
    <s v="JO-6765435"/>
    <s v="Toyota Motors North America  "/>
    <s v="Consumer"/>
    <m/>
    <m/>
    <s v="Orals"/>
    <m/>
    <s v="Content and Asset Creation (net-new);"/>
    <s v="Unsure"/>
    <s v="&gt; $5M"/>
    <s v="We have received help from creative services but need someone who can make changes as we solidify the slide.  Some of the slides are done but need help on others."/>
    <s v="I'm a repeat user of the pod;"/>
    <s v="Accepted"/>
    <s v="Low"/>
    <n v="1"/>
    <n v="0.33"/>
    <s v="Amit Augustine Singh"/>
    <m/>
    <m/>
    <m/>
    <x v="64"/>
    <s v="Amit Augustine Singh"/>
    <s v="Closed"/>
    <m/>
    <m/>
    <m/>
    <d v="2023-12-01T00:00:00"/>
    <m/>
    <s v="Jupiter Updated (Tags/Team)"/>
    <m/>
    <d v="2023-11-16T14:13:57"/>
    <s v="FY24 P6"/>
    <n v="14.406979166669771"/>
  </r>
  <r>
    <n v="267"/>
    <d v="2023-11-17T14:57:48"/>
    <d v="2023-11-17T15:05:55"/>
    <s v="codmiller@deloitte.com"/>
    <s v="Cody Miller"/>
    <x v="6"/>
    <s v="HC Operate"/>
    <m/>
    <m/>
    <m/>
    <s v="No"/>
    <s v="Chris Forti "/>
    <s v="chrisforti@deloitte.com"/>
    <s v="Yes"/>
    <m/>
    <m/>
    <m/>
    <m/>
    <d v="2023-11-20T00:00:00"/>
    <s v="Less than one week"/>
    <s v="Yes"/>
    <s v="JO-7027253"/>
    <s v="AbbVie "/>
    <s v="Life Sciences &amp; Healthcare"/>
    <m/>
    <m/>
    <s v="RFP"/>
    <d v="2024-01-15T00:00:00"/>
    <s v="Content and Asset Creation (net-new);Content Design / Formatting;PMO Support / Bid Management;Pricing Model;Pursuit Advisory;"/>
    <s v="Unsure"/>
    <s v="&gt; $1.5M - $2.5M"/>
    <s v="Needing pursuit support for this key Workday AMS operate support RFP with AbbVie. The RFP contains multiple facets and components, and support will be needed in order to meet deadlines and ensure a winning response. Thank you for your consideration."/>
    <s v="I'm a repeat user of the pod;"/>
    <s v="Accepted"/>
    <s v="High"/>
    <n v="3"/>
    <n v="1"/>
    <s v="Yi-Hui Chang"/>
    <s v="(Maddy) Madhusudan Purushothaman"/>
    <s v="Larry Mallett"/>
    <m/>
    <x v="79"/>
    <s v=""/>
    <s v="Closed"/>
    <m/>
    <d v="2023-12-04T00:00:00"/>
    <d v="2024-02-20T00:00:00"/>
    <d v="2024-03-15T00:00:00"/>
    <s v="11/22: Call is scheduled with Cody and Chris on 28 Nov,2023 for initial kickstart"/>
    <s v="Jupiter Updated (Tags/Team)"/>
    <m/>
    <d v="2023-11-17T14:57:48"/>
    <s v="FY24 P6"/>
    <n v="118.37652777777839"/>
  </r>
  <r>
    <n v="268"/>
    <d v="2023-11-20T08:02:49"/>
    <d v="2023-11-20T08:12:37"/>
    <s v="jomayfield@deloitte.com"/>
    <s v="Jocelyn Mayfield"/>
    <x v="1"/>
    <m/>
    <m/>
    <s v="Change Services (CS&amp;A / T&amp;C)"/>
    <m/>
    <s v="Yes"/>
    <m/>
    <m/>
    <s v="No"/>
    <s v="Marin Heiskell"/>
    <s v="mheiskell@deloitte.com"/>
    <m/>
    <m/>
    <d v="2023-11-20T00:00:00"/>
    <s v="2 weeks"/>
    <s v="Yes"/>
    <s v="JO-7196449"/>
    <s v="General Motors"/>
    <s v="Consumer"/>
    <m/>
    <m/>
    <s v="RFP"/>
    <d v="2023-12-01T00:00:00"/>
    <s v="Content and Asset Creation (net-new);Pricing Model;Pursuit Advisory;"/>
    <s v="Unsure"/>
    <s v="&gt; $5M"/>
    <s v="Would be great to get Veronica Holleran, if possible, given her experience in Auto"/>
    <s v="I'm a repeat user of the pod;"/>
    <s v="Accepted"/>
    <s v="Medium"/>
    <n v="2"/>
    <n v="0.5"/>
    <s v="Veronica Holleran"/>
    <m/>
    <m/>
    <m/>
    <x v="63"/>
    <s v=""/>
    <s v="Closed"/>
    <m/>
    <d v="2023-11-27T00:00:00"/>
    <m/>
    <d v="2023-12-06T00:00:00"/>
    <m/>
    <s v="Jupiter Updated (Tags/Team)"/>
    <m/>
    <d v="2023-11-20T08:02:49"/>
    <s v="FY24 P7"/>
    <n v="15.664710648146865"/>
  </r>
  <r>
    <n v="269"/>
    <d v="2023-11-27T06:13:37"/>
    <d v="2023-11-27T06:28:44"/>
    <s v="nkeshavan@deloitte.com"/>
    <s v="Nandita Keshavan"/>
    <x v="0"/>
    <m/>
    <s v="HR Strategy &amp; Solutions"/>
    <m/>
    <m/>
    <s v="Yes"/>
    <m/>
    <m/>
    <s v="Yes"/>
    <m/>
    <m/>
    <m/>
    <m/>
    <d v="2023-11-27T00:00:00"/>
    <s v="1 week"/>
    <s v="Not a Pursuit"/>
    <s v="N/A"/>
    <s v="Qvidian refresh of Differentiators folder"/>
    <s v="Not a pursuit"/>
    <m/>
    <m/>
    <m/>
    <m/>
    <s v="Content and Asset Creation (net-new);"/>
    <s v="No"/>
    <s v="N/A - Not a pursuit"/>
    <s v="Specifically, I am looking to update a single slide (attached) which will be added to our Qvidian repository and can be used by GTM pods in future pursuits if needed. The part of the slide that needs updating is the accolade on the right. Kindly let me know if you have this info. Regarding the accolades, it does not have to be the same ones. Any relevant accolade from 2022 to 2023 will be suitable."/>
    <s v="Word of mouth;"/>
    <s v="Rejected"/>
    <s v="Low"/>
    <n v="1"/>
    <n v="0.33"/>
    <m/>
    <m/>
    <m/>
    <m/>
    <x v="5"/>
    <s v=""/>
    <s v="Rejected/Canceled"/>
    <n v="0"/>
    <m/>
    <m/>
    <m/>
    <s v="NG 27-NOV: Pinged requestor to let them know that we don't maintain these data points and referred them to KX article to see if that answers their question - will revise responnse and assign resource if needed._x000a_NG 28-NOV: Requestor stated they found the info they needed."/>
    <s v="Rejected/Canceled"/>
    <s v="Rejected/Canceled"/>
    <d v="2023-11-27T06:13:37"/>
    <s v="FY24 P7"/>
    <s v=""/>
  </r>
  <r>
    <n v="270"/>
    <d v="2023-11-27T12:50:38"/>
    <d v="2023-11-27T12:53:57"/>
    <s v="andrclark@deloitte.com"/>
    <s v="Andrew G Clark"/>
    <x v="0"/>
    <m/>
    <s v="Payroll &amp; Workforce Management Solutions"/>
    <m/>
    <m/>
    <s v="Yes"/>
    <m/>
    <m/>
    <s v="No"/>
    <s v="Nick Mina"/>
    <s v="nmina@deloitte.com"/>
    <m/>
    <m/>
    <d v="2023-11-29T00:00:00"/>
    <s v="4 + weeks"/>
    <s v="Yes"/>
    <s v="JO-6474528"/>
    <s v="Costco"/>
    <s v="Consumer"/>
    <m/>
    <m/>
    <s v="RFP"/>
    <d v="2023-12-22T00:00:00"/>
    <s v="PMO Support / Bid Management;Content Design / Formatting;"/>
    <s v="Yes"/>
    <s v="&gt; $5M"/>
    <m/>
    <s v="I'm a repeat user of the pod;"/>
    <s v="Accepted"/>
    <s v="High"/>
    <n v="3"/>
    <n v="0.5"/>
    <s v="Veronica Holleran"/>
    <s v="Michael Gilman"/>
    <s v="Neema Sharma"/>
    <m/>
    <x v="80"/>
    <s v=""/>
    <s v="Closed"/>
    <m/>
    <d v="2023-11-30T00:00:00"/>
    <d v="2024-01-29T00:00:00"/>
    <d v="2024-02-05T00:00:00"/>
    <s v="Intake Call_x000a_NG 27-NOV: Intake call scheduled for 28-NOV"/>
    <s v="Jupiter Updated (Tags/Team)"/>
    <m/>
    <d v="2023-11-27T12:50:38"/>
    <s v="FY24 P7"/>
    <n v="69.464837962965248"/>
  </r>
  <r>
    <n v="271"/>
    <d v="2023-11-28T13:27:24"/>
    <d v="2023-11-28T13:29:42"/>
    <s v="gstephans@deloitte.com"/>
    <s v="Greg Stephans"/>
    <x v="0"/>
    <m/>
    <s v="HR Strategy &amp; Solutions"/>
    <m/>
    <m/>
    <s v="Yes"/>
    <m/>
    <m/>
    <s v="No"/>
    <s v="Derek Polzien"/>
    <s v="dpolzien@deloitte.com"/>
    <m/>
    <m/>
    <d v="2023-11-28T00:00:00"/>
    <s v="Less than one week"/>
    <s v="Yes"/>
    <s v="JO-7027119"/>
    <s v="Kirkland &amp; Ellis"/>
    <s v="Consumer"/>
    <m/>
    <m/>
    <s v="Orals"/>
    <m/>
    <s v="PMO Support / Bid Management;Pricing Model;Pursuit Advisory;"/>
    <s v="No"/>
    <s v="&gt; $500K - $1.5M"/>
    <s v="Nick - Hoping to &quot;extend&quot; Logan Webb on the Kirkland pursuit. They have come back with some additional post-orals questions that we could use her help with. Meeting is on Monday 12/4 and we shouldn't need more than a few hours of her time."/>
    <s v="I'm a repeat user of the pod;"/>
    <s v="Accepted"/>
    <s v="Medium"/>
    <n v="2"/>
    <n v="0.33"/>
    <s v="Logan Webb"/>
    <m/>
    <m/>
    <m/>
    <x v="26"/>
    <s v=""/>
    <s v="Closed"/>
    <m/>
    <m/>
    <m/>
    <d v="2023-12-12T00:00:00"/>
    <s v="NG 28-NOV: Requestor is asking for Logan Webb given her past work on this request. TBD based on Logan's availability."/>
    <s v="Jupiter Updated (Tags/Team)"/>
    <s v="Content Uploaded"/>
    <d v="2023-11-28T13:27:24"/>
    <s v="FY24 P7"/>
    <n v="13.43930555555562"/>
  </r>
  <r>
    <n v="272"/>
    <d v="2023-11-29T11:15:23"/>
    <d v="2023-11-29T11:19:24"/>
    <s v="mpanek@deloitte.com"/>
    <s v="Mark Panek"/>
    <x v="6"/>
    <s v="HC Operate"/>
    <m/>
    <m/>
    <m/>
    <s v="Yes"/>
    <m/>
    <m/>
    <s v="Yes"/>
    <m/>
    <m/>
    <m/>
    <m/>
    <d v="2023-11-29T00:00:00"/>
    <s v="Less than one week"/>
    <s v="Not a Pursuit"/>
    <s v="N/A"/>
    <s v="HCAAS HC TMT Operate Presentation Deck"/>
    <s v="Technology, Media, &amp; Telecom"/>
    <m/>
    <m/>
    <m/>
    <m/>
    <s v="Content Design / Formatting;"/>
    <s v="No"/>
    <s v="N/A - Not a pursuit"/>
    <s v="looking for assistance with slide formatting. need to make a couple adjustments to one slide and nobody involved is good enough at PP. Honestly feel anybody with a decent amount of PP skills could handle this in 10 minutes"/>
    <s v="I'm a repeat user of the pod;"/>
    <s v="Accepted"/>
    <s v="Low"/>
    <n v="1"/>
    <n v="0.33"/>
    <s v="Cole Butchen"/>
    <m/>
    <m/>
    <m/>
    <x v="52"/>
    <s v=""/>
    <s v="Closed"/>
    <m/>
    <m/>
    <m/>
    <d v="2023-11-29T00:00:00"/>
    <s v="29-NOV: Pinged requestor to confirm scope; reiterated that we typically don't support this type of request and capped Cole's support to 30 mins"/>
    <s v="Not a Pursuit"/>
    <s v="Nothing to Upload"/>
    <d v="2023-11-29T11:15:23"/>
    <s v="FY24 P7"/>
    <n v="-0.46901620370044839"/>
  </r>
  <r>
    <n v="273"/>
    <d v="2023-11-29T18:54:01"/>
    <d v="2023-11-29T18:59:29"/>
    <s v="gstephans@deloitte.com"/>
    <s v="Greg Stephans"/>
    <x v="13"/>
    <m/>
    <m/>
    <m/>
    <m/>
    <s v="Yes"/>
    <m/>
    <m/>
    <s v="No"/>
    <s v="Gordon Laverock"/>
    <s v="glaverock@deloitte.com"/>
    <m/>
    <m/>
    <d v="2023-11-30T00:00:00"/>
    <s v="Less than one week"/>
    <s v="Yes"/>
    <s v="JO-7203341"/>
    <s v="Churchill Downs, Inc."/>
    <s v="Consumer"/>
    <m/>
    <m/>
    <s v="Pre-RFX"/>
    <m/>
    <s v="Pursuit Advisory;Content Design / Formatting;Content and Asset Creation (net-new);PMO Support / Bid Management;"/>
    <s v="Unsure"/>
    <s v="&gt; $2.5M - $5M"/>
    <s v="Churchill Downs has requested that we come onsite next week (12/7) to present our approach, etc. for a 2024 project consisting of SAP/SF payroll (co-existence model) and a Phase 0 for a 2025 SAP ERP project.  This role would support Gordon Laverock (MD - HRT SAP), myself, and several members of HRT SAP and EP SAP in preparing for this 6.5 hour meeting.  Think of it as a pseudo-orals.  We are in desperate need of PMO support and advisement on our materials, plus the normal slide help."/>
    <s v="I'm a repeat user of the pod;"/>
    <s v="Rejected"/>
    <s v="Medium"/>
    <n v="2"/>
    <n v="0.5"/>
    <m/>
    <m/>
    <m/>
    <m/>
    <x v="5"/>
    <s v=""/>
    <s v="Rejected/Canceled"/>
    <m/>
    <m/>
    <m/>
    <m/>
    <s v="NG 06-DEC: Pinged requestor to confirm we can close this ticket._x000a_NG 30-NOV: Seems to be primarily design support request; referred requestor to Creative Services while they determine what, if any, support they'll need from the pod."/>
    <s v="Rejected/Canceled"/>
    <s v="Rejected/Canceled"/>
    <d v="2023-11-29T18:54:01"/>
    <s v="FY24 P7"/>
    <s v=""/>
  </r>
  <r>
    <n v="274"/>
    <d v="2023-11-30T11:26:14"/>
    <d v="2023-11-30T11:29:28"/>
    <s v="jenahn@deloitte.com"/>
    <s v="Jenny Ahn"/>
    <x v="2"/>
    <m/>
    <m/>
    <m/>
    <s v="Workforce Development"/>
    <s v="Yes"/>
    <m/>
    <m/>
    <s v="Yes"/>
    <m/>
    <m/>
    <m/>
    <m/>
    <d v="2023-11-30T00:00:00"/>
    <s v="Less than one week"/>
    <s v="Yes"/>
    <s v="JO-7265844"/>
    <s v="Merck"/>
    <s v="Life Sciences &amp; Healthcare"/>
    <s v="Merck US Vaccines Human Skills"/>
    <m/>
    <s v="Early Conversations"/>
    <m/>
    <s v="Pricing Model;PMO Support / Bid Management;SOW support;"/>
    <s v="No"/>
    <s v="&lt; $500,000"/>
    <s v="Requesting Cole Butchen - since he led similar work for the client on similar work. It's a sole sourced opportunity - so will lead to a sale "/>
    <s v="I'm a repeat user of the pod;"/>
    <s v="Accepted"/>
    <s v="Medium"/>
    <n v="2"/>
    <n v="0.5"/>
    <s v="Cole Butchen"/>
    <m/>
    <m/>
    <m/>
    <x v="52"/>
    <s v=""/>
    <s v="Closed"/>
    <m/>
    <d v="2023-12-01T00:00:00"/>
    <m/>
    <d v="2024-01-12T00:00:00"/>
    <s v="Proposal submitted on 12/17 and awaiting feedback from client counterparts"/>
    <s v="Jupiter Updated (Tags/Team)"/>
    <s v="Nothing to Upload"/>
    <d v="2023-11-30T11:26:14"/>
    <s v="FY24 P7"/>
    <n v="42.52344907407678"/>
  </r>
  <r>
    <n v="275"/>
    <d v="2023-11-30T13:15:33"/>
    <d v="2023-11-30T13:21:30"/>
    <s v="jibox@deloitte.com"/>
    <s v="Jillian Munoz Box"/>
    <x v="2"/>
    <m/>
    <m/>
    <m/>
    <s v="Workforce Development"/>
    <s v="Yes"/>
    <m/>
    <m/>
    <s v="No"/>
    <s v="Erin Clark"/>
    <s v="eeclark@deloitte.com"/>
    <m/>
    <m/>
    <d v="2023-11-30T00:00:00"/>
    <s v="1 week"/>
    <s v="Yes"/>
    <s v="JO-7237796"/>
    <s v="Cemex"/>
    <s v="Energy, Resources, &amp; Industrials"/>
    <s v="Salesforce &quot;North Star&quot; Enablement - Planning Phase"/>
    <m/>
    <s v="Pre-RFX"/>
    <m/>
    <s v="Content and Asset Creation (net-new);"/>
    <s v="No"/>
    <s v="&lt; $500,000"/>
    <s v="One week request to create a pursuit with an already-established client. Straight-forward pursuit format and instruction is to leverage as much content as possible. "/>
    <s v="Word of mouth;"/>
    <s v="Accepted"/>
    <s v="Medium"/>
    <n v="2"/>
    <n v="0.5"/>
    <s v="Rebecca Eakin"/>
    <s v="Ruchika Akhtar"/>
    <m/>
    <m/>
    <x v="81"/>
    <s v=""/>
    <s v="Closed"/>
    <m/>
    <m/>
    <m/>
    <d v="2024-01-03T00:00:00"/>
    <m/>
    <s v="Jupiter Updated (Tags/Team)"/>
    <m/>
    <d v="2023-11-30T13:15:33"/>
    <s v="FY24 P7"/>
    <n v="33.4475347222251"/>
  </r>
  <r>
    <n v="276"/>
    <d v="2023-12-01T09:23:25"/>
    <d v="2023-12-01T09:28:53"/>
    <s v="jibox@deloitte.com"/>
    <s v="Jillian Munoz Box"/>
    <x v="2"/>
    <m/>
    <m/>
    <m/>
    <s v="Workforce Strategy &amp; Analytics"/>
    <s v="Yes"/>
    <m/>
    <m/>
    <s v="No"/>
    <s v="Carissa Kilgour"/>
    <s v="ckilgour@deloitte.com"/>
    <m/>
    <m/>
    <d v="2023-12-01T00:00:00"/>
    <s v="Less than one week"/>
    <s v="Yes"/>
    <s v="JO-7056425"/>
    <s v="WestRock "/>
    <s v="Energy, Resources, &amp; Industrials"/>
    <m/>
    <m/>
    <s v="RFP"/>
    <d v="2023-12-06T00:00:00"/>
    <s v="Content Design / Formatting;Content and Asset Creation (net-new);"/>
    <s v="No"/>
    <s v="&lt; $500,000"/>
    <s v="Pursuit coming as follow on work, so lots to leverage to build out a pursuit (as well as a draft already submitted) "/>
    <s v="I'm a repeat user of the pod;"/>
    <s v="Accepted"/>
    <s v="Medium"/>
    <n v="2"/>
    <n v="0.5"/>
    <s v="Yi-Hui Chang"/>
    <s v="Sooraj Sreenivasan"/>
    <s v="Amit Augustine Singh"/>
    <m/>
    <x v="82"/>
    <s v="Amit Augustine Singh"/>
    <s v="Closed"/>
    <m/>
    <d v="2023-12-18T00:00:00"/>
    <m/>
    <d v="2023-12-22T00:00:00"/>
    <s v="Closed for support"/>
    <s v="Jupiter Updated (Tags/Team)"/>
    <s v="Content Uploaded"/>
    <d v="2023-12-01T09:23:25"/>
    <s v="FY24 P7"/>
    <n v="20.608738425922638"/>
  </r>
  <r>
    <n v="277"/>
    <d v="2023-12-02T21:09:26"/>
    <d v="2023-12-02T21:14:21"/>
    <s v="dhruvpatel8@deloitte.com"/>
    <s v="Dhruv Patel"/>
    <x v="0"/>
    <m/>
    <s v="Workday"/>
    <m/>
    <m/>
    <s v="Yes"/>
    <m/>
    <m/>
    <s v="Yes"/>
    <m/>
    <m/>
    <m/>
    <m/>
    <d v="2023-12-04T00:00:00"/>
    <s v="Less than one week"/>
    <s v="Yes"/>
    <s v="JO-6508081"/>
    <s v="Toyota - Workday Adaptive Proof of Concept Proposal"/>
    <s v="Consumer"/>
    <m/>
    <m/>
    <s v="Pre-RFX"/>
    <m/>
    <s v="PMO Support / Bid Management;Vendor Alliance Support;"/>
    <s v="No"/>
    <s v="&lt; $500,000"/>
    <s v="This is a sole sourced opportunity we received from a trusted, repeat client buyer group at Toyota, and is intended to be a high fidelity, but draft proposal by end of week - with likely several other iterative proposal updates by middle / end of December."/>
    <s v="I'm a repeat user of the pod;"/>
    <s v="Accepted"/>
    <s v="Medium"/>
    <n v="2"/>
    <n v="0.5"/>
    <s v="Larry Mallett"/>
    <s v="Logan Webb"/>
    <m/>
    <m/>
    <x v="83"/>
    <s v=""/>
    <s v="Closed"/>
    <m/>
    <m/>
    <m/>
    <d v="2024-01-02T00:00:00"/>
    <s v="12/01 (NS) - Intake call needed. The POC is from West coast. We will need one person from US team to be the front end for us."/>
    <s v="Jupiter Updated (Tags/Team)"/>
    <s v="Content Uploaded"/>
    <d v="2023-12-02T21:09:26"/>
    <s v="FY24 P7"/>
    <n v="30.118449074070668"/>
  </r>
  <r>
    <n v="278"/>
    <d v="2023-12-04T12:28:05"/>
    <d v="2023-12-04T12:32:19"/>
    <s v="dadamczak@deloitte.com"/>
    <s v="Derina Adamczak"/>
    <x v="2"/>
    <m/>
    <m/>
    <m/>
    <s v="Workforce Strategy &amp; Analytics"/>
    <s v="Yes"/>
    <m/>
    <m/>
    <s v="No"/>
    <s v="Bhawna Bist"/>
    <s v="bbist@deloitte.com"/>
    <m/>
    <m/>
    <d v="2023-12-04T00:00:00"/>
    <s v="1 week"/>
    <s v="Not a Pursuit"/>
    <s v="N/A"/>
    <s v="Initiative: Talent Acquisition in the Semiconductor Industry "/>
    <s v="Technology, Media, &amp; Telecom"/>
    <m/>
    <m/>
    <m/>
    <m/>
    <s v="Content Design / Formatting;"/>
    <s v="No"/>
    <s v="&gt; $500K - $1.5M"/>
    <s v="The content is nearly complete. We may be changing some of the figures to be global vs US centric, but PPMD feedback is we want to make the slides edgier. I showed her the Workforce Experience by Design slides and she loved it. The audience viewing these slides will be CHRO level clients in the semiconductor industry. Their intent is to be conversation starters for our LEPs. "/>
    <s v="Word of mouth;"/>
    <s v="Rejected"/>
    <s v="Low"/>
    <n v="1"/>
    <n v="0.33"/>
    <m/>
    <m/>
    <m/>
    <m/>
    <x v="84"/>
    <s v=""/>
    <s v="Rejected/Canceled"/>
    <m/>
    <m/>
    <m/>
    <m/>
    <s v="NG 25 JAN: Canceling due to design-only scope; non-response from requestor_x000a_NG 05-DEC: Requestor confirmed design support/formatting only; referred to creative services. Leaving Overall Status at &quot;on-hold&quot; in case creative services cannot provide timely turnaround._x000a_NG 04-DEC: Checking with requestor to get more details; seems like may be formatting only"/>
    <s v="Rejected/Canceled"/>
    <s v="Rejected/Canceled"/>
    <d v="2023-12-04T12:28:05"/>
    <s v="FY24 P7"/>
    <s v=""/>
  </r>
  <r>
    <n v="279"/>
    <d v="2023-12-04T14:01:24"/>
    <d v="2023-12-04T14:10:35"/>
    <s v="mararmstrong@deloitte.com"/>
    <s v="Mary Rose Armstrong"/>
    <x v="14"/>
    <m/>
    <m/>
    <m/>
    <m/>
    <s v="Yes"/>
    <m/>
    <m/>
    <s v="No"/>
    <s v="Kevin Moss"/>
    <s v="kevinmoss@deloitte.com"/>
    <m/>
    <m/>
    <d v="2023-12-18T00:00:00"/>
    <s v="3 weeks"/>
    <s v="Yes"/>
    <s v="JO-7242838"/>
    <s v="Cook County Health &amp; Hospitals"/>
    <s v="Life Sciences &amp; Healthcare"/>
    <m/>
    <m/>
    <s v="Pre-RFX"/>
    <d v="2024-04-05T00:00:00"/>
    <s v="Content and Asset Creation (net-new);Content Design / Formatting;TBD;"/>
    <s v="Unsure"/>
    <s v="&gt; $5M"/>
    <s v="RFP is expected to be release prior to the holidays, but we don't have an actual date.  We'd like to alert the Pod and request support for when the RFP does drop."/>
    <s v="I'm a repeat user of the pod;"/>
    <s v="Accepted"/>
    <s v="Medium"/>
    <n v="2"/>
    <n v="0.25"/>
    <s v="Neema Sharma"/>
    <s v="Sooraj Sreenivasan"/>
    <m/>
    <m/>
    <x v="85"/>
    <s v=""/>
    <s v="Closed"/>
    <m/>
    <d v="2024-01-12T00:00:00"/>
    <m/>
    <d v="2024-04-05T00:00:00"/>
    <s v="NG 10-JAN: Requestor stated new due date is now 16-FEB; Pod requested scope now: Content/Asset Creation; Content Design &amp; Formatting; Pricing Model Support_x000a_CB 9 Jan: Updated to canceled as MRA confirmed RFP has not been received_x000a_RA 11 Dec: Updated status to On-hold, awaiting RFP_x000a_NS 07 Dec: Contacted POC. No RFP as yet, team on standby for any updates. _x000a_Intake Call_x000a_NG 04-DEC: Setting up intake call with requestor"/>
    <s v="Jupiter Updated (Tags/Team)"/>
    <m/>
    <d v="2023-12-04T14:01:24"/>
    <s v="FY24 P7"/>
    <n v="122.41569444444758"/>
  </r>
  <r>
    <n v="280"/>
    <d v="2023-12-04T14:34:42"/>
    <d v="2023-12-04T15:10:59"/>
    <s v="suwells@deloitte.com"/>
    <s v="Susan Wells"/>
    <x v="2"/>
    <m/>
    <m/>
    <m/>
    <s v="Workforce Strategy &amp; Analytics"/>
    <s v="Yes"/>
    <m/>
    <m/>
    <s v="Yes"/>
    <m/>
    <m/>
    <m/>
    <m/>
    <d v="2023-12-05T00:00:00"/>
    <s v="Less than one week"/>
    <s v="Not a Pursuit"/>
    <s v="N/A"/>
    <s v="WS - Big Bets One Pager for Work Redesign"/>
    <s v="Not a pursuit"/>
    <m/>
    <m/>
    <m/>
    <m/>
    <s v="Content and Asset Creation (net-new);Message refinement;"/>
    <s v="Unsure"/>
    <s v="&gt; $1.5M - $2.5M"/>
    <s v="The request here is to support the Work Redesign offering (aka Work re-Architected) to refine our messaging as one of the 6 HC WS Big Bets.  Given that this is a WT offering, we are hoping Cole can provide assistance (although we are open to others)."/>
    <s v="Word of mouth;"/>
    <s v="Accepted"/>
    <s v="Low"/>
    <n v="1"/>
    <n v="0.33"/>
    <s v="Cole Butchen"/>
    <m/>
    <m/>
    <m/>
    <x v="52"/>
    <s v=""/>
    <s v="Closed"/>
    <m/>
    <d v="2023-12-05T00:00:00"/>
    <m/>
    <d v="2023-12-15T00:00:00"/>
    <s v="NG 04-DEC: Cole will likely pick this up and is connecting with USI to get additional support"/>
    <s v="Not a Pursuit"/>
    <s v="Nothing to Upload"/>
    <d v="2023-12-04T14:34:42"/>
    <s v="FY24 P7"/>
    <n v="10.392569444447872"/>
  </r>
  <r>
    <n v="281"/>
    <d v="2023-12-05T14:04:59"/>
    <d v="2023-12-05T14:07:23"/>
    <s v="jhiipakka@deloitte.com"/>
    <s v="Julie Hiipakka"/>
    <x v="2"/>
    <m/>
    <m/>
    <m/>
    <s v="Workforce Development"/>
    <s v="Yes"/>
    <m/>
    <m/>
    <s v="No"/>
    <s v="Matt Stevens"/>
    <s v="mastevens@deloitte.com"/>
    <m/>
    <m/>
    <d v="2023-12-06T00:00:00"/>
    <s v="1 week"/>
    <s v="Not a Pursuit"/>
    <s v="N/A"/>
    <s v="NYU Langone "/>
    <s v="Life Sciences &amp; Healthcare"/>
    <s v="Learning Tech Strategy"/>
    <m/>
    <s v="Pre-RFX"/>
    <m/>
    <s v="Content Design / Formatting;"/>
    <s v="No"/>
    <s v="&lt; $500,000"/>
    <s v="Rebecca Eakin and I are meeting about this tomorrow morning"/>
    <s v="I'm a repeat user of the pod;"/>
    <s v="Accepted"/>
    <s v="Low"/>
    <n v="1"/>
    <n v="0.33"/>
    <s v="Rebecca Eakin"/>
    <s v="Larry Mallett"/>
    <m/>
    <m/>
    <x v="86"/>
    <s v=""/>
    <s v="Closed"/>
    <m/>
    <m/>
    <m/>
    <d v="2023-12-12T00:00:00"/>
    <s v="NG 05-DEC: Going to ping requestor to determine if this is truly content formatting only."/>
    <s v="Not a Pursuit"/>
    <s v="Content Uploaded"/>
    <d v="2023-12-05T14:04:59"/>
    <s v="FY24 P7"/>
    <n v="6.4132060185220325"/>
  </r>
  <r>
    <n v="282"/>
    <d v="2023-12-05T16:14:12"/>
    <d v="2023-12-05T16:18:37"/>
    <s v="mararmstrong@deloitte.com"/>
    <s v="Mary Rose Armstrong"/>
    <x v="0"/>
    <m/>
    <s v="Payroll &amp; Workforce Management Solutions"/>
    <m/>
    <m/>
    <s v="Yes"/>
    <m/>
    <m/>
    <s v="No"/>
    <s v="Chip Newton"/>
    <s v="chipnewton@deloitte.com"/>
    <m/>
    <m/>
    <d v="2023-12-07T00:00:00"/>
    <s v="1 week"/>
    <s v="Yes"/>
    <s v="JO-7245462"/>
    <s v="MetroHealth"/>
    <s v="Life Sciences &amp; Healthcare"/>
    <s v="MetroHealth WFM Implementation"/>
    <m/>
    <s v="RFP"/>
    <d v="2023-12-18T00:00:00"/>
    <m/>
    <s v="No"/>
    <s v="&gt; $2.5M - $5M"/>
    <s v="Due date is Dec. 18th by 1 pm ET_x000a_We will be submitting 2 responses -- one for UKG and one for Infor "/>
    <s v="I'm a repeat user of the pod;"/>
    <s v="Accepted"/>
    <s v="Medium"/>
    <n v="2"/>
    <n v="0.5"/>
    <s v="Sonakshi Malik"/>
    <s v="(Maddy) Madhusudan Purushothaman"/>
    <m/>
    <m/>
    <x v="87"/>
    <s v=""/>
    <s v="Closed"/>
    <m/>
    <d v="2023-12-07T00:00:00"/>
    <m/>
    <d v="2024-01-10T00:00:00"/>
    <s v="01/10: Chris Forti provided the closer note of the request. She is expecting further response from MetroHealht between next 30-40 days time and accordingly new Intake form will be created for Oral support._x000a_01/09: The RFP request was submitted on 05 Jan. Sent an email to Shiva and Chris requesting if we can close the request. _x000a_NG 05-DEC: Will setup intake call with requestor tomorrow; 06-DEC."/>
    <s v="Jupiter Updated (Tags/Team)"/>
    <s v="Content Uploaded"/>
    <d v="2023-12-05T16:14:12"/>
    <s v="FY24 P7"/>
    <n v="35.323472222218697"/>
  </r>
  <r>
    <n v="283"/>
    <d v="2023-12-06T11:43:02"/>
    <d v="2023-12-06T11:49:42"/>
    <s v="rguillen@deloitte.com"/>
    <s v="Ryan Guillen"/>
    <x v="0"/>
    <m/>
    <s v="Workday"/>
    <m/>
    <m/>
    <s v="Yes"/>
    <m/>
    <m/>
    <s v="No"/>
    <s v="Swati Patel, Steve Seykora"/>
    <s v="swapatel@deloitte.com"/>
    <m/>
    <m/>
    <d v="2023-12-07T00:00:00"/>
    <s v="3 weeks"/>
    <s v="Yes"/>
    <s v="JO-5966936"/>
    <s v="Cox Health"/>
    <s v="Life Sciences &amp; Healthcare"/>
    <m/>
    <m/>
    <s v="RFP"/>
    <d v="2024-01-02T00:00:00"/>
    <s v="PMO Support / Bid Management;Content and Asset Creation (net-new);Content Design / Formatting;"/>
    <s v="No"/>
    <s v="&gt; $5M"/>
    <m/>
    <s v="Worked on previous pursuit;"/>
    <s v="Accepted"/>
    <s v="Medium"/>
    <n v="2"/>
    <n v="0.5"/>
    <s v="Shwetha Chandrashekhar"/>
    <s v="Joann Boduch"/>
    <m/>
    <m/>
    <x v="88"/>
    <s v=""/>
    <s v="Closed"/>
    <m/>
    <d v="2023-12-11T00:00:00"/>
    <d v="2024-01-19T00:00:00"/>
    <d v="2024-01-26T00:00:00"/>
    <s v="Intake call"/>
    <s v="Jupiter Updated (Tags/Team)"/>
    <m/>
    <d v="2023-12-06T11:43:02"/>
    <s v="FY24 P7"/>
    <n v="50.511782407404098"/>
  </r>
  <r>
    <n v="284"/>
    <d v="2023-12-06T13:08:39"/>
    <d v="2023-12-06T13:12:56"/>
    <s v="dhasenbalg@deloitte.com"/>
    <s v="David Hasenbalg"/>
    <x v="2"/>
    <m/>
    <m/>
    <m/>
    <s v="Workforce Development"/>
    <s v="Yes"/>
    <m/>
    <m/>
    <s v="Yes"/>
    <m/>
    <m/>
    <m/>
    <m/>
    <d v="2023-12-06T00:00:00"/>
    <s v="Less than one week"/>
    <s v="Yes"/>
    <s v="JO-7247901"/>
    <s v="General Motors Financial IT Skills Assessment"/>
    <s v="Consumer"/>
    <m/>
    <m/>
    <s v="RFP"/>
    <d v="2023-12-08T00:00:00"/>
    <s v="Content Design / Formatting;Pricing Model;Content and Asset Creation (net-new);"/>
    <s v="Unsure"/>
    <s v="&lt; $500,000"/>
    <m/>
    <s v="Word of mouth;"/>
    <s v="Accepted"/>
    <s v="Medium"/>
    <n v="2"/>
    <n v="0.5"/>
    <s v="Yi-Hui Chang"/>
    <m/>
    <m/>
    <m/>
    <x v="33"/>
    <s v=""/>
    <s v="Closed"/>
    <m/>
    <d v="2024-01-23T00:00:00"/>
    <m/>
    <d v="2024-01-24T00:00:00"/>
    <s v="Reopen to update slides for two days. Client is interested in moving forward. "/>
    <s v="Jupiter Updated (Tags/Team)"/>
    <s v="Content Uploaded"/>
    <d v="2023-12-06T13:08:39"/>
    <s v="FY24 P7"/>
    <n v="48.452326388891379"/>
  </r>
  <r>
    <n v="285"/>
    <d v="2023-12-06T16:10:02"/>
    <d v="2023-12-06T17:16:33"/>
    <s v="mzatkulak@deloitte.com"/>
    <s v="Maggie Zatkulak"/>
    <x v="0"/>
    <m/>
    <s v="HR Strategy &amp; Solutions"/>
    <m/>
    <m/>
    <s v="Yes"/>
    <m/>
    <m/>
    <s v="No"/>
    <s v="Vyas Anantharaman"/>
    <s v="vyanantharaman@deloitte.com"/>
    <m/>
    <m/>
    <d v="2023-12-06T00:00:00"/>
    <s v="1 week"/>
    <s v="Yes"/>
    <s v="JO-7242665"/>
    <s v="Boston Children's Hospital"/>
    <s v="Life Sciences &amp; Healthcare"/>
    <s v="Boston Children's Hospital ERP Selection"/>
    <m/>
    <s v="RFP"/>
    <d v="2023-12-15T00:00:00"/>
    <s v="Pursuit Advisory;Answering questions;"/>
    <s v="No"/>
    <s v="&lt; $500,000"/>
    <s v="This is a pursuit for Boston Children's Hospital - I am unsure if there is an entry in Jupiter at this time. We need support answering some basic company questions as well as some detailed questions around ERP selection / credentials of Deloitte."/>
    <s v="Word of mouth;"/>
    <s v="Accepted"/>
    <s v="Low"/>
    <n v="1"/>
    <n v="0.33"/>
    <s v="Sooraj Sreenivasan"/>
    <s v="Amit Augustine Singh"/>
    <m/>
    <m/>
    <x v="89"/>
    <s v="Amit Augustine Singh"/>
    <s v="Closed"/>
    <m/>
    <d v="2023-12-11T00:00:00"/>
    <d v="2023-12-15T00:00:00"/>
    <d v="2024-01-02T00:00:00"/>
    <s v="Provided answers to 12 questions marked for GTM Pod - 12/15_x000a_Closing the request after confirming with Maggie 01/02/2023"/>
    <s v="Jupiter Updated (Tags/Team)"/>
    <s v="Content Uploaded"/>
    <d v="2023-12-06T16:10:02"/>
    <s v="FY24 P7"/>
    <n v="26.326365740744222"/>
  </r>
  <r>
    <n v="286"/>
    <d v="2023-12-07T10:14:00"/>
    <d v="2023-12-07T10:17:29"/>
    <s v="madraheim@deloitte.com"/>
    <s v="Marissa Draheim"/>
    <x v="0"/>
    <m/>
    <s v="Workday"/>
    <m/>
    <m/>
    <s v="Yes"/>
    <m/>
    <m/>
    <s v="No"/>
    <s v="Wai Siow"/>
    <s v="wsiow@deloitte.com"/>
    <m/>
    <m/>
    <d v="2023-12-07T00:00:00"/>
    <s v="Less than one week"/>
    <s v="Yes"/>
    <s v="JO-7136471"/>
    <s v="Hudson Bay"/>
    <s v="Financial Services"/>
    <m/>
    <m/>
    <s v="RFP"/>
    <d v="2023-12-15T00:00:00"/>
    <s v="Vendor Questions;"/>
    <s v="Unsure"/>
    <s v="&gt; $2.5M - $5M"/>
    <m/>
    <s v="I'm a repeat user of the pod;"/>
    <s v="Accepted"/>
    <s v="Medium"/>
    <n v="2"/>
    <n v="0.33"/>
    <s v="Ruchika Akhtar"/>
    <s v="Neema Sharma"/>
    <m/>
    <m/>
    <x v="90"/>
    <s v=""/>
    <s v="Closed"/>
    <m/>
    <d v="2023-12-08T00:00:00"/>
    <m/>
    <d v="2023-12-18T00:00:00"/>
    <s v="NG 08 DEC: Had a call with the POC and  in addition to the questions, we will also support RFP development._x000a_NG 07 DEC: Confirmed with requestor that scope is limited to 28 questions; will refer to USI team to see if they'd like to pick it up. "/>
    <s v="Jupiter Updated (Tags/Team)"/>
    <s v="Nothing to Upload"/>
    <d v="2023-12-07T10:14:00"/>
    <s v="FY24 P7"/>
    <n v="10.573611111110949"/>
  </r>
  <r>
    <n v="287"/>
    <d v="2023-12-07T08:38:34"/>
    <d v="2023-12-07T10:25:19"/>
    <s v="cathgutierrez@deloitte.com"/>
    <s v="Cathy Gutierrez"/>
    <x v="1"/>
    <m/>
    <m/>
    <s v="Change Services (CS&amp;A / T&amp;C)"/>
    <m/>
    <s v="Yes"/>
    <m/>
    <m/>
    <s v="Yes"/>
    <m/>
    <m/>
    <m/>
    <m/>
    <d v="2023-12-07T00:00:00"/>
    <s v="Less than one week"/>
    <s v="Not a Pursuit"/>
    <s v="N/A"/>
    <s v="Daimler Truck Financial Services"/>
    <s v="Consumer"/>
    <s v="Daimler Truck Financial Services - Project RISE"/>
    <m/>
    <s v="RFP"/>
    <d v="2023-12-15T00:00:00"/>
    <s v="PMO Support / Bid Management;Pricing Model;Content Design / Formatting;Content and Asset Creation (net-new);Pursuit Advisory;"/>
    <s v="No"/>
    <s v="&gt; $500K - $1.5M"/>
    <m/>
    <s v="I'm a repeat user of the pod;"/>
    <s v="Rejected"/>
    <s v="High"/>
    <n v="3"/>
    <n v="1"/>
    <m/>
    <m/>
    <m/>
    <m/>
    <x v="5"/>
    <s v=""/>
    <s v="Rejected/Canceled"/>
    <m/>
    <m/>
    <m/>
    <m/>
    <s v="NG 08-DEC: Reject w/ Explanation - rejecting due to scope and tight turnaround; pod at capacity. Referred requestor to RM for bench report._x000a_NG 07-DEC: Pinged requestor to try and understand true scope of request before setting up intake call or rejecting."/>
    <s v="Rejected/Canceled"/>
    <s v="Rejected/Canceled"/>
    <d v="2023-12-07T08:38:34"/>
    <s v="FY24 P7"/>
    <s v=""/>
  </r>
  <r>
    <n v="288"/>
    <d v="2023-12-12T05:12:10"/>
    <d v="2023-12-12T08:22:50"/>
    <s v="fsymes@deloitte.com"/>
    <s v="Frances Symes"/>
    <x v="2"/>
    <m/>
    <m/>
    <m/>
    <s v="Workforce Development"/>
    <s v="No"/>
    <s v="Lauren Mann (OT SM)"/>
    <s v="laurenmann@deloitte.com"/>
    <s v="No"/>
    <s v="Lauren Mann"/>
    <s v="laurenmann@deloitte.com"/>
    <m/>
    <m/>
    <d v="2023-12-12T00:00:00"/>
    <s v="Less than one week"/>
    <s v="Yes"/>
    <s v="JO-7258505"/>
    <s v="American Airlines / Recruiter Academy"/>
    <s v="Consumer"/>
    <s v="American Airlines Recruiter Academy"/>
    <m/>
    <s v="RFP"/>
    <d v="2023-12-22T00:00:00"/>
    <s v="Content and Asset Creation (net-new);Pursuit Advisory;"/>
    <s v="No"/>
    <s v="&lt; $500,000"/>
    <s v="I am filling this out for Lauren - she will be taking the lead but given that the expertise lies in Workforce Development I am helping her out.  Would be great to have Rebecca Eakin tagged into this given she has transferrable experience"/>
    <s v="I'm a repeat user of the pod;"/>
    <s v="Accepted"/>
    <s v="Medium"/>
    <n v="2"/>
    <n v="0.5"/>
    <s v="Rebecca Eakin"/>
    <s v="Logan Webb"/>
    <m/>
    <m/>
    <x v="91"/>
    <s v=""/>
    <s v="Closed"/>
    <m/>
    <d v="2023-12-12T00:00:00"/>
    <m/>
    <d v="2023-12-15T00:00:00"/>
    <s v="VH 12-DEC: Exchanged Teams messages with Lauren and Pod members to confirm scope and expectations. All on board with supporting content development and &quot;simple&quot; pricing model through 12/15. "/>
    <s v="Jupiter Updated (Tags/Team)"/>
    <s v="Content Uploaded"/>
    <d v="2023-12-12T05:12:10"/>
    <s v="FY24 P7"/>
    <n v="2.7832175925941556"/>
  </r>
  <r>
    <n v="289"/>
    <d v="2023-12-13T11:44:11"/>
    <d v="2023-12-13T11:45:54"/>
    <s v="jhaims@deloitte.com"/>
    <s v="Joshua Haims"/>
    <x v="2"/>
    <m/>
    <m/>
    <m/>
    <s v="Workforce Development"/>
    <s v="Yes"/>
    <m/>
    <m/>
    <s v="Yes"/>
    <m/>
    <m/>
    <m/>
    <m/>
    <d v="2023-12-13T00:00:00"/>
    <s v="Less than one week"/>
    <s v="Yes"/>
    <s v="JO-7269435"/>
    <s v="Bank of America"/>
    <s v="Financial Services"/>
    <s v="AML Skills Development and Assessment"/>
    <m/>
    <s v="RFP"/>
    <d v="2023-12-19T00:00:00"/>
    <s v="PMO Support / Bid Management;"/>
    <s v="No"/>
    <s v="&lt; $500,000"/>
    <m/>
    <s v="Someone from the pod reached out to me offering to assist on my pursuit;"/>
    <s v="Accepted"/>
    <s v="Medium"/>
    <n v="2"/>
    <n v="0.5"/>
    <s v="Yi-Hui Chang"/>
    <m/>
    <m/>
    <m/>
    <x v="33"/>
    <s v=""/>
    <s v="Closed"/>
    <m/>
    <d v="2023-12-13T00:00:00"/>
    <m/>
    <d v="2024-01-04T00:00:00"/>
    <s v="Lost bid to EY as the incumbent for existing work with the bank's function. "/>
    <s v="Jupiter Updated (Tags/Team)"/>
    <s v="Content Uploaded"/>
    <d v="2023-12-13T11:44:11"/>
    <s v="FY24 P7"/>
    <n v="21.510983796295477"/>
  </r>
  <r>
    <n v="290"/>
    <d v="2023-12-19T15:15:55"/>
    <d v="2023-12-19T15:47:20"/>
    <s v="markwilliams4@deloitte.com"/>
    <s v="Mark Williams"/>
    <x v="0"/>
    <m/>
    <s v="Payroll &amp; Workforce Management Solutions"/>
    <m/>
    <m/>
    <s v="Yes"/>
    <m/>
    <m/>
    <s v="Yes"/>
    <m/>
    <m/>
    <m/>
    <m/>
    <d v="2024-01-02T00:00:00"/>
    <s v="4 + weeks"/>
    <s v="Yes"/>
    <s v="JO-6153135"/>
    <s v="Stryker Corporation"/>
    <s v="Life Sciences &amp; Healthcare"/>
    <m/>
    <m/>
    <s v="RFP"/>
    <d v="2024-01-29T00:00:00"/>
    <s v="PMO Support / Bid Management;Content and Asset Creation (net-new);Content Design / Formatting;Pricing Model;Pursuit Advisory;"/>
    <s v="No"/>
    <s v="&gt; $5M"/>
    <s v="Would like to request Veronica Holleran to lead PMO Support.  I'm working with her on Costco proposal and she is doing a fantastic job."/>
    <s v="I'm a repeat user of the pod;"/>
    <s v="Accepted"/>
    <s v="High"/>
    <n v="3"/>
    <n v="0.5"/>
    <s v="Logan Webb"/>
    <s v="Amit Augustine Singh"/>
    <s v="Sooraj Sreenivasan"/>
    <m/>
    <x v="92"/>
    <s v="Amit Augustine Singh"/>
    <s v="Closed"/>
    <m/>
    <d v="2024-01-02T00:00:00"/>
    <d v="2024-02-21T00:00:00"/>
    <d v="2024-03-08T00:00:00"/>
    <s v="Helped with Vendor selection, should win this"/>
    <s v="Jupiter Updated (Tags/Team)"/>
    <m/>
    <d v="2023-12-19T15:15:55"/>
    <s v="FY24 P8"/>
    <n v="79.363946759258397"/>
  </r>
  <r>
    <n v="291"/>
    <d v="2023-12-19T16:16:44"/>
    <d v="2023-12-19T16:20:23"/>
    <s v="chrisforti@deloitte.com"/>
    <s v="Chris Forti"/>
    <x v="0"/>
    <m/>
    <s v="Payroll &amp; Workforce Management Solutions"/>
    <m/>
    <m/>
    <s v="Yes"/>
    <m/>
    <m/>
    <s v="No"/>
    <s v="Chip Newton"/>
    <s v="chipnewton@deloitte.com"/>
    <m/>
    <m/>
    <d v="2024-01-02T00:00:00"/>
    <s v="Less than one week"/>
    <s v="Yes"/>
    <s v="JO-6387964"/>
    <s v="Providence"/>
    <s v="Life Sciences &amp; Healthcare"/>
    <m/>
    <m/>
    <s v="RFP"/>
    <d v="2024-01-16T00:00:00"/>
    <s v="PMO Support / Bid Management;Content Design / Formatting;"/>
    <s v="Unsure"/>
    <s v="&gt; $5M"/>
    <m/>
    <s v="I'm a repeat user of the pod;"/>
    <s v="Accepted"/>
    <s v="High"/>
    <n v="3"/>
    <n v="0.5"/>
    <s v="Veronica Holleran"/>
    <s v="Cole Butchen"/>
    <s v="Ruchika Akhtar"/>
    <m/>
    <x v="93"/>
    <s v=""/>
    <s v="Closed"/>
    <m/>
    <d v="2024-01-02T00:00:00"/>
    <d v="2024-03-26T00:00:00"/>
    <d v="2024-04-05T00:00:00"/>
    <s v="(VH) Spoke with Chris to confirm scope/expectations. Ready to support beginning 1/2/24. _x000a__x000a_(VH) Flipped back to &quot;in-progress&quot; status as there have been mutliple post-orals requests we're supporting PMO for_x000a__x000a_VH 26 MAR: Pinged Chris Forti to confirm ok to close and she mentioned anticipating another session with the client that will require materials. Will keep open another two wks and check back in."/>
    <s v="Jupiter Updated (Tags/Team)"/>
    <m/>
    <d v="2023-12-19T16:16:44"/>
    <s v="FY24 P8"/>
    <n v="97.32171296296292"/>
  </r>
  <r>
    <n v="292"/>
    <d v="2023-12-20T13:58:03"/>
    <d v="2023-12-20T14:20:04"/>
    <s v="chrisforti@deloitte.com"/>
    <s v="Chris Forti"/>
    <x v="0"/>
    <m/>
    <s v="Payroll &amp; Workforce Management Solutions"/>
    <m/>
    <m/>
    <s v="Yes"/>
    <m/>
    <m/>
    <s v="No"/>
    <s v="Gautam Shah"/>
    <s v="gautshah@deloitte.com"/>
    <m/>
    <m/>
    <d v="2024-01-02T00:00:00"/>
    <s v="Less than one week"/>
    <s v="Yes"/>
    <s v="JO-6110692"/>
    <s v="University of Maryland Medical System"/>
    <s v="Life Sciences &amp; Healthcare"/>
    <m/>
    <m/>
    <s v="RFP"/>
    <d v="2024-01-15T00:00:00"/>
    <s v="PMO Support / Bid Management;Content Design / Formatting;"/>
    <s v="Yes"/>
    <s v="&gt; $2.5M - $5M"/>
    <s v="Looking for the GTM Pod to also engage creative services on the"/>
    <s v="I'm a repeat user of the pod;"/>
    <s v="Accepted"/>
    <s v="High"/>
    <n v="3"/>
    <n v="0.5"/>
    <s v="Michael Gilman"/>
    <s v="Larry Mallett"/>
    <s v="Neema Sharma"/>
    <m/>
    <x v="94"/>
    <s v=""/>
    <s v="Closed"/>
    <m/>
    <d v="2024-01-02T00:00:00"/>
    <d v="2024-01-30T00:00:00"/>
    <d v="2024-03-06T00:00:00"/>
    <s v="Will follow up this week to see if additional support is needed"/>
    <s v="Jupiter Updated (Tags/Team)"/>
    <m/>
    <d v="2023-12-20T13:58:03"/>
    <s v="FY24 P8"/>
    <n v="76.418020833334594"/>
  </r>
  <r>
    <n v="293"/>
    <d v="2024-01-01T18:05:15"/>
    <d v="2024-01-01T18:10:10"/>
    <s v="madraheim@deloitte.com"/>
    <s v="Marissa Draheim"/>
    <x v="0"/>
    <m/>
    <s v="Workday"/>
    <m/>
    <m/>
    <s v="Yes"/>
    <m/>
    <m/>
    <s v="No"/>
    <s v="Jason Berry, Lisa Fox"/>
    <s v="jaberry@deloitte.com; lfox@deloitte.com"/>
    <m/>
    <m/>
    <d v="2024-01-02T00:00:00"/>
    <s v="2 weeks"/>
    <s v="Yes"/>
    <s v="JO-6719749"/>
    <s v="GM Financial "/>
    <s v="Consumer"/>
    <m/>
    <m/>
    <s v="RFP"/>
    <d v="2024-02-08T00:00:00"/>
    <s v="Content and Asset Creation (net-new);Content Design / Formatting;Account Planning;Pursuit Advisory;PMO Support / Bid Management;"/>
    <s v="Unsure"/>
    <s v="&gt; $2.5M - $5M"/>
    <s v="This is a Workday and Oracle RFI response to implementation for GM Financial. Will be competitive with KPMG and other SIs. We have relationships at the account and an active account team. This opportunity could have large tail including AMS, OT/WT, etc. "/>
    <s v="I'm a repeat user of the pod;"/>
    <s v="Accepted"/>
    <s v="High"/>
    <n v="3"/>
    <n v="0.5"/>
    <s v="Joann Boduch"/>
    <s v="Sooraj Sreenivasan"/>
    <s v="Amit Augustine Singh"/>
    <m/>
    <x v="95"/>
    <s v="Amit Augustine Singh"/>
    <s v="Closed"/>
    <m/>
    <d v="2024-01-02T00:00:00"/>
    <d v="2024-02-09T00:00:00"/>
    <d v="2024-02-21T00:00:00"/>
    <s v="Opened again on 1.29.2024_x000a_2/5 - Orals support date updated to 2.8.2024_x000a_2/12 - Orals completed on 2/9 and moved to on Hold"/>
    <s v="Jupiter Updated (Tags/Team)"/>
    <s v="Content Uploaded"/>
    <d v="2024-01-01T18:05:15"/>
    <s v="FY24 P8"/>
    <n v="50.246354166665697"/>
  </r>
  <r>
    <n v="294"/>
    <d v="2024-01-03T07:47:25"/>
    <d v="2024-01-03T07:55:11"/>
    <s v="tmcmillin@deloitte.com"/>
    <s v="Tim Mcmillin"/>
    <x v="15"/>
    <m/>
    <m/>
    <m/>
    <m/>
    <s v="Yes"/>
    <m/>
    <m/>
    <s v="Yes"/>
    <m/>
    <m/>
    <m/>
    <m/>
    <d v="2024-01-03T00:00:00"/>
    <s v="3 weeks"/>
    <s v="Yes"/>
    <s v="JO-7067185"/>
    <s v="Cushman Wakefield"/>
    <s v="Financial Services"/>
    <m/>
    <m/>
    <s v="Pre-RFX"/>
    <m/>
    <s v="Content Design / Formatting;"/>
    <s v="Unsure"/>
    <s v="&gt; $5M"/>
    <s v="This deal has been percolating since September. I have brought the relationship with the VP of Financial Technology at Cushman so from a sales pursuit angle to EP. So We will be supporting the efforts of EP on this deal. There will be a HC component however that is not the main driver of the business discussion."/>
    <s v="I'm a repeat user of the pod;"/>
    <s v="Canceled"/>
    <s v="Low"/>
    <n v="1"/>
    <n v="0.25"/>
    <m/>
    <m/>
    <m/>
    <m/>
    <x v="5"/>
    <s v=""/>
    <s v="Rejected/Canceled"/>
    <m/>
    <m/>
    <m/>
    <m/>
    <m/>
    <s v="Rejected/Canceled"/>
    <s v="Rejected/Canceled"/>
    <d v="2024-01-03T07:47:25"/>
    <s v="FY24 P8"/>
    <s v=""/>
  </r>
  <r>
    <n v="295"/>
    <d v="2024-01-04T12:03:36"/>
    <d v="2024-01-04T14:58:12"/>
    <s v="mkorbieh@deloitte.com"/>
    <s v="Mark Korbieh"/>
    <x v="0"/>
    <m/>
    <s v="Oracle Enabled Transformation"/>
    <m/>
    <m/>
    <s v="Yes"/>
    <m/>
    <m/>
    <s v="No"/>
    <s v="Jill Van De Ven"/>
    <s v="jivandeven@deloitte.com"/>
    <m/>
    <m/>
    <d v="2024-01-08T00:00:00"/>
    <s v="3 weeks"/>
    <s v="Yes"/>
    <s v="JO-7287531"/>
    <s v="Akamai Technologies"/>
    <s v="Technology, Media, &amp; Telecom"/>
    <m/>
    <m/>
    <s v="Pre-RFX"/>
    <m/>
    <s v="PMO Support / Bid Management;Content and Asset Creation (net-new);Content Design / Formatting;"/>
    <s v="Unsure"/>
    <s v="&gt; $2.5M - $5M"/>
    <s v="•_x0009_Akamai has about 10K EEs and are in 31 countries; they are looking to retire their EBS platform and move to Oracle HCM Cloud._x000a_•_x0009_They started their implementation in August 2023; they are currently partnering with another firm (they did not say who out of confidentiality) and the project isn’t going well.  They are looking to wrap up their Global Design phase by end of Jan/early Feb and transition to another implementation partner.  Their current partner is not aware of this change yet – hence the need to keep this confidential, including no discussions with Oracle yet._x000a_•_x0009_This is currently a sole source opportunity for a phase 1 and Phase 2 project and I we would leverage the GTM pod to help with content and PM pursuit activities"/>
    <s v="I'm a repeat user of the pod;"/>
    <s v="Accepted"/>
    <s v="High"/>
    <n v="3"/>
    <n v="0.33"/>
    <s v="Rebecca Eakin"/>
    <s v="(Maddy) Madhusudan Purushothaman"/>
    <s v="Ruchika Akhtar"/>
    <m/>
    <x v="96"/>
    <s v=""/>
    <s v="Closed"/>
    <m/>
    <d v="2024-01-05T00:00:00"/>
    <m/>
    <d v="2024-03-04T00:00:00"/>
    <s v="Intake Call"/>
    <s v="Jupiter Updated (Tags/Team)"/>
    <s v="Content Uploaded"/>
    <d v="2024-01-04T12:03:36"/>
    <s v="FY24 P8"/>
    <n v="59.497499999997672"/>
  </r>
  <r>
    <n v="296"/>
    <d v="2024-01-06T16:38:53"/>
    <d v="2024-01-06T16:57:59"/>
    <s v="mkmishra@deloitte.com"/>
    <s v="Manoj Mishra"/>
    <x v="6"/>
    <s v="HC Operate"/>
    <m/>
    <m/>
    <m/>
    <s v="Yes"/>
    <m/>
    <m/>
    <s v="Yes"/>
    <m/>
    <m/>
    <m/>
    <m/>
    <d v="2024-01-10T00:00:00"/>
    <s v="3 weeks"/>
    <s v="Yes"/>
    <s v="JO-6966158"/>
    <s v="Marriott"/>
    <s v="Consumer"/>
    <m/>
    <m/>
    <s v="RFP"/>
    <d v="2024-01-31T00:00:00"/>
    <s v="PMO Support / Bid Management;Content Design / Formatting;Pricing Model;Pursuit Advisory;"/>
    <s v="Unsure"/>
    <s v="&gt; $5M"/>
    <s v="We have marked this as a Tier 1 deal and asked for PCOE support. We will need help from GTM pod depending on the level of support from PCOE."/>
    <s v="I'm a repeat user of the pod;"/>
    <s v="Canceled"/>
    <s v="High"/>
    <n v="3"/>
    <n v="0.33"/>
    <m/>
    <m/>
    <m/>
    <m/>
    <x v="5"/>
    <s v=""/>
    <s v="Rejected/Canceled"/>
    <m/>
    <m/>
    <m/>
    <m/>
    <s v="NG 12 JAN: Intake call and request cancelled by requestor; they received PCOE support. Told requestor to contact us again if their needs change and we will re-evaluate._x000a_NG 10-JAN: Intake call scheduled with requestor via EA for Fri, 12-JAN."/>
    <s v="Rejected/Canceled"/>
    <s v="Rejected/Canceled"/>
    <d v="2024-01-06T16:38:53"/>
    <s v="FY24 P8"/>
    <s v=""/>
  </r>
  <r>
    <n v="297"/>
    <d v="2024-01-09T13:01:10"/>
    <d v="2024-01-09T13:43:57"/>
    <s v="bryder@deloitte.com"/>
    <s v="Bridget Lalley Ryder"/>
    <x v="2"/>
    <m/>
    <m/>
    <m/>
    <s v="Workforce Strategy &amp; Analytics"/>
    <s v="Yes"/>
    <m/>
    <m/>
    <s v="No"/>
    <s v="Spencer Horowitz"/>
    <s v="shorowitz@deloitte.com"/>
    <m/>
    <m/>
    <d v="2024-01-11T00:00:00"/>
    <s v="Less than one week"/>
    <s v="Not a Pursuit"/>
    <s v="N/A"/>
    <s v="Highmark"/>
    <s v="Life Sciences &amp; Healthcare"/>
    <m/>
    <m/>
    <s v="RFP"/>
    <d v="2024-01-12T00:00:00"/>
    <s v="Content Design / Formatting;"/>
    <s v="Unsure"/>
    <s v="&gt; $5M"/>
    <s v="Need design support for 3-5 slides at most. Thanks!"/>
    <s v="Word of mouth;Chris Forti referral;"/>
    <s v="Rejected"/>
    <s v="Low"/>
    <n v="1"/>
    <n v="0.33"/>
    <m/>
    <m/>
    <m/>
    <m/>
    <x v="5"/>
    <s v=""/>
    <s v="Rejected/Canceled"/>
    <m/>
    <m/>
    <m/>
    <m/>
    <s v="NG 10-JAN: Reject w/ Explanation - rejected due to tight turn around and design-only scope; referred to Core Creative services._x000a_NG 09-JAN: Pinged with requestor and confirmed the request is limited to formatting 3-5 slides for client presentation. I informed them we typically do not support &quot;design-only&quot; requests, but said I'd check with the team to gauge interest."/>
    <s v="Rejected/Canceled"/>
    <s v="Rejected/Canceled"/>
    <d v="2024-01-09T13:01:10"/>
    <s v="FY24 P8"/>
    <s v=""/>
  </r>
  <r>
    <n v="298"/>
    <d v="2024-01-10T09:21:32"/>
    <d v="2024-01-10T09:25:22"/>
    <s v="jhiipakka@deloitte.com"/>
    <s v="Julie Hiipakka"/>
    <x v="2"/>
    <m/>
    <m/>
    <m/>
    <s v="Workforce Development"/>
    <s v="Yes"/>
    <m/>
    <m/>
    <s v="No"/>
    <s v="khan, Sameer"/>
    <s v="samekhan@deloitte.com"/>
    <m/>
    <m/>
    <d v="2024-01-11T00:00:00"/>
    <s v="1 week"/>
    <s v="Yes"/>
    <s v="JO-7265541"/>
    <s v="NYU Langone"/>
    <s v="Life Sciences &amp; Healthcare"/>
    <s v="NYULH | BIDDING OPPORTUNITY | Assessment for Talent Management System RFP-1421806"/>
    <m/>
    <s v="RFP"/>
    <d v="2024-01-24T00:00:00"/>
    <s v="Content Design / Formatting;"/>
    <s v="Unsure"/>
    <s v="&gt; $500K - $1.5M"/>
    <s v="Rebecca Eakin previously worked on the pre-pursuit materials - we are speaking Thursday 1/11 about it!"/>
    <s v="I'm a repeat user of the pod;"/>
    <s v="Accepted"/>
    <s v="High"/>
    <n v="3"/>
    <n v="0.5"/>
    <s v="Rebecca Eakin"/>
    <m/>
    <m/>
    <m/>
    <x v="45"/>
    <s v=""/>
    <s v="Closed"/>
    <m/>
    <m/>
    <m/>
    <d v="2024-01-24T00:00:00"/>
    <s v="NG 24 JAN - pinged with requestor and confirmed OK to close._x000a_NG 10 JAN - Rebecca is scheduled to conduct the intake with requestor tomorrow; we will know full-scope and re-triage then."/>
    <s v="Jupiter Updated (Tags/Team)"/>
    <s v="Content Uploaded"/>
    <d v="2024-01-10T09:21:32"/>
    <s v="FY24 P8"/>
    <n v="13.610046296293149"/>
  </r>
  <r>
    <n v="299"/>
    <d v="2024-01-12T10:06:35"/>
    <d v="2024-01-12T10:08:08"/>
    <s v="kdshukla@deloitte.com"/>
    <s v="Kartik Shukla"/>
    <x v="0"/>
    <m/>
    <s v="HR Strategy &amp; Solutions"/>
    <m/>
    <m/>
    <s v="Yes"/>
    <m/>
    <m/>
    <s v="Yes"/>
    <m/>
    <m/>
    <m/>
    <m/>
    <d v="2024-01-12T00:00:00"/>
    <s v="Less than one week"/>
    <s v="Yes"/>
    <s v="JO-7315720"/>
    <s v="Verizon"/>
    <s v="Technology, Media, &amp; Telecom"/>
    <m/>
    <m/>
    <m/>
    <m/>
    <s v="Content and Asset Creation (net-new);Content Design / Formatting;"/>
    <s v="Unsure"/>
    <s v="&gt; $500K - $1.5M"/>
    <s v="Our counterpart at Verizon is meeting with CHRO on 17-Jan and has prepared a deck to talk about where they are in their journey today and where they are planning to go ....._x000a_ _x000a_he needs help with better articulating that deck which makes it look like Executive ready....._x000a_ _x000a_Content is more around Digital Employee Experience and define what is the mission, vision, approach, outcome "/>
    <s v="I'm a repeat user of the pod;"/>
    <s v="Accepted"/>
    <s v="Medium"/>
    <n v="2"/>
    <n v="0.5"/>
    <s v="Shwetha Chandrashekhar"/>
    <m/>
    <m/>
    <m/>
    <x v="97"/>
    <s v=""/>
    <s v="Closed"/>
    <m/>
    <d v="2024-01-12T00:00:00"/>
    <m/>
    <d v="2024-01-16T00:00:00"/>
    <m/>
    <s v="Jupiter Updated (Tags/Team)"/>
    <m/>
    <d v="2024-01-12T10:06:35"/>
    <s v="FY24 P8"/>
    <n v="3.5787615740773617"/>
  </r>
  <r>
    <n v="300"/>
    <d v="2024-01-12T08:20:53"/>
    <d v="2024-01-15T08:49:16"/>
    <s v="mkorbieh@deloitte.com"/>
    <s v="Mark Korbieh"/>
    <x v="0"/>
    <m/>
    <s v="Payroll &amp; Workforce Management Solutions"/>
    <m/>
    <m/>
    <s v="Yes"/>
    <m/>
    <m/>
    <s v="No"/>
    <s v="Chip Newton"/>
    <s v="chipnewton@deloitte.com"/>
    <m/>
    <m/>
    <d v="2024-01-17T00:00:00"/>
    <s v="4 + weeks"/>
    <s v="Yes"/>
    <s v="JO-7301044"/>
    <s v="Weyerhaeuser Company"/>
    <s v="Energy, Resources, &amp; Industrials"/>
    <m/>
    <m/>
    <s v="Early Conversations"/>
    <m/>
    <s v="PMO Support / Bid Management;Content and Asset Creation (net-new);Content Design / Formatting;"/>
    <s v="Unsure"/>
    <s v="&gt; $2.5M - $5M"/>
    <s v="WY is in the process of migrating from Kronos to Dimensions and is finalizing the purchase of UKG licenses. We lost a UKG implementation opp to them in 2022, however they have not yet started that project and have not picked a vendor. WY has asked Deloitte to help them with a Phase 0 engagement to help them come up with a roadmap for Dimensions migration and UKG implementation. This engagement will involve a proposed workshop to enable Deloitte to come up with a proposal._x000a__x000a_This GTM pod request is to help support the Phase 0 pursuit.  There are 2 additional pursuits for UKG WFM (JO-7136583) and UKG HCM (JO-7303564) implementations.  There is potential for the Phase 0 and additional pursuits to have a total value of $5M+.  I am partnering with Carl Eisenmann on this opportunity as he has a bit of history with the client."/>
    <s v="I'm a repeat user of the pod;"/>
    <s v="Accepted"/>
    <s v="High"/>
    <n v="3"/>
    <n v="0.33"/>
    <s v="Joann Boduch"/>
    <s v="Sooraj Sreenivasan"/>
    <s v="Ruchika Akhtar"/>
    <s v="Amit Augustine Singh"/>
    <x v="98"/>
    <s v=""/>
    <s v="Closed"/>
    <m/>
    <d v="2024-01-22T00:00:00"/>
    <m/>
    <d v="2024-03-27T00:00:00"/>
    <s v="Intake Call, Phase 0 SOW submitted on March 27th"/>
    <s v="Jupiter Updated (Tags/Team)"/>
    <m/>
    <d v="2024-01-12T08:20:53"/>
    <s v="FY24 P8"/>
    <n v="74.652164351849933"/>
  </r>
  <r>
    <n v="301"/>
    <d v="2024-01-15T14:04:10"/>
    <d v="2024-01-15T14:06:39"/>
    <s v="samekhan@deloitte.com"/>
    <s v="Sameer A Khan"/>
    <x v="0"/>
    <m/>
    <s v="HR Strategy &amp; Solutions"/>
    <m/>
    <m/>
    <s v="Yes"/>
    <m/>
    <m/>
    <s v="Yes"/>
    <m/>
    <m/>
    <m/>
    <m/>
    <d v="2024-01-16T00:00:00"/>
    <s v="1 week"/>
    <s v="Yes"/>
    <s v="JO-7323253"/>
    <s v="Johns Hopkins Health"/>
    <s v="Life Sciences &amp; Healthcare"/>
    <s v="Johns Hopkins Health _ HRT "/>
    <m/>
    <s v="Orals"/>
    <m/>
    <s v="Pricing Model;Content and Asset Creation (net-new);Content Design / Formatting;"/>
    <s v="No"/>
    <s v="&gt; $500K - $1.5M"/>
    <s v="We are looking for support in building a comprehensive SOW that includes potentially a variety of HRT scope"/>
    <s v="I'm a repeat user of the pod;"/>
    <s v="Accepted"/>
    <s v="Medium"/>
    <n v="2"/>
    <n v="0.5"/>
    <s v="Shwetha Chandrashekhar"/>
    <s v="Nicholas Gregoretti"/>
    <m/>
    <m/>
    <x v="72"/>
    <s v=""/>
    <s v="Closed"/>
    <m/>
    <d v="2024-01-17T00:00:00"/>
    <m/>
    <d v="2024-01-22T00:00:00"/>
    <s v="Intake Call"/>
    <s v="Jupiter Updated (Tags/Team)"/>
    <m/>
    <d v="2024-01-15T14:04:10"/>
    <s v="FY24 P9"/>
    <n v="6.4137731481459923"/>
  </r>
  <r>
    <n v="302"/>
    <d v="2024-01-16T20:25:03"/>
    <d v="2024-01-16T20:26:19"/>
    <s v="jibox@deloitte.com"/>
    <s v="Jillian Munoz Box"/>
    <x v="2"/>
    <m/>
    <m/>
    <m/>
    <s v="Workforce Strategy &amp; Analytics"/>
    <s v="Yes"/>
    <m/>
    <m/>
    <s v="Yes"/>
    <m/>
    <m/>
    <m/>
    <m/>
    <d v="2024-01-17T00:00:00"/>
    <s v="Less than one week"/>
    <s v="Not a Pursuit"/>
    <s v="N/A"/>
    <s v="WestRock "/>
    <s v="Energy, Resources, &amp; Industrials"/>
    <s v="WestRock Supply Chain Workforce Enablement - Phase 1 Support"/>
    <m/>
    <s v="Orals"/>
    <m/>
    <s v="Content Design / Formatting;"/>
    <s v="No"/>
    <s v="&lt; $500,000"/>
    <s v="SMEs on hand building out detailed content, just need help formatting for consistency :) "/>
    <s v="I'm a repeat user of the pod;"/>
    <s v="Rejected"/>
    <s v="Low"/>
    <n v="1"/>
    <n v="0.33"/>
    <m/>
    <m/>
    <m/>
    <m/>
    <x v="5"/>
    <s v=""/>
    <s v="Rejected/Canceled"/>
    <m/>
    <m/>
    <m/>
    <m/>
    <s v="NG 17-JAN: Reject w/ explanation - rejected due to pod capacity, design-only scope and tight turnaround time; refrerred requestor to Creative Services."/>
    <s v="Rejected/Canceled"/>
    <s v="Rejected/Canceled"/>
    <d v="2024-01-16T20:25:03"/>
    <s v="FY24 P9"/>
    <s v=""/>
  </r>
  <r>
    <n v="303"/>
    <d v="2024-01-18T09:31:49"/>
    <d v="2024-01-18T09:43:15"/>
    <s v="andrclark@deloitte.com"/>
    <s v="Andrew G Clark"/>
    <x v="0"/>
    <m/>
    <s v="Workday"/>
    <m/>
    <m/>
    <s v="Yes"/>
    <m/>
    <m/>
    <s v="No"/>
    <s v="Derek Polzien"/>
    <s v="dpolzien@deloitte.com"/>
    <m/>
    <m/>
    <d v="2024-01-19T00:00:00"/>
    <s v="1 week"/>
    <s v="Yes"/>
    <s v="JO-6773565"/>
    <s v="Bloomin' Brands, Inc."/>
    <s v="Consumer"/>
    <m/>
    <m/>
    <s v="RFP"/>
    <d v="2024-01-25T00:00:00"/>
    <s v="Content and Asset Creation (net-new);PMO Support / Bid Management;Content Design / Formatting;"/>
    <s v="No"/>
    <s v="&gt; $5M"/>
    <s v="This is a non-traditional RFP cycle. We received a packet of information to respond and likely quickly move to Orals."/>
    <s v="I'm a repeat user of the pod;"/>
    <s v="Rejected"/>
    <s v="High"/>
    <n v="3"/>
    <n v="1"/>
    <m/>
    <m/>
    <m/>
    <m/>
    <x v="5"/>
    <s v=""/>
    <s v="Rejected/Canceled"/>
    <m/>
    <m/>
    <m/>
    <m/>
    <s v="NG 19 JAN: Reject w/ explanation - rejecting due to pod capacity constraints &amp; tight turnaround_x000a_Intake Call_x000a_NG 18 JAN: Will likely reject due to no capacity and tight turnaround."/>
    <s v="Rejected/Canceled"/>
    <s v="Rejected/Canceled"/>
    <d v="2024-01-18T09:31:49"/>
    <s v="FY24 P9"/>
    <s v=""/>
  </r>
  <r>
    <n v="304"/>
    <d v="2024-01-18T17:22:51"/>
    <d v="2024-01-18T18:25:37"/>
    <s v="mkorbieh@deloitte.com"/>
    <s v="Mark Korbieh"/>
    <x v="0"/>
    <m/>
    <s v="Oracle Enabled Transformation"/>
    <m/>
    <m/>
    <s v="Yes"/>
    <m/>
    <m/>
    <s v="No"/>
    <s v="Lisa Laine"/>
    <s v="llaine@deloitte.com"/>
    <m/>
    <m/>
    <d v="2024-01-23T00:00:00"/>
    <s v="2 weeks"/>
    <s v="Yes"/>
    <s v="JO-7285949"/>
    <s v="Tredegar Corporation"/>
    <s v="Energy, Resources, &amp; Industrials"/>
    <m/>
    <m/>
    <s v="Pre-RFX"/>
    <m/>
    <s v="Content and Asset Creation (net-new);Content Design / Formatting;"/>
    <s v="Unsure"/>
    <s v="&gt; $500K - $1.5M"/>
    <s v="Tredegar bought a company Bonnell and is looking to bring their harmonize their HRIS into one Oracle instance.  We are looking to present to their Executives on our approach the week of February 5th.  Would like to get support on content procurement/creation and design as well, if we do not get Creative Core Services"/>
    <s v="I'm a repeat user of the pod;"/>
    <s v="Rejected"/>
    <s v="Medium"/>
    <n v="2"/>
    <n v="0.33"/>
    <m/>
    <m/>
    <m/>
    <m/>
    <x v="5"/>
    <s v=""/>
    <s v="Rejected/Canceled"/>
    <m/>
    <m/>
    <m/>
    <m/>
    <s v="NG 19 JAN - Reject w/ Explanation: rejected due to pod capacity during support duration; referred to creative services and RM for bench report._x000a_NG 18 JAN - I'll get more details from Mark in the morning."/>
    <s v="Rejected/Canceled"/>
    <s v="Rejected/Canceled"/>
    <d v="2024-01-18T17:22:51"/>
    <s v="FY24 P9"/>
    <s v=""/>
  </r>
  <r>
    <n v="305"/>
    <d v="2024-01-19T06:54:42"/>
    <d v="2024-01-19T07:03:27"/>
    <s v="mpanek@deloitte.com"/>
    <s v="Mark Panek"/>
    <x v="6"/>
    <s v="HC Operate"/>
    <m/>
    <m/>
    <m/>
    <s v="Yes"/>
    <m/>
    <m/>
    <s v="No"/>
    <s v="Mark Squiers"/>
    <s v="msquiers@deloitte.com"/>
    <m/>
    <m/>
    <d v="2024-01-19T00:00:00"/>
    <s v="Less than one week"/>
    <s v="Yes"/>
    <s v="JO-7309324"/>
    <s v="Whole Foods Market"/>
    <s v="Technology, Media, &amp; Telecom"/>
    <m/>
    <m/>
    <s v="RFP"/>
    <d v="2024-02-02T00:00:00"/>
    <s v="Content and Asset Creation (net-new);Content Design / Formatting;Pursuit Advisory;PMO Support / Bid Management;"/>
    <s v="Unsure"/>
    <s v="&gt; $5M"/>
    <s v="we have an RFP for Whole Foods. The LEP suggested we try to get the PCOE involved to help us with organization of materials, timelines, etc. But it sounds like they are very particular about requests at the moment. The TMT HCAAS POD is pretty strapped so just hoping for someone to help us stay organized throughout this RFP/pursuit. We currently are in the question gathering phase and those are due Tuesday 1/23. Bids are due Feb 2nd"/>
    <s v="I'm a repeat user of the pod;"/>
    <s v="Canceled"/>
    <s v="High"/>
    <n v="3"/>
    <n v="0.5"/>
    <m/>
    <m/>
    <m/>
    <m/>
    <x v="5"/>
    <s v=""/>
    <s v="Rejected/Canceled"/>
    <m/>
    <m/>
    <m/>
    <m/>
    <s v="NG 22 JAN - Requestor confirmed they've received PCOE support and that Pod Support is not required_x000a_NG 19 JAN - Waiting final confirmation from requestor on PCOE v. Pod Support"/>
    <s v="Rejected/Canceled"/>
    <s v="Rejected/Canceled"/>
    <d v="2024-01-19T06:54:42"/>
    <s v="FY24 P9"/>
    <s v=""/>
  </r>
  <r>
    <n v="306"/>
    <d v="2024-01-19T11:50:18"/>
    <d v="2024-01-19T11:52:26"/>
    <s v="zpremji@deloitte.com"/>
    <s v="Zain Premji"/>
    <x v="0"/>
    <m/>
    <s v="Workday"/>
    <m/>
    <m/>
    <s v="Yes"/>
    <m/>
    <m/>
    <s v="No"/>
    <s v="Kartik Shukla"/>
    <s v="kdshukla@deloitte.com"/>
    <m/>
    <m/>
    <d v="2024-01-22T00:00:00"/>
    <s v="2 weeks"/>
    <s v="Not a Pursuit"/>
    <s v="N/A"/>
    <s v="Jabil"/>
    <s v="Technology, Media, &amp; Telecom"/>
    <s v="Workday Extend Implementation"/>
    <m/>
    <s v="h"/>
    <d v="2024-02-08T00:00:00"/>
    <s v="PMO Support / Bid Management;Content Design / Formatting;Content and Asset Creation (net-new);"/>
    <s v="No"/>
    <s v="&gt; $500K - $1.5M"/>
    <m/>
    <s v="I'm a repeat user of the pod;"/>
    <s v="Rejected"/>
    <s v="High"/>
    <n v="3"/>
    <n v="0.5"/>
    <m/>
    <m/>
    <m/>
    <m/>
    <x v="5"/>
    <s v=""/>
    <s v="Rejected/Canceled"/>
    <m/>
    <m/>
    <m/>
    <m/>
    <s v="NG 25 JAN: Rejected due to pod capacity and non-response from requestor._x000a_NG 22 JAN: Connected w/ Requestor and they are unsure of scope of actual proposal; Zain said he will connect with Kathee Fox to determine if they need to develop an actual proposal/content and if so, how much support they will need. I told Zain we will evaluate the Pod's capacity to support upon receipt of additional details._x000a_NG 19 JAN: Intake call scheduled for Monday; will get better understanding of the timing of support needed."/>
    <s v="Rejected/Canceled"/>
    <s v="Rejected/Canceled"/>
    <d v="2024-01-19T11:50:18"/>
    <s v="FY24 P9"/>
    <s v=""/>
  </r>
  <r>
    <n v="307"/>
    <d v="2024-01-22T10:33:23"/>
    <d v="2024-01-22T10:35:42"/>
    <s v="andrclark@deloitte.com"/>
    <s v="Andrew G Clark"/>
    <x v="0"/>
    <m/>
    <s v="Payroll &amp; Workforce Management Solutions"/>
    <m/>
    <m/>
    <s v="Yes"/>
    <m/>
    <m/>
    <s v="No"/>
    <s v="Keith Burr"/>
    <s v="kburr@deloitte.com"/>
    <m/>
    <m/>
    <d v="2024-01-24T00:00:00"/>
    <s v="2 weeks"/>
    <s v="Yes"/>
    <s v="JO-6537008"/>
    <s v="The TJX Companies, Inc."/>
    <s v="Consumer"/>
    <m/>
    <m/>
    <s v="RFP"/>
    <d v="2024-02-06T00:00:00"/>
    <s v="Pursuit Advisory;Agile specific content;"/>
    <s v="Yes"/>
    <s v="&gt; $5M"/>
    <s v="Keith has request support from the Pod / Nicholas G. for Agile related support."/>
    <s v="I'm a repeat user of the pod;"/>
    <s v="Accepted"/>
    <s v="Medium"/>
    <n v="2"/>
    <n v="0.33"/>
    <s v="Michael Gilman"/>
    <s v="Nicholas Gregoretti"/>
    <m/>
    <m/>
    <x v="99"/>
    <s v=""/>
    <s v="Closed"/>
    <m/>
    <d v="2024-01-23T00:00:00"/>
    <d v="2024-03-28T00:00:00"/>
    <d v="2024-04-11T00:00:00"/>
    <s v="NG 22 JAN - I'll start joining the calls for this and pull in residents as-needed."/>
    <s v="Jupiter Updated (Tags/Team)"/>
    <m/>
    <d v="2024-01-22T10:33:23"/>
    <s v="FY24 P9"/>
    <n v="79.560150462959427"/>
  </r>
  <r>
    <n v="308"/>
    <d v="2024-01-22T13:58:52"/>
    <d v="2024-01-22T14:04:10"/>
    <s v="samekhan@deloitte.com"/>
    <s v="Sameer A Khan"/>
    <x v="1"/>
    <m/>
    <m/>
    <s v="Organizational Strategy, Design, and Transition"/>
    <m/>
    <s v="No"/>
    <s v="Brian Deck"/>
    <s v="bdeck@deloitte.com"/>
    <s v="Yes"/>
    <m/>
    <m/>
    <m/>
    <m/>
    <d v="2024-01-23T00:00:00"/>
    <s v="1 week"/>
    <s v="Yes"/>
    <s v="JO-7323371"/>
    <s v="Children's Hospital of Phil."/>
    <s v="Life Sciences &amp; Healthcare"/>
    <s v="CHOP SPOC Opp. "/>
    <m/>
    <s v="RFP"/>
    <d v="2024-02-09T00:00:00"/>
    <s v="Pricing Model;Content Design / Formatting;"/>
    <s v="No"/>
    <s v="&gt; $500K - $1.5M"/>
    <s v="Requesting Joann Boduch and Shwetha Chandrashekhar"/>
    <s v="I'm a repeat user of the pod;"/>
    <s v="Accepted"/>
    <s v="Medium"/>
    <n v="2"/>
    <n v="0.5"/>
    <s v="Shwetha Chandrashekhar"/>
    <m/>
    <s v="Joann Boduch"/>
    <m/>
    <x v="88"/>
    <s v=""/>
    <s v="Closed"/>
    <m/>
    <m/>
    <m/>
    <d v="2024-02-09T00:00:00"/>
    <s v="NG 23 JAN - Conducted intake and updated initial scope/weight in accordance with requestor details_x000a_NG 22 JAN - Intake call scheduled with requestor for 23 JAN; will update request weight/scope after"/>
    <s v="Jupiter Updated (Tags/Team)"/>
    <m/>
    <d v="2024-01-22T13:58:52"/>
    <s v="FY24 P9"/>
    <n v="17.417453703703359"/>
  </r>
  <r>
    <n v="309"/>
    <d v="2024-01-23T15:53:43"/>
    <d v="2024-01-23T19:40:48"/>
    <s v="mkorbieh@deloitte.com"/>
    <s v="Mark Korbieh"/>
    <x v="0"/>
    <m/>
    <s v="SAP/SF Enabled Transformation"/>
    <m/>
    <m/>
    <s v="Yes"/>
    <m/>
    <m/>
    <s v="No"/>
    <s v="Harry Singh"/>
    <s v="harrysingh@deloitte.com"/>
    <m/>
    <m/>
    <d v="2024-01-24T00:00:00"/>
    <s v="2 weeks"/>
    <s v="Yes"/>
    <s v="JO-7320864"/>
    <s v="Vermont Electric and Power"/>
    <s v="Energy, Resources, &amp; Industrials"/>
    <m/>
    <m/>
    <s v="RFP"/>
    <s v="26/2/2024"/>
    <s v="PMO Support / Bid Management;Content and Asset Creation (net-new);Content Design / Formatting;"/>
    <s v="No"/>
    <s v="&gt; $5M"/>
    <s v="SAP has chosen Deloitte as one of a couple of vendors to respond to Vermont Electric and Power's ERP and HCM RFP.  I am working with Kelly Skinner on the EP side and we need some help with PMing this process, similar to what we did for Loudoun.  We don't have PCOE support as this is a small company (~200 EE).  Is this something we can get someone to support.  SAP has asked for an extension on the RFP an do due date may change."/>
    <s v="I'm a repeat user of the pod;"/>
    <s v="Accepted"/>
    <s v="High"/>
    <n v="3"/>
    <n v="1"/>
    <s v="Neema Sharma"/>
    <s v="Sooraj Sreenivasan"/>
    <s v="Amit Augustine Singh"/>
    <m/>
    <x v="100"/>
    <s v="Amit Augustine Singh"/>
    <s v="Closed"/>
    <m/>
    <d v="2024-01-30T00:00:00"/>
    <m/>
    <d v="2024-02-21T00:00:00"/>
    <s v="AS 30 JAN: Accepted in lieu of Weyerhauser (no inputs recevied yet). Primary role is to provide PMO support and some content support. New due date is 9th Feb. _x000a_NG 26 JAN: Reject w/ explanation - rejected due to pod capacity and tight turnaround. Referred to RM and Core Creative services._x000a_Intake Call"/>
    <s v="Jupiter Updated (Tags/Team)"/>
    <s v="Content Uploaded"/>
    <d v="2024-01-23T15:53:43"/>
    <s v="FY24 P9"/>
    <n v="28.337696759255778"/>
  </r>
  <r>
    <n v="310"/>
    <d v="2024-01-24T15:46:09"/>
    <d v="2024-01-24T15:48:13"/>
    <s v="fsymes@deloitte.com"/>
    <s v="Frances Symes"/>
    <x v="2"/>
    <m/>
    <m/>
    <m/>
    <s v="Workforce Development"/>
    <s v="Yes"/>
    <m/>
    <m/>
    <s v="Yes"/>
    <m/>
    <m/>
    <m/>
    <m/>
    <d v="2024-01-25T00:00:00"/>
    <s v="1 week"/>
    <s v="Yes"/>
    <s v="JO-7326040"/>
    <s v="Adobe / Skills-Based Org Strategy and Use Cases"/>
    <s v="Technology, Media, &amp; Telecom"/>
    <s v="SBO Strategy and Tech Use Cases"/>
    <m/>
    <s v="RFP"/>
    <d v="2024-02-02T00:00:00"/>
    <s v="Content and Asset Creation (net-new);Pricing Model;PMO Support / Bid Management;"/>
    <s v="No"/>
    <s v="&lt; $500,000"/>
    <m/>
    <s v="I'm a repeat user of the pod;"/>
    <s v="Accepted"/>
    <s v="Medium"/>
    <n v="2"/>
    <n v="0.5"/>
    <s v="Rebecca Eakin"/>
    <s v="Yi-Hui Chang"/>
    <m/>
    <m/>
    <x v="101"/>
    <s v=""/>
    <s v="Closed"/>
    <m/>
    <m/>
    <m/>
    <d v="2024-02-02T00:00:00"/>
    <s v="Intake Call"/>
    <s v="Jupiter Updated (Tags/Team)"/>
    <s v="Content Uploaded"/>
    <d v="2024-01-24T15:46:09"/>
    <s v="FY24 P9"/>
    <n v="8.3429513888913789"/>
  </r>
  <r>
    <n v="311"/>
    <d v="2024-01-25T05:14:02"/>
    <d v="2024-01-25T05:42:10"/>
    <s v="mkorbieh@deloitte.com"/>
    <s v="Mark Korbieh"/>
    <x v="0"/>
    <m/>
    <s v="Payroll &amp; Workforce Management Solutions"/>
    <m/>
    <m/>
    <s v="Yes"/>
    <m/>
    <m/>
    <s v="No"/>
    <s v="Mustaque Ali"/>
    <s v="muhali@deloitte.com"/>
    <m/>
    <m/>
    <d v="2024-01-25T00:00:00"/>
    <s v="Less than one week"/>
    <s v="Yes"/>
    <s v="JO-7328327"/>
    <s v="NXP Semiconductors"/>
    <s v="Technology, Media, &amp; Telecom"/>
    <m/>
    <m/>
    <s v="RFI"/>
    <d v="2024-01-29T00:00:00"/>
    <s v="PMO Support / Bid Management;Content Design / Formatting;"/>
    <s v="Unsure"/>
    <s v="&gt; $1.5M - $2.5M"/>
    <s v="Deal just came in yesterday and looking for Pod support toward an RFI due on 1/29.  Mustauqe is leading this effort with Chip and Brian.  We do not have a date on an RFP yet and so will likely have to put in another ticket once we find out if there is an RFP.  Would like to engage someone that can help manage and help source content"/>
    <s v="I'm a repeat user of the pod;"/>
    <s v="Rejected"/>
    <s v="High"/>
    <n v="3"/>
    <n v="1"/>
    <m/>
    <m/>
    <m/>
    <m/>
    <x v="5"/>
    <s v=""/>
    <s v="Rejected/Canceled"/>
    <m/>
    <m/>
    <m/>
    <m/>
    <s v="NG 25 JAN: Reject w/ explanation - rejected due to pod capacity and tight turnaround time. Referred requestor to Core Creative and RM for respective MO."/>
    <s v="Rejected/Canceled"/>
    <s v="Rejected/Canceled"/>
    <d v="2024-01-25T05:14:02"/>
    <s v="FY24 P9"/>
    <s v=""/>
  </r>
  <r>
    <n v="312"/>
    <d v="2024-01-25T13:57:55"/>
    <d v="2024-01-25T14:04:34"/>
    <s v="gstephans@deloitte.com"/>
    <s v="Greg Stephans"/>
    <x v="0"/>
    <m/>
    <s v="SAP/SF Enabled Transformation"/>
    <m/>
    <m/>
    <s v="Yes"/>
    <m/>
    <m/>
    <s v="No"/>
    <s v="Derek Polzien"/>
    <s v="dpolzien@deloitte.com"/>
    <m/>
    <m/>
    <d v="2024-01-29T00:00:00"/>
    <s v="2 weeks"/>
    <s v="Yes"/>
    <s v="JO-7325962"/>
    <s v="Ferrara Candy Company, Inc."/>
    <s v="Consumer"/>
    <m/>
    <m/>
    <s v="RFP"/>
    <d v="2024-02-14T00:00:00"/>
    <s v="PMO Support / Bid Management;Content and Asset Creation (net-new);Content Design / Formatting;Account Planning;Pursuit Advisory;Pricing Model;"/>
    <s v="Unsure"/>
    <s v="&gt; $1.5M - $2.5M"/>
    <s v="There are actually 2 RFPs for Ferrara (one for SuccessFactors, and another for a UKG WFM dimensions migration), but we plan to integrate both into one response.  There is a OCM component for both projects as well.  "/>
    <s v="I'm a repeat user of the pod;"/>
    <s v="Accepted"/>
    <s v="High"/>
    <n v="3"/>
    <n v="0.5"/>
    <s v="Michael Gilman"/>
    <s v="Larry Mallett"/>
    <s v="Neema Sharma"/>
    <m/>
    <x v="94"/>
    <s v=""/>
    <s v="Closed"/>
    <m/>
    <d v="2024-01-30T00:00:00"/>
    <d v="2024-03-28T00:00:00"/>
    <d v="2024-04-11T00:00:00"/>
    <s v="Intake Call"/>
    <s v="Jupiter Updated (Tags/Team)"/>
    <m/>
    <d v="2024-01-25T13:57:55"/>
    <s v="FY24 P9"/>
    <n v="76.418113425927004"/>
  </r>
  <r>
    <n v="313"/>
    <d v="2024-01-25T15:22:43"/>
    <d v="2024-01-25T15:23:49"/>
    <s v="elizvarghese@deloitte.com"/>
    <s v="Elizebeth Varghese"/>
    <x v="2"/>
    <m/>
    <m/>
    <m/>
    <s v="Workforce Strategy &amp; Analytics"/>
    <s v="Yes"/>
    <m/>
    <m/>
    <s v="Yes"/>
    <m/>
    <m/>
    <m/>
    <m/>
    <d v="2024-01-26T00:00:00"/>
    <s v="Less than one week"/>
    <s v="Not a Pursuit"/>
    <s v="N/A"/>
    <s v="Space Economy Acceleration"/>
    <s v="Financial Services"/>
    <m/>
    <m/>
    <m/>
    <m/>
    <s v="Content and Asset Creation (net-new);"/>
    <s v="No"/>
    <s v="&lt; $500,000"/>
    <s v="Looking to build out some content. "/>
    <s v="I'm a repeat user of the pod;"/>
    <s v="Rejected"/>
    <s v="Low"/>
    <n v="1"/>
    <n v="0.33"/>
    <m/>
    <m/>
    <m/>
    <m/>
    <x v="5"/>
    <s v=""/>
    <s v="Rejected/Canceled"/>
    <m/>
    <m/>
    <m/>
    <s v=""/>
    <s v="NG 26 JAN: Reject w/ explanation; reject due to non pursuit and tight turnaround._x000a_NG 25 JAN: Will likely reject due to non-pursuit and tight turnaround."/>
    <s v="Rejected/Canceled"/>
    <s v="Rejected/Canceled"/>
    <d v="2024-01-25T15:22:43"/>
    <s v="FY24 P9"/>
    <s v=""/>
  </r>
  <r>
    <n v="314"/>
    <d v="2024-01-26T11:13:50"/>
    <d v="2024-01-26T11:18:20"/>
    <s v="jhiipakka@deloitte.com"/>
    <s v="Julie Hiipakka"/>
    <x v="2"/>
    <m/>
    <m/>
    <m/>
    <s v="Workforce Development"/>
    <s v="Yes"/>
    <m/>
    <m/>
    <s v="No"/>
    <s v="Brian Deck"/>
    <s v="bdeck@deloitte.com"/>
    <m/>
    <m/>
    <d v="2024-01-26T00:00:00"/>
    <s v="Less than one week"/>
    <s v="Yes"/>
    <s v="JO-7323432"/>
    <s v="NYU Langone Health Talent Management Assessment - ORALS"/>
    <s v="Life Sciences &amp; Healthcare"/>
    <m/>
    <m/>
    <s v="Orals"/>
    <m/>
    <s v="PMO Support / Bid Management;Content Design / Formatting;"/>
    <s v="No"/>
    <s v="&lt; $500,000"/>
    <s v="Rebecca helped us w/ the RFP submission and now we're doing orals! we're doing prep in 30 Rock wednesdsay and the presentation is live thursday."/>
    <s v="I'm a repeat user of the pod;"/>
    <s v="Accepted"/>
    <s v="Medium"/>
    <n v="2"/>
    <n v="0.5"/>
    <s v="Rebecca Eakin"/>
    <m/>
    <m/>
    <m/>
    <x v="45"/>
    <s v=""/>
    <s v="Closed"/>
    <m/>
    <d v="2024-01-29T00:00:00"/>
    <m/>
    <d v="2024-02-06T00:00:00"/>
    <m/>
    <s v="Jupiter Updated (Tags/Team)"/>
    <s v="Content Uploaded"/>
    <d v="2024-01-26T11:13:50"/>
    <s v="FY24 P9"/>
    <n v="10.532060185185401"/>
  </r>
  <r>
    <n v="315"/>
    <d v="2024-01-29T17:47:20"/>
    <d v="2024-01-29T17:57:14"/>
    <s v="kcaputo@deloitte.com"/>
    <s v="Katharine Caputo Cahen"/>
    <x v="1"/>
    <m/>
    <m/>
    <s v="Change Services (CS&amp;A / T&amp;C)"/>
    <m/>
    <s v="Yes"/>
    <m/>
    <m/>
    <s v="No"/>
    <s v="Jessica Like (Syslo)"/>
    <s v="jlike@deloitte.com"/>
    <m/>
    <m/>
    <d v="2024-01-31T00:00:00"/>
    <s v="3 weeks"/>
    <s v="Yes"/>
    <s v="JO-7448436"/>
    <s v="Roche"/>
    <s v="Life Sciences &amp; Healthcare"/>
    <s v="Roche OCM Assessment &amp; Capabilities Workshop"/>
    <m/>
    <s v="Early Conversations"/>
    <m/>
    <s v="Content and Asset Creation (net-new);Client workshop prep;"/>
    <s v="No"/>
    <s v="&lt; $500,000"/>
    <s v="Current state assessment of Roche's in-house OCM capabilities (upfront light assessment + live client workshop), eventually leading to developing a training curriculum for their OCM team that incorporates our Transformation Intelligence methodology / tools; longer term Operate play to augment their existing in-house team whenever they can't meet demand; targeting client workshop for sometime in February"/>
    <s v="Word of mouth;"/>
    <s v="Accepted"/>
    <s v="Medium"/>
    <n v="2"/>
    <n v="0.33"/>
    <s v="Neema Sharma"/>
    <s v="(Maddy) Madhusudan Purushothaman"/>
    <m/>
    <m/>
    <x v="102"/>
    <s v=""/>
    <s v="Closed"/>
    <m/>
    <d v="2024-01-30T00:00:00"/>
    <m/>
    <d v="2024-03-06T00:00:00"/>
    <s v="The requirement for GTM POD is closed. However, the document is being worked upon. I will follow up in a couple of weeks to check back with the team."/>
    <s v="Jupiter Updated (Tags/Team)"/>
    <m/>
    <d v="2024-01-29T17:47:20"/>
    <s v="FY24 P9"/>
    <n v="36.25879629629344"/>
  </r>
  <r>
    <n v="316"/>
    <d v="2024-01-30T12:42:46"/>
    <d v="2024-01-30T12:45:10"/>
    <s v="gstephans@deloitte.com"/>
    <s v="Greg Stephans"/>
    <x v="0"/>
    <m/>
    <s v="HR Strategy &amp; Solutions"/>
    <m/>
    <m/>
    <s v="Yes"/>
    <m/>
    <m/>
    <s v="No"/>
    <s v="Derek Polzien"/>
    <s v="dpolzien@deloitte.com"/>
    <m/>
    <m/>
    <d v="2024-01-30T00:00:00"/>
    <s v="Less than one week"/>
    <s v="Yes"/>
    <s v="JO-7027119"/>
    <s v="Kirkland &amp; Ellis"/>
    <s v="Consumer"/>
    <m/>
    <m/>
    <m/>
    <m/>
    <s v="SOW Creation;"/>
    <s v="No"/>
    <s v="&gt; $500K - $1.5M"/>
    <s v="We've received verbal commit from Kirkland &amp; Ellis for our phase 1 work (HR Assessment) and the client would like a SOW by this Friday (2/2).  Would like Logan Webb to continue her support of this given her strong background in the RFP submission."/>
    <s v="I'm a repeat user of the pod;"/>
    <s v="Accepted"/>
    <s v="Low"/>
    <n v="1"/>
    <n v="0.17"/>
    <s v="Logan Webb"/>
    <m/>
    <m/>
    <m/>
    <x v="26"/>
    <s v=""/>
    <s v="Closed"/>
    <m/>
    <d v="2024-01-30T00:00:00"/>
    <m/>
    <d v="2024-02-06T00:00:00"/>
    <s v="NG 30 JAN: Pinged with requestor; he said they will work around Logan's availability. Looking for her support given her knowledge of K&amp;E._x000a_LW: SOW was finalized on 2/5 - waiting to see if there are any additional tweaks this week before closing (will close when the SOW is submitted)."/>
    <s v="Jupiter Updated (Tags/Team)"/>
    <s v="Content Uploaded"/>
    <d v="2024-01-30T12:42:46"/>
    <s v="FY24 P9"/>
    <n v="6.4703009259246755"/>
  </r>
  <r>
    <n v="317"/>
    <d v="2024-01-30T19:39:07"/>
    <d v="2024-01-30T19:39:43"/>
    <s v="dpolzien@deloitte.com"/>
    <s v="Derek Polzien"/>
    <x v="16"/>
    <m/>
    <m/>
    <m/>
    <m/>
    <s v="Yes"/>
    <m/>
    <m/>
    <s v="Yes"/>
    <m/>
    <m/>
    <m/>
    <m/>
    <d v="2024-02-01T00:00:00"/>
    <s v="3 weeks"/>
    <s v="Yes"/>
    <s v="JO-7337442"/>
    <s v="Whirlpool Corporation"/>
    <s v="Consumer"/>
    <m/>
    <m/>
    <s v="RFP"/>
    <d v="2024-02-26T00:00:00"/>
    <s v="Content Design / Formatting;PMO Support / Bid Management;"/>
    <s v="Unsure"/>
    <s v="&gt; $5M"/>
    <m/>
    <s v="I'm a repeat user of the pod;"/>
    <s v="Accepted"/>
    <s v="High"/>
    <n v="3"/>
    <n v="0.5"/>
    <s v="Veronica Holleran"/>
    <s v="Cole Butchen"/>
    <s v="Amit Augustine Singh"/>
    <m/>
    <x v="103"/>
    <s v="Amit Augustine Singh"/>
    <s v="Closed"/>
    <m/>
    <d v="2024-02-02T00:00:00"/>
    <m/>
    <d v="2024-05-21T00:00:00"/>
    <s v="NG 31 JAN: Intake call scheduled for 01 FEB; requestor said he will have more info by that day._x000a_VH 8 MAR: Updated to on-hold as Orals is anticipated to be pushed to wk of 4/15 or 4/22_x000a_VH 26 MAR: Whirlpool came back with follow up questions we just responded to. Anticipate Orals invite on 4/1_x000a_VH 15 MAY: Orals completed. Client has come back 3 times for more data/info. Awaiting confirm of all responses being completed and no further questions_x000a_VH 21 May: Derek confirmed we were not selected"/>
    <s v="Jupiter Updated (Tags/Team)"/>
    <m/>
    <d v="2024-01-30T19:39:07"/>
    <s v="FY24 P9"/>
    <n v="111.18116898147855"/>
  </r>
  <r>
    <n v="318"/>
    <d v="2024-02-02T09:25:32"/>
    <d v="2024-02-02T09:26:43"/>
    <s v="jibox@deloitte.com"/>
    <s v="Jillian Munoz Box"/>
    <x v="2"/>
    <m/>
    <m/>
    <m/>
    <s v="Workforce Strategy &amp; Analytics"/>
    <s v="Yes"/>
    <m/>
    <m/>
    <s v="Yes"/>
    <m/>
    <m/>
    <m/>
    <m/>
    <d v="2024-02-02T00:00:00"/>
    <s v="1 week"/>
    <s v="Yes"/>
    <s v="JO-7346112"/>
    <s v="The Heritage Group"/>
    <s v="Energy, Resources, &amp; Industrials"/>
    <s v="Talent Strategy &amp; Skills Activation"/>
    <m/>
    <s v="Orals"/>
    <m/>
    <s v="Content and Asset Creation (net-new);Content Design / Formatting;"/>
    <s v="No"/>
    <s v="&lt; $500,000"/>
    <m/>
    <s v="I'm a repeat user of the pod;"/>
    <s v="Accepted"/>
    <s v="Medium"/>
    <n v="2"/>
    <n v="0.5"/>
    <s v="Rebecca Eakin"/>
    <m/>
    <m/>
    <m/>
    <x v="45"/>
    <s v=""/>
    <s v="Closed"/>
    <m/>
    <d v="2024-02-02T00:00:00"/>
    <m/>
    <d v="2024-02-14T00:00:00"/>
    <m/>
    <s v="Jupiter Updated (Tags/Team)"/>
    <m/>
    <d v="2024-02-02T09:25:32"/>
    <s v="FY24 P9"/>
    <n v="11.607268518520868"/>
  </r>
  <r>
    <n v="319"/>
    <d v="2024-02-08T11:29:12"/>
    <d v="2024-02-08T12:15:51"/>
    <s v="kduerr@deloitte.com"/>
    <s v="Katie Duerr"/>
    <x v="6"/>
    <s v="HC Operate"/>
    <m/>
    <m/>
    <m/>
    <s v="Yes"/>
    <m/>
    <m/>
    <s v="Yes"/>
    <m/>
    <m/>
    <m/>
    <m/>
    <d v="2024-02-08T00:00:00"/>
    <s v="Less than one week"/>
    <s v="Not a Pursuit"/>
    <s v="N/A"/>
    <s v="Discovery Energy"/>
    <s v="Energy, Resources, &amp; Industrials"/>
    <s v="Discovery Energy"/>
    <m/>
    <s v="RFP"/>
    <d v="2024-02-09T00:00:00"/>
    <s v="Move data from Excel to Word format;"/>
    <s v="No"/>
    <s v="&gt; $2.5M - $5M"/>
    <m/>
    <s v="I'm a repeat user of the pod;"/>
    <s v="Rejected"/>
    <s v="Low"/>
    <n v="1"/>
    <n v="0.5"/>
    <m/>
    <m/>
    <m/>
    <m/>
    <x v="5"/>
    <s v=""/>
    <s v="Rejected/Canceled"/>
    <m/>
    <m/>
    <m/>
    <m/>
    <s v="NG 08 FEB - Rejected due to pod capacity, tight turnaround and scope of work."/>
    <s v="Rejected/Canceled"/>
    <s v="Rejected/Canceled"/>
    <d v="2024-02-08T11:29:12"/>
    <s v="FY24 P9"/>
    <s v=""/>
  </r>
  <r>
    <n v="320"/>
    <d v="2024-02-09T08:20:49"/>
    <d v="2024-02-09T08:28:15"/>
    <s v="dchalanick@deloitte.com"/>
    <s v="Daniel Chalanick"/>
    <x v="17"/>
    <m/>
    <m/>
    <m/>
    <m/>
    <s v="Yes"/>
    <m/>
    <m/>
    <s v="No"/>
    <s v="Carissa Kilgour"/>
    <s v="ckilgour@deloitte.com"/>
    <m/>
    <m/>
    <d v="2024-02-12T00:00:00"/>
    <s v="3 weeks"/>
    <s v="Yes"/>
    <s v="JO-7360715"/>
    <s v="Airbus Americas"/>
    <s v="Energy, Resources, &amp; Industrials"/>
    <m/>
    <m/>
    <s v="RFP"/>
    <d v="2024-02-29T00:00:00"/>
    <s v="PMO Support / Bid Management;Content and Asset Creation (net-new);Content Design / Formatting;Pricing Model;"/>
    <s v="Unsure"/>
    <s v="&gt; $500K - $1.5M"/>
    <s v="Looking for HC offering support to develop / provide content, solution and pricing for a Leadership Assessment Center for Airbus Americas as they ramp up production in Mobile, AL.  Airbus is looking to host assessments (1 day each) to evaluate internal and external candidates for leadership positions using a pre-defined criteria and checklist."/>
    <s v="I'm a repeat user of the pod;"/>
    <s v="Accepted"/>
    <s v="High"/>
    <n v="3"/>
    <n v="0.5"/>
    <s v="Shwetha Chandrashekhar"/>
    <s v="Cole Butchen"/>
    <m/>
    <m/>
    <x v="104"/>
    <s v=""/>
    <s v="Closed"/>
    <n v="0"/>
    <d v="2024-02-12T00:00:00"/>
    <m/>
    <d v="2024-02-29T00:00:00"/>
    <s v="Intake Call"/>
    <s v="Jupiter Updated (Tags/Team)"/>
    <m/>
    <d v="2024-02-09T08:20:49"/>
    <s v="FY24 P9"/>
    <n v="19.652210648149776"/>
  </r>
  <r>
    <n v="321"/>
    <d v="2024-02-12T12:26:21"/>
    <d v="2024-02-12T12:30:11"/>
    <s v="ggeiselman@deloitte.com"/>
    <s v="Graham Geiselman"/>
    <x v="1"/>
    <m/>
    <m/>
    <s v="Change Services (CS&amp;A / T&amp;C)"/>
    <m/>
    <s v="Yes"/>
    <m/>
    <m/>
    <s v="No"/>
    <s v="Colleen Cheesman"/>
    <s v="ccheesman@deloitte.com"/>
    <m/>
    <m/>
    <d v="2024-02-13T00:00:00"/>
    <s v="2 weeks"/>
    <s v="Yes"/>
    <s v="JO-6412162"/>
    <s v="Wesco Distribution"/>
    <s v="Consumer"/>
    <m/>
    <m/>
    <s v="RFP"/>
    <d v="2024-02-29T00:00:00"/>
    <s v="Content Design / Formatting;Content and Asset Creation (net-new);Pursuit Advisory;"/>
    <s v="Unsure"/>
    <s v="&gt; $1.5M - $2.5M"/>
    <s v="Colleen has already discussed with Shwetha Chandrashekhar - hoping she's able to support!"/>
    <s v="Word of mouth;"/>
    <s v="Accepted"/>
    <s v="Low"/>
    <n v="1"/>
    <n v="0.25"/>
    <s v="Shwetha Chandrashekhar"/>
    <s v="Cole Butchen"/>
    <m/>
    <m/>
    <x v="104"/>
    <s v=""/>
    <s v="Closed"/>
    <n v="0"/>
    <d v="2024-02-12T00:00:00"/>
    <m/>
    <d v="2024-02-29T00:00:00"/>
    <m/>
    <s v="Jupiter Updated (Tags/Team)"/>
    <m/>
    <d v="2024-02-12T12:26:21"/>
    <s v="FY24 P10"/>
    <n v="16.481701388889633"/>
  </r>
  <r>
    <n v="322"/>
    <d v="2024-02-19T13:04:48"/>
    <d v="2024-02-19T13:08:08"/>
    <s v="jibox@deloitte.com"/>
    <s v="Jillian Munoz Box"/>
    <x v="2"/>
    <m/>
    <m/>
    <m/>
    <s v="Workforce Development"/>
    <s v="Yes"/>
    <m/>
    <m/>
    <s v="Yes"/>
    <m/>
    <m/>
    <m/>
    <m/>
    <d v="2024-02-19T00:00:00"/>
    <s v="Less than one week"/>
    <s v="Not a Pursuit"/>
    <s v="N/A"/>
    <s v="Teck Mining"/>
    <s v="Energy, Resources, &amp; Industrials"/>
    <s v="Teck Mining Compliance Learning Strategy "/>
    <m/>
    <s v="RFI"/>
    <d v="2024-02-22T00:00:00"/>
    <s v="Content and Asset Creation (net-new);PMO Support / Bid Management;"/>
    <s v="No"/>
    <s v="&lt; $500,000"/>
    <s v="New client for the firm. Interested in a 2-3 year strategy with a first-year roadmap that acts as a &quot;double-click&quot; into the work that will be done over the next year. "/>
    <s v="I'm a repeat user of the pod;"/>
    <s v="Rejected"/>
    <s v="Medium"/>
    <n v="2"/>
    <n v="0.5"/>
    <m/>
    <m/>
    <m/>
    <m/>
    <x v="5"/>
    <s v=""/>
    <s v="Rejected/Canceled"/>
    <m/>
    <m/>
    <m/>
    <m/>
    <m/>
    <s v="Rejected/Canceled"/>
    <s v="Rejected/Canceled"/>
    <d v="2024-02-19T13:04:48"/>
    <s v="FY24 P10"/>
    <s v=""/>
  </r>
  <r>
    <n v="323"/>
    <d v="2024-02-19T14:18:47"/>
    <d v="2024-02-19T14:20:06"/>
    <s v="cobordeaux@deloitte.com"/>
    <s v="Colleen M Bordeaux"/>
    <x v="2"/>
    <m/>
    <m/>
    <m/>
    <s v="Workforce Strategy &amp; Analytics"/>
    <s v="Yes"/>
    <m/>
    <m/>
    <s v="Yes"/>
    <m/>
    <m/>
    <m/>
    <m/>
    <d v="2024-02-12T00:00:00"/>
    <s v="1 week"/>
    <s v="Yes"/>
    <s v="JO-7381842"/>
    <s v="UCSF"/>
    <s v="Life Sciences &amp; Healthcare"/>
    <s v="UCSF leadership development"/>
    <m/>
    <s v="RFP"/>
    <d v="2024-02-23T00:00:00"/>
    <s v="Content and Asset Creation (net-new);Pricing Model;Pursuit Advisory;"/>
    <s v="No"/>
    <s v="&gt; $2.5M - $5M"/>
    <m/>
    <s v="Someone from the pod reached out to me offering to assist on my pursuit;"/>
    <s v="Accepted"/>
    <s v="Medium"/>
    <n v="2"/>
    <n v="0.5"/>
    <s v="Rebecca Eakin"/>
    <m/>
    <m/>
    <m/>
    <x v="45"/>
    <s v=""/>
    <s v="Closed"/>
    <m/>
    <d v="2024-02-15T00:00:00"/>
    <m/>
    <d v="2024-02-23T00:00:00"/>
    <s v="Intake Call"/>
    <s v="Jupiter Updated (Tags/Team)"/>
    <s v="Content Uploaded"/>
    <d v="2024-02-19T14:18:47"/>
    <s v="FY24 P10"/>
    <n v="3.4036226851821993"/>
  </r>
  <r>
    <n v="324"/>
    <d v="2024-02-21T06:56:53"/>
    <d v="2024-02-21T07:07:00"/>
    <s v="chrisforti@deloitte.com"/>
    <s v="Chris Forti"/>
    <x v="0"/>
    <m/>
    <s v="ServiceNow HRT"/>
    <m/>
    <m/>
    <s v="Yes"/>
    <m/>
    <m/>
    <s v="No"/>
    <s v="Joel Thompson"/>
    <s v="joelthompson@deloitte.com"/>
    <m/>
    <m/>
    <d v="2024-02-21T00:00:00"/>
    <s v="2 weeks"/>
    <s v="Yes"/>
    <s v="JO-6415886"/>
    <s v="AbbVie"/>
    <s v="Life Sciences &amp; Healthcare"/>
    <m/>
    <m/>
    <s v="RFP"/>
    <d v="2024-03-11T00:00:00"/>
    <s v="PMO Support / Bid Management;Content Design / Formatting;"/>
    <s v="No"/>
    <s v="&gt; $500K - $1.5M"/>
    <s v="Internal kick off call today at 12pm ET that I will be on.  Also, there will be a 15 min call with the client this week, likely on 2/22.  Not sure the GTM team will be able to provide support for this call and we will move forward regardless.  Questions to client need to be submitted by 3/1."/>
    <s v="I'm a repeat user of the pod;"/>
    <s v="Accepted"/>
    <s v="High"/>
    <n v="3"/>
    <n v="0.5"/>
    <s v="Yi-Hui Chang"/>
    <s v="(Maddy) Madhusudan Purushothaman"/>
    <s v="Larry Mallett"/>
    <m/>
    <x v="79"/>
    <s v=""/>
    <s v="Closed"/>
    <m/>
    <d v="2024-04-17T00:00:00"/>
    <m/>
    <d v="2024-04-23T00:00:00"/>
    <s v="Waiting for Oral confirmation and schedule"/>
    <s v="Jupiter Updated (Tags/Team)"/>
    <s v="Nothing to Upload"/>
    <d v="2024-02-21T06:56:53"/>
    <s v="FY24 P10"/>
    <n v="61.710497685184237"/>
  </r>
  <r>
    <n v="325"/>
    <d v="2024-02-22T10:56:05"/>
    <d v="2024-02-22T10:59:22"/>
    <s v="ceisenmann@deloitte.com"/>
    <s v="Carl Eisenmann"/>
    <x v="0"/>
    <m/>
    <s v="Oracle Enabled Transformation"/>
    <m/>
    <m/>
    <s v="Yes"/>
    <m/>
    <m/>
    <s v="Yes"/>
    <m/>
    <m/>
    <m/>
    <m/>
    <d v="2024-02-27T00:00:00"/>
    <s v="3 weeks"/>
    <s v="Not a Pursuit"/>
    <s v="N/A"/>
    <s v="Oracle Now"/>
    <s v="Not a pursuit"/>
    <m/>
    <m/>
    <m/>
    <d v="2024-03-15T00:00:00"/>
    <s v="PMO Support / Bid Management;Content Design / Formatting;"/>
    <s v="Unsure"/>
    <s v="N/A - Not a pursuit"/>
    <s v="The Oracle practice is preparing to submit an application to Oracle to become an Oracle Now partner. This is critical to our success in Mid-Market and we need support to manage the steps and build the content. "/>
    <s v="I'm a repeat user of the pod;"/>
    <s v="Accepted"/>
    <s v="Medium"/>
    <n v="2"/>
    <n v="0.17"/>
    <s v="Sooraj Sreenivasan"/>
    <s v="Amit Augustine Singh"/>
    <m/>
    <m/>
    <x v="89"/>
    <s v="Amit Augustine Singh"/>
    <s v="Closed"/>
    <m/>
    <d v="2024-02-28T00:00:00"/>
    <m/>
    <d v="2024-05-20T00:00:00"/>
    <s v="2/29 - sent email to carl,awaiting response for with link to deck. Below are some inputs from initial discussion with Natkar, Nitin _x000a_scope of the work is to create/design brand for Oracle now.. is this correct? Any other inputs if you want to highlight to the design team about the ask? - Ask is to create a Deloitte branded Oracle HRT microsite that Oracle will embed on their Oracle NOW website_x000a_Carl - we will also need PPT template with same theme_x000a_what is the approx. number of pages that we are expecting? - One landing page with 4 scrolls / pages. Vertical scrolling. _x000a_Due date given in the intake form is March 15th. Is this flexible? Ideally earlier than that._x000a_Are there any supporting documents to be shared to the designer? We have PDFs and POV documents on Mid Market that we can share._x000a_Any other guidance/instructions to the designer? - My two cents. Keep the customer in mind - UI should be intuitive and attractive. _x000a_No further updates from team after sharing first draft created by design team. Sent out email on 5/15 about closing the request since no response from team. Closing this request on 5/20 and have informed them to start a new one in case they need further support."/>
    <s v="Not a Pursuit"/>
    <m/>
    <d v="2024-02-22T10:56:05"/>
    <s v="FY24 P10"/>
    <n v="87.544386574074451"/>
  </r>
  <r>
    <n v="326"/>
    <d v="2024-02-23T09:17:57"/>
    <d v="2024-02-23T09:20:05"/>
    <s v="sbadgi@deloitte.com"/>
    <s v="Satish Badgi"/>
    <x v="0"/>
    <m/>
    <s v="SAP/SF Enabled Transformation"/>
    <m/>
    <m/>
    <s v="Yes"/>
    <m/>
    <m/>
    <s v="Yes"/>
    <m/>
    <m/>
    <m/>
    <m/>
    <d v="2024-03-01T00:00:00"/>
    <s v="4 + weeks"/>
    <s v="Not a Pursuit"/>
    <s v="N/A"/>
    <s v="Payroll Lab Go-To-Market"/>
    <s v="Not a pursuit"/>
    <s v="GTM Payroll Lab"/>
    <m/>
    <m/>
    <m/>
    <s v="Content Design / Formatting;"/>
    <s v="No"/>
    <s v="N/A - Not a pursuit"/>
    <s v="This is a Go to market payroll lab that we are taking to many potential clients in payroll space."/>
    <s v="I'm a repeat user of the pod;"/>
    <s v="Accepted"/>
    <s v="Low"/>
    <n v="1"/>
    <n v="0.25"/>
    <s v="Michael Gilman"/>
    <m/>
    <m/>
    <m/>
    <x v="53"/>
    <s v=""/>
    <s v="Closed"/>
    <m/>
    <d v="2024-03-05T00:00:00"/>
    <m/>
    <d v="2024-04-11T00:00:00"/>
    <m/>
    <s v="Not a Pursuit"/>
    <m/>
    <d v="2024-02-23T09:17:57"/>
    <s v="FY24 P10"/>
    <n v="47.612534722218697"/>
  </r>
  <r>
    <n v="327"/>
    <d v="2024-02-27T06:55:42"/>
    <d v="2024-02-27T07:00:00"/>
    <s v="fsymes@deloitte.com"/>
    <s v="Frances Symes"/>
    <x v="2"/>
    <m/>
    <m/>
    <m/>
    <s v="Workforce Development"/>
    <s v="Yes"/>
    <m/>
    <m/>
    <s v="Yes"/>
    <m/>
    <m/>
    <m/>
    <m/>
    <d v="2024-02-27T00:00:00"/>
    <s v="Less than one week"/>
    <s v="Yes"/>
    <s v="JO-7346112"/>
    <s v="THG"/>
    <s v="Energy, Resources, &amp; Industrials"/>
    <m/>
    <m/>
    <s v="RFP"/>
    <d v="2024-03-01T00:00:00"/>
    <s v="Content and Asset Creation (net-new);Content Design / Formatting;"/>
    <s v="No"/>
    <s v="&lt; $500,000"/>
    <s v="Rebecca Eakin had been supporting this with Jill Box - I am taking over the pursuit and need some help making some edits to the approach and pricing over the next couple days"/>
    <s v="I'm a repeat user of the pod;"/>
    <s v="Accepted"/>
    <s v="Low"/>
    <n v="1"/>
    <n v="0.33"/>
    <s v="Rebecca Eakin"/>
    <m/>
    <m/>
    <m/>
    <x v="45"/>
    <s v=""/>
    <s v="Closed"/>
    <m/>
    <d v="2024-02-27T00:00:00"/>
    <m/>
    <d v="2024-04-02T00:00:00"/>
    <m/>
    <s v="Jupiter Updated (Tags/Team)"/>
    <m/>
    <d v="2024-02-27T06:55:42"/>
    <s v="FY24 P10"/>
    <n v="34.711319444446417"/>
  </r>
  <r>
    <n v="328"/>
    <d v="2024-02-27T12:17:32"/>
    <d v="2024-02-27T12:22:56"/>
    <s v="mpanek@deloitte.com"/>
    <s v="Mark Panek"/>
    <x v="6"/>
    <s v="HC Operate"/>
    <m/>
    <m/>
    <m/>
    <s v="No"/>
    <s v="usha r  "/>
    <s v="ur@deloitte.com"/>
    <s v="No"/>
    <s v="Atin Garg"/>
    <s v="atgarg@deloitte.com"/>
    <m/>
    <m/>
    <d v="2024-02-28T00:00:00"/>
    <s v="1 week"/>
    <s v="Yes"/>
    <s v="JO-7316711"/>
    <s v="Hewlett Packard Enteprises"/>
    <s v="Technology, Media, &amp; Telecom"/>
    <m/>
    <m/>
    <s v="RFP"/>
    <d v="2024-03-05T00:00:00"/>
    <s v="Content Design / Formatting;"/>
    <s v="No"/>
    <s v="&gt; $1.5M - $2.5M"/>
    <s v="Usha and Atin are working on a sales deck that requires formatting help"/>
    <s v="I'm a repeat user of the pod;"/>
    <s v="Rejected"/>
    <s v="Medium"/>
    <n v="2"/>
    <n v="0.5"/>
    <m/>
    <m/>
    <m/>
    <m/>
    <x v="5"/>
    <s v=""/>
    <s v="Rejected/Canceled"/>
    <m/>
    <m/>
    <m/>
    <m/>
    <s v="NG 28 FEB: Reject w/ Explanation - rejected due to pod capacity and design-only support._x000a_NG 27 FEB: Pending review, may wind up rejecting due to design-only scope. Connected with requestor and confirmed scope is to format ~20 slides; no other support is needed."/>
    <s v="Rejected/Canceled"/>
    <s v="Rejected/Canceled"/>
    <d v="2024-02-27T12:17:32"/>
    <s v="FY24 P10"/>
    <s v=""/>
  </r>
  <r>
    <n v="329"/>
    <d v="2024-02-28T09:27:40"/>
    <d v="2024-02-28T09:37:13"/>
    <s v="lchristensen@deloitte.com"/>
    <s v="Lori Christensen"/>
    <x v="0"/>
    <m/>
    <s v="Workday"/>
    <m/>
    <m/>
    <s v="No"/>
    <s v="Joe Grossnickle, myself and Jonathan Gomez"/>
    <s v="Gomez, Jonathan &lt;jongomez@deloitte.com&gt;; Grossnickle, Joseph &lt;jgrossnickle@deloitte.com&gt;; Christensen, Lori &lt;lchristensen@deloitte.com&gt;"/>
    <s v="No"/>
    <s v="Joe Grossnickle"/>
    <s v="Grossnickle, Joseph &lt;jgrossnickle@deloitte.com&gt;"/>
    <m/>
    <m/>
    <d v="2024-02-28T00:00:00"/>
    <s v="Less than one week"/>
    <s v="Yes"/>
    <s v="JO-7173187"/>
    <s v="AT&amp;T"/>
    <s v="Technology, Media, &amp; Telecom"/>
    <s v="AT&amp;T Payroll Stabilization"/>
    <m/>
    <s v="Early Conversations"/>
    <m/>
    <s v="Content Design / Formatting;"/>
    <s v="No"/>
    <s v="&gt; $500K - $1.5M"/>
    <s v="We are looking for support with formatting and design of 3-4 slides for the AT&amp;T payroll stabilization analysis. Timelines will be from today/tomorrow with a deadline of next Tuesday/Wednesday"/>
    <s v="Word of mouth;"/>
    <s v="Accepted"/>
    <s v="Low"/>
    <n v="1"/>
    <n v="0.33"/>
    <s v="Neema Sharma"/>
    <m/>
    <m/>
    <m/>
    <x v="77"/>
    <s v=""/>
    <s v="Closed"/>
    <m/>
    <d v="2024-02-29T00:00:00"/>
    <m/>
    <d v="2024-03-19T00:00:00"/>
    <s v="Content still being developed. Neema to check with the team for final copy for upload to Stash."/>
    <s v="Jupiter Updated (Tags/Team)"/>
    <m/>
    <d v="2024-02-28T09:27:40"/>
    <s v="FY24 P10"/>
    <n v="19.605787037035043"/>
  </r>
  <r>
    <n v="330"/>
    <d v="2024-02-28T15:59:45"/>
    <d v="2024-02-28T16:03:59"/>
    <s v="alexchun@deloitte.com"/>
    <s v="Alex Chun"/>
    <x v="2"/>
    <m/>
    <m/>
    <m/>
    <s v="Workforce Strategy &amp; Analytics"/>
    <s v="Yes"/>
    <m/>
    <m/>
    <s v="No"/>
    <s v="Bhawna Bist"/>
    <s v="bbist@deloitte.com"/>
    <m/>
    <m/>
    <d v="2024-02-29T00:00:00"/>
    <s v="Less than one week"/>
    <s v="Not a Pursuit"/>
    <s v="N/A"/>
    <s v="Stanford Healthcare"/>
    <s v="Life Sciences &amp; Healthcare"/>
    <s v="Stanford Healthcare TA Advisory Support"/>
    <m/>
    <s v="Pre-RFX"/>
    <m/>
    <s v="Content Design / Formatting;Content and Asset Creation (net-new);"/>
    <s v="No"/>
    <s v="&gt; $500K - $1.5M"/>
    <s v="Requesting design and content support on materials for an upcoming client conversation.  "/>
    <s v="I'm a repeat user of the pod;"/>
    <s v="Rejected"/>
    <s v="Medium"/>
    <n v="1"/>
    <n v="0.33"/>
    <m/>
    <m/>
    <m/>
    <m/>
    <x v="5"/>
    <s v=""/>
    <s v="Rejected/Canceled"/>
    <m/>
    <m/>
    <m/>
    <m/>
    <s v="NG 29 FEB: Reject w/ Explanation - rejected due to pod capacity and design-only support; referred to RM for support."/>
    <s v="Rejected/Canceled"/>
    <s v="Rejected/Canceled"/>
    <d v="2024-02-28T15:59:45"/>
    <s v="FY24 P10"/>
    <s v=""/>
  </r>
  <r>
    <n v="331"/>
    <d v="2024-03-01T10:01:51"/>
    <d v="2024-03-01T10:57:31"/>
    <s v="lchristensen@deloitte.com"/>
    <s v="Lori Christensen"/>
    <x v="0"/>
    <m/>
    <s v="Payroll &amp; Workforce Management Solutions"/>
    <m/>
    <m/>
    <s v="No"/>
    <s v="Joseph Grossnickle, Lori Christensen"/>
    <s v="jgrossnickle@deloitte.com; lchristensen@deloitte.com"/>
    <s v="No"/>
    <s v="Kraig Eaton"/>
    <s v="keaton@deloitte.com"/>
    <m/>
    <m/>
    <d v="2024-03-04T00:00:00"/>
    <s v="1 week"/>
    <s v="Yes"/>
    <s v="JO-7173187"/>
    <s v="AT&amp;T"/>
    <s v="Technology, Media, &amp; Telecom"/>
    <m/>
    <m/>
    <s v="Early Conversations"/>
    <m/>
    <s v="PMO Support / Bid Management;Content and Asset Creation (net-new);Content Design / Formatting;strategic roadmap planning/event;"/>
    <s v="No"/>
    <s v="&gt; $2.5M - $5M"/>
    <s v="We will be starting discussions early next week to start planning and organizing an event with AT&amp;T to create a strategic roadmap."/>
    <s v="Word of mouth;"/>
    <s v="Accepted"/>
    <s v="High"/>
    <n v="3"/>
    <n v="1"/>
    <s v="Larry Mallett"/>
    <s v="Logan Webb"/>
    <s v="Joann Boduch"/>
    <m/>
    <x v="105"/>
    <s v=""/>
    <s v="Closed"/>
    <m/>
    <d v="2024-03-06T00:00:00"/>
    <m/>
    <d v="2024-05-22T00:00:00"/>
    <s v="NG 01 MAR: Intake call scheduled for 04 MAR."/>
    <s v="Jupiter Updated (Tags/Team)"/>
    <s v="Nothing to Upload"/>
    <d v="2024-03-01T10:01:51"/>
    <s v="FY24 P10"/>
    <n v="81.582048611111531"/>
  </r>
  <r>
    <n v="332"/>
    <d v="2024-03-05T07:30:56"/>
    <d v="2024-03-05T07:33:16"/>
    <s v="jenahn@deloitte.com"/>
    <s v="Jenny Ahn"/>
    <x v="2"/>
    <m/>
    <m/>
    <m/>
    <s v="Workforce Activation"/>
    <s v="Yes"/>
    <m/>
    <m/>
    <s v="Yes"/>
    <m/>
    <m/>
    <m/>
    <m/>
    <d v="2024-03-05T00:00:00"/>
    <s v="Less than one week"/>
    <s v="Yes"/>
    <s v="JO-7415992; JO-7415996"/>
    <s v="Merck / Leadership Summits"/>
    <s v="Life Sciences &amp; Healthcare"/>
    <m/>
    <m/>
    <s v="RFP"/>
    <d v="2024-03-08T00:00:00"/>
    <s v="Content Design / Formatting;"/>
    <s v="No"/>
    <s v="&lt; $500,000"/>
    <s v="Requesting Cole Butchen who's been helping with earlier parts of this pursuit and prior project that this is associated with "/>
    <s v="I'm a repeat user of the pod;"/>
    <s v="Accepted"/>
    <s v="Medium"/>
    <n v="2"/>
    <n v="0.33"/>
    <s v="Cole Butchen"/>
    <s v="Joann Boduch"/>
    <m/>
    <m/>
    <x v="106"/>
    <s v=""/>
    <s v="Closed"/>
    <m/>
    <d v="2024-03-05T00:00:00"/>
    <m/>
    <d v="2024-03-25T00:00:00"/>
    <s v="Cole is managing this request with Joann's support."/>
    <s v="Jupiter Updated (Tags/Team)"/>
    <m/>
    <d v="2024-03-05T07:30:56"/>
    <s v="FY24 P10"/>
    <n v="19.686851851853135"/>
  </r>
  <r>
    <n v="333"/>
    <d v="2024-03-06T07:02:40"/>
    <d v="2024-03-06T07:04:29"/>
    <s v="kduerr@deloitte.com"/>
    <s v="Katie Duerr"/>
    <x v="6"/>
    <s v="HC Operate"/>
    <m/>
    <m/>
    <m/>
    <s v="Yes"/>
    <m/>
    <m/>
    <s v="Yes"/>
    <m/>
    <m/>
    <m/>
    <m/>
    <d v="2024-03-06T00:00:00"/>
    <s v="Less than one week"/>
    <s v="Yes"/>
    <s v="JO-7301403"/>
    <s v="RaceTrac"/>
    <s v="Consumer"/>
    <s v="RaceTrac Operate "/>
    <m/>
    <s v="RFP"/>
    <d v="2024-03-15T00:00:00"/>
    <s v="PMO Support / Bid Management;Content Design / Formatting;"/>
    <s v="No"/>
    <s v="&gt; $1.5M - $2.5M"/>
    <m/>
    <s v="I'm a repeat user of the pod;"/>
    <s v="Accepted"/>
    <s v="Medium"/>
    <n v="2"/>
    <n v="0.33"/>
    <s v="Sooraj Sreenivasan"/>
    <m/>
    <m/>
    <m/>
    <x v="107"/>
    <s v=""/>
    <s v="Closed"/>
    <m/>
    <d v="2024-03-07T00:00:00"/>
    <d v="2024-03-12T00:00:00"/>
    <d v="2024-03-15T00:00:00"/>
    <s v="commitment from pod was to provide only first draft support."/>
    <s v="Jupiter Updated (Tags/Team)"/>
    <s v="Nothing to Upload"/>
    <d v="2024-03-06T07:02:40"/>
    <s v="FY24 P10"/>
    <n v="8.7064814814802958"/>
  </r>
  <r>
    <n v="334"/>
    <d v="2024-03-07T18:41:02"/>
    <d v="2024-03-07T18:43:14"/>
    <s v="alexchun@deloitte.com"/>
    <s v="Alex Chun"/>
    <x v="0"/>
    <m/>
    <s v="Digital HR &amp; Emerging Solutions"/>
    <m/>
    <m/>
    <s v="Yes"/>
    <m/>
    <m/>
    <s v="Yes"/>
    <m/>
    <m/>
    <m/>
    <m/>
    <d v="2024-03-11T00:00:00"/>
    <s v="3 weeks"/>
    <s v="Yes"/>
    <s v="JO-7422438"/>
    <s v="Honda"/>
    <s v="Consumer"/>
    <s v="Honda TA Tech Transformation"/>
    <m/>
    <s v="Early Conversations"/>
    <m/>
    <s v="Content Design / Formatting;Content and Asset Creation (net-new);"/>
    <s v="No"/>
    <s v="&gt; $500K - $1.5M"/>
    <s v="We need support prepping for an upcoming TA transformation workshop with Honda.  The client is looking for our help understanding the 4 vendors for their upcoming software RFP."/>
    <s v="I'm a repeat user of the pod;"/>
    <s v="Accepted"/>
    <s v="Medium"/>
    <n v="2"/>
    <n v="0.33"/>
    <s v="Rebecca Eakin"/>
    <s v="Larry Mallett"/>
    <m/>
    <m/>
    <x v="86"/>
    <s v=""/>
    <s v="Closed"/>
    <m/>
    <d v="2024-03-12T00:00:00"/>
    <m/>
    <d v="2024-04-08T00:00:00"/>
    <s v="VH: Scheduled intake call w/ Alex for Mon 3/11. He's OOO Fri. Anticipating this is simply design support so might be a &quot;no&quot;"/>
    <s v="Jupiter Updated (Tags/Team)"/>
    <m/>
    <d v="2024-03-07T18:41:02"/>
    <s v="FY24 P10"/>
    <n v="31.221504629625997"/>
  </r>
  <r>
    <n v="335"/>
    <d v="2024-03-08T11:11:11"/>
    <d v="2024-03-08T11:13:13"/>
    <s v="madraheim@deloitte.com"/>
    <s v="Marissa Draheim"/>
    <x v="0"/>
    <m/>
    <s v="Workday"/>
    <m/>
    <m/>
    <s v="Yes"/>
    <m/>
    <m/>
    <s v="No"/>
    <s v="Anurag Dhingra"/>
    <s v="anudhingra@deloitte.com"/>
    <m/>
    <m/>
    <d v="2024-03-11T00:00:00"/>
    <s v="2 weeks"/>
    <s v="Yes"/>
    <s v="JO-7422861"/>
    <s v="FIS"/>
    <s v="Financial Services"/>
    <m/>
    <m/>
    <s v="RFP"/>
    <d v="2024-03-20T00:00:00"/>
    <s v="Content and Asset Creation (net-new);PMO Support / Bid Management;Content Design / Formatting;Account Planning;Pricing Model;Pursuit Advisory;"/>
    <s v="No"/>
    <s v="&gt; $500K - $1.5M"/>
    <s v="This will be a huge deal of 18th months and around 5M in potential spend. This is just the first phase. Anurag requesting Joann if available. "/>
    <s v="I'm a repeat user of the pod;"/>
    <s v="Accepted"/>
    <s v="High"/>
    <n v="3"/>
    <n v="0.5"/>
    <s v="Joann Boduch"/>
    <s v="Sooraj Sreenivasan"/>
    <m/>
    <m/>
    <x v="108"/>
    <s v=""/>
    <s v="Closed"/>
    <m/>
    <d v="2024-03-12T00:00:00"/>
    <d v="2024-03-26T00:00:00"/>
    <d v="2024-03-29T00:00:00"/>
    <s v="Proposal was submitted on 3/20 and client communicated that they would let us know by 3/22 what our Orals time slot would be. As of 3/26, no time slot has been assigned. Orals will likely be pushed to week of 4/1. 4/2 Update: Suspected that this proposal was a &quot;price check&quot;. Not asked back for Orals. Scott Parker will be requesting a meeting to get more intel as to why we were not selected."/>
    <s v="Jupiter Updated (Tags/Team)"/>
    <m/>
    <d v="2024-03-08T11:11:11"/>
    <s v="FY24 P10"/>
    <n v="20.533900462964084"/>
  </r>
  <r>
    <n v="336"/>
    <d v="2024-03-11T10:26:33"/>
    <d v="2024-03-11T10:35:56"/>
    <s v="chrisforti@deloitte.com"/>
    <s v="Chris Forti"/>
    <x v="0"/>
    <m/>
    <s v="Oracle Enabled Transformation"/>
    <m/>
    <m/>
    <s v="Yes"/>
    <m/>
    <m/>
    <s v="No"/>
    <s v="Sarah Szpaichler"/>
    <s v="Szpaichler, Sarah &lt;sszpaichler@deloitte.com&gt;"/>
    <m/>
    <m/>
    <d v="2024-03-12T00:00:00"/>
    <s v="1 week"/>
    <s v="Yes"/>
    <s v="JO-7416668"/>
    <s v="Mayo Clinic"/>
    <s v="Life Sciences &amp; Healthcare"/>
    <m/>
    <m/>
    <s v="RFP"/>
    <d v="2024-03-18T00:00:00"/>
    <s v="PMO Support / Bid Management;Content Design / Formatting;"/>
    <s v="No"/>
    <s v="&gt; $5M"/>
    <s v="In addition to responding to this RFP, we have two additional &quot;sole sourced&quot; opportunities related to Oracle HCM and UKG implementation support.  We are replacing PwC for this work, and thus, very strategic to the firm and to the overall business opportunity at Mayo.  If resources are available, we may want to ensure there is consistent branding across all documents being delivered to the client. Responses are already underway for these 3 opportunities, yet need more bandwidth and expertise from the GTM POD to help.  Thanks! "/>
    <s v="I'm a repeat user of the pod;"/>
    <s v="Rejected"/>
    <s v="High"/>
    <n v="3"/>
    <n v="1"/>
    <m/>
    <m/>
    <m/>
    <m/>
    <x v="5"/>
    <s v=""/>
    <s v="Rejected/Canceled"/>
    <m/>
    <m/>
    <m/>
    <m/>
    <m/>
    <s v="Rejected/Canceled"/>
    <s v="Rejected/Canceled"/>
    <d v="2024-03-11T10:26:33"/>
    <s v="FY24 P11"/>
    <s v=""/>
  </r>
  <r>
    <n v="337"/>
    <d v="2024-03-11T17:07:04"/>
    <d v="2024-03-11T17:14:30"/>
    <s v="alexchun@deloitte.com"/>
    <s v="Alex Chun"/>
    <x v="0"/>
    <m/>
    <s v="ServiceNow HRT"/>
    <m/>
    <m/>
    <s v="Yes"/>
    <m/>
    <m/>
    <s v="Yes"/>
    <m/>
    <m/>
    <m/>
    <m/>
    <d v="2024-03-18T00:00:00"/>
    <s v="2 weeks"/>
    <s v="Yes"/>
    <s v="JO-7229539"/>
    <s v="Synopsys"/>
    <s v="Technology, Media, &amp; Telecom"/>
    <m/>
    <m/>
    <s v="Pre-RFX"/>
    <m/>
    <s v="PMO Support / Bid Management;Pursuit Advisory;Content Design / Formatting;Content and Asset Creation (net-new);"/>
    <s v="Unsure"/>
    <s v="&gt; $1.5M - $2.5M"/>
    <s v="Deloitte is being included in an upcoming RFP for Synopsys' ServiceNow HRSD, LSD, ITSM, and Finance implementation.  We do not have the RFP yet, but we are scheduling a call with the client this week(3/11) to learn more."/>
    <s v="I'm a repeat user of the pod;"/>
    <s v="Canceled"/>
    <s v="High"/>
    <n v="3"/>
    <n v="0.5"/>
    <m/>
    <m/>
    <m/>
    <m/>
    <x v="5"/>
    <s v=""/>
    <s v="Rejected/Canceled"/>
    <m/>
    <m/>
    <d v="2024-03-18T00:00:00"/>
    <m/>
    <s v="CB 23 APR: Canceling due to not receiving the RFP._x000a_NG 13 MAR: On-Hold pending receipt of RFP and/or RFP timeline. Informed requestor we will evaluate pod ability to support at that time."/>
    <s v="Rejected/Canceled"/>
    <s v="Rejected/Canceled"/>
    <d v="2024-03-11T17:07:04"/>
    <s v="FY24 P11"/>
    <s v=""/>
  </r>
  <r>
    <n v="338"/>
    <d v="2024-03-11T17:37:58"/>
    <d v="2024-03-11T17:41:12"/>
    <s v="chrisforti@deloitte.com"/>
    <s v="Chris Forti"/>
    <x v="0"/>
    <m/>
    <s v="Payroll &amp; Workforce Management Solutions"/>
    <m/>
    <m/>
    <s v="Yes"/>
    <m/>
    <m/>
    <s v="No"/>
    <s v="Chip Newton"/>
    <s v="chipnewton@deloitte.com"/>
    <m/>
    <m/>
    <d v="2024-03-12T00:00:00"/>
    <s v="Less than one week"/>
    <s v="Yes"/>
    <s v="JO-6435544"/>
    <s v="Scripps Health"/>
    <s v="Life Sciences &amp; Healthcare"/>
    <m/>
    <m/>
    <s v="Orals"/>
    <m/>
    <s v="PMO Support / Bid Management;Content Design / Formatting;"/>
    <s v="No"/>
    <s v="&gt; $2.5M - $5M"/>
    <s v="Will need PMO and polishing of final deliverable to the client.  Could be 4 to 6 hours of work, from Tues - Thurs, of this week. Don't need creative services."/>
    <s v="I'm a repeat user of the pod;"/>
    <s v="Accepted"/>
    <s v="High"/>
    <n v="3"/>
    <n v="1"/>
    <s v="Veronica Holleran"/>
    <s v="Cole Butchen"/>
    <m/>
    <m/>
    <x v="109"/>
    <s v=""/>
    <s v="Closed"/>
    <m/>
    <d v="2024-03-12T00:00:00"/>
    <d v="2024-03-15T00:00:00"/>
    <d v="2024-04-22T00:00:00"/>
    <m/>
    <s v="Jupiter Updated (Tags/Team)"/>
    <m/>
    <d v="2024-03-11T17:37:58"/>
    <s v="FY24 P11"/>
    <n v="41.265300925922929"/>
  </r>
  <r>
    <n v="339"/>
    <d v="2024-03-15T12:29:59"/>
    <d v="2024-03-15T12:32:06"/>
    <s v="bkaul@deloitte.com"/>
    <s v="Bharat Kaul"/>
    <x v="2"/>
    <m/>
    <m/>
    <m/>
    <s v="Rewards &amp; Wellbeing"/>
    <s v="Yes"/>
    <m/>
    <m/>
    <s v="Yes"/>
    <m/>
    <m/>
    <m/>
    <m/>
    <d v="2024-03-18T00:00:00"/>
    <s v="2 weeks"/>
    <s v="Yes"/>
    <s v="JO-7440129"/>
    <s v="Mars"/>
    <s v="Consumer"/>
    <s v="Mars HR and Workforce Risk"/>
    <m/>
    <s v="RFP"/>
    <d v="2024-03-28T00:00:00"/>
    <s v="PMO Support / Bid Management;Content Design / Formatting;Pricing Model;"/>
    <s v="No"/>
    <s v="&gt; $500K - $1.5M"/>
    <s v="Would like to work with Rebecca Eakin if possible. For a Workforce Risk pursuit at Mars with the potential to turn into large bit of work. Sole sourced where client has asked us for a range of options to support. We have previous proposals and delivered projects we can pull from"/>
    <s v="Word of mouth;HC Leadership Meeting Announcement;FSI meeting;"/>
    <s v="Accepted"/>
    <s v="High"/>
    <n v="3"/>
    <n v="0.5"/>
    <s v="Rebecca Eakin"/>
    <s v="Yi-Hui Chang"/>
    <m/>
    <m/>
    <x v="101"/>
    <s v=""/>
    <s v="Closed"/>
    <m/>
    <d v="2024-03-18T00:00:00"/>
    <m/>
    <d v="2024-03-29T00:00:00"/>
    <m/>
    <s v="Jupiter Updated (Tags/Team)"/>
    <m/>
    <d v="2024-03-15T12:29:59"/>
    <s v="FY24 P11"/>
    <n v="13.479178240741021"/>
  </r>
  <r>
    <n v="340"/>
    <d v="2024-03-18T05:33:01"/>
    <d v="2024-03-18T05:36:23"/>
    <s v="zpremji@deloitte.com"/>
    <s v="Zain Premji"/>
    <x v="0"/>
    <m/>
    <s v="Payroll &amp; Workforce Management Solutions"/>
    <m/>
    <m/>
    <s v="No"/>
    <s v="Mark Korbieh"/>
    <s v="mkorbieh@deloitte.com"/>
    <s v="No"/>
    <s v="John Brownridge"/>
    <s v="jbrownridge@deloitte.com"/>
    <m/>
    <m/>
    <d v="2024-03-19T00:00:00"/>
    <s v="2 weeks"/>
    <s v="Yes"/>
    <s v="JO-7328327"/>
    <s v="NXP"/>
    <s v="Technology, Media, &amp; Telecom"/>
    <m/>
    <m/>
    <s v="RFP"/>
    <d v="2024-03-29T00:00:00"/>
    <s v="PMO Support / Bid Management;Content Design / Formatting;"/>
    <s v="No"/>
    <s v="&gt; $2.5M - $5M"/>
    <m/>
    <s v="I'm a repeat user of the pod;"/>
    <s v="Accepted"/>
    <s v="High"/>
    <n v="3"/>
    <n v="0.5"/>
    <s v="Shwetha Chandrashekhar"/>
    <m/>
    <m/>
    <m/>
    <x v="97"/>
    <s v=""/>
    <s v="Closed"/>
    <n v="0"/>
    <d v="2024-03-19T00:00:00"/>
    <m/>
    <d v="2024-04-08T00:00:00"/>
    <s v="RFP to Orals stage complete."/>
    <s v="Jupiter Updated (Tags/Team)"/>
    <m/>
    <d v="2024-03-18T05:33:01"/>
    <s v="FY24 P11"/>
    <n v="20.768738425926131"/>
  </r>
  <r>
    <n v="341"/>
    <d v="2024-03-18T14:21:56"/>
    <d v="2024-03-18T14:25:17"/>
    <s v="chrisforti@deloitte.com"/>
    <s v="Chris Forti"/>
    <x v="0"/>
    <m/>
    <s v="Payroll &amp; Workforce Management Solutions"/>
    <m/>
    <m/>
    <s v="Yes"/>
    <m/>
    <m/>
    <s v="No"/>
    <s v="Chip Newton"/>
    <s v="chipnewton@deloitte.com"/>
    <m/>
    <m/>
    <d v="2024-03-22T00:00:00"/>
    <s v="1 week"/>
    <s v="Yes"/>
    <s v="JO-6435437"/>
    <s v="NYU Langone Health"/>
    <s v="Life Sciences &amp; Healthcare"/>
    <m/>
    <m/>
    <s v="RFP"/>
    <d v="2024-04-05T00:00:00"/>
    <s v="PMO Support / Bid Management;Content Design / Formatting;"/>
    <s v="No"/>
    <s v="&gt; $2.5M - $5M"/>
    <s v="The client has indicated the RFP for implementation of UKG Pro WFM will arrive on/by March 22ndg. Since the RFP is not yet in hand, I provided tentative info to some of the questions in the intake form, like assuming a 2 week turn around time for the RFP response."/>
    <s v="I'm a repeat user of the pod;"/>
    <s v="Accepted"/>
    <s v="High"/>
    <n v="3"/>
    <n v="0.5"/>
    <s v="Rebecca Eakin"/>
    <s v="Larry Mallett"/>
    <s v="Srivatsan Sampathkumar"/>
    <m/>
    <x v="110"/>
    <m/>
    <s v="In-Progress"/>
    <n v="0.5"/>
    <d v="2024-06-24T00:00:00"/>
    <d v="2024-07-17T00:00:00"/>
    <m/>
    <s v="RE 17 JUL: Putting on hold as we await our invite to Orals_x000a_LW 24 JUN: Re-opened to due RFP submitted by the client._x000a_CB 23 APR: Canceling due to not receiving the RFP._x000a_NG 27 MAR: requestor states RFP now delayed until 22 APR; will keep us aware of any other changes._x000a_NG 22 MAR: Intake completed on 19 MAR; expecting RFP today and will determine resourcing, if available, when we have the RFP in-hand."/>
    <s v="Pending Update"/>
    <s v="Pending Upload"/>
    <d v="2024-03-18T14:21:56"/>
    <s v="FY24 P11"/>
    <s v=""/>
  </r>
  <r>
    <n v="342"/>
    <d v="2024-03-22T06:59:40"/>
    <d v="2024-03-22T07:05:09"/>
    <s v="madraheim@deloitte.com"/>
    <s v="Marissa Draheim"/>
    <x v="0"/>
    <m/>
    <s v="Workday"/>
    <m/>
    <m/>
    <s v="No"/>
    <s v="Tim McMillin; Sandra Smith, Myself, Victoria Robinson, Anurag Dhingra"/>
    <s v="Tim McMillin"/>
    <s v="No"/>
    <s v="Victoria Robinson, Sandra Smith"/>
    <s v="vjrobinson@deloitte.com; sansmith@deloitte.com"/>
    <m/>
    <m/>
    <d v="2024-03-25T00:00:00"/>
    <s v="1 week"/>
    <s v="Yes"/>
    <s v="JO-6384656"/>
    <s v="First Citizens Bank"/>
    <s v="Financial Services"/>
    <m/>
    <m/>
    <s v="RFP"/>
    <d v="2024-03-29T00:00:00"/>
    <s v="PMO Support / Bid Management;Content and Asset Creation (net-new);Content Design / Formatting;Account Planning;Pursuit Advisory;"/>
    <s v="No"/>
    <s v="&gt; $5M"/>
    <s v="Our invitation got lost in an email to respond to this RFP and they came back and invited us to bid &quot;ASAP.&quot; Intake call coming today with First Citizens. Will be a very tight turnaround. I will be on vacation next week and Tim will lead in my absence. This will be combining First citizens and SVB on the Workday platform + UKG support. "/>
    <s v="I'm a repeat user of the pod;"/>
    <s v="Accepted"/>
    <s v="High"/>
    <n v="3"/>
    <n v="0.5"/>
    <s v="Joann Boduch"/>
    <s v="Amit Augustine Singh"/>
    <m/>
    <m/>
    <x v="111"/>
    <s v="Amit Augustine Singh"/>
    <s v="Closed"/>
    <m/>
    <d v="2024-04-05T00:00:00"/>
    <m/>
    <d v="2024-05-14T00:00:00"/>
    <s v="NG 04 APR: Updated initial weight to reflect revised timeline of 2 weeks; due 19 APR._x000a_NG 25 MAR: Updated to 'On-Hold'; requestor noted that the RFI will arrive in the next 1-2 weeks. I told them we will re-evaluate pod ability to support at that time._x000a_NG 22 MAR: Intake completed on 22 MAR; waiting on RFP timeline details from requestor and TBD on pod capacity to support."/>
    <s v="Jupiter Updated (Tags/Team)"/>
    <m/>
    <d v="2024-03-22T06:59:40"/>
    <s v="FY24 P11"/>
    <n v="52.708564814813144"/>
  </r>
  <r>
    <n v="343"/>
    <d v="2024-03-22T09:04:30"/>
    <d v="2024-03-22T09:10:50"/>
    <s v="jharless@deloitte.com"/>
    <s v="Jeremy Harless"/>
    <x v="0"/>
    <m/>
    <s v="HR Strategy &amp; Solutions"/>
    <m/>
    <m/>
    <s v="No"/>
    <s v="Jessica Britton"/>
    <s v="jbritton@deloitte.com"/>
    <s v="No"/>
    <s v="Jessica Britton"/>
    <s v="jbritton@deloitte.com"/>
    <m/>
    <m/>
    <d v="2024-03-25T00:00:00"/>
    <s v="1 week"/>
    <s v="Yes"/>
    <s v="JO-7451669"/>
    <s v="Jeld-Wen"/>
    <s v="Energy, Resources, &amp; Industrials"/>
    <m/>
    <m/>
    <s v="RFP"/>
    <d v="2024-04-01T00:00:00"/>
    <s v="Content Design / Formatting;PMO Support / Bid Management;Content and Asset Creation (net-new);"/>
    <s v="Unsure"/>
    <s v="&gt; $5M"/>
    <s v="Client is looking at HR Transformation including HR op model work, shared services, SuccessFactors HCM Implementation, and ServiceNow HRSD."/>
    <s v="I'm a repeat user of the pod;"/>
    <s v="Accepted"/>
    <s v="High"/>
    <n v="3"/>
    <n v="1"/>
    <s v="Veronica Holleran"/>
    <s v="Cole Butchen"/>
    <s v="(Maddy) Madhusudan Purushothaman"/>
    <m/>
    <x v="112"/>
    <s v=""/>
    <s v="Closed"/>
    <n v="1"/>
    <d v="2024-03-22T00:00:00"/>
    <d v="2024-05-15T00:00:00"/>
    <m/>
    <s v="Team wrapped SOW on Fri 5/10. Awaiting any feedback from client to incorp edits. "/>
    <s v="Jupiter Updated (Tags/Team)"/>
    <m/>
    <d v="2024-03-22T09:04:30"/>
    <s v="FY24 P11"/>
    <s v=""/>
  </r>
  <r>
    <n v="344"/>
    <d v="2024-03-27T12:31:25"/>
    <d v="2024-03-27T12:32:37"/>
    <s v="zpremji@deloitte.com"/>
    <s v="Zain Premji"/>
    <x v="0"/>
    <m/>
    <s v="SAP/SF Enabled Transformation"/>
    <m/>
    <m/>
    <s v="Yes"/>
    <m/>
    <m/>
    <s v="No"/>
    <s v="John Brownridge"/>
    <s v="jbrownridge@deloitte.com"/>
    <m/>
    <m/>
    <d v="2024-03-27T00:00:00"/>
    <s v="1 week"/>
    <s v="No"/>
    <s v="JO-7462620"/>
    <s v="Disney"/>
    <s v="Technology, Media, &amp; Telecom"/>
    <s v="Disney SAP SF Pre Implementation"/>
    <m/>
    <s v="RFP"/>
    <d v="2024-04-03T00:00:00"/>
    <s v="Content and Asset Creation (net-new);Content Design / Formatting;PMO Support / Bid Management;"/>
    <s v="No"/>
    <s v="&gt; $1.5M - $2.5M"/>
    <m/>
    <s v="I'm a repeat user of the pod;"/>
    <s v="Accepted"/>
    <s v="Medium"/>
    <n v="2"/>
    <n v="0.5"/>
    <s v="Michael Gilman"/>
    <s v="Logan Webb"/>
    <m/>
    <s v="Logan Webb"/>
    <x v="113"/>
    <s v=""/>
    <s v="Closed"/>
    <n v="0.33"/>
    <d v="2024-03-28T00:00:00"/>
    <d v="2024-07-08T00:00:00"/>
    <d v="2024-07-08T00:00:00"/>
    <s v="27 MAR: Intake call completed; proposal due 03 APR at 8a ET"/>
    <s v="Jupiter Updated (Tags/Team)"/>
    <m/>
    <d v="2024-03-27T12:31:25"/>
    <s v="FY24 P11"/>
    <n v="102.4781828703708"/>
  </r>
  <r>
    <n v="345"/>
    <d v="2024-03-28T14:01:54"/>
    <d v="2024-03-28T14:03:36"/>
    <s v="zpremji@deloitte.com"/>
    <s v="Zain Premji"/>
    <x v="0"/>
    <m/>
    <s v="HR Strategy &amp; Solutions"/>
    <m/>
    <m/>
    <s v="Yes"/>
    <m/>
    <m/>
    <s v="No"/>
    <s v="Kartik Shukla"/>
    <s v="kdshukla@deloitte.com"/>
    <m/>
    <m/>
    <d v="2024-03-29T00:00:00"/>
    <s v="2 weeks"/>
    <s v="Yes"/>
    <s v="JO-7464801"/>
    <s v="Verizon"/>
    <s v="Technology, Media, &amp; Telecom"/>
    <m/>
    <m/>
    <s v="RFI"/>
    <d v="2024-04-08T00:00:00"/>
    <s v="Content and Asset Creation (net-new);Content Design / Formatting;PMO Support / Bid Management;"/>
    <s v="No"/>
    <s v="&gt; $1.5M - $2.5M"/>
    <m/>
    <s v="I'm a repeat user of the pod;"/>
    <s v="Accepted"/>
    <s v="Medium"/>
    <n v="2"/>
    <n v="0.5"/>
    <s v="Logan Webb"/>
    <s v="Yi-Hui Chang"/>
    <s v="(Maddy) Madhusudan Purushothaman"/>
    <m/>
    <x v="114"/>
    <s v=""/>
    <s v="Closed"/>
    <n v="0.5"/>
    <d v="2024-03-28T00:00:00"/>
    <m/>
    <d v="2024-06-05T00:00:00"/>
    <m/>
    <s v="Jupiter Updated (Tags/Team)"/>
    <m/>
    <d v="2024-03-28T14:01:54"/>
    <s v="FY24 P11"/>
    <n v="68.415347222224227"/>
  </r>
  <r>
    <n v="346"/>
    <d v="2024-04-02T08:55:15"/>
    <d v="2024-04-02T08:57:24"/>
    <s v="yingwang9@deloitte.com"/>
    <s v="Ying Wang"/>
    <x v="2"/>
    <m/>
    <m/>
    <m/>
    <s v="Workforce Development"/>
    <s v="Yes"/>
    <m/>
    <m/>
    <s v="Yes"/>
    <m/>
    <m/>
    <m/>
    <m/>
    <d v="2024-04-02T00:00:00"/>
    <s v="Less than one week"/>
    <s v="Yes"/>
    <s v="JO-7487533 "/>
    <s v="American Express"/>
    <s v="Financial Services"/>
    <s v="Amex ADAP Org and Skill Assessment"/>
    <m/>
    <s v="Pre-RFX"/>
    <m/>
    <s v="Content and Asset Creation (net-new);"/>
    <s v="No"/>
    <s v="&lt; $500,000"/>
    <m/>
    <s v="Word of mouth;"/>
    <s v="Accepted"/>
    <s v="Medium"/>
    <n v="2"/>
    <n v="0.5"/>
    <s v="Rebecca Eakin"/>
    <s v="Yi-Hui Chang"/>
    <m/>
    <m/>
    <x v="101"/>
    <s v=""/>
    <s v="Closed"/>
    <m/>
    <d v="2024-04-03T00:00:00"/>
    <m/>
    <d v="2024-04-12T00:00:00"/>
    <s v="Client decided to move forward with conducting their own internal assessment"/>
    <s v="Jupiter Updated (Tags/Team)"/>
    <m/>
    <d v="2024-04-02T08:55:15"/>
    <s v="FY24 P11"/>
    <n v="9.6282986111109494"/>
  </r>
  <r>
    <n v="347"/>
    <d v="2024-04-02T11:08:38"/>
    <d v="2024-04-02T11:17:34"/>
    <s v="kduerr@deloitte.com"/>
    <s v="Katie Duerr"/>
    <x v="0"/>
    <m/>
    <s v="Payroll &amp; Workforce Management Solutions"/>
    <m/>
    <m/>
    <s v="Yes"/>
    <m/>
    <m/>
    <s v="Yes"/>
    <m/>
    <m/>
    <m/>
    <m/>
    <d v="2024-04-04T00:00:00"/>
    <s v="2 weeks"/>
    <s v="Yes"/>
    <s v="JO-6727446"/>
    <s v="Ford   "/>
    <s v="Consumer"/>
    <m/>
    <m/>
    <s v="RFP"/>
    <d v="2024-04-19T00:00:00"/>
    <s v="Content Design / Formatting;"/>
    <s v="No"/>
    <s v="&gt; $5M"/>
    <s v="We need design help on current slides and reformating of slides"/>
    <s v="I'm a repeat user of the pod;"/>
    <s v="Accepted"/>
    <s v="Medium"/>
    <n v="2"/>
    <n v="0.33"/>
    <s v="Rebecca Eakin"/>
    <s v="Michael Gilman"/>
    <m/>
    <m/>
    <x v="115"/>
    <s v=""/>
    <s v="Closed"/>
    <n v="1"/>
    <d v="2024-04-08T00:00:00"/>
    <m/>
    <d v="2024-06-14T00:00:00"/>
    <s v="Submitted proposal on 4/19; team would like our continued support if downselected for Orals"/>
    <s v="Jupiter Updated (Tags/Team)"/>
    <m/>
    <d v="2024-04-02T11:08:38"/>
    <s v="FY24 P11"/>
    <n v="72.535671296296641"/>
  </r>
  <r>
    <n v="348"/>
    <d v="2024-04-11T16:35:35"/>
    <d v="2024-04-11T17:06:38"/>
    <s v="cohara@deloitte.com"/>
    <s v="Christine O'Hara"/>
    <x v="6"/>
    <s v="HC Operate"/>
    <m/>
    <m/>
    <m/>
    <s v="Yes"/>
    <m/>
    <m/>
    <s v="No"/>
    <s v="Keerat Bawa"/>
    <s v="kbawa@deloitte.com"/>
    <m/>
    <m/>
    <d v="2024-04-15T00:00:00"/>
    <s v="3 weeks"/>
    <s v="Yes"/>
    <s v="JO-7473744"/>
    <s v="Stagwell"/>
    <s v="Technology, Media, &amp; Telecom"/>
    <m/>
    <m/>
    <s v="Orals"/>
    <m/>
    <s v="Content and Asset Creation (net-new);"/>
    <s v="Unsure"/>
    <s v="&gt; $5M"/>
    <s v="Cross-OP sole-sourced opportunity for op model redesign &amp; long-term Operate work at Stagwell Marketing. Presentation to the Board of Directors in early May to include high-level savings targets across functions and roadmap to get there. Big theam of SMs and PMDs (incl. Dan Brown and Rob Straub); given timeline, looking for additional support with hands-on material creation and savings calculations."/>
    <s v="Word of mouth;"/>
    <s v="Accepted"/>
    <s v="Medium"/>
    <n v="2"/>
    <n v="0.5"/>
    <s v="Yi-Hui Chang"/>
    <s v="Sooraj Sreenivasan"/>
    <s v="Logan Webb"/>
    <m/>
    <x v="116"/>
    <s v=""/>
    <s v="Closed"/>
    <n v="0"/>
    <d v="2024-04-16T00:00:00"/>
    <m/>
    <d v="2024-05-14T00:00:00"/>
    <s v="Client decided to conducting their own shared services "/>
    <s v="Jupiter Updated (Tags/Team)"/>
    <m/>
    <d v="2024-04-11T16:35:35"/>
    <s v="FY24 P12"/>
    <n v="32.308622685188311"/>
  </r>
  <r>
    <n v="349"/>
    <d v="2024-04-16T14:48:31"/>
    <d v="2024-04-16T21:59:41"/>
    <s v="mkorbieh@deloitte.com"/>
    <s v="Mark Korbieh"/>
    <x v="1"/>
    <m/>
    <m/>
    <s v="Change Services (CS&amp;A / T&amp;C)"/>
    <m/>
    <s v="Yes"/>
    <m/>
    <m/>
    <s v="No"/>
    <s v="Luke Monck"/>
    <s v="lmonck@deloitte.com"/>
    <m/>
    <m/>
    <d v="2024-04-18T00:00:00"/>
    <s v="Less than one week"/>
    <s v="Yes"/>
    <s v="JO-7496650"/>
    <s v="Corteva"/>
    <s v="Energy, Resources, &amp; Industrials"/>
    <m/>
    <m/>
    <s v="RFI"/>
    <d v="2024-04-30T00:00:00"/>
    <s v="PMO Support / Bid Management;Content and Asset Creation (net-new);Content Design / Formatting;"/>
    <s v="No"/>
    <s v="&gt; $500K - $1.5M"/>
    <m/>
    <s v="Word of mouth;"/>
    <s v="Rejected"/>
    <s v="Medium"/>
    <n v="2"/>
    <n v="0.5"/>
    <m/>
    <m/>
    <m/>
    <m/>
    <x v="5"/>
    <s v=""/>
    <s v="Rejected/Canceled"/>
    <m/>
    <m/>
    <m/>
    <m/>
    <s v="NG 24 APR: Reject w/ Explanation - rejected due to turnaround time and pod capacity; referred to WT ER&amp;I support resources."/>
    <s v="Rejected/Canceled"/>
    <s v="Rejected/Canceled"/>
    <d v="2024-04-16T14:48:31"/>
    <s v="FY24 P12"/>
    <s v=""/>
  </r>
  <r>
    <n v="350"/>
    <d v="2024-04-18T13:03:05"/>
    <d v="2024-04-18T13:06:06"/>
    <s v="yingwang9@deloitte.com"/>
    <s v="Ying Wang"/>
    <x v="2"/>
    <m/>
    <m/>
    <m/>
    <s v="Workforce Strategy &amp; Analytics"/>
    <s v="No"/>
    <s v="Seneca Smith"/>
    <s v="Smith, Seneca &lt;sensmith@deloitte.com&gt;"/>
    <s v="Yes"/>
    <m/>
    <m/>
    <m/>
    <m/>
    <d v="2024-04-19T00:00:00"/>
    <s v="1 week"/>
    <s v="Not a Pursuit"/>
    <s v="N/A"/>
    <s v="Bank of America"/>
    <s v="Financial Services"/>
    <s v="IT Talent Acquisition Strategy"/>
    <m/>
    <s v="Early Conversations"/>
    <m/>
    <s v="Content and Asset Creation (net-new);"/>
    <s v="No"/>
    <s v="&gt; $500K - $1.5M"/>
    <s v="I'd like to request Logan Webb to support"/>
    <s v="I'm a repeat user of the pod;"/>
    <s v="Accepted"/>
    <s v="Low"/>
    <n v="1"/>
    <n v="0.33"/>
    <s v="Logan Webb"/>
    <m/>
    <m/>
    <m/>
    <x v="26"/>
    <s v=""/>
    <s v="Closed"/>
    <m/>
    <d v="2024-04-22T00:00:00"/>
    <m/>
    <d v="2024-04-26T00:00:00"/>
    <s v="19 APR: Intake call completed; 3-5 slide POV due EOW. Jupiter ID forthcoming."/>
    <s v="Not a Pursuit"/>
    <m/>
    <d v="2024-04-18T13:03:05"/>
    <s v="FY24 P12"/>
    <n v="7.4561921296262881"/>
  </r>
  <r>
    <n v="351"/>
    <d v="2024-04-22T10:35:06"/>
    <d v="2024-04-22T10:38:32"/>
    <s v="mblinn@deloitte.com"/>
    <s v="Martin Blinn"/>
    <x v="0"/>
    <m/>
    <s v="Workday"/>
    <m/>
    <m/>
    <s v="No"/>
    <s v="Shweta Rathi"/>
    <s v="shwrathi@deloitte.com"/>
    <s v="No"/>
    <s v="Dominick Sabatino"/>
    <s v="dsabatino@deloitte.com"/>
    <m/>
    <m/>
    <d v="2024-04-22T00:00:00"/>
    <s v="1 week"/>
    <s v="Not a Pursuit"/>
    <s v="N/A"/>
    <s v="Ameren"/>
    <s v="Energy, Resources, &amp; Industrials"/>
    <m/>
    <m/>
    <s v="RFP"/>
    <d v="2024-04-29T00:00:00"/>
    <s v="Content Design / Formatting;"/>
    <s v="No"/>
    <s v="&lt; $500,000"/>
    <m/>
    <s v="I'm a repeat user of the pod;"/>
    <s v="Canceled"/>
    <m/>
    <s v=""/>
    <m/>
    <m/>
    <m/>
    <m/>
    <m/>
    <x v="5"/>
    <s v=""/>
    <s v="Rejected/Canceled"/>
    <m/>
    <m/>
    <m/>
    <m/>
    <s v="NG 23 APR: Requestor confirmed that the RFP was cancelled by the client."/>
    <s v="Rejected/Canceled"/>
    <s v="Rejected/Canceled"/>
    <d v="2024-04-22T10:35:06"/>
    <s v="FY24 P12"/>
    <s v=""/>
  </r>
  <r>
    <n v="352"/>
    <d v="2024-04-23T08:54:10"/>
    <d v="2024-04-23T09:15:16"/>
    <s v="abreimayer@deloitte.com"/>
    <s v="Andrew Breimayer"/>
    <x v="0"/>
    <m/>
    <s v="Workday"/>
    <m/>
    <m/>
    <s v="Yes"/>
    <m/>
    <m/>
    <s v="Yes"/>
    <m/>
    <m/>
    <m/>
    <m/>
    <d v="2024-05-03T00:00:00"/>
    <s v="3 weeks"/>
    <s v="Yes"/>
    <s v="JO-6034579"/>
    <s v="Trane Technologies"/>
    <s v="Consumer"/>
    <m/>
    <m/>
    <s v="RFP"/>
    <d v="2024-05-10T00:00:00"/>
    <s v="Content Design / Formatting;"/>
    <s v="Unsure"/>
    <s v="&gt; $5M"/>
    <m/>
    <s v="I'm a repeat user of the pod;"/>
    <s v="Accepted"/>
    <s v="Medium"/>
    <n v="2"/>
    <n v="0.33"/>
    <s v="(Maddy) Madhusudan Purushothaman"/>
    <s v="Cole Butchen"/>
    <m/>
    <m/>
    <x v="117"/>
    <s v=""/>
    <s v="Closed"/>
    <m/>
    <d v="2024-05-06T00:00:00"/>
    <m/>
    <d v="2024-05-08T00:00:00"/>
    <s v="NG 24 APR: Sent note to requestor confirming scope, but not confirming support - noted that we will confirm support once we receive RFP based on pod capacity._x000a_NG 23 APR: intake call completed; have not received RFP as of yet"/>
    <s v="Jupiter Updated (Tags/Team)"/>
    <s v="Nothing to Upload"/>
    <d v="2024-04-23T08:54:10"/>
    <s v="FY24 P12"/>
    <n v="14.629050925927004"/>
  </r>
  <r>
    <n v="353"/>
    <d v="2024-04-24T06:57:42"/>
    <d v="2024-04-24T07:01:15"/>
    <s v="madraheim@deloitte.com"/>
    <s v="Marissa Draheim"/>
    <x v="2"/>
    <m/>
    <m/>
    <m/>
    <m/>
    <s v="Yes"/>
    <m/>
    <m/>
    <s v="Yes"/>
    <s v="Anurag Dhingra"/>
    <s v="anudhingra@deloitte.com"/>
    <m/>
    <m/>
    <d v="2024-04-24T00:00:00"/>
    <s v="Less than one week"/>
    <s v="Yes"/>
    <s v="JO-7509479"/>
    <s v="PNC Bank"/>
    <s v="Financial Services"/>
    <m/>
    <m/>
    <s v="RFP"/>
    <d v="2024-04-30T00:00:00"/>
    <s v="Content Design / Formatting;"/>
    <s v="No"/>
    <s v="&gt; $500K - $1.5M"/>
    <m/>
    <s v="I'm a repeat user of the pod;"/>
    <s v="Accepted"/>
    <s v="Medium"/>
    <n v="2"/>
    <n v="0.5"/>
    <s v="Joann Boduch"/>
    <s v="Amit Augustine Singh"/>
    <m/>
    <m/>
    <x v="111"/>
    <s v="Amit Augustine Singh"/>
    <s v="Closed"/>
    <m/>
    <d v="2024-04-24T00:00:00"/>
    <m/>
    <d v="2024-05-17T00:00:00"/>
    <m/>
    <s v="Jupiter Updated (Tags/Team)"/>
    <m/>
    <d v="2024-04-24T06:57:42"/>
    <s v="FY24 P12"/>
    <n v="22.709930555553001"/>
  </r>
  <r>
    <n v="354"/>
    <d v="2024-04-24T10:06:52"/>
    <d v="2024-04-24T10:08:48"/>
    <s v="zpremji@deloitte.com"/>
    <s v="Zain Premji"/>
    <x v="0"/>
    <m/>
    <s v="Digital HR &amp; Emerging Solutions"/>
    <m/>
    <m/>
    <s v="No"/>
    <s v="Andrea Wilp"/>
    <s v="awilp@deloitte.com"/>
    <s v="No"/>
    <s v="John Brownridge"/>
    <s v="jbrownridge@deloitte.com"/>
    <m/>
    <m/>
    <d v="2024-04-29T00:00:00"/>
    <s v="2 weeks"/>
    <s v="Yes"/>
    <s v="JO-7155616"/>
    <s v="Apple"/>
    <s v="Technology, Media, &amp; Telecom"/>
    <m/>
    <m/>
    <s v="Pre-RFX"/>
    <m/>
    <s v="Content Design / Formatting; Need strong design support for a workshop presentation that will accelerate the proposal."/>
    <s v="No"/>
    <s v="&gt; $500K - $1.5M"/>
    <m/>
    <s v="I'm a repeat user of the pod;"/>
    <s v="Canceled"/>
    <m/>
    <m/>
    <m/>
    <m/>
    <m/>
    <m/>
    <m/>
    <x v="5"/>
    <s v=""/>
    <s v="Rejected/Canceled"/>
    <m/>
    <m/>
    <m/>
    <m/>
    <s v="NG 24 APR: Requestor stated that this may be exclusively for design services; asked that they check back with their SM to see if they need additional support. Placing 'on hold' for now."/>
    <s v="Rejected/Canceled"/>
    <s v="Rejected/Canceled"/>
    <d v="2024-04-24T10:06:52"/>
    <s v="FY24 P12"/>
    <s v=""/>
  </r>
  <r>
    <n v="355"/>
    <d v="2024-04-29T12:19:13"/>
    <d v="2024-04-29T12:38:27"/>
    <s v="ccheesman@deloitte.com"/>
    <s v="Colleen Cheesman"/>
    <x v="0"/>
    <m/>
    <s v="HR Strategy &amp; Solutions"/>
    <m/>
    <m/>
    <s v="Yes"/>
    <m/>
    <m/>
    <s v="No"/>
    <s v="Trey Howard and Matt Kraus"/>
    <s v="treyhoward@deloitte.com"/>
    <m/>
    <m/>
    <d v="2024-04-30T00:00:00"/>
    <s v="2 weeks"/>
    <s v="Yes"/>
    <s v="JO-7295874"/>
    <s v="Mars"/>
    <s v="Consumer"/>
    <m/>
    <m/>
    <s v="RFP"/>
    <d v="2024-05-10T00:00:00"/>
    <s v="Content Design / Formatting;Content and Asset Creation (net-new);PMO Support / Bid Management;"/>
    <s v="No"/>
    <s v="&gt; $500K - $1.5M"/>
    <s v="Client has launched an RFP for suppliers to bid on three key pieces of work: _x000a_1._x0009_High level business case and feasibility of combining the 2 current Workday tenants to support Vet Health and CPG businesses and future acquisitions_x000a_2._x0009_Target state technology architecture (that includes an option for consolidation of 2 Workday instances across Mars) with estimated level of investment for recommended solutions over 3 years including Learning, Recruiting etc._x000a_3._x0009_Governance model required including;  _x000a_o_x0009_Criteria to assess use of AI/ML within ecosystem_x000a_o_x0009_Key metrics to measure success of strategic architect model and business outcomes from investments eg adoption over time, benefits per investment initiative_x000a__x000a_Deloitte HC holds deep relationships across Mars as we were the SI provider for the implementation of both Workday instances at Mars (CPG and the Vet Health businesses).  Deloitte also provides AMS services for Workday across Mars.  Winning this work will position Deloitte to win the longer-term program, tech implementation and continued AMS services across Mars. _x000a__x000a_Looking for support with content development, design and some PMO support through the next 2 weeks.  "/>
    <s v="I'm a repeat user of the pod;"/>
    <s v="Accepted"/>
    <s v="Medium"/>
    <n v="2"/>
    <n v="0.5"/>
    <s v="Rebecca Eakin"/>
    <m/>
    <m/>
    <m/>
    <x v="45"/>
    <s v=""/>
    <s v="Closed"/>
    <m/>
    <d v="2024-05-01T00:00:00"/>
    <m/>
    <d v="2024-05-13T00:00:00"/>
    <m/>
    <s v="Jupiter Updated (Tags/Team)"/>
    <m/>
    <d v="2024-04-29T12:19:13"/>
    <s v="FY24 P12"/>
    <n v="13.486655092594447"/>
  </r>
  <r>
    <n v="356"/>
    <d v="2024-04-29T16:14:44"/>
    <d v="2024-04-29T16:59:14"/>
    <s v="andrclark@deloitte.com"/>
    <s v="Andrew G Clark"/>
    <x v="0"/>
    <m/>
    <s v="SAP/SF Enabled Transformation"/>
    <m/>
    <m/>
    <s v="Yes"/>
    <m/>
    <m/>
    <s v="No"/>
    <s v="Brian Stewart"/>
    <s v="bstewart@deloitte.com"/>
    <m/>
    <m/>
    <d v="2024-04-30T00:00:00"/>
    <s v="Less than one week"/>
    <s v="Yes"/>
    <s v="JO-7520392"/>
    <s v="Archer Daniel Midland Company"/>
    <s v="Consumer"/>
    <m/>
    <m/>
    <s v="RFI"/>
    <d v="2024-05-03T00:00:00"/>
    <s v="PMO Support / Bid Management;Content Design / Formatting;"/>
    <s v="No"/>
    <s v="&gt; $500K - $1.5M"/>
    <s v="Looking for some support answering an RFI. RFP will likely come in the next month or so if we are downselected."/>
    <s v="I'm a repeat user of the pod;"/>
    <s v="Accepted"/>
    <s v="High"/>
    <n v="3"/>
    <n v="0.5"/>
    <s v="Shwetha Chandrashekhar"/>
    <s v="Cole Butchen"/>
    <s v="(Maddy) Madhusudan Purushothaman"/>
    <m/>
    <x v="118"/>
    <s v=""/>
    <s v="Closed"/>
    <n v="0"/>
    <m/>
    <m/>
    <d v="2024-05-03T00:00:00"/>
    <m/>
    <s v="Jupiter Updated (Tags/Team)"/>
    <m/>
    <d v="2024-04-29T16:14:44"/>
    <s v="FY24 P12"/>
    <n v="3.32310185184906"/>
  </r>
  <r>
    <n v="357"/>
    <d v="2024-05-02T09:05:18"/>
    <d v="2024-05-02T09:08:50"/>
    <s v="punetandon@deloitte.com"/>
    <s v="Puneet Tandon"/>
    <x v="0"/>
    <m/>
    <s v="SAP/SF Enabled Transformation"/>
    <m/>
    <m/>
    <s v="Yes"/>
    <m/>
    <m/>
    <s v="No"/>
    <s v="Toan Viradet"/>
    <s v="xviradet@deloitte.com"/>
    <m/>
    <m/>
    <d v="2024-05-02T00:00:00"/>
    <s v="Less than one week"/>
    <s v="No"/>
    <s v="N/A"/>
    <s v="Disney"/>
    <s v="Technology, Media, &amp; Telecom"/>
    <s v="Disney HCM transition"/>
    <m/>
    <s v="Orals"/>
    <m/>
    <s v="PMO Support / Bid Management;Content Design / Formatting;"/>
    <s v="Yes"/>
    <s v="&gt; $5M"/>
    <m/>
    <s v="I'm a repeat user of the pod;"/>
    <s v="Rejected"/>
    <m/>
    <s v=""/>
    <m/>
    <m/>
    <m/>
    <m/>
    <m/>
    <x v="5"/>
    <s v=""/>
    <s v="Rejected/Canceled"/>
    <m/>
    <m/>
    <m/>
    <m/>
    <s v="This is a duplicate request as the above Disney line item (as Puneet recently joined the team and did not know the HC GTM Pod was already engaged)."/>
    <s v="Rejected/Canceled"/>
    <s v="Rejected/Canceled"/>
    <d v="2024-05-02T09:05:18"/>
    <s v="FY24 P12"/>
    <s v=""/>
  </r>
  <r>
    <n v="358"/>
    <d v="2024-05-02T10:58:15"/>
    <d v="2024-05-02T11:27:41"/>
    <s v="dprovitt@deloitte.com"/>
    <s v="Dayna Provitt"/>
    <x v="2"/>
    <m/>
    <m/>
    <m/>
    <s v="Rewards &amp; Wellbeing"/>
    <n v="0"/>
    <s v="Sheila Sever"/>
    <s v="ssever@deloitte.com"/>
    <s v="No"/>
    <s v="Sheila Sever"/>
    <s v="ssever@deloitte.com"/>
    <m/>
    <m/>
    <d v="2024-05-02T00:00:00"/>
    <s v="1 week"/>
    <s v="Yes"/>
    <s v="JO-7537741"/>
    <s v="TVA (Tennessee Valley Authority)"/>
    <s v="Energy, Resources, &amp; Industrials"/>
    <s v="Tennessee Valley Authority - Rough Order of Magnitude (ROM) request"/>
    <m/>
    <s v="RFI"/>
    <d v="2024-05-10T00:00:00"/>
    <s v="Content and Asset Creation (net-new);Writing response for Skills/JA piece;"/>
    <s v="Unsure"/>
    <s v="&gt; $500K - $1.5M"/>
    <s v="This is a ROM (rough order of magnitude) request, to include high level writing and pricing."/>
    <s v="Word of mouth;"/>
    <s v="Accepted"/>
    <s v="High"/>
    <n v="3"/>
    <n v="0.33"/>
    <s v="Yi-Hui Chang"/>
    <s v="(Maddy) Madhusudan Purushothaman"/>
    <m/>
    <m/>
    <x v="61"/>
    <s v=""/>
    <s v="Closed"/>
    <m/>
    <d v="2024-05-06T00:00:00"/>
    <m/>
    <d v="2024-05-22T00:00:00"/>
    <s v="Waiting for client response on a formal proposal or Change Order/SOW. "/>
    <s v="Jupiter Updated (Tags/Team)"/>
    <m/>
    <d v="2024-05-02T10:58:15"/>
    <s v="FY24 P12"/>
    <n v="19.542881944442343"/>
  </r>
  <r>
    <n v="359"/>
    <d v="2024-05-02T14:01:41"/>
    <d v="2024-05-02T14:07:12"/>
    <s v="alombardo@deloitte.com"/>
    <s v="Anthony Lombardo"/>
    <x v="0"/>
    <m/>
    <s v="HR Strategy &amp; Solutions"/>
    <m/>
    <m/>
    <s v="Yes"/>
    <m/>
    <m/>
    <s v="Yes"/>
    <m/>
    <m/>
    <m/>
    <m/>
    <d v="2024-05-03T00:00:00"/>
    <s v="1 week"/>
    <s v="Yes"/>
    <s v="JO-7473623"/>
    <s v="Herc Rentals "/>
    <s v="Consumer"/>
    <m/>
    <m/>
    <s v="RFI"/>
    <d v="2024-05-10T00:00:00"/>
    <s v="Content and Asset Creation (net-new);Content Design / Formatting;"/>
    <s v="Unsure"/>
    <s v="&gt; $5M"/>
    <s v="We initially thought the effort would be vendor selection but, it appears to be SI selection in advance of choosing a platform.  "/>
    <s v="I'm a repeat user of the pod;"/>
    <s v="Accepted"/>
    <s v="Medium"/>
    <n v="2"/>
    <n v="0.5"/>
    <s v="Sooraj Sreenivasan"/>
    <m/>
    <m/>
    <m/>
    <x v="107"/>
    <s v=""/>
    <s v="Closed"/>
    <m/>
    <d v="2024-05-06T00:00:00"/>
    <m/>
    <d v="2024-05-24T00:00:00"/>
    <s v="5/14 - Orals planned for 5/22"/>
    <s v="Jupiter Updated (Tags/Team)"/>
    <m/>
    <d v="2024-05-02T14:01:41"/>
    <s v="FY24 P12"/>
    <n v="21.415497685185983"/>
  </r>
  <r>
    <n v="360"/>
    <d v="2024-05-02T14:16:29"/>
    <d v="2024-05-02T14:20:43"/>
    <s v="chrisforti@deloitte.com"/>
    <s v="Chris Forti"/>
    <x v="2"/>
    <m/>
    <m/>
    <m/>
    <s v="Workforce Strategy &amp; Analytics"/>
    <s v="Yes"/>
    <m/>
    <m/>
    <s v="No"/>
    <s v="Chloe Domergue"/>
    <s v="cdomergue@deloitte.com"/>
    <m/>
    <m/>
    <d v="2024-05-03T00:00:00"/>
    <s v="1 week"/>
    <s v="No"/>
    <s v="N/A"/>
    <s v="Novartis"/>
    <s v="Life Sciences &amp; Healthcare"/>
    <s v="Novartis Workforce Management"/>
    <m/>
    <s v="RFI"/>
    <d v="2024-05-10T00:00:00"/>
    <s v="PMO Support / Bid Management;Content Design / Formatting;"/>
    <s v="Unsure"/>
    <s v="&gt; $500K - $1.5M"/>
    <s v="I will forward the RFI to Nick G. for review after submitting this request. "/>
    <s v="I'm a repeat user of the pod;"/>
    <s v="Rejected"/>
    <m/>
    <s v=""/>
    <m/>
    <m/>
    <m/>
    <m/>
    <m/>
    <x v="5"/>
    <s v=""/>
    <s v="Rejected/Canceled"/>
    <m/>
    <m/>
    <m/>
    <m/>
    <m/>
    <s v="Rejected/Canceled"/>
    <s v="Rejected/Canceled"/>
    <d v="2024-05-02T14:16:29"/>
    <s v="FY24 P12"/>
    <s v=""/>
  </r>
  <r>
    <n v="361"/>
    <d v="2024-05-03T06:46:52"/>
    <d v="2024-05-03T06:55:50"/>
    <s v="aoshaughnessy@deloitte.com"/>
    <s v="Andrew O'Shaughnessy"/>
    <x v="0"/>
    <m/>
    <s v="HR Strategy &amp; Solutions"/>
    <m/>
    <m/>
    <s v="No"/>
    <s v="Maggie Zatkulak"/>
    <s v="mzatkulak@deloitte.com"/>
    <s v="Yes"/>
    <m/>
    <m/>
    <m/>
    <m/>
    <d v="2024-05-13T00:00:00"/>
    <s v="2 weeks"/>
    <s v="Not a Pursuit"/>
    <s v="N/A"/>
    <s v="Health Care GEN AI GTM Campaign"/>
    <s v="Life Sciences &amp; Healthcare"/>
    <m/>
    <m/>
    <m/>
    <m/>
    <s v="Account Planning;Content and Asset Creation (net-new);Pursuit Advisory;"/>
    <s v="No"/>
    <s v="&gt; $500K - $1.5M"/>
    <s v="We need support and strategic guidance on how to mobilize health care accounts and HCALs to help our team generate interest and demand for our GEAN AI service offerings."/>
    <s v="I'm a repeat user of the pod;"/>
    <s v="Accepted"/>
    <s v="Medium"/>
    <n v="2"/>
    <n v="1"/>
    <s v="Shwetha Chandrashekhar"/>
    <m/>
    <m/>
    <m/>
    <x v="97"/>
    <s v=""/>
    <s v="Closed"/>
    <n v="0.5"/>
    <d v="2024-05-07T00:00:00"/>
    <m/>
    <d v="2024-06-13T00:00:00"/>
    <m/>
    <s v="Not a Pursuit"/>
    <m/>
    <d v="2024-05-03T06:46:52"/>
    <s v="FY24 P12"/>
    <n v="40.717453703706269"/>
  </r>
  <r>
    <n v="362"/>
    <d v="2024-05-08T13:07:53"/>
    <d v="2024-05-08T13:55:06"/>
    <s v="andrclark@deloitte.com"/>
    <s v="Andrew G Clark"/>
    <x v="2"/>
    <m/>
    <m/>
    <m/>
    <s v="Workforce Development"/>
    <s v="Yes"/>
    <m/>
    <m/>
    <s v="No"/>
    <s v="Sameer Khan"/>
    <s v="samekhan@deloitte.com"/>
    <m/>
    <m/>
    <d v="2024-05-08T00:00:00"/>
    <s v="1 week"/>
    <s v="Yes"/>
    <s v="JO-7138853"/>
    <s v="Archer Daniels Midland Company"/>
    <s v="Consumer"/>
    <m/>
    <m/>
    <s v="RFP"/>
    <d v="2024-05-15T00:00:00"/>
    <s v="PMO Support / Bid Management;Content Design / Formatting;"/>
    <s v="No"/>
    <s v="&gt; $500K - $1.5M"/>
    <s v="Very similar support needed to the ADM pursuit from last week. Help with standard &quot;About Deloitte&quot; questions. Proposal formatting / design needed."/>
    <s v="I'm a repeat user of the pod;"/>
    <s v="Rejected"/>
    <m/>
    <s v=""/>
    <m/>
    <m/>
    <m/>
    <m/>
    <m/>
    <x v="5"/>
    <s v=""/>
    <s v="Rejected/Canceled"/>
    <m/>
    <m/>
    <m/>
    <m/>
    <s v="Rejected as the request was primarily for formatting help on a quick turn RFI."/>
    <s v="Rejected/Canceled"/>
    <s v="Rejected/Canceled"/>
    <d v="2024-05-08T13:07:53"/>
    <s v="FY24 P13"/>
    <s v=""/>
  </r>
  <r>
    <n v="363"/>
    <d v="2024-05-14T09:53:24"/>
    <d v="2024-05-14T10:17:36"/>
    <s v="ebazilian@deloitte.com"/>
    <s v="Emily Bazilian"/>
    <x v="0"/>
    <m/>
    <s v="HR Strategy &amp; Solutions"/>
    <m/>
    <m/>
    <s v="No"/>
    <s v="Zac Quayle"/>
    <s v="zquayle@deloitte.com"/>
    <s v="No"/>
    <s v="Sendhil Govindarajan"/>
    <s v="sgovindarajan@deloitte.com"/>
    <m/>
    <m/>
    <d v="2024-05-20T00:00:00"/>
    <s v="Less than one week"/>
    <s v="Yes"/>
    <s v="JO-7543650"/>
    <s v="Smurfit WestRock"/>
    <s v="Energy, Resources, &amp; Industrials"/>
    <m/>
    <m/>
    <s v="Contracting"/>
    <m/>
    <s v="Content Design / Formatting;Pursuit Advisory;"/>
    <s v="No"/>
    <s v="&gt; $500K - $1.5M"/>
    <m/>
    <s v="Word of mouth;"/>
    <s v="Rejected"/>
    <m/>
    <s v=""/>
    <m/>
    <m/>
    <m/>
    <m/>
    <m/>
    <x v="5"/>
    <s v=""/>
    <s v="Rejected/Canceled"/>
    <m/>
    <m/>
    <m/>
    <m/>
    <s v="The turn-around was too quick; we were able to provide supplemental resources, data, and POCs for the team to leverage instead of the Pod"/>
    <s v="Rejected/Canceled"/>
    <s v="Rejected/Canceled"/>
    <d v="2024-05-14T09:53:24"/>
    <s v="FY24 P13"/>
    <s v=""/>
  </r>
  <r>
    <n v="364"/>
    <d v="2024-05-21T08:18:37"/>
    <d v="2024-05-21T08:21:57"/>
    <s v="ljaeger@deloitte.com"/>
    <s v="Liana Jaeger"/>
    <x v="0"/>
    <m/>
    <s v="HR Strategy &amp; Solutions"/>
    <m/>
    <m/>
    <s v="Yes"/>
    <m/>
    <m/>
    <s v="No"/>
    <s v="Mike Teska"/>
    <s v="mteska@deloitte.com"/>
    <m/>
    <m/>
    <d v="2024-05-23T00:00:00"/>
    <s v="1 week"/>
    <s v="No"/>
    <s v="N/A"/>
    <s v="Sandoz"/>
    <s v="Life Sciences &amp; Healthcare"/>
    <s v="HR Managed Services"/>
    <m/>
    <s v="RFP"/>
    <d v="2024-05-31T00:00:00"/>
    <s v="Content Design / Formatting;Content and Asset Creation (net-new);Pricing Model;"/>
    <s v="Unsure"/>
    <s v="&gt; $500K - $1.5M"/>
    <s v="Hello! I just was given responsibility to help drive this RFP response and still figuring out exact needs. I would love formatting support at the minimum and should have a bit more context on support needed for content creation / pricing model in the next day or two. "/>
    <s v="From friends who work in the pod!;"/>
    <s v="Accepted"/>
    <s v="Medium"/>
    <n v="2"/>
    <n v="0.5"/>
    <s v="Veronica Holleran"/>
    <s v="Cole Butchen"/>
    <m/>
    <m/>
    <x v="109"/>
    <s v=""/>
    <s v="Closed"/>
    <n v="0.5"/>
    <d v="2024-05-23T00:00:00"/>
    <m/>
    <d v="2024-06-04T00:00:00"/>
    <s v="VH 5/23 - conducted intake call. Clear content development needs + design. Submitted design request."/>
    <s v="Not a Pursuit"/>
    <m/>
    <d v="2024-05-21T08:18:37"/>
    <s v="FY24 P13"/>
    <n v="13.653738425928168"/>
  </r>
  <r>
    <n v="365"/>
    <d v="2024-05-21T10:09:02"/>
    <d v="2024-05-21T10:13:08"/>
    <s v="mpanek@deloitte.com"/>
    <s v="Mark Panek"/>
    <x v="6"/>
    <s v="HC Operate"/>
    <m/>
    <m/>
    <m/>
    <s v="Yes"/>
    <m/>
    <m/>
    <s v="No"/>
    <s v="Atin Garg"/>
    <s v="atgarg@deloitte.com"/>
    <m/>
    <m/>
    <d v="2024-05-21T00:00:00"/>
    <s v="1 week"/>
    <s v="Yes"/>
    <s v="JO-7556491"/>
    <s v="Zayo AMS Workday RFP Response"/>
    <s v="Technology, Media, &amp; Telecom"/>
    <m/>
    <m/>
    <s v="RFP"/>
    <d v="2024-06-13T00:00:00"/>
    <s v="PMO Support / Bid Management;Content Design / Formatting;"/>
    <s v="No"/>
    <s v="&gt; $500K - $1.5M"/>
    <s v="I (Mark P) will be assisting w/PMO as well but giving the timelines, we feel and extra set of hands will be extremely helpful"/>
    <s v="I'm a repeat user of the pod;"/>
    <s v="Accepted"/>
    <s v="High"/>
    <n v="3"/>
    <n v="0.33"/>
    <s v="Larry Mallett"/>
    <s v="Sooraj Sreenivasan"/>
    <m/>
    <m/>
    <x v="119"/>
    <s v=""/>
    <s v="Closed"/>
    <n v="0.5"/>
    <d v="2024-05-22T00:00:00"/>
    <m/>
    <d v="2024-07-09T00:00:00"/>
    <s v="VH 5/21 - conducted intake call. 1 wk turnaround, PMO + design support_x000a_Orals planned for 6/7"/>
    <s v="Jupiter Updated (Tags/Team)"/>
    <m/>
    <d v="2024-05-21T10:09:02"/>
    <s v="FY24 P13"/>
    <n v="48.577060185183655"/>
  </r>
  <r>
    <n v="366"/>
    <d v="2024-05-20T08:56:56"/>
    <d v="2024-05-21T11:37:53"/>
    <s v="mkorbieh@deloitte.com"/>
    <s v="Mark Korbieh"/>
    <x v="0"/>
    <m/>
    <s v="Oracle Enabled Transformation"/>
    <m/>
    <m/>
    <s v="Yes"/>
    <m/>
    <m/>
    <s v="Yes"/>
    <m/>
    <m/>
    <m/>
    <m/>
    <d v="2024-05-28T00:00:00"/>
    <s v="1 week"/>
    <s v="Yes"/>
    <s v="JO-7457981"/>
    <s v="WaterOne"/>
    <s v="Energy, Resources, &amp; Industrials"/>
    <m/>
    <m/>
    <s v="RFP"/>
    <d v="2024-07-18T00:00:00"/>
    <s v="PMO Support / Bid Management;Content and Asset Creation (net-new);"/>
    <s v="Yes"/>
    <s v="&gt; $5M"/>
    <s v="This is a full platform RFP for SAP &amp; SF and our ERP folks have GTM support for the overall opp.  This request is to have someone help with PMOing the SF team."/>
    <s v="I'm a repeat user of the pod;"/>
    <s v="Accepted"/>
    <s v="High"/>
    <n v="3"/>
    <n v="0.25"/>
    <s v="(Maddy) Madhusudan Purushothaman"/>
    <s v="Amit Augustine Singh"/>
    <s v="Sonali Koley"/>
    <m/>
    <x v="120"/>
    <s v="Amit Augustine Singh"/>
    <s v="Closed"/>
    <n v="0.25"/>
    <d v="2024-05-22T00:00:00"/>
    <m/>
    <d v="2024-07-23T00:00:00"/>
    <s v="VH 5/21 - conducted intake call. 4+ wks to support PMO + content mgmt. _x000a_6/26 - RFP submission date extended to 7/18"/>
    <s v="Jupiter Updated (Tags/Team)"/>
    <m/>
    <d v="2024-05-20T08:56:56"/>
    <s v="FY24 P13"/>
    <n v="63.627129629632691"/>
  </r>
  <r>
    <n v="367"/>
    <d v="2024-05-22T13:33:24"/>
    <d v="2024-05-22T13:36:16"/>
    <s v="jharless@deloitte.com"/>
    <s v="Jeremy Harless"/>
    <x v="0"/>
    <m/>
    <s v="Oracle Enabled Transformation"/>
    <m/>
    <m/>
    <s v="Yes"/>
    <m/>
    <m/>
    <s v="No"/>
    <s v="Bruce Shaffer"/>
    <s v="brshaffer@deloitte.com"/>
    <m/>
    <m/>
    <d v="2024-05-28T00:00:00"/>
    <s v="2 weeks"/>
    <s v="Yes"/>
    <s v=" JO-7561058"/>
    <s v="Suffolk Construction"/>
    <s v="Energy, Resources, &amp; Industrials"/>
    <m/>
    <m/>
    <s v="RFP"/>
    <d v="2024-06-05T00:00:00"/>
    <s v="PMO Support / Bid Management;Content and Asset Creation (net-new);"/>
    <s v="No"/>
    <s v="&gt; $2.5M - $5M"/>
    <m/>
    <s v="I'm a repeat user of the pod;"/>
    <s v="Rejected"/>
    <m/>
    <s v=""/>
    <m/>
    <m/>
    <m/>
    <m/>
    <m/>
    <x v="5"/>
    <s v=""/>
    <s v="Rejected/Canceled"/>
    <m/>
    <m/>
    <m/>
    <m/>
    <s v="VH 5/28 - conducted intake call. Win probability is very low and the work requested is minimal. Rejecting as volume is high for pod and effort needs to be focused elsewhere"/>
    <s v="Rejected/Canceled"/>
    <s v="Rejected/Canceled"/>
    <d v="2024-05-22T13:33:24"/>
    <s v="FY24 P13"/>
    <s v=""/>
  </r>
  <r>
    <n v="368"/>
    <d v="2024-05-23T05:05:54"/>
    <d v="2024-05-23T05:07:41"/>
    <s v="dabergamo@deloitte.com"/>
    <s v="Danielle Bergamo"/>
    <x v="1"/>
    <m/>
    <m/>
    <s v="Actuarial &amp; Insurance Solutions"/>
    <m/>
    <s v="Yes"/>
    <m/>
    <m/>
    <s v="Yes"/>
    <m/>
    <m/>
    <m/>
    <m/>
    <d v="2024-05-23T00:00:00"/>
    <s v="2 weeks"/>
    <s v="Yes"/>
    <s v="JO-6760971"/>
    <s v="Corebridge Financials"/>
    <s v="Financial Services"/>
    <m/>
    <m/>
    <s v="RFP"/>
    <d v="2024-06-19T00:00:00"/>
    <s v="Content and Asset Creation (net-new);"/>
    <s v="Yes"/>
    <s v="&gt; $5M"/>
    <s v="Need assistance with filling in answers to an XLS QA form "/>
    <s v="I'm a repeat user of the pod;"/>
    <s v="Accepted"/>
    <s v="Low"/>
    <n v="1"/>
    <n v="0.25"/>
    <s v="Sonali Koley"/>
    <m/>
    <m/>
    <m/>
    <x v="121"/>
    <s v=""/>
    <s v="In-Progress"/>
    <n v="0.25"/>
    <d v="2024-05-24T00:00:00"/>
    <m/>
    <m/>
    <s v="VH 5/23 - Conducted intake call. PCOE in need of first pass support on excel. Accepted and committed to first draft support only. Requested Amit take a look while US is on holiday."/>
    <s v="Jupiter Updated (Tags/Team)"/>
    <m/>
    <d v="2024-05-23T05:05:54"/>
    <s v="FY24 P13"/>
    <s v=""/>
  </r>
  <r>
    <n v="369"/>
    <d v="2024-05-28T09:24:47"/>
    <d v="2024-05-28T09:29:39"/>
    <s v="madraheim@deloitte.com"/>
    <s v="Marissa Draheim"/>
    <x v="0"/>
    <m/>
    <s v="Workday"/>
    <m/>
    <m/>
    <s v="Yes"/>
    <m/>
    <m/>
    <s v="No"/>
    <s v="Andrew Breimayer "/>
    <s v="abreimayer@deloitte.com"/>
    <m/>
    <m/>
    <d v="2024-05-29T00:00:00"/>
    <s v="2 weeks"/>
    <s v="Yes"/>
    <s v="JO-7569515"/>
    <s v="First American "/>
    <s v="Financial Services"/>
    <m/>
    <m/>
    <s v="RFP"/>
    <d v="2024-07-02T00:00:00"/>
    <s v="Content Design / Formatting;PMO Support / Bid Management;"/>
    <s v="No"/>
    <s v="&gt; $1.5M - $2.5M"/>
    <s v="First American is undergoing a global expansion of their Workday platform. RFP is due June 14th. Support would be similar to other FSI pursuits in respect to herding project team deliverables, deck formatting, questions, and general PM of the pursuit."/>
    <s v="I'm a repeat user of the pod;"/>
    <s v="Accepted"/>
    <s v="Medium"/>
    <n v="2"/>
    <n v="0.33"/>
    <s v="Sooraj Sreenivasan"/>
    <s v="Cole Butchen"/>
    <s v="Yi-Hui Chang"/>
    <s v="Amit Augustine Singh"/>
    <x v="122"/>
    <s v=""/>
    <s v="Closed"/>
    <n v="0.1"/>
    <d v="2024-05-30T00:00:00"/>
    <d v="2024-07-08T00:00:00"/>
    <d v="2024-07-15T00:00:00"/>
    <s v="Support extended for orals - tentative 7/2_x000a_7/8 - Orals submitted, reducing the weightage"/>
    <s v="Jupiter Updated (Tags/Team)"/>
    <m/>
    <d v="2024-05-28T09:24:47"/>
    <s v="FY24 P13"/>
    <n v="47.607789351852261"/>
  </r>
  <r>
    <n v="370"/>
    <d v="2024-05-28T09:44:42"/>
    <d v="2024-05-28T09:47:06"/>
    <s v="abreimayer@deloitte.com"/>
    <s v="Andrew Breimayer"/>
    <x v="0"/>
    <m/>
    <s v="Workday"/>
    <m/>
    <m/>
    <s v="Yes"/>
    <m/>
    <m/>
    <s v="Yes"/>
    <m/>
    <m/>
    <m/>
    <m/>
    <d v="2024-05-29T00:00:00"/>
    <s v="2 weeks"/>
    <s v="Yes"/>
    <s v="JO-7569515"/>
    <s v="First American Financial Corp"/>
    <s v="Financial Services"/>
    <m/>
    <m/>
    <s v="RFP"/>
    <d v="2024-06-14T00:00:00"/>
    <s v="Content Design / Formatting;"/>
    <s v="Unsure"/>
    <s v="&gt; $1.5M - $2.5M"/>
    <m/>
    <s v="I'm a repeat user of the pod;"/>
    <s v="Canceled"/>
    <m/>
    <s v=""/>
    <m/>
    <m/>
    <m/>
    <m/>
    <m/>
    <x v="5"/>
    <s v=""/>
    <s v="Rejected/Canceled"/>
    <m/>
    <m/>
    <m/>
    <m/>
    <s v="Same request as  prior row #347, submitted by the respective sales exec. Canceling this request since the prior row has a bit more data."/>
    <s v="Rejected/Canceled"/>
    <s v="Rejected/Canceled"/>
    <d v="2024-05-28T09:44:42"/>
    <s v="FY24 P13"/>
    <s v=""/>
  </r>
  <r>
    <n v="371"/>
    <d v="2024-05-28T13:07:04"/>
    <d v="2024-05-28T13:11:51"/>
    <s v="chrisforti@deloitte.com"/>
    <s v="Chris Forti"/>
    <x v="0"/>
    <m/>
    <s v="HR Strategy &amp; Solutions"/>
    <m/>
    <m/>
    <s v="Yes"/>
    <m/>
    <m/>
    <s v="No"/>
    <s v="Vyas Anantharaman"/>
    <s v="vyanantharaman@deloitte.com"/>
    <m/>
    <m/>
    <d v="2024-05-29T00:00:00"/>
    <s v="2 weeks"/>
    <s v="Yes"/>
    <s v="JO-7549063"/>
    <s v="BJC Health"/>
    <s v="Life Sciences &amp; Healthcare"/>
    <m/>
    <m/>
    <s v="RFP"/>
    <d v="2024-06-14T00:00:00"/>
    <s v="Content Design / Formatting;PMO Support / Bid Management;"/>
    <s v="Unsure"/>
    <s v="&gt; $500K - $1.5M"/>
    <s v="This is an ERP/HCM vendor selection RFP, which will be followed by an ERP implementation RFP valued in excess of $20M. We are also expecting 2 other RFPs from BJC, once for ServiceNow and another for UKG implementation. So, lots of business in the pipeline for BJC."/>
    <s v="I'm a repeat user of the pod;"/>
    <s v="Accepted"/>
    <s v="Medium"/>
    <n v="2"/>
    <n v="0.5"/>
    <s v="Shwetha Chandrashekhar"/>
    <m/>
    <m/>
    <m/>
    <x v="97"/>
    <s v=""/>
    <s v="Closed"/>
    <n v="0.5"/>
    <d v="2024-06-03T00:00:00"/>
    <m/>
    <d v="2024-06-14T00:00:00"/>
    <s v="Support will start on Monday, June 3rd; Current weight will be updated then "/>
    <s v="Jupiter Updated (Tags/Team)"/>
    <m/>
    <d v="2024-05-28T13:07:04"/>
    <s v="FY24 P13"/>
    <n v="16.453425925923511"/>
  </r>
  <r>
    <n v="372"/>
    <d v="2024-05-30T11:46:00"/>
    <d v="2024-05-30T11:51:49"/>
    <s v="clhenderson@deloitte.com"/>
    <s v="Claire Henderson"/>
    <x v="1"/>
    <m/>
    <m/>
    <s v="Change Services (CS&amp;A / T&amp;C)"/>
    <m/>
    <s v="Yes"/>
    <m/>
    <m/>
    <s v="No"/>
    <s v="Ana de Matos"/>
    <s v="adematos@deloitte.com"/>
    <m/>
    <m/>
    <d v="2024-05-31T00:00:00"/>
    <s v="1 week"/>
    <s v="Yes"/>
    <s v="JO-7473715"/>
    <s v="Schaeffler Industries"/>
    <s v="Consumer"/>
    <m/>
    <m/>
    <s v="RFI"/>
    <d v="2024-06-07T00:00:00"/>
    <s v="Content Design / Formatting;Content and Asset Creation (net-new);PMO Support / Bid Management;Pursuit Advisory;"/>
    <s v="Unsure"/>
    <s v="&gt; $500K - $1.5M"/>
    <m/>
    <s v="Word of mouth;"/>
    <s v="Rejected"/>
    <m/>
    <s v=""/>
    <m/>
    <m/>
    <m/>
    <m/>
    <m/>
    <x v="5"/>
    <s v=""/>
    <s v="Rejected/Canceled"/>
    <m/>
    <m/>
    <m/>
    <m/>
    <s v="Limited capacity in the Pod, and the team mostly just needed help with formatting/design with 1 week turn-around. Encouraged the team to reach back out if there are more milestones past the RFI due next week."/>
    <s v="Rejected/Canceled"/>
    <s v="Rejected/Canceled"/>
    <d v="2024-05-30T11:46:00"/>
    <s v="FY24 P13"/>
    <s v=""/>
  </r>
  <r>
    <n v="373"/>
    <d v="2024-06-04T14:51:39"/>
    <d v="2024-06-04T15:01:58"/>
    <s v="gstephans@deloitte.com"/>
    <s v="Greg Stephans"/>
    <x v="0"/>
    <m/>
    <s v="HR Strategy &amp; Solutions"/>
    <m/>
    <m/>
    <s v="Yes"/>
    <m/>
    <m/>
    <s v="No"/>
    <s v="Tony Lombardo"/>
    <s v="alombardo@deloitte.com"/>
    <m/>
    <m/>
    <d v="2024-06-05T00:00:00"/>
    <s v="2 weeks"/>
    <s v="Yes"/>
    <s v="JO-7473623"/>
    <s v="Herc Rentals"/>
    <s v="Consumer"/>
    <m/>
    <m/>
    <s v="Orals"/>
    <m/>
    <s v="Content and Asset Creation (net-new);Content Design / Formatting;PMO Support / Bid Management;Pursuit Advisory;Vendor Selection experience (optional);"/>
    <s v="No"/>
    <s v="&gt; $2.5M - $5M"/>
    <s v="We've been down-selected at Herc and are now competing against one other firm.  To select a partner, the client would like us to evaluate their RFP requirements and signature use cases, &quot;scope and narrow the three potential platforms to the platform(s) that are best suited to demonstrate an employee journey from recruit through retire&quot; (week of 6/17) and a &quot;A deeper-dive proof of concept demonstration to cover signature use cases&quot; (week of 6/24).  We just got this news today and will be further clarifying much of the request with the client (it doesn't really make sense now).  If you like problem solving, solutioning requirements, a little bit of ambiguity, and want to help us educate an inexperienced client, this is the job for you! "/>
    <s v="I'm a repeat user of the pod;"/>
    <s v="Accepted"/>
    <s v="Medium"/>
    <n v="2"/>
    <n v="0.5"/>
    <s v="Veronica Holleran"/>
    <m/>
    <m/>
    <m/>
    <x v="63"/>
    <s v=""/>
    <s v="On Hold"/>
    <n v="0.5"/>
    <d v="2024-06-10T00:00:00"/>
    <d v="2024-07-16T00:00:00"/>
    <m/>
    <s v="Placed on hold 7/16. Final pricing submitted to client on Fri 7/12 and no follow-up anticipated. Will close out in one week."/>
    <s v="Jupiter Updated (Tags/Team)"/>
    <m/>
    <d v="2024-06-04T14:51:39"/>
    <s v="FY25 P1"/>
    <s v=""/>
  </r>
  <r>
    <n v="374"/>
    <d v="2024-06-12T11:31:58"/>
    <d v="2024-06-12T11:34:17"/>
    <s v="ceisenmann@deloitte.com"/>
    <s v="Carl Eisenmann"/>
    <x v="0"/>
    <m/>
    <s v="Workday"/>
    <m/>
    <m/>
    <s v="Yes"/>
    <m/>
    <m/>
    <s v="Yes"/>
    <m/>
    <m/>
    <m/>
    <m/>
    <d v="2024-07-15T00:00:00"/>
    <s v="2 weeks"/>
    <s v="Not a Pursuit"/>
    <m/>
    <s v="Workday Launch"/>
    <s v="Not a pursuit"/>
    <m/>
    <m/>
    <m/>
    <m/>
    <s v="PMO Support / Bid Management;Content and Asset Creation (net-new);Content Design / Formatting;"/>
    <s v="Unsure"/>
    <s v="&gt; $5M"/>
    <s v="The Workday practice is getting Launch certified and we need to build a proposal template to address this market across Mid Market"/>
    <s v="I'm a repeat user of the pod;"/>
    <s v="Accepted"/>
    <s v="High"/>
    <n v="3"/>
    <n v="0.25"/>
    <s v="Veronica Holleran"/>
    <m/>
    <m/>
    <m/>
    <x v="63"/>
    <s v=""/>
    <s v="In-Progress"/>
    <n v="0.5"/>
    <d v="2024-06-12T00:00:00"/>
    <m/>
    <m/>
    <m/>
    <s v="Not a Pursuit"/>
    <m/>
    <d v="2024-06-12T11:31:58"/>
    <s v="FY25 P1"/>
    <s v=""/>
  </r>
  <r>
    <n v="375"/>
    <d v="2024-06-13T10:14:26"/>
    <d v="2024-06-13T10:18:28"/>
    <s v="andrclark@deloitte.com"/>
    <s v="Andrew G Clark"/>
    <x v="0"/>
    <m/>
    <s v="Workday"/>
    <m/>
    <m/>
    <s v="Yes"/>
    <m/>
    <m/>
    <s v="No"/>
    <s v="Dan Sundt"/>
    <s v="dsundt@deloitte.com"/>
    <m/>
    <m/>
    <d v="2024-06-14T00:00:00"/>
    <s v="3 weeks"/>
    <s v="Yes"/>
    <s v="JO-5973245"/>
    <s v="HEB"/>
    <s v="Consumer"/>
    <m/>
    <m/>
    <s v="RFP"/>
    <d v="2024-07-03T00:00:00"/>
    <s v="PMO Support / Bid Management;Content Design / Formatting;Pursuit Advisory;Pricing Model;"/>
    <s v="Unsure"/>
    <s v="&gt; $5M"/>
    <m/>
    <s v="I'm a repeat user of the pod;"/>
    <s v="Accepted"/>
    <s v="Medium"/>
    <n v="2"/>
    <n v="0.33"/>
    <s v="Sooraj Sreenivasan"/>
    <m/>
    <m/>
    <m/>
    <x v="107"/>
    <s v=""/>
    <s v="Closed"/>
    <n v="0.1"/>
    <d v="2024-06-18T00:00:00"/>
    <d v="2024-07-08T00:00:00"/>
    <d v="2024-07-15T00:00:00"/>
    <s v="7/8 - RFP submitted, reducing weightage"/>
    <s v="Jupiter Updated (Tags/Team)"/>
    <m/>
    <d v="2024-06-13T10:14:26"/>
    <s v="FY25 P1"/>
    <n v="31.573310185187438"/>
  </r>
  <r>
    <n v="376"/>
    <d v="2024-06-17T11:31:21"/>
    <d v="2024-06-17T11:40:03"/>
    <s v="mipriore@deloitte.com"/>
    <s v="Michael Priore"/>
    <x v="0"/>
    <m/>
    <s v="ServiceNow HRT"/>
    <m/>
    <m/>
    <s v="Yes"/>
    <m/>
    <m/>
    <s v="No"/>
    <s v="Brian Cespedes"/>
    <s v="bcespedes@deloitte.com"/>
    <m/>
    <m/>
    <d v="2024-06-19T00:00:00"/>
    <s v="3 weeks"/>
    <s v="Yes"/>
    <s v="JO-6741990"/>
    <s v="The Vanguard Group, Inc."/>
    <n v="0"/>
    <m/>
    <m/>
    <s v="RFP"/>
    <d v="2024-07-12T00:00:00"/>
    <s v="PMO Support / Bid Management;Content and Asset Creation (net-new);Content Design / Formatting;"/>
    <s v="No"/>
    <s v="&gt; $1.5M - $2.5M"/>
    <s v="we'd like PMO Support &amp; Slide design help for our upcoming ServiceNow HRSD RFP which is due July 12th for Vanguard.  "/>
    <s v="Word of mouth;"/>
    <s v="Rejected"/>
    <m/>
    <s v=""/>
    <m/>
    <m/>
    <m/>
    <m/>
    <m/>
    <x v="5"/>
    <s v=""/>
    <s v="Rejected/Canceled"/>
    <m/>
    <m/>
    <m/>
    <m/>
    <s v="Rejected due to lack of availability"/>
    <s v="Rejected/Canceled"/>
    <m/>
    <d v="2024-06-17T11:31:21"/>
    <s v="FY25 P1"/>
    <s v=""/>
  </r>
  <r>
    <n v="377"/>
    <d v="2024-06-19T13:34:25"/>
    <d v="2024-06-19T13:38:35"/>
    <s v="mararmstrong@deloitte.com"/>
    <s v="Mary Rose Armstrong"/>
    <x v="0"/>
    <m/>
    <s v="Workday"/>
    <m/>
    <m/>
    <s v="No"/>
    <s v="David Lotterer"/>
    <s v="dlotterer@deloitte.com"/>
    <s v="No"/>
    <s v="Stev Seykora"/>
    <s v="sseykora@deloitte.com"/>
    <m/>
    <m/>
    <d v="2024-06-19T00:00:00"/>
    <s v="2 weeks"/>
    <s v="Yes"/>
    <s v="JO-6673389"/>
    <s v="H. Lee Moffitt Cancer Center"/>
    <s v="Life Sciences &amp; Healthcare"/>
    <m/>
    <m/>
    <s v="Orals"/>
    <d v="2024-07-08T00:00:00"/>
    <s v="Content Design / Formatting;"/>
    <s v="Unsure"/>
    <s v="&gt; $5M"/>
    <m/>
    <s v="I'm a repeat user of the pod;"/>
    <s v="Accepted"/>
    <s v="Medium"/>
    <n v="2"/>
    <m/>
    <s v="Shwetha Chandrashekhar"/>
    <m/>
    <m/>
    <m/>
    <x v="97"/>
    <s v=""/>
    <s v="In-Progress"/>
    <n v="0.5"/>
    <d v="2024-06-21T00:00:00"/>
    <m/>
    <m/>
    <m/>
    <s v="Jupiter Updated (Tags/Team)"/>
    <m/>
    <d v="2024-06-19T13:34:25"/>
    <s v="FY25 P1"/>
    <s v=""/>
  </r>
  <r>
    <n v="378"/>
    <d v="2024-06-21T11:31:52"/>
    <d v="2024-06-21T12:18:57"/>
    <s v="mkorbieh@deloitte.com"/>
    <s v="Mark Korbieh"/>
    <x v="0"/>
    <m/>
    <s v="Payroll &amp; Workforce Management Solutions"/>
    <m/>
    <m/>
    <s v="Yes"/>
    <m/>
    <m/>
    <s v="Yes"/>
    <m/>
    <m/>
    <m/>
    <m/>
    <d v="2024-06-25T00:00:00"/>
    <s v="4 + weeks"/>
    <s v="Yes"/>
    <s v="JO-7303564"/>
    <s v="WEYERHAEUSER COMPANY"/>
    <s v="Energy, Resources, &amp; Industrials"/>
    <m/>
    <m/>
    <s v="RFP"/>
    <d v="2024-07-26T00:00:00"/>
    <s v="PMO Support / Bid Management;Content and Asset Creation (net-new);"/>
    <s v="Unsure"/>
    <s v="&gt; $5M"/>
    <s v="This request is being made for a sole source opportunity at Weyerhaeuser to implement UKG HCM, Talent, Payroll and WFM.  This deal will include OCM and potentially some HR Op model redesign work.  The deal is listed at $5M in Jupiter, but will likely be closer to $7M, we are still putting PMs together.  We originally worked with Joann Boduch to win a phase 0 engagement and would like to see if we can partner with her again.  There is no set due date but we are targeting completion by 7/26 and will aim to complete earlier."/>
    <s v="I'm a repeat user of the pod;"/>
    <s v="Accepted"/>
    <s v="Medium"/>
    <n v="2"/>
    <n v="0.33"/>
    <s v="Joann Boduch"/>
    <s v="Jaspreet Kaur"/>
    <m/>
    <m/>
    <x v="123"/>
    <s v=""/>
    <s v="In-Progress"/>
    <n v="0.5"/>
    <d v="2024-06-24T00:00:00"/>
    <m/>
    <m/>
    <m/>
    <s v="Jupiter Updated (Tags/Team)"/>
    <m/>
    <d v="2024-06-21T11:31:52"/>
    <s v="FY25 P1"/>
    <s v=""/>
  </r>
  <r>
    <m/>
    <m/>
    <m/>
    <m/>
    <m/>
    <x v="18"/>
    <m/>
    <m/>
    <m/>
    <m/>
    <m/>
    <m/>
    <m/>
    <m/>
    <m/>
    <m/>
    <m/>
    <m/>
    <m/>
    <m/>
    <m/>
    <m/>
    <m/>
    <m/>
    <m/>
    <m/>
    <m/>
    <m/>
    <m/>
    <m/>
    <m/>
    <m/>
    <m/>
    <m/>
    <m/>
    <s v=""/>
    <m/>
    <m/>
    <m/>
    <m/>
    <m/>
    <x v="5"/>
    <s v=""/>
    <m/>
    <m/>
    <m/>
    <m/>
    <m/>
    <m/>
    <m/>
    <m/>
    <d v="1899-12-30T00:00:00"/>
    <e v="#N/A"/>
    <s v=""/>
  </r>
  <r>
    <n v="379"/>
    <d v="2024-07-09T14:57:17"/>
    <d v="2024-07-09T15:03:15"/>
    <s v="asdaniels@deloitte.com"/>
    <s v="Ashley Cole"/>
    <x v="1"/>
    <m/>
    <m/>
    <s v="Change Services (CS&amp;A / T&amp;C)"/>
    <m/>
    <s v="Yes"/>
    <m/>
    <m/>
    <s v="Yes"/>
    <m/>
    <m/>
    <m/>
    <m/>
    <d v="2024-07-10T00:00:00"/>
    <s v="Less than one week"/>
    <s v="Not a Pursuit"/>
    <m/>
    <s v="AbbVie Org Change Management Preferred Supplier Network RFP"/>
    <s v="Life Sciences &amp; Healthcare"/>
    <m/>
    <m/>
    <m/>
    <d v="2024-07-12T00:00:00"/>
    <s v="Completion of a Supplier Questionnaire with standard Deloitte responses.;"/>
    <s v="Yes"/>
    <s v="N/A - Not a pursuit"/>
    <s v="Request is technically a pursuit but is a request for response to be part of a preferred supplier network for the client for org change management services. The response is due Friday, July 12."/>
    <s v="Word of mouth;"/>
    <s v="Accepted"/>
    <s v="Medium"/>
    <n v="2"/>
    <n v="0.5"/>
    <s v="Logan Webb"/>
    <s v="Sooraj Sreenivasan"/>
    <m/>
    <m/>
    <x v="124"/>
    <s v=""/>
    <s v="Closed"/>
    <n v="0.5"/>
    <d v="2024-07-09T00:00:00"/>
    <m/>
    <d v="2024-07-16T00:00:00"/>
    <m/>
    <s v="Not a Pursuit"/>
    <m/>
    <d v="2024-07-09T14:57:17"/>
    <s v="FY25 P2"/>
    <n v="6.3768865740712499"/>
  </r>
  <r>
    <n v="380"/>
    <d v="2024-07-10T09:20:12"/>
    <d v="2024-07-10T09:25:23"/>
    <s v="jharless@deloitte.com"/>
    <s v="Jeremy Harless"/>
    <x v="0"/>
    <m/>
    <s v="Workday"/>
    <m/>
    <m/>
    <s v="Yes"/>
    <m/>
    <m/>
    <s v="No"/>
    <s v="Dan Sundt"/>
    <s v="dsundt@deloitte.com"/>
    <m/>
    <m/>
    <d v="2024-07-10T00:00:00"/>
    <s v="3 weeks"/>
    <s v="Yes"/>
    <s v="JO-6335347"/>
    <s v="Olin Corporation "/>
    <s v="Energy, Resources, &amp; Industrials"/>
    <m/>
    <m/>
    <s v="RFP"/>
    <d v="2024-07-26T00:00:00"/>
    <s v="PMO Support / Bid Management;Content and Asset Creation (net-new);Content Design / Formatting;"/>
    <s v="Unsure"/>
    <s v="&gt; $5M"/>
    <m/>
    <s v="I'm a repeat user of the pod;"/>
    <s v="Accepted"/>
    <s v="Medium"/>
    <n v="2"/>
    <n v="0.5"/>
    <s v="Michael Gilman"/>
    <s v="Jaspreet Kaur"/>
    <m/>
    <m/>
    <x v="125"/>
    <s v=""/>
    <s v="In-Progress"/>
    <n v="0.5"/>
    <d v="2024-07-11T00:00:00"/>
    <m/>
    <m/>
    <m/>
    <m/>
    <m/>
    <d v="2024-07-10T09:20:12"/>
    <s v="FY25 P2"/>
    <s v=""/>
  </r>
  <r>
    <n v="381"/>
    <d v="2024-07-18T13:18:46"/>
    <d v="2024-07-18T13:36:49"/>
    <s v="mipriore@deloitte.com"/>
    <s v="Michael Priore"/>
    <x v="0"/>
    <m/>
    <s v="ServiceNow HRT"/>
    <m/>
    <m/>
    <s v="Yes"/>
    <m/>
    <m/>
    <s v="No"/>
    <s v="Brian Cespedes"/>
    <s v="bcespedes@deloitte.com"/>
    <m/>
    <m/>
    <d v="2024-07-22T00:00:00"/>
    <s v="2 weeks"/>
    <s v="Yes"/>
    <s v="JO-6741990"/>
    <s v="Vanguard ServiceNow HRSD"/>
    <s v="Financial Services"/>
    <m/>
    <m/>
    <s v="Orals"/>
    <m/>
    <s v="Content Design / Formatting;Orals Coaching;Pursuit Advisory;"/>
    <s v="Unsure"/>
    <s v="&gt; $5M"/>
    <s v="Requesting support around Orals coaching, Getting Orals PPT. Deck ready, and Graphics Support for upcoming Vanguard Orals sessions."/>
    <s v="Word of mouth;"/>
    <s v="Accepted"/>
    <s v="Medium"/>
    <n v="2"/>
    <n v="0.5"/>
    <s v="Shwetha Chandrashekhar"/>
    <s v="Sooraj Sreenivasan"/>
    <s v="Jill Perkins "/>
    <m/>
    <x v="126"/>
    <s v=""/>
    <s v="In-Progress"/>
    <n v="0.5"/>
    <d v="2024-07-19T00:00:00"/>
    <m/>
    <m/>
    <m/>
    <m/>
    <m/>
    <d v="2024-07-18T13:18:46"/>
    <s v="FY25 P2"/>
    <s v=""/>
  </r>
  <r>
    <n v="382"/>
    <d v="2024-07-18T14:41:33"/>
    <d v="2024-07-18T14:43:02"/>
    <s v="alexchun@deloitte.com"/>
    <s v="Alex Chun"/>
    <x v="6"/>
    <s v="HC Operate"/>
    <m/>
    <m/>
    <m/>
    <s v="Yes"/>
    <m/>
    <m/>
    <s v="Yes"/>
    <m/>
    <m/>
    <m/>
    <m/>
    <d v="2024-07-18T00:00:00"/>
    <s v="Less than one week"/>
    <s v="Not a Pursuit"/>
    <m/>
    <s v="Southern Glazers Wine and Spirits (SGWS)"/>
    <s v="Consumer"/>
    <m/>
    <m/>
    <m/>
    <m/>
    <s v="Content Design / Formatting;Content and Asset Creation (net-new);"/>
    <s v="No"/>
    <s v="&lt; $500,000"/>
    <m/>
    <s v="I'm a repeat user of the pod;"/>
    <s v="Accepted"/>
    <s v="High"/>
    <n v="3"/>
    <n v="0.5"/>
    <s v="Shwetha Chandrashekhar"/>
    <m/>
    <m/>
    <m/>
    <x v="97"/>
    <s v=""/>
    <s v="In-Progress"/>
    <n v="0.5"/>
    <d v="2024-07-18T00:00:00"/>
    <m/>
    <m/>
    <m/>
    <m/>
    <m/>
    <d v="2024-07-18T14:41:33"/>
    <s v="FY25 P2"/>
    <s v=""/>
  </r>
  <r>
    <n v="383"/>
    <d v="2024-07-19T10:27:56"/>
    <d v="2024-07-19T10:29:44"/>
    <s v="zpremji@deloitte.com"/>
    <s v="Zain Premji"/>
    <x v="0"/>
    <m/>
    <s v="Digital HR &amp; Emerging Solutions"/>
    <m/>
    <m/>
    <s v="No"/>
    <s v="Puneet Tandon"/>
    <s v="punetandon@deloitte.com"/>
    <s v="No"/>
    <s v="Mustaque Ali"/>
    <s v="muali@deloitte.com"/>
    <m/>
    <m/>
    <d v="2024-07-19T00:00:00"/>
    <s v="1 week"/>
    <s v="Yes"/>
    <s v="JO-7662428"/>
    <s v="Oak View Group"/>
    <s v="Technology, Media, &amp; Telecom"/>
    <m/>
    <m/>
    <s v="RFP"/>
    <d v="2024-07-30T00:00:00"/>
    <s v="PMO Support / Bid Management;Content Design / Formatting;"/>
    <s v="No"/>
    <s v="&gt; $500K - $1.5M"/>
    <m/>
    <s v="I'm a repeat user of the pod;"/>
    <s v="Accepted"/>
    <s v="High"/>
    <n v="3"/>
    <n v="0.5"/>
    <s v="Larry Mallett"/>
    <s v="Srivatsan Sampathkumar"/>
    <m/>
    <m/>
    <x v="127"/>
    <s v=""/>
    <s v="In-Progress"/>
    <n v="0.5"/>
    <d v="2024-07-22T00:00:00"/>
    <m/>
    <m/>
    <m/>
    <m/>
    <m/>
    <d v="2024-07-19T10:27:56"/>
    <s v="FY25 P2"/>
    <s v=""/>
  </r>
  <r>
    <n v="384"/>
    <d v="2024-07-19T15:41:37"/>
    <d v="2024-07-19T15:44:41"/>
    <s v="mpanek@deloitte.com"/>
    <s v="Mark Panek"/>
    <x v="6"/>
    <s v="HC Operate"/>
    <m/>
    <m/>
    <m/>
    <s v="Yes"/>
    <m/>
    <m/>
    <s v="No"/>
    <s v="Mark Squiers"/>
    <s v="msquiers@deloitte.com"/>
    <m/>
    <m/>
    <d v="2024-07-22T00:00:00"/>
    <s v="Less than one week"/>
    <s v="Yes"/>
    <s v="JO-7661200"/>
    <s v="Atlassian"/>
    <s v="Technology, Media, &amp; Telecom"/>
    <m/>
    <m/>
    <s v="RFP"/>
    <d v="2024-07-26T00:00:00"/>
    <s v="PMO Support / Bid Management;Content Design / Formatting;"/>
    <s v="No"/>
    <s v="&gt; $500K - $1.5M"/>
    <s v="would like primarily PMO support to help manage activities/tasks while the sales team focuses on deal strategy. but may require formatting help at the end"/>
    <s v="I'm a repeat user of the pod;"/>
    <s v="Rejected"/>
    <s v="High"/>
    <n v="3"/>
    <m/>
    <m/>
    <m/>
    <m/>
    <m/>
    <x v="5"/>
    <s v=""/>
    <s v="Rejected/Canceled"/>
    <m/>
    <m/>
    <m/>
    <m/>
    <s v="Rejected due to not being a good fit for the Pod after speaking with the SE. Mostly meeting management and light PMO for a quick turn that we wouldn't have availability to staff for a couple of days"/>
    <m/>
    <m/>
    <d v="2024-07-19T15:41:37"/>
    <s v="FY25 P2"/>
    <s v=""/>
  </r>
  <r>
    <n v="385"/>
    <d v="2024-07-23T09:37:07"/>
    <d v="2024-07-23T09:41:28"/>
    <s v="abreimayer@deloitte.com"/>
    <s v="Andrew Breimayer"/>
    <x v="0"/>
    <m/>
    <s v="Workday"/>
    <m/>
    <m/>
    <s v="Yes"/>
    <m/>
    <m/>
    <s v="Yes"/>
    <m/>
    <m/>
    <m/>
    <m/>
    <d v="2024-07-24T00:00:00"/>
    <s v="2 weeks"/>
    <s v="No"/>
    <m/>
    <s v="Boston Children's Hospital"/>
    <s v="Life Sciences &amp; Healthcare"/>
    <s v="Workday or Oracle ERP Implementation"/>
    <m/>
    <s v="RFP"/>
    <d v="2024-08-05T00:00:00"/>
    <s v="Content and Asset Creation (net-new);Content Design / Formatting;"/>
    <s v="Unsure"/>
    <s v="&gt; $5M"/>
    <m/>
    <s v="I'm a repeat user of the pod;"/>
    <s v="Pending Review"/>
    <m/>
    <s v=""/>
    <m/>
    <m/>
    <m/>
    <m/>
    <m/>
    <x v="5"/>
    <s v=""/>
    <m/>
    <m/>
    <m/>
    <m/>
    <m/>
    <m/>
    <m/>
    <m/>
    <d v="2024-07-23T09:37:07"/>
    <s v="FY25 P2"/>
    <s v=""/>
  </r>
  <r>
    <n v="386"/>
    <m/>
    <m/>
    <s v="jhentz@deloitte.com"/>
    <s v="Jennifer Hentz"/>
    <x v="2"/>
    <m/>
    <m/>
    <m/>
    <s v="Workforce Development"/>
    <s v="Yes"/>
    <m/>
    <m/>
    <s v="Yes"/>
    <m/>
    <m/>
    <m/>
    <m/>
    <d v="2024-07-23T00:00:00"/>
    <s v="Less than one week"/>
    <s v="No"/>
    <m/>
    <s v="Amgen"/>
    <s v="Life Sciences &amp; Healthcare"/>
    <s v="Amgen Compliance Learning "/>
    <m/>
    <s v="Pre-RFX"/>
    <m/>
    <s v="Content and Asset Creation (net-new);Pricing Model;"/>
    <s v="No"/>
    <s v="&lt; $500,000"/>
    <s v="this is a sole source opportunity with an existing client "/>
    <s v="Word of mouth;"/>
    <s v="Rejected"/>
    <m/>
    <s v=""/>
    <m/>
    <m/>
    <m/>
    <m/>
    <m/>
    <x v="5"/>
    <s v=""/>
    <m/>
    <m/>
    <m/>
    <m/>
    <m/>
    <s v="Rejected due to not being a good fit for the Pod services and availability of Pod members. This team is looking for the Pod to be both the SME &amp; own the entire opportunity E2E, jumping in that hour vs. waiting for confirmation the next day"/>
    <m/>
    <m/>
    <d v="1899-12-30T00:00:00"/>
    <e v="#N/A"/>
    <s v=""/>
  </r>
  <r>
    <n v="387"/>
    <m/>
    <m/>
    <s v="gstephans@deloitte.com"/>
    <s v="Greg Stephans"/>
    <x v="0"/>
    <m/>
    <s v="Payroll &amp; Workforce Management Solutions"/>
    <m/>
    <m/>
    <s v="Yes"/>
    <m/>
    <m/>
    <s v="No"/>
    <s v="Brian Cespedes"/>
    <s v="bcespedes@deloitte.com"/>
    <m/>
    <m/>
    <d v="2024-07-22T00:00:00"/>
    <s v="Less than one week"/>
    <s v="Yes"/>
    <s v="JO-6765083"/>
    <s v="HD Supply"/>
    <s v="Consumer"/>
    <m/>
    <m/>
    <s v="Orals"/>
    <m/>
    <s v="Content and Asset Creation (net-new);PMO Support / Bid Management;Content Design / Formatting;Account Planning;Pricing Model;Pursuit Advisory;"/>
    <s v="No"/>
    <s v="&gt; $2.5M - $5M"/>
    <s v="Greg and Logan have connected offline on requirements for support for this assignment.  "/>
    <s v="I'm a repeat user of the pod;"/>
    <s v="Accepted"/>
    <s v="Medium"/>
    <n v="2"/>
    <n v="0.25"/>
    <s v="Michael Gilman"/>
    <m/>
    <m/>
    <m/>
    <x v="53"/>
    <s v=""/>
    <s v="In-Progress"/>
    <n v="0.25"/>
    <d v="2024-07-23T00:00:00"/>
    <m/>
    <m/>
    <m/>
    <m/>
    <m/>
    <d v="2024-07-22T00:00:00"/>
    <s v="FY25 P2"/>
    <s v=""/>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
  <r>
    <n v="18"/>
    <d v="2022-04-06T12:40:59"/>
    <d v="2022-04-06T12:43:45"/>
    <s v="Anonymous"/>
    <s v="HCM GTM Pod Submitted"/>
    <s v="HRT"/>
    <m/>
    <s v="HR Strategy &amp; Solutions"/>
    <m/>
    <m/>
    <m/>
    <s v="Chris Forti"/>
    <s v="chrisforti@deloitte.com"/>
    <m/>
    <s v="Cathi Cunningham"/>
    <s v="cacunningham@deloitte.com"/>
    <s v="No"/>
    <s v="Eastern Standard Time (EST);Central Standard Time (CST);Pacific Standard Time (PST);"/>
    <d v="2022-04-06T00:00:00"/>
    <m/>
    <s v="Yes"/>
    <x v="0"/>
    <x v="0"/>
    <s v="Life Sciences &amp; Healthcare"/>
    <s v="Finance / HR Transformation - Name needs updated"/>
    <s v="Not Tiered"/>
    <s v="RFP"/>
    <x v="0"/>
    <m/>
    <m/>
    <s v="&gt; $1.5M - $2.5M"/>
    <s v="Need to check Mercury for opportunity value, Tiering, and pursuit name.  As of 4/6 waiting on Chris Forti to provide Mercury ID"/>
    <s v="Word of mouth"/>
    <s v="Accepted"/>
    <s v="Medium"/>
    <n v="2"/>
    <n v="0.33"/>
    <x v="0"/>
    <m/>
    <m/>
    <m/>
    <s v="Nick D'Angelo"/>
    <n v="0"/>
    <x v="0"/>
    <n v="0"/>
    <m/>
    <m/>
    <d v="2022-06-10T00:00:00"/>
    <m/>
    <s v="Jupiter Updated (Tags/Team)"/>
    <m/>
    <m/>
    <d v="2022-04-06T12:40:59"/>
    <s v="FY22 P12"/>
    <n v="64.471539351899992"/>
    <m/>
    <m/>
  </r>
  <r>
    <n v="19"/>
    <d v="2022-04-07T12:07:38"/>
    <d v="2022-04-07T12:08:40"/>
    <s v="Anonymous"/>
    <s v="HCM GTM Pod Submitted"/>
    <s v="HRT"/>
    <m/>
    <s v="HR Strategy &amp; Solutions"/>
    <m/>
    <m/>
    <m/>
    <s v="Mindy Sanchez"/>
    <s v="minsanchez@deloitte.com"/>
    <m/>
    <s v="John Brownridge"/>
    <s v="jbrownridge@deloitte.com"/>
    <s v="No"/>
    <s v="Eastern Standard Time (EST);Pacific Standard Time (PST);"/>
    <d v="2022-04-07T00:00:00"/>
    <m/>
    <s v="Yes"/>
    <x v="1"/>
    <x v="1"/>
    <s v="Life Sciences &amp; Healthcare"/>
    <s v="Intuitive Surgical - Current State Assessment &amp; Selection"/>
    <s v="Not Tiered"/>
    <s v="RFP"/>
    <x v="1"/>
    <m/>
    <m/>
    <s v="&gt; $500K - $1.5M"/>
    <s v="Support needed until 4/8. Quick turnaround."/>
    <s v="Word of mouth"/>
    <s v="Accepted"/>
    <s v="Medium"/>
    <n v="2"/>
    <n v="0.25"/>
    <x v="0"/>
    <m/>
    <m/>
    <m/>
    <s v="Nick D'Angelo"/>
    <n v="0"/>
    <x v="0"/>
    <n v="0"/>
    <m/>
    <m/>
    <d v="2022-05-17T00:00:00"/>
    <m/>
    <s v="Jupiter Updated (Tags/Team)"/>
    <m/>
    <m/>
    <d v="2022-04-07T12:07:38"/>
    <s v="FY22 P12"/>
    <n v="39.494699074100936"/>
    <m/>
    <m/>
  </r>
  <r>
    <n v="20"/>
    <d v="2022-04-07T13:03:18"/>
    <d v="2022-04-07T13:50:24"/>
    <s v="Anonymous"/>
    <s v="HCM GTM Pod Submitted"/>
    <s v="HRT"/>
    <m/>
    <s v="Workday Enabled Transformation"/>
    <m/>
    <m/>
    <m/>
    <s v="Jeremy Harless"/>
    <s v="jharless@deloitte.com"/>
    <m/>
    <s v="Victor Reyes"/>
    <s v="vreyes@deloitte.com"/>
    <s v="No"/>
    <s v="Pacific Standard Time (PST);Central Standard Time (CST);Eastern Standard Time (EST);"/>
    <d v="2022-04-07T00:00:00"/>
    <m/>
    <s v="Yes"/>
    <x v="2"/>
    <x v="2"/>
    <s v="Energy, Resources, &amp; Industrials"/>
    <m/>
    <m/>
    <m/>
    <x v="2"/>
    <m/>
    <m/>
    <m/>
    <s v="Client is AEP. There is an existing Mercury ID for the original Oracle pursuit. AEP has now decided to go with Workday, so Jeremy will confirm with Victor if we are keeping the existing Mercury ID or creating a new one."/>
    <s v="Word of mouth"/>
    <s v="Accepted"/>
    <s v="Medium"/>
    <n v="2"/>
    <n v="0.33"/>
    <x v="1"/>
    <m/>
    <m/>
    <m/>
    <s v="Shiva Devarajan"/>
    <n v="0"/>
    <x v="0"/>
    <n v="0"/>
    <m/>
    <m/>
    <d v="2022-04-28T00:00:00"/>
    <m/>
    <s v="Jupiter Updated (Tags/Team)"/>
    <m/>
    <m/>
    <d v="2022-04-07T13:03:18"/>
    <s v="FY22 P12"/>
    <n v="20.456041666700912"/>
    <m/>
    <m/>
  </r>
  <r>
    <n v="21"/>
    <d v="2022-04-12T09:42:18"/>
    <d v="2022-04-12T09:45:32"/>
    <s v="Anonymous"/>
    <s v="HCM GTM Pod Submitted"/>
    <s v="HRT"/>
    <m/>
    <s v="Oracle Enabled Transformation"/>
    <m/>
    <m/>
    <m/>
    <m/>
    <m/>
    <m/>
    <s v="Mike Levin"/>
    <s v="milevin@deloitte.com"/>
    <s v="Yes"/>
    <s v="Central Standard Time (CST);"/>
    <d v="2022-04-12T00:00:00"/>
    <m/>
    <s v="Yes"/>
    <x v="3"/>
    <x v="3"/>
    <s v="Technology, Media, &amp; Telecom"/>
    <s v="Motorola Oracle Cloud HCM Implementation"/>
    <s v="Not Tiered"/>
    <s v="RFP"/>
    <x v="2"/>
    <m/>
    <m/>
    <m/>
    <s v="Will pull additional details from Mercury"/>
    <m/>
    <s v="Accepted"/>
    <s v="Low"/>
    <n v="1"/>
    <n v="0.25"/>
    <x v="1"/>
    <m/>
    <m/>
    <m/>
    <s v="Shiva Devarajan"/>
    <n v="0"/>
    <x v="0"/>
    <n v="0"/>
    <m/>
    <m/>
    <d v="2022-05-06T00:00:00"/>
    <m/>
    <s v="Jupiter Updated (Tags/Team)"/>
    <m/>
    <m/>
    <d v="2022-04-12T09:42:18"/>
    <s v="FY22 P12"/>
    <n v="23.595625000001746"/>
    <m/>
    <m/>
  </r>
  <r>
    <n v="22"/>
    <d v="2022-05-02T12:00:03"/>
    <d v="2022-05-02T12:03:01"/>
    <s v="Anonymous"/>
    <s v="HCM GTM Pod Submitted"/>
    <s v="HRT"/>
    <m/>
    <s v="HR Strategy &amp; Solutions"/>
    <m/>
    <m/>
    <m/>
    <s v="Carl Eisenmann"/>
    <s v="ceisenmann@deloitte.com"/>
    <m/>
    <s v="Andrew Heller"/>
    <s v="anheller@deloitte.com"/>
    <s v="No"/>
    <s v="Central Standard Time (CST);Eastern Standard Time (EST);"/>
    <d v="2022-04-28T00:00:00"/>
    <m/>
    <s v="Not a Pursuit"/>
    <x v="4"/>
    <x v="4"/>
    <s v="Energy, Resources, &amp; Industrials"/>
    <s v="Project Sunrise"/>
    <s v="Not Tiered"/>
    <s v="Early Conversations"/>
    <x v="3"/>
    <m/>
    <m/>
    <s v="&gt; $500K - $1.5M"/>
    <s v="Requested by Neal. Entry submitted by HC Sales COE Nick D'Angelo."/>
    <s v="I'm a repeat user of the pod!"/>
    <s v="Accepted"/>
    <s v="Medium"/>
    <n v="2"/>
    <n v="0.33"/>
    <x v="0"/>
    <m/>
    <m/>
    <m/>
    <s v="Nick D'Angelo"/>
    <n v="0"/>
    <x v="0"/>
    <m/>
    <m/>
    <m/>
    <d v="2022-05-19T00:00:00"/>
    <m/>
    <s v="Not a Pursuit"/>
    <m/>
    <m/>
    <d v="2022-05-02T12:00:03"/>
    <s v="FY22 P13"/>
    <n v="16.499965277798765"/>
    <m/>
    <m/>
  </r>
  <r>
    <n v="23"/>
    <d v="2022-05-11T12:32:49"/>
    <d v="2022-05-11T12:47:55"/>
    <s v="Anonymous"/>
    <s v="HCM GTM Pod Submitted"/>
    <s v="OT"/>
    <m/>
    <m/>
    <s v="Organizational Strategy, Design, and Transition"/>
    <m/>
    <m/>
    <m/>
    <m/>
    <m/>
    <s v="Kathy Kim"/>
    <s v="kathkim@deloitte.com"/>
    <s v="Yes"/>
    <s v="Eastern Standard Time (EST);"/>
    <d v="2022-05-09T00:00:00"/>
    <m/>
    <s v="Yes"/>
    <x v="5"/>
    <x v="5"/>
    <s v="Technology, Media, &amp; Telecom"/>
    <s v="Project Dynamite - Phase 2"/>
    <s v="Tier 1"/>
    <s v="RFP"/>
    <x v="4"/>
    <m/>
    <m/>
    <s v="&gt; $5M"/>
    <s v="Will pull additional details from Mercury"/>
    <m/>
    <s v="Accepted"/>
    <s v="High"/>
    <n v="3"/>
    <n v="0.5"/>
    <x v="1"/>
    <m/>
    <m/>
    <m/>
    <s v="Shiva Devarajan"/>
    <n v="0"/>
    <x v="0"/>
    <n v="0"/>
    <m/>
    <m/>
    <d v="2022-05-18T00:00:00"/>
    <m/>
    <s v="Jupiter Updated (Tags/Team)"/>
    <m/>
    <m/>
    <d v="2022-05-11T12:32:49"/>
    <s v="FY22 P13"/>
    <n v="6.4772106481032097"/>
    <m/>
    <m/>
  </r>
  <r>
    <n v="24"/>
    <d v="2022-05-17T11:07:47"/>
    <d v="2022-05-17T11:11:59"/>
    <s v="Anonymous"/>
    <s v="HCM GTM Pod Submitted"/>
    <s v="HRT"/>
    <m/>
    <s v="HR Strategy &amp; Solutions"/>
    <m/>
    <m/>
    <m/>
    <s v="Iman Elchorbagy"/>
    <s v="ielchorbagy@deloitte.com"/>
    <m/>
    <s v="Bob Burnett"/>
    <s v="bburnett@deloitte.com"/>
    <s v="No"/>
    <s v="Eastern Standard Time (EST);"/>
    <d v="2022-05-16T00:00:00"/>
    <m/>
    <s v="Yes"/>
    <x v="6"/>
    <x v="6"/>
    <s v="Technology, Media, &amp; Telecom"/>
    <s v="Intuit - Workday Process, Change, Governance"/>
    <s v="Tier 2"/>
    <s v="RFP"/>
    <x v="5"/>
    <m/>
    <m/>
    <s v="&gt; $2.5M - $5M"/>
    <m/>
    <s v="I'm a repeat user of the pod!"/>
    <s v="Accepted"/>
    <s v="Medium"/>
    <n v="2"/>
    <n v="0.33"/>
    <x v="0"/>
    <m/>
    <m/>
    <m/>
    <s v="Nick D'Angelo"/>
    <n v="0"/>
    <x v="0"/>
    <n v="0"/>
    <m/>
    <m/>
    <d v="2022-06-10T00:00:00"/>
    <m/>
    <s v="Jupiter Updated (Tags/Team)"/>
    <m/>
    <m/>
    <d v="2022-05-17T11:07:47"/>
    <s v="FY22 P13"/>
    <n v="23.536261574103264"/>
    <m/>
    <m/>
  </r>
  <r>
    <n v="25"/>
    <d v="2022-05-18T09:25:21"/>
    <d v="2022-05-18T12:43:28"/>
    <s v="Anonymous"/>
    <s v="HCM GTM Pod Submitted"/>
    <s v="WT"/>
    <m/>
    <m/>
    <m/>
    <s v="Workforce Strategy"/>
    <m/>
    <s v="Chris Forti"/>
    <s v="chrisforti@deloitte.com"/>
    <m/>
    <s v="Scott Delmar"/>
    <s v="sdelmar@deloitte.com"/>
    <s v="No"/>
    <s v="Eastern Standard Time (EST);Central Standard Time (CST);"/>
    <d v="2022-05-18T00:00:00"/>
    <m/>
    <s v="Yes"/>
    <x v="7"/>
    <x v="7"/>
    <s v="Life Sciences &amp; Healthcare"/>
    <s v="Johns Hopkins Health System WFM Phase 0/Deployment"/>
    <s v="Not Tiered"/>
    <s v="RFP"/>
    <x v="6"/>
    <m/>
    <m/>
    <s v="&gt; $2.5M - $5M"/>
    <m/>
    <s v="I'm a repeat user of the pod;"/>
    <s v="Accepted"/>
    <s v="Low"/>
    <n v="1"/>
    <n v="0.17"/>
    <x v="0"/>
    <m/>
    <m/>
    <m/>
    <s v="Nick D'Angelo"/>
    <n v="0"/>
    <x v="0"/>
    <n v="0"/>
    <m/>
    <m/>
    <d v="2022-05-18T00:00:00"/>
    <s v="Single day turnaround, but very low scope activity"/>
    <s v="Jupiter Updated (Tags/Team)"/>
    <m/>
    <m/>
    <d v="2022-05-18T09:25:21"/>
    <s v="FY22 P13"/>
    <n v="-0.39260416670003906"/>
    <m/>
    <m/>
  </r>
  <r>
    <n v="26"/>
    <d v="2022-05-25T13:28:52"/>
    <d v="2022-05-25T13:35:39"/>
    <s v="Anonymous"/>
    <s v="HCM GTM Pod Submitted"/>
    <s v="M&amp;A"/>
    <m/>
    <m/>
    <m/>
    <m/>
    <m/>
    <s v="Carl Eisenmann"/>
    <s v="ceisenmann@deloitte.com"/>
    <m/>
    <s v="Andrew Heller"/>
    <s v="anheller@deloitte.com"/>
    <s v="No"/>
    <s v="Central Standard Time (CST);"/>
    <d v="2022-04-26T00:00:00"/>
    <m/>
    <s v="Yes"/>
    <x v="8"/>
    <x v="8"/>
    <s v="Financial Services"/>
    <s v="Platinum Equity M&amp;A"/>
    <s v="Not Tiered"/>
    <s v="RFI"/>
    <x v="3"/>
    <m/>
    <m/>
    <s v="&lt; $500,000"/>
    <m/>
    <s v="I'm a repeat user of the pod!"/>
    <s v="Accepted"/>
    <s v="High"/>
    <n v="3"/>
    <n v="0.25"/>
    <x v="0"/>
    <m/>
    <m/>
    <m/>
    <s v="Nick D'Angelo"/>
    <n v="0"/>
    <x v="0"/>
    <n v="0"/>
    <m/>
    <m/>
    <d v="2022-06-06T00:00:00"/>
    <m/>
    <s v="Jupiter Updated (Tags/Team)"/>
    <m/>
    <m/>
    <d v="2022-05-25T13:28:52"/>
    <s v="FY22 P13"/>
    <n v="11.438287037002738"/>
    <m/>
    <m/>
  </r>
  <r>
    <n v="27"/>
    <d v="2022-05-25T13:39:02"/>
    <d v="2022-05-25T13:40:44"/>
    <s v="Anonymous"/>
    <s v="HCM GTM Pod Submitted"/>
    <s v="M&amp;A"/>
    <m/>
    <m/>
    <m/>
    <m/>
    <m/>
    <s v="Carl Eisenmann"/>
    <s v="ceisenmann@deloitte.com"/>
    <m/>
    <s v="Andrew Heller"/>
    <s v="anheller@deloitte.com"/>
    <s v="No"/>
    <s v="Central Standard Time (CST);"/>
    <d v="2022-04-26T00:00:00"/>
    <m/>
    <s v="Not a Pursuit"/>
    <x v="4"/>
    <x v="9"/>
    <s v="Financial Services"/>
    <s v="M&amp;A Playbook"/>
    <s v="Not Tiered"/>
    <s v="Early Conversations"/>
    <x v="3"/>
    <m/>
    <m/>
    <s v="&lt; $500,000"/>
    <s v="M&amp;A Playbook development"/>
    <s v="I'm a repeat user of the pod!"/>
    <s v="Accepted"/>
    <s v="High"/>
    <n v="3"/>
    <n v="0.2"/>
    <x v="0"/>
    <m/>
    <m/>
    <m/>
    <s v="Nick D'Angelo"/>
    <n v="0"/>
    <x v="0"/>
    <n v="0"/>
    <m/>
    <m/>
    <d v="2022-06-08T00:00:00"/>
    <m/>
    <s v="Not a Pursuit"/>
    <m/>
    <m/>
    <d v="2022-05-25T13:39:02"/>
    <s v="FY22 P13"/>
    <n v="13.431226851898828"/>
    <m/>
    <m/>
  </r>
  <r>
    <n v="28"/>
    <d v="2022-06-06T08:58:39"/>
    <d v="2022-06-06T09:04:52"/>
    <s v="Anonymous"/>
    <s v="HCM GTM Pod Submitted"/>
    <s v="HRT"/>
    <m/>
    <s v="HR Strategy &amp; Solutions"/>
    <m/>
    <m/>
    <m/>
    <s v="Andrew Clark"/>
    <s v="andrclark@deloitte.com"/>
    <m/>
    <s v="Keith Burr"/>
    <s v="kburr@deloitte.com"/>
    <s v="No"/>
    <s v="Eastern Standard Time (EST);"/>
    <d v="2022-06-06T00:00:00"/>
    <m/>
    <s v="Yes"/>
    <x v="9"/>
    <x v="10"/>
    <s v="Consumer"/>
    <s v="TJX HR Modernization - Workday - Phase 0"/>
    <s v="Tier 1"/>
    <s v="RFP"/>
    <x v="7"/>
    <m/>
    <m/>
    <s v="&gt; $5M"/>
    <s v="At this time, the client is deciding whether they want to go with SAP, Workday, or Oracle. The decision the client makes will impact the respective market offering that will take on this work. "/>
    <s v="I'm a repeat user of the pod!"/>
    <s v="Accepted"/>
    <s v="High"/>
    <n v="3"/>
    <n v="0.5"/>
    <x v="0"/>
    <m/>
    <m/>
    <m/>
    <s v="Nick D'Angelo"/>
    <n v="0"/>
    <x v="0"/>
    <n v="0"/>
    <m/>
    <m/>
    <d v="2022-10-20T00:00:00"/>
    <m/>
    <s v="Jupiter Updated (Tags/Team)"/>
    <s v="Content Uploaded"/>
    <m/>
    <d v="2022-06-06T08:58:39"/>
    <s v="FY23 P1"/>
    <n v="135.62593750000087"/>
    <m/>
    <m/>
  </r>
  <r>
    <n v="29"/>
    <d v="2022-06-09T07:18:46"/>
    <d v="2022-06-09T07:24:44"/>
    <s v="Anonymous"/>
    <s v="HCM GTM Pod Submitted"/>
    <s v="HRT"/>
    <m/>
    <s v="Workday Enabled Transformation"/>
    <m/>
    <m/>
    <m/>
    <s v="Carl Eisenmann"/>
    <s v="ceisenmann@deloitte.com"/>
    <m/>
    <s v="Dan Sundt"/>
    <s v="dsundt@deloitte.com"/>
    <s v="No"/>
    <s v="Central Standard Time (CST);"/>
    <d v="2022-06-09T00:00:00"/>
    <m/>
    <s v="Yes"/>
    <x v="10"/>
    <x v="11"/>
    <s v="Energy, Resources, &amp; Industrials"/>
    <s v="Hillenbrand HR Transformation"/>
    <s v="Not Tiered"/>
    <s v="Orals"/>
    <x v="3"/>
    <m/>
    <m/>
    <s v="&gt; $5M"/>
    <s v="Client is still in the process of selecting between Oracle and Workday. Will need to update the Primary Market offering based on what vendor they decide to go with.  MO-729333.  Proposal submitted and Orals was already held. At this point we are in additional conversations to secure client confidence that we can deliver"/>
    <s v="I'm a repeat user of the pod!"/>
    <s v="Accepted"/>
    <s v="Medium"/>
    <n v="2"/>
    <n v="0.25"/>
    <x v="2"/>
    <m/>
    <m/>
    <m/>
    <s v="Ava Damri"/>
    <n v="0"/>
    <x v="0"/>
    <n v="0"/>
    <m/>
    <m/>
    <d v="2022-06-30T00:00:00"/>
    <m/>
    <s v="Jupiter Updated (Tags/Team)"/>
    <s v="Content Uploaded"/>
    <m/>
    <d v="2022-06-09T07:18:46"/>
    <s v="FY23 P1"/>
    <n v="20.695300925901392"/>
    <m/>
    <m/>
  </r>
  <r>
    <n v="30"/>
    <d v="2022-06-09T15:02:53"/>
    <d v="2022-06-09T15:05:31"/>
    <s v="Anonymous"/>
    <s v="HCM GTM Pod Submitted"/>
    <s v="HRT"/>
    <m/>
    <s v="Workday Enabled Transformation"/>
    <m/>
    <m/>
    <m/>
    <s v="Richard Wrye"/>
    <s v="rwrye@deloitte.com"/>
    <m/>
    <s v="Andrew Breimayer "/>
    <s v="abreimayer@deloitte.com"/>
    <s v="No"/>
    <s v="Eastern Standard Time (EST);Central Standard Time (CST);Pacific Standard Time (PST);"/>
    <d v="2022-06-09T00:00:00"/>
    <m/>
    <s v="Yes"/>
    <x v="11"/>
    <x v="12"/>
    <s v="Life Sciences &amp; Healthcare"/>
    <s v="HSS: ERP Implementation"/>
    <s v="Not Tiered"/>
    <s v="RFP"/>
    <x v="8"/>
    <m/>
    <m/>
    <s v="&gt; $5M"/>
    <s v="Client has not full committed to Workday, but the assumption is they will choose workday."/>
    <s v="Neal Kimball"/>
    <s v="Accepted"/>
    <s v="Low"/>
    <n v="1"/>
    <n v="0.33"/>
    <x v="2"/>
    <m/>
    <m/>
    <m/>
    <s v="Ava Damri"/>
    <n v="0"/>
    <x v="0"/>
    <n v="0"/>
    <m/>
    <m/>
    <d v="2022-07-20T00:00:00"/>
    <m/>
    <s v="Jupiter Updated (Tags/Team)"/>
    <s v="Content Uploaded"/>
    <m/>
    <d v="2022-06-09T15:02:53"/>
    <s v="FY23 P1"/>
    <n v="40.372997685197333"/>
    <m/>
    <m/>
  </r>
  <r>
    <n v="31"/>
    <d v="2022-06-20T09:21:50"/>
    <d v="2022-06-20T09:24:19"/>
    <s v="Anonymous"/>
    <s v="HCM GTM Pod Submitted"/>
    <s v="OT"/>
    <m/>
    <m/>
    <s v="Change Services (CS&amp;A / T&amp;C)"/>
    <m/>
    <m/>
    <s v="Kathy Kim"/>
    <s v="kathkim@deloitte.com"/>
    <m/>
    <s v="Bradd Craver"/>
    <s v="bcraver@deloitte.com"/>
    <s v="No"/>
    <s v="Eastern Standard Time (EST);Central Standard Time (CST);"/>
    <d v="2022-06-14T00:00:00"/>
    <m/>
    <s v="Yes"/>
    <x v="12"/>
    <x v="13"/>
    <s v="Consumer"/>
    <s v="GM EV Learning &amp; Development"/>
    <s v="Not Tiered"/>
    <s v="Early Conversations"/>
    <x v="3"/>
    <m/>
    <m/>
    <s v="&lt; $500K"/>
    <m/>
    <s v="I'm a repeat user of the pod!"/>
    <s v="Accepted"/>
    <s v="Medium"/>
    <n v="2"/>
    <n v="0.5"/>
    <x v="2"/>
    <m/>
    <m/>
    <s v="Shiva Devarajan"/>
    <s v="Ava Damri, Shiva Devarajan"/>
    <n v="0"/>
    <x v="0"/>
    <n v="0"/>
    <m/>
    <m/>
    <d v="2022-05-13T00:00:00"/>
    <m/>
    <s v="Jupiter Updated (Tags/Team)"/>
    <m/>
    <m/>
    <d v="2022-06-20T09:21:50"/>
    <s v="FY23 P1"/>
    <n v="-38.390162037001573"/>
    <m/>
    <m/>
  </r>
  <r>
    <n v="32"/>
    <d v="2022-06-20T14:05:26"/>
    <d v="2022-06-20T15:00:58"/>
    <s v="Anonymous"/>
    <s v="HCM GTM Pod Submitted"/>
    <s v="Internal - HC Sales Operations"/>
    <m/>
    <m/>
    <m/>
    <m/>
    <m/>
    <m/>
    <m/>
    <m/>
    <s v="Chris Forti"/>
    <s v="chrisforti@deloitte.com"/>
    <s v="Yes"/>
    <s v="Eastern Standard Time (EST);"/>
    <d v="2022-06-20T00:00:00"/>
    <m/>
    <s v="Not a Pursuit"/>
    <x v="4"/>
    <x v="14"/>
    <s v="N/A"/>
    <s v="N/A"/>
    <s v="N/A"/>
    <s v="N/A"/>
    <x v="3"/>
    <m/>
    <m/>
    <s v="N/A"/>
    <s v="Internal project: CSM Playbook"/>
    <s v="I'm a repeat user of the pod!"/>
    <s v="Accepted"/>
    <s v="Low"/>
    <n v="1"/>
    <n v="0.17"/>
    <x v="1"/>
    <s v="Ava Damri"/>
    <m/>
    <m/>
    <s v="Shiva Devarajan, Ava Damri"/>
    <n v="0"/>
    <x v="0"/>
    <n v="0"/>
    <m/>
    <m/>
    <d v="2022-07-08T00:00:00"/>
    <s v="Also supported by Nick D'Angelo as tertiary"/>
    <s v="Not a Pursuit"/>
    <m/>
    <m/>
    <d v="2022-06-20T14:05:26"/>
    <s v="FY23 P1"/>
    <n v="17.412893518499914"/>
    <m/>
    <m/>
  </r>
  <r>
    <n v="35"/>
    <d v="2022-06-28T15:09:01"/>
    <d v="2022-06-28T15:11:47"/>
    <s v="adamri@deloitte.com"/>
    <s v="Ava Damri"/>
    <s v="HRT"/>
    <m/>
    <s v="Payroll &amp; Workforce Management Solutions"/>
    <m/>
    <m/>
    <m/>
    <s v="Kathy Kim"/>
    <s v="kathkim@deloitte.com"/>
    <m/>
    <s v="Bradd Craver"/>
    <s v="bcraver@deloitte.com"/>
    <s v="No"/>
    <s v="Eastern Standard Time (EST);"/>
    <d v="2022-06-07T00:00:00"/>
    <m/>
    <s v="Yes"/>
    <x v="13"/>
    <x v="15"/>
    <s v="Financial Services"/>
    <s v="GMF CHRO Lab"/>
    <s v="Not Tiered"/>
    <s v="Pre-RFX"/>
    <x v="3"/>
    <m/>
    <m/>
    <m/>
    <s v="For the CHRO Greenhouse Lab, which is part of a larger pursuit. GMF HR Service Delivery ($400K)_x000a_Lab is DHRSS $70K"/>
    <s v="I'm a repeat user of the pod!"/>
    <s v="Accepted"/>
    <s v="High"/>
    <n v="3"/>
    <n v="0.5"/>
    <x v="2"/>
    <m/>
    <m/>
    <m/>
    <s v="Ava Damri"/>
    <n v="0"/>
    <x v="0"/>
    <n v="0"/>
    <m/>
    <m/>
    <d v="2022-08-31T00:00:00"/>
    <m/>
    <s v="Jupiter Updated (Tags/Team)"/>
    <s v="Content Uploaded"/>
    <m/>
    <d v="2022-06-28T15:09:01"/>
    <s v="FY23 P2"/>
    <n v="63.368738425902848"/>
    <m/>
    <m/>
  </r>
  <r>
    <n v="36"/>
    <d v="2022-06-29T13:17:03"/>
    <d v="2022-06-29T13:19:01"/>
    <s v="ndangelo@deloitte.com"/>
    <s v="Nick D'Angelo"/>
    <s v="HRT"/>
    <m/>
    <s v="HR Strategy &amp; Solutions"/>
    <m/>
    <m/>
    <m/>
    <s v="Puneet Tandon"/>
    <s v="Punetandon@deloitte.com"/>
    <m/>
    <s v="Mike Teska"/>
    <s v="mteska@deloitte.com"/>
    <s v="No"/>
    <s v="Eastern Standard Time (EST);Mountain Standard Time (MST);Central Standard Time (CST);"/>
    <d v="2022-06-29T00:00:00"/>
    <m/>
    <s v="Yes"/>
    <x v="14"/>
    <x v="16"/>
    <s v="Financial Services"/>
    <s v="HR Operations Strategy"/>
    <s v="Not Tiered"/>
    <s v="RFP"/>
    <x v="9"/>
    <m/>
    <m/>
    <s v="&lt; $500,000"/>
    <m/>
    <s v="Someone from the pod reached out to me offering to assist on my pursuit"/>
    <s v="Accepted"/>
    <s v="High"/>
    <n v="3"/>
    <n v="0.25"/>
    <x v="0"/>
    <m/>
    <m/>
    <m/>
    <s v="Nick D'Angelo"/>
    <n v="0"/>
    <x v="0"/>
    <n v="0"/>
    <m/>
    <m/>
    <d v="2022-07-15T00:00:00"/>
    <m/>
    <s v="Jupiter Updated (Tags/Team)"/>
    <m/>
    <m/>
    <d v="2022-06-29T13:17:03"/>
    <s v="FY23 P2"/>
    <n v="15.446493055598694"/>
    <m/>
    <m/>
  </r>
  <r>
    <n v="37"/>
    <d v="2022-07-21T08:28:47"/>
    <d v="2022-07-21T08:33:33"/>
    <s v="adamri@deloitte.com"/>
    <s v="Ava Damri"/>
    <s v="HRT"/>
    <m/>
    <s v="Workday Enabled Transformation"/>
    <m/>
    <m/>
    <m/>
    <s v="Richard Wrye"/>
    <s v="rwrye@deloitte.com"/>
    <m/>
    <s v="Steve Seykora"/>
    <s v="sseykora@deloitte.com"/>
    <s v="No"/>
    <s v="Eastern Standard Time (EST);Central Standard Time (CST);"/>
    <d v="2022-07-21T00:00:00"/>
    <m/>
    <s v="Yes"/>
    <x v="15"/>
    <x v="17"/>
    <s v="Life Sciences &amp; Healthcare"/>
    <s v="_x000a_Nationwide Children's ERP Implementation"/>
    <s v="Not Tiered"/>
    <s v="Orals"/>
    <x v="3"/>
    <m/>
    <m/>
    <s v="&gt; $5M"/>
    <s v="Pursuit was submitted for both Workday and Oracle.  NCH Is leaning towards Workday and has asked the team back for Workday Orals on 8/2. "/>
    <s v="I'm a repeat user of the pod!"/>
    <s v="Accepted"/>
    <s v="Medium"/>
    <n v="2"/>
    <n v="0.33"/>
    <x v="2"/>
    <m/>
    <m/>
    <m/>
    <s v="Ava Damri"/>
    <n v="0"/>
    <x v="0"/>
    <n v="0"/>
    <m/>
    <m/>
    <d v="2022-09-21T00:00:00"/>
    <m/>
    <s v="Jupiter Updated (Tags/Team)"/>
    <s v="Content Uploaded"/>
    <m/>
    <d v="2022-07-21T08:28:47"/>
    <s v="FY23 P2"/>
    <n v="61.646678240700567"/>
    <m/>
    <m/>
  </r>
  <r>
    <n v="38"/>
    <d v="2022-07-22T11:17:33"/>
    <d v="2022-07-22T11:18:54"/>
    <s v="ceisenmann@deloitte.com"/>
    <s v="Carl Eisenmann"/>
    <s v="HRT"/>
    <m/>
    <s v="HR Strategy &amp; Solutions"/>
    <m/>
    <m/>
    <m/>
    <m/>
    <m/>
    <m/>
    <s v="Carl Eisenmann"/>
    <s v="ceisenmann@deloitte.com"/>
    <s v="Yes"/>
    <s v="Central Standard Time (CST);"/>
    <d v="2022-07-25T00:00:00"/>
    <m/>
    <s v="Yes"/>
    <x v="16"/>
    <x v="18"/>
    <s v="Financial Services"/>
    <s v="_x000a_Millennium HRT - Design Phase 1"/>
    <s v="Not Tiered"/>
    <s v="RFP"/>
    <x v="10"/>
    <m/>
    <m/>
    <s v="&gt; $5M"/>
    <s v="This is a cross MO oppty and we need proposal design/slide creation support and overall sales pursuit management help. "/>
    <s v="I'm a repeat user of the pod!"/>
    <s v="Accepted"/>
    <s v="High"/>
    <n v="3"/>
    <n v="0.33"/>
    <x v="0"/>
    <m/>
    <m/>
    <m/>
    <s v="Nick D'Angelo"/>
    <n v="0"/>
    <x v="0"/>
    <n v="0"/>
    <m/>
    <m/>
    <d v="2022-08-01T00:00:00"/>
    <m/>
    <s v="Jupiter Updated (Tags/Team)"/>
    <m/>
    <m/>
    <d v="2022-07-22T11:17:33"/>
    <s v="FY23 P2"/>
    <n v="9.5294791666965466"/>
    <m/>
    <m/>
  </r>
  <r>
    <n v="39"/>
    <d v="2022-07-26T15:00:43"/>
    <d v="2022-07-26T15:03:01"/>
    <s v="ndangelo@deloitte.com"/>
    <s v="Nick D'Angelo"/>
    <s v="UKG - Deloitte Vendor Relationship"/>
    <m/>
    <m/>
    <m/>
    <m/>
    <m/>
    <s v="Cynthia DeVooght"/>
    <s v="cdevooght@deloitte.com"/>
    <m/>
    <s v="Chip Newton"/>
    <s v="chipnewton@deloitte.com"/>
    <s v="No"/>
    <s v="Central Standard Time (CST);"/>
    <d v="2022-07-25T00:00:00"/>
    <m/>
    <s v="Not a Pursuit"/>
    <x v="4"/>
    <x v="19"/>
    <s v="Consumer"/>
    <s v="UKG - Deloitte Vendor Alliance"/>
    <s v="Not Tiered"/>
    <s v="Early Conversations"/>
    <x v="3"/>
    <m/>
    <m/>
    <s v="N/A"/>
    <s v="Not a pursuit, but a vendor management deck that shows the relationship between UKG and Deloitte"/>
    <s v="I'm a repeat user of the pod!"/>
    <s v="Accepted"/>
    <s v="High"/>
    <n v="3"/>
    <n v="0.25"/>
    <x v="0"/>
    <m/>
    <m/>
    <m/>
    <s v="Nick D'Angelo"/>
    <n v="0"/>
    <x v="0"/>
    <n v="0"/>
    <m/>
    <m/>
    <d v="2022-11-04T00:00:00"/>
    <m/>
    <s v="Not a Pursuit"/>
    <m/>
    <m/>
    <d v="2022-07-26T15:00:43"/>
    <s v="FY23 P3"/>
    <n v="100.37450231480034"/>
    <m/>
    <m/>
  </r>
  <r>
    <n v="40"/>
    <d v="2022-07-27T18:14:58"/>
    <d v="2022-07-27T18:18:29"/>
    <s v="adamri@deloitte.com"/>
    <s v="Ava Damri"/>
    <s v="OT"/>
    <m/>
    <m/>
    <s v="Organizational Strategy, Design, and Transition"/>
    <m/>
    <m/>
    <s v="Kathy Kim"/>
    <s v="kathkim@deloitte.com"/>
    <m/>
    <s v="Bradd Craver"/>
    <s v="bcraver@deloitte.com"/>
    <s v="No"/>
    <s v="Eastern Standard Time (EST);Pacific Standard Time (PST);Central Standard Time (CST);"/>
    <d v="2022-07-26T00:00:00"/>
    <m/>
    <s v="Yes"/>
    <x v="17"/>
    <x v="20"/>
    <s v="Consumer"/>
    <s v="Mecedes-Benz USA"/>
    <s v="Not Tiered"/>
    <s v="RFP"/>
    <x v="11"/>
    <m/>
    <m/>
    <s v="&lt; $500,000"/>
    <s v="Larger deal with only a small portion that's HC"/>
    <s v="I'm a repeat user of the pod!"/>
    <s v="Accepted"/>
    <s v="Low"/>
    <n v="1"/>
    <n v="0.25"/>
    <x v="2"/>
    <m/>
    <m/>
    <m/>
    <s v="Ava Damri"/>
    <n v="0"/>
    <x v="0"/>
    <n v="0"/>
    <m/>
    <m/>
    <d v="2022-07-26T00:00:00"/>
    <m/>
    <s v="Jupiter Updated (Tags/Team)"/>
    <s v="Content Uploaded"/>
    <m/>
    <d v="2022-07-27T18:14:58"/>
    <s v="FY23 P3"/>
    <n v="-1.7603935185034061"/>
    <m/>
    <m/>
  </r>
  <r>
    <n v="41"/>
    <d v="2022-08-15T11:49:20"/>
    <d v="2022-08-15T11:51:17"/>
    <s v="ndangelo@deloitte.com"/>
    <s v="Nick D'Angelo"/>
    <s v="HRT"/>
    <m/>
    <s v="HR Strategy &amp; Solutions"/>
    <m/>
    <m/>
    <m/>
    <s v="Andrew Clark"/>
    <s v="andrclark@deloitte.com"/>
    <m/>
    <s v="Derek Polzien"/>
    <s v="dpolzien@deloitte.com"/>
    <s v="No"/>
    <s v="Eastern Standard Time (EST);Central Standard Time (CST);Mountain Standard Time (MST);Pacific Standard Time (PST);"/>
    <d v="2022-08-15T00:00:00"/>
    <m/>
    <s v="Yes"/>
    <x v="18"/>
    <x v="21"/>
    <s v="Consumer"/>
    <s v="Dollar General HCM/Finance Implementation"/>
    <s v="Tier 1"/>
    <s v="Early Conversations"/>
    <x v="3"/>
    <m/>
    <m/>
    <s v="&gt; $5M"/>
    <m/>
    <s v="I'm a repeat user of the pod!"/>
    <s v="Accepted"/>
    <s v="Medium"/>
    <n v="2"/>
    <n v="0.17"/>
    <x v="0"/>
    <m/>
    <m/>
    <m/>
    <s v="Nick D'Angelo"/>
    <n v="0"/>
    <x v="0"/>
    <n v="0"/>
    <m/>
    <m/>
    <d v="2022-09-07T00:00:00"/>
    <m/>
    <s v="Jupiter Updated (Tags/Team)"/>
    <m/>
    <m/>
    <d v="2022-08-15T11:49:20"/>
    <s v="FY23 P3"/>
    <n v="22.507407407400024"/>
    <s v="Lost Closed"/>
    <m/>
  </r>
  <r>
    <n v="42"/>
    <d v="2022-08-31T15:08:54"/>
    <d v="2022-08-31T15:11:06"/>
    <s v="adamri@deloitte.com"/>
    <s v="Ava Damri"/>
    <s v="HRT"/>
    <m/>
    <s v="HR Strategy &amp; Solutions"/>
    <m/>
    <m/>
    <m/>
    <s v="Charles McNichols"/>
    <s v="chmcnichols@deloitte.com"/>
    <m/>
    <s v="Bradd Craver"/>
    <s v="bcraver@deloitte.com"/>
    <s v="No"/>
    <s v="Eastern Standard Time (EST);Pacific Standard Time (PST);"/>
    <d v="2022-08-29T00:00:00"/>
    <m/>
    <s v="Yes"/>
    <x v="19"/>
    <x v="22"/>
    <s v="Consumer"/>
    <s v="Honda Dealership Information Feasibility Study "/>
    <s v="Not Tiered"/>
    <s v="RFP"/>
    <x v="12"/>
    <m/>
    <m/>
    <s v="&lt; $500,000"/>
    <m/>
    <s v="Word of mouth"/>
    <s v="Accepted"/>
    <s v="Medium"/>
    <n v="2"/>
    <n v="0.5"/>
    <x v="2"/>
    <m/>
    <m/>
    <m/>
    <s v="Ava Damri"/>
    <n v="0"/>
    <x v="0"/>
    <n v="0"/>
    <m/>
    <m/>
    <d v="2022-09-09T00:00:00"/>
    <m/>
    <s v="Jupiter Updated (Tags/Team)"/>
    <s v="Content Uploaded"/>
    <m/>
    <d v="2022-08-31T15:08:54"/>
    <s v="FY23 P4"/>
    <n v="8.3688194443966495"/>
    <m/>
    <m/>
  </r>
  <r>
    <n v="43"/>
    <d v="2022-09-01T06:37:28"/>
    <d v="2022-09-01T06:59:11"/>
    <s v="tmcmillin@deloitte.com"/>
    <s v="Tim Mcmillin"/>
    <s v="HCaaS"/>
    <s v="HC Operate"/>
    <m/>
    <m/>
    <m/>
    <m/>
    <s v="Tim McMillin"/>
    <s v="tmcmillin@deloitte.com"/>
    <m/>
    <s v="Tim Williams"/>
    <s v="twilliams@deloitte.com"/>
    <s v="No"/>
    <s v="Eastern Standard Time (EST);"/>
    <d v="2022-09-01T00:00:00"/>
    <m/>
    <s v="Yes"/>
    <x v="20"/>
    <x v="23"/>
    <s v="Technology, Media, &amp; Telecom"/>
    <s v="OCM as a Service (for the Sales organization)"/>
    <s v="Not Tiered"/>
    <s v="Early Conversations"/>
    <x v="3"/>
    <m/>
    <m/>
    <s v="&lt; $500,000"/>
    <s v="Paypal RFI for change management as a service.  Working with Nick"/>
    <s v="Someone from the pod reached out to me offering to assist on my pursuit"/>
    <s v="Accepted"/>
    <s v="Low"/>
    <n v="1"/>
    <n v="0.2"/>
    <x v="0"/>
    <m/>
    <m/>
    <m/>
    <s v="Nick D'Angelo"/>
    <n v="0"/>
    <x v="0"/>
    <n v="0"/>
    <m/>
    <m/>
    <d v="2022-09-01T00:00:00"/>
    <m/>
    <s v="Jupiter Updated (Tags/Team)"/>
    <m/>
    <m/>
    <d v="2022-09-01T06:37:28"/>
    <s v="FY23 P4"/>
    <n v="-0.27601851850340609"/>
    <m/>
    <m/>
  </r>
  <r>
    <n v="44"/>
    <d v="2022-09-01T13:35:27"/>
    <d v="2022-09-01T13:37:30"/>
    <s v="ndangelo@deloitte.com"/>
    <s v="Nick D'Angelo"/>
    <s v="OT"/>
    <m/>
    <m/>
    <s v="Organizational Strategy, Design, and Transition"/>
    <m/>
    <m/>
    <s v="Neal Kimball"/>
    <s v="nkimball@deloitte.com"/>
    <m/>
    <s v="Danielle Hawkins"/>
    <s v="dahawkins@deloitte.com"/>
    <s v="No"/>
    <s v="Eastern Standard Time (EST);"/>
    <d v="2022-08-31T00:00:00"/>
    <m/>
    <s v="Yes"/>
    <x v="21"/>
    <x v="24"/>
    <s v="Technology, Media, &amp; Telecom"/>
    <s v="PlayDigital Org Assessment and Culture"/>
    <s v="Not Tiered"/>
    <s v="Early Conversations"/>
    <x v="3"/>
    <m/>
    <m/>
    <s v="&gt; $500K - $1.5M"/>
    <m/>
    <s v="I'm a repeat user of the pod!"/>
    <s v="Accepted"/>
    <s v="High"/>
    <n v="3"/>
    <n v="0.5"/>
    <x v="0"/>
    <m/>
    <m/>
    <m/>
    <s v="Nick D'Angelo"/>
    <n v="0"/>
    <x v="0"/>
    <n v="0"/>
    <m/>
    <m/>
    <d v="2022-09-02T00:00:00"/>
    <m/>
    <s v="Jupiter Updated (Tags/Team)"/>
    <m/>
    <m/>
    <d v="2022-09-01T13:35:27"/>
    <s v="FY23 P4"/>
    <n v="0.43371527780254837"/>
    <m/>
    <m/>
  </r>
  <r>
    <n v="45"/>
    <d v="2022-09-07T11:26:09"/>
    <d v="2022-09-07T11:29:16"/>
    <s v="shidevarajan@deloitte.com"/>
    <s v="Shiva Devarajan"/>
    <s v="HRT"/>
    <m/>
    <s v="Workday Enabled Transformation"/>
    <m/>
    <m/>
    <m/>
    <m/>
    <m/>
    <m/>
    <s v="Carl Eisenmann"/>
    <s v="ceisenmann@deloitte.com"/>
    <s v="Yes"/>
    <s v="Central Standard Time (CST);"/>
    <d v="2022-06-14T00:00:00"/>
    <m/>
    <s v="Yes"/>
    <x v="22"/>
    <x v="25"/>
    <s v="Consumer"/>
    <s v="Fanuc - Workday HR Implementation"/>
    <m/>
    <m/>
    <x v="2"/>
    <m/>
    <m/>
    <m/>
    <m/>
    <s v="I'm a repeat user of the pod!"/>
    <s v="Accepted"/>
    <s v="Low"/>
    <n v="1"/>
    <n v="0.17"/>
    <x v="1"/>
    <m/>
    <m/>
    <m/>
    <s v="Shiva Devarajan"/>
    <n v="0"/>
    <x v="0"/>
    <n v="0"/>
    <m/>
    <m/>
    <d v="2022-05-26T00:00:00"/>
    <m/>
    <s v="Jupiter Updated (Tags/Team)"/>
    <s v="Content Uploaded"/>
    <m/>
    <d v="2022-09-07T11:26:09"/>
    <s v="FY23 P4"/>
    <n v="-104.47649305559753"/>
    <m/>
    <m/>
  </r>
  <r>
    <n v="46"/>
    <d v="2022-09-07T11:29:19"/>
    <d v="2022-09-07T11:34:42"/>
    <s v="shidevarajan@deloitte.com"/>
    <s v="Shiva Devarajan"/>
    <s v="HRT"/>
    <m/>
    <s v="Payroll &amp; Workforce Management Solutions"/>
    <m/>
    <m/>
    <m/>
    <m/>
    <m/>
    <m/>
    <s v="Chris Forti"/>
    <s v="chrisforti@deloitte.com"/>
    <s v="Yes"/>
    <s v="Eastern Standard Time (EST);"/>
    <d v="2022-08-22T00:00:00"/>
    <m/>
    <s v="Yes"/>
    <x v="23"/>
    <x v="26"/>
    <s v="Life Sciences &amp; Healthcare"/>
    <s v="CRL- NA Payroll Implementation Advisory Project"/>
    <m/>
    <m/>
    <x v="2"/>
    <m/>
    <m/>
    <m/>
    <m/>
    <s v="I'm a repeat user of the pod!"/>
    <s v="Accepted"/>
    <s v="Medium"/>
    <n v="2"/>
    <n v="0.2"/>
    <x v="1"/>
    <m/>
    <m/>
    <m/>
    <s v="Shiva Devarajan"/>
    <n v="0"/>
    <x v="0"/>
    <n v="0"/>
    <m/>
    <m/>
    <d v="2022-09-28T00:00:00"/>
    <m/>
    <s v="Jupiter Updated (Tags/Team)"/>
    <s v="Content Uploaded"/>
    <m/>
    <d v="2022-09-07T11:29:19"/>
    <s v="FY23 P4"/>
    <n v="20.521307870396413"/>
    <m/>
    <m/>
  </r>
  <r>
    <n v="47"/>
    <d v="2022-09-07T11:34:44"/>
    <d v="2022-09-07T11:40:07"/>
    <s v="shidevarajan@deloitte.com"/>
    <s v="Shiva Devarajan"/>
    <s v="HRT"/>
    <m/>
    <s v="Workday Enabled Transformation"/>
    <m/>
    <m/>
    <m/>
    <m/>
    <m/>
    <m/>
    <s v="Karly Griffith"/>
    <s v="kgriffith@deloitte.com"/>
    <s v="Yes"/>
    <s v="Central Standard Time (CST);"/>
    <d v="2022-06-30T00:00:00"/>
    <m/>
    <s v="Yes"/>
    <x v="24"/>
    <x v="27"/>
    <s v="Energy, Resources, &amp; Industrials"/>
    <s v="Project Activation (Phase 0)"/>
    <m/>
    <m/>
    <x v="2"/>
    <m/>
    <m/>
    <m/>
    <m/>
    <m/>
    <s v="Accepted"/>
    <s v="Low"/>
    <n v="1"/>
    <n v="0.17"/>
    <x v="1"/>
    <m/>
    <m/>
    <m/>
    <s v="Shiva Devarajan"/>
    <n v="0"/>
    <x v="0"/>
    <n v="0"/>
    <m/>
    <m/>
    <d v="2022-09-28T00:00:00"/>
    <m/>
    <s v="Jupiter Updated (Tags/Team)"/>
    <m/>
    <m/>
    <d v="2022-09-07T11:34:44"/>
    <s v="FY23 P4"/>
    <n v="20.517546296301589"/>
    <m/>
    <m/>
  </r>
  <r>
    <n v="48"/>
    <d v="2022-09-07T11:40:18"/>
    <d v="2022-09-07T11:44:26"/>
    <s v="shidevarajan@deloitte.com"/>
    <s v="Shiva Devarajan"/>
    <s v="OT"/>
    <m/>
    <m/>
    <s v="Organizational Strategy, Design, and Transition"/>
    <m/>
    <m/>
    <m/>
    <m/>
    <m/>
    <s v="Kathy Kim"/>
    <s v="kathkim@deloitte.com"/>
    <s v="Yes"/>
    <s v="Eastern Standard Time (EST);"/>
    <d v="2022-05-09T00:00:00"/>
    <m/>
    <s v="Yes"/>
    <x v="25"/>
    <x v="28"/>
    <s v="Technology, Media, &amp; Telecom"/>
    <s v="Project Dynamite - Phase 1a"/>
    <m/>
    <m/>
    <x v="2"/>
    <m/>
    <m/>
    <m/>
    <m/>
    <m/>
    <s v="Accepted"/>
    <s v="Medium"/>
    <n v="2"/>
    <n v="0.2"/>
    <x v="1"/>
    <m/>
    <m/>
    <m/>
    <s v="Shiva Devarajan"/>
    <n v="0"/>
    <x v="0"/>
    <n v="0"/>
    <m/>
    <m/>
    <d v="2022-09-28T00:00:00"/>
    <m/>
    <s v="Jupiter Updated (Tags/Team)"/>
    <m/>
    <m/>
    <d v="2022-09-07T11:40:18"/>
    <s v="FY23 P4"/>
    <n v="20.513680555603059"/>
    <m/>
    <m/>
  </r>
  <r>
    <n v="49"/>
    <d v="2022-09-07T11:44:28"/>
    <d v="2022-09-07T11:45:28"/>
    <s v="shidevarajan@deloitte.com"/>
    <s v="Shiva Devarajan"/>
    <s v="OT"/>
    <m/>
    <m/>
    <s v="Organizational Strategy, Design, and Transition"/>
    <m/>
    <m/>
    <m/>
    <m/>
    <m/>
    <s v="Kathy Kim"/>
    <s v="kathkim@deloitte.com"/>
    <s v="Yes"/>
    <s v="Eastern Standard Time (EST);"/>
    <d v="2022-05-09T00:00:00"/>
    <m/>
    <s v="Yes"/>
    <x v="26"/>
    <x v="5"/>
    <s v="Technology, Media, &amp; Telecom"/>
    <s v="Project Dynamite - Phase 0"/>
    <m/>
    <m/>
    <x v="2"/>
    <m/>
    <m/>
    <m/>
    <m/>
    <m/>
    <s v="Accepted"/>
    <s v="Low"/>
    <n v="1"/>
    <n v="0.17"/>
    <x v="1"/>
    <m/>
    <m/>
    <m/>
    <s v="Shiva Devarajan"/>
    <n v="0"/>
    <x v="0"/>
    <n v="0"/>
    <m/>
    <m/>
    <d v="2022-09-28T00:00:00"/>
    <m/>
    <s v="Jupiter Updated (Tags/Team)"/>
    <m/>
    <m/>
    <d v="2022-09-07T11:44:28"/>
    <s v="FY23 P4"/>
    <n v="20.510787036997499"/>
    <m/>
    <m/>
  </r>
  <r>
    <n v="50"/>
    <d v="2022-09-07T11:45:32"/>
    <d v="2022-09-07T11:50:00"/>
    <s v="shidevarajan@deloitte.com"/>
    <s v="Shiva Devarajan"/>
    <s v="HRT"/>
    <m/>
    <s v="Workday Enabled Transformation"/>
    <m/>
    <m/>
    <m/>
    <m/>
    <m/>
    <m/>
    <s v="Mike Levin"/>
    <s v="milevin@deloitte.com"/>
    <s v="Yes"/>
    <s v="Pacific Standard Time (PST);Eastern Standard Time (EST);"/>
    <d v="2022-05-23T00:00:00"/>
    <m/>
    <s v="Yes"/>
    <x v="27"/>
    <x v="28"/>
    <s v="Technology, Media, &amp; Telecom"/>
    <s v="HCM Cloud Implementation"/>
    <m/>
    <m/>
    <x v="2"/>
    <m/>
    <m/>
    <m/>
    <m/>
    <m/>
    <s v="Accepted"/>
    <s v="Medium"/>
    <n v="2"/>
    <n v="0.33"/>
    <x v="1"/>
    <m/>
    <m/>
    <m/>
    <s v="Shiva Devarajan"/>
    <n v="0"/>
    <x v="0"/>
    <n v="0"/>
    <m/>
    <m/>
    <d v="2022-09-28T00:00:00"/>
    <m/>
    <s v="Jupiter Updated (Tags/Team)"/>
    <m/>
    <m/>
    <d v="2022-09-07T11:45:32"/>
    <s v="FY23 P4"/>
    <n v="20.51004629630188"/>
    <m/>
    <m/>
  </r>
  <r>
    <n v="51"/>
    <d v="2022-09-07T11:50:02"/>
    <d v="2022-09-07T11:52:50"/>
    <s v="shidevarajan@deloitte.com"/>
    <s v="Shiva Devarajan"/>
    <s v="HRT"/>
    <m/>
    <s v="Payroll &amp; Workforce Management Solutions"/>
    <m/>
    <m/>
    <m/>
    <m/>
    <m/>
    <m/>
    <s v="Kathy Kim"/>
    <s v="kathkim@deloitte.com"/>
    <s v="Yes"/>
    <s v="Eastern Standard Time (EST);Pacific Standard Time (PST);"/>
    <d v="2022-05-10T00:00:00"/>
    <m/>
    <s v="Yes"/>
    <x v="28"/>
    <x v="29"/>
    <s v="Technology, Media, &amp; Telecom"/>
    <s v="TikTok Global Payroll Transformation"/>
    <m/>
    <m/>
    <x v="2"/>
    <m/>
    <m/>
    <m/>
    <m/>
    <m/>
    <s v="Accepted"/>
    <s v="Medium"/>
    <n v="2"/>
    <n v="0.17"/>
    <x v="1"/>
    <m/>
    <m/>
    <m/>
    <s v="Shiva Devarajan"/>
    <n v="0"/>
    <x v="0"/>
    <n v="0"/>
    <m/>
    <m/>
    <d v="2022-09-28T00:00:00"/>
    <m/>
    <s v="Jupiter Updated (Tags/Team)"/>
    <m/>
    <m/>
    <d v="2022-09-07T11:50:02"/>
    <s v="FY23 P4"/>
    <n v="20.50692129629897"/>
    <m/>
    <m/>
  </r>
  <r>
    <n v="52"/>
    <d v="2022-09-07T11:53:46"/>
    <d v="2022-09-07T11:56:22"/>
    <s v="shidevarajan@deloitte.com"/>
    <s v="Shiva Devarajan"/>
    <s v="Application Modernization &amp; Innovation"/>
    <m/>
    <m/>
    <m/>
    <m/>
    <m/>
    <m/>
    <m/>
    <m/>
    <s v="Chris Forti"/>
    <s v="chrisforti@deloitte.com"/>
    <s v="Yes"/>
    <s v="Eastern Standard Time (EST);"/>
    <d v="2022-09-01T00:00:00"/>
    <m/>
    <s v="Yes"/>
    <x v="29"/>
    <x v="30"/>
    <s v="Life Sciences &amp; Healthcare"/>
    <s v="HCA - Timewatch Application Migration to GCP"/>
    <m/>
    <m/>
    <x v="2"/>
    <m/>
    <m/>
    <m/>
    <m/>
    <m/>
    <s v="Accepted"/>
    <s v="Medium"/>
    <n v="2"/>
    <n v="0.25"/>
    <x v="1"/>
    <m/>
    <m/>
    <m/>
    <s v="Shiva Devarajan"/>
    <n v="0"/>
    <x v="0"/>
    <n v="0"/>
    <m/>
    <m/>
    <d v="2022-09-09T00:00:00"/>
    <m/>
    <s v="Jupiter Updated (Tags/Team)"/>
    <m/>
    <m/>
    <d v="2022-09-07T11:53:46"/>
    <s v="FY23 P4"/>
    <n v="1.5043287036969559"/>
    <m/>
    <m/>
  </r>
  <r>
    <n v="53"/>
    <d v="2022-09-12T15:27:12"/>
    <d v="2022-09-12T15:29:11"/>
    <s v="shidevarajan@deloitte.com"/>
    <s v="Shiva Devarajan"/>
    <s v="HRT"/>
    <m/>
    <s v="Oracle Enabled Transformation"/>
    <m/>
    <m/>
    <m/>
    <m/>
    <m/>
    <m/>
    <s v="Mike Levin"/>
    <s v="milevin@deloitte.com"/>
    <s v="Yes"/>
    <s v="Pacific Standard Time (PST);Eastern Standard Time (EST);Central Standard Time (CST);"/>
    <d v="2022-09-12T00:00:00"/>
    <m/>
    <s v="Yes"/>
    <x v="30"/>
    <x v="31"/>
    <s v="Technology, Media, &amp; Telecom"/>
    <s v="Alorica Oracle Cloud Transformation"/>
    <m/>
    <m/>
    <x v="2"/>
    <m/>
    <m/>
    <m/>
    <m/>
    <m/>
    <s v="Accepted"/>
    <s v="High"/>
    <n v="3"/>
    <n v="0.33"/>
    <x v="1"/>
    <m/>
    <m/>
    <m/>
    <s v="Shiva Devarajan"/>
    <n v="0"/>
    <x v="0"/>
    <n v="0"/>
    <m/>
    <m/>
    <d v="2022-10-03T00:00:00"/>
    <m/>
    <s v="Jupiter Updated (Tags/Team)"/>
    <s v="Content Uploaded"/>
    <m/>
    <d v="2022-09-12T15:27:12"/>
    <s v="FY23 P4"/>
    <n v="20.356111111097562"/>
    <m/>
    <m/>
  </r>
  <r>
    <n v="54"/>
    <d v="2022-09-13T15:45:19"/>
    <d v="2022-09-13T15:48:00"/>
    <s v="adamri@deloitte.com"/>
    <s v="Ava Damri"/>
    <s v="HRT"/>
    <m/>
    <s v="HR Strategy &amp; Solutions"/>
    <m/>
    <m/>
    <m/>
    <m/>
    <m/>
    <m/>
    <s v="Carrie Fox"/>
    <s v="cafox@deloitte.com"/>
    <s v="Yes"/>
    <s v="Eastern Standard Time (EST);"/>
    <d v="2022-09-13T00:00:00"/>
    <m/>
    <s v="Yes"/>
    <x v="31"/>
    <x v="32"/>
    <s v="Energy, Resources, &amp; Industrials"/>
    <s v="ADI HR Operating Model Proposal"/>
    <s v="Not Tiered"/>
    <s v="RFP"/>
    <x v="13"/>
    <m/>
    <m/>
    <s v="&gt; $500K - $1.5M"/>
    <m/>
    <s v="Word of mouth"/>
    <s v="Accepted"/>
    <s v="High"/>
    <n v="3"/>
    <n v="0.33"/>
    <x v="2"/>
    <m/>
    <m/>
    <m/>
    <s v="Ava Damri"/>
    <n v="0"/>
    <x v="0"/>
    <n v="0"/>
    <m/>
    <m/>
    <d v="2022-09-13T00:00:00"/>
    <m/>
    <s v="Jupiter Updated (Tags/Team)"/>
    <m/>
    <m/>
    <d v="2022-09-13T15:45:19"/>
    <s v="FY23 P4"/>
    <n v="-0.65646990740060573"/>
    <m/>
    <m/>
  </r>
  <r>
    <n v="55"/>
    <d v="2022-09-16T11:53:46"/>
    <d v="2022-09-16T13:20:27"/>
    <s v="ndangelo@deloitte.com"/>
    <s v="Nick D'Angelo"/>
    <s v="HRT"/>
    <m/>
    <s v="Payroll &amp; Workforce Management Solutions"/>
    <m/>
    <m/>
    <m/>
    <m/>
    <m/>
    <m/>
    <s v="Brian Proctor"/>
    <s v="brproctor@deloitte.com"/>
    <s v="Yes"/>
    <s v="Pacific Standard Time (PST);Mountain Standard Time (MST);Central Standard Time (CST);"/>
    <d v="2022-09-15T00:00:00"/>
    <m/>
    <s v="Yes"/>
    <x v="32"/>
    <x v="33"/>
    <s v="Consumer"/>
    <s v="Regional ADP Payroll Migration Support"/>
    <s v="Tier 1"/>
    <s v="Orals"/>
    <x v="3"/>
    <m/>
    <m/>
    <s v="&gt; $1.5M - $2.5M"/>
    <s v="Quick turn on support to create a short deck for 30 minute orals session due on 9/16/2022. Reach out to Cynthia DeVooght for further details"/>
    <s v="I'm a repeat user of the pod!"/>
    <s v="Accepted"/>
    <s v="High"/>
    <n v="3"/>
    <n v="1"/>
    <x v="0"/>
    <m/>
    <m/>
    <m/>
    <s v="Nick D'Angelo"/>
    <n v="0"/>
    <x v="0"/>
    <n v="0"/>
    <m/>
    <m/>
    <d v="2023-09-26T00:00:00"/>
    <m/>
    <s v="Jupiter Updated (Tags/Team)"/>
    <s v="Content Uploaded"/>
    <m/>
    <d v="2022-09-16T11:53:46"/>
    <s v="FY23 P4"/>
    <n v="374.50432870369696"/>
    <m/>
    <m/>
  </r>
  <r>
    <n v="56"/>
    <d v="2022-09-16T13:20:33"/>
    <d v="2022-09-16T13:22:22"/>
    <s v="ndangelo@deloitte.com"/>
    <s v="Nick D'Angelo"/>
    <s v="HCaaS"/>
    <s v="HC Operate"/>
    <m/>
    <m/>
    <m/>
    <m/>
    <m/>
    <m/>
    <m/>
    <s v="Katie Duerr"/>
    <s v="kduerr@deloitte.com"/>
    <s v="Yes"/>
    <s v="Central Standard Time (CST);"/>
    <d v="2022-09-16T00:00:00"/>
    <m/>
    <s v="Not a Pursuit"/>
    <x v="4"/>
    <x v="34"/>
    <s v="Consumer"/>
    <s v="N/A"/>
    <s v="Not Tiered"/>
    <s v="Early Conversations"/>
    <x v="2"/>
    <m/>
    <m/>
    <s v="&lt; $500,000"/>
    <s v="Detail not acquired. Help was requested started ASAP morning of 9/16/2022 until 9/26/2022"/>
    <m/>
    <s v="Rejected"/>
    <m/>
    <s v=""/>
    <m/>
    <x v="3"/>
    <m/>
    <m/>
    <m/>
    <s v=""/>
    <s v=""/>
    <x v="1"/>
    <m/>
    <m/>
    <m/>
    <m/>
    <m/>
    <s v="Rejected/Canceled"/>
    <s v="Rejected/Canceled"/>
    <m/>
    <d v="2022-09-16T13:20:33"/>
    <s v="FY23 P4"/>
    <s v=""/>
    <m/>
    <m/>
  </r>
  <r>
    <n v="57"/>
    <d v="2022-09-20T13:57:15"/>
    <d v="2022-09-20T13:58:16"/>
    <s v="shidevarajan@deloitte.com"/>
    <s v="Shiva Devarajan"/>
    <s v="HRT"/>
    <m/>
    <s v="Oracle Enabled Transformation"/>
    <m/>
    <m/>
    <m/>
    <m/>
    <m/>
    <m/>
    <s v="Chris Forti"/>
    <s v="chrisforti@deloitte.com"/>
    <s v="Yes"/>
    <s v="Eastern Standard Time (EST);Pacific Standard Time (PST);"/>
    <d v="2022-09-20T00:00:00"/>
    <m/>
    <s v="Yes"/>
    <x v="33"/>
    <x v="35"/>
    <s v="Life Sciences &amp; Healthcare"/>
    <s v="Quest WFM Oracle HCM Cloud T&amp;L Implementation"/>
    <m/>
    <m/>
    <x v="2"/>
    <m/>
    <m/>
    <m/>
    <m/>
    <m/>
    <s v="Accepted"/>
    <s v="High"/>
    <n v="3"/>
    <n v="0.5"/>
    <x v="1"/>
    <m/>
    <m/>
    <m/>
    <s v="Shiva Devarajan"/>
    <n v="0"/>
    <x v="0"/>
    <n v="0"/>
    <m/>
    <m/>
    <d v="2022-10-11T00:00:00"/>
    <m/>
    <s v="Jupiter Updated (Tags/Team)"/>
    <s v="Content Uploaded"/>
    <m/>
    <d v="2022-09-20T13:57:15"/>
    <s v="FY23 P5"/>
    <n v="20.418576388903602"/>
    <m/>
    <m/>
  </r>
  <r>
    <n v="58"/>
    <d v="2022-09-27T11:27:16"/>
    <d v="2022-09-27T11:34:43"/>
    <s v="nhahnelt@deloitte.com"/>
    <s v="Nicholas Hahnelt"/>
    <s v="HRT"/>
    <m/>
    <s v="HR Strategy &amp; Solutions"/>
    <m/>
    <m/>
    <m/>
    <m/>
    <m/>
    <m/>
    <s v="Nicholas Hahnelt"/>
    <s v="nhahnelt@deloitte.com"/>
    <s v="Yes"/>
    <s v="Central Standard Time (CST);"/>
    <d v="2022-09-27T00:00:00"/>
    <m/>
    <s v="Yes"/>
    <x v="34"/>
    <x v="36"/>
    <s v="Financial Services"/>
    <s v="Beyond Cloud HR Technology Assessment"/>
    <s v="Not Tiered"/>
    <s v="Contracting"/>
    <x v="3"/>
    <m/>
    <m/>
    <s v="&lt; $500,000"/>
    <m/>
    <s v="Word of mouth"/>
    <s v="Accepted"/>
    <s v="Low"/>
    <n v="1"/>
    <n v="0.33"/>
    <x v="2"/>
    <m/>
    <m/>
    <m/>
    <s v="Ava Damri"/>
    <n v="0"/>
    <x v="0"/>
    <n v="0"/>
    <m/>
    <m/>
    <d v="2022-09-29T00:00:00"/>
    <m/>
    <s v="Jupiter Updated (Tags/Team)"/>
    <m/>
    <m/>
    <d v="2022-09-27T11:27:16"/>
    <s v="FY23 P5"/>
    <n v="1.5227314814983401"/>
    <m/>
    <m/>
  </r>
  <r>
    <n v="59"/>
    <d v="2022-10-04T10:04:05"/>
    <d v="2022-10-04T10:07:05"/>
    <s v="twilliams@deloitte.com"/>
    <s v="Tim Williams"/>
    <s v="OT"/>
    <m/>
    <m/>
    <s v="Change Services (CS&amp;A / T&amp;C)"/>
    <m/>
    <m/>
    <m/>
    <m/>
    <m/>
    <s v="Tim Williams"/>
    <s v="twilliams@deloitte.com"/>
    <s v="Yes"/>
    <s v="Eastern Standard Time (EST);"/>
    <d v="2022-10-04T00:00:00"/>
    <m/>
    <s v="Yes"/>
    <x v="35"/>
    <x v="37"/>
    <s v="Energy, Resources, &amp; Industrials"/>
    <s v="TVA - Econ Study Stakeholder Engagement"/>
    <s v="Not Tiered"/>
    <s v="RFP"/>
    <x v="14"/>
    <m/>
    <m/>
    <s v="&lt; $500,000"/>
    <m/>
    <s v="Leadership Announcement"/>
    <s v="Accepted"/>
    <s v="High"/>
    <n v="3"/>
    <n v="0.25"/>
    <x v="2"/>
    <m/>
    <m/>
    <m/>
    <s v="Ava Damri"/>
    <n v="0"/>
    <x v="0"/>
    <n v="0"/>
    <m/>
    <m/>
    <d v="2022-12-12T00:00:00"/>
    <m/>
    <s v="Jupiter Updated (Tags/Team)"/>
    <m/>
    <m/>
    <d v="2022-10-04T10:04:05"/>
    <s v="FY23 P5"/>
    <n v="68.580497685201408"/>
    <m/>
    <m/>
  </r>
  <r>
    <n v="60"/>
    <d v="2022-10-04T13:22:38"/>
    <d v="2022-10-04T13:23:43"/>
    <s v="andrclark@deloitte.com"/>
    <s v="Andrew G Clark"/>
    <s v="Internal - HC Sales Operations"/>
    <m/>
    <m/>
    <m/>
    <m/>
    <m/>
    <m/>
    <m/>
    <m/>
    <s v="Andrew Clark"/>
    <s v="andrclark@deloitte.com"/>
    <s v="Yes"/>
    <s v="Central Standard Time (CST);"/>
    <d v="2022-10-05T00:00:00"/>
    <m/>
    <s v="Not a Pursuit"/>
    <x v="4"/>
    <x v="38"/>
    <s v="N/A"/>
    <m/>
    <m/>
    <m/>
    <x v="2"/>
    <m/>
    <m/>
    <m/>
    <s v="Hi- looking for support for Transformation 2.0 GTM Strategy. "/>
    <m/>
    <s v="Accepted"/>
    <s v="Low"/>
    <n v="1"/>
    <n v="0.2"/>
    <x v="1"/>
    <m/>
    <m/>
    <m/>
    <s v="Shiva Devarajan"/>
    <n v="0"/>
    <x v="0"/>
    <n v="0"/>
    <m/>
    <m/>
    <d v="2022-10-25T00:00:00"/>
    <s v="SD - As of 5/30, this effort is On Hold until HRT leadership changes are finalized"/>
    <s v="Not a Pursuit"/>
    <m/>
    <m/>
    <d v="2022-10-04T13:22:38"/>
    <s v="FY23 P5"/>
    <n v="20.442615740699694"/>
    <m/>
    <m/>
  </r>
  <r>
    <n v="61"/>
    <d v="2022-10-04T13:23:48"/>
    <d v="2022-10-04T13:29:32"/>
    <s v="andrclark@deloitte.com"/>
    <s v="Andrew G Clark"/>
    <s v="HRT"/>
    <m/>
    <s v="SAP/SF Enabled Transformation"/>
    <m/>
    <m/>
    <m/>
    <s v="Andrew Clark"/>
    <s v="andrclark@deloitte.com"/>
    <m/>
    <s v="Brian Stewart"/>
    <s v="bstewart@deloitte.com"/>
    <s v="No"/>
    <s v="Mountain Standard Time (MST);Eastern Standard Time (EST);Central Standard Time (CST);"/>
    <d v="2022-10-05T00:00:00"/>
    <m/>
    <s v="Yes"/>
    <x v="36"/>
    <x v="39"/>
    <s v="Consumer"/>
    <s v="RNDC - SuccessFactors HCM Transformation - Phase 0"/>
    <s v="Not Tiered"/>
    <s v="Orals"/>
    <x v="15"/>
    <m/>
    <m/>
    <s v="&gt; $500K - $1.5M"/>
    <s v="Looking for support to pull together RNDC SuccessFactors proposal."/>
    <s v="I'm a repeat user of the pod!"/>
    <s v="Accepted"/>
    <s v="High"/>
    <n v="3"/>
    <n v="0.5"/>
    <x v="2"/>
    <m/>
    <m/>
    <m/>
    <s v="Ava Damri"/>
    <n v="0"/>
    <x v="0"/>
    <n v="0"/>
    <m/>
    <m/>
    <d v="2022-10-10T00:00:00"/>
    <m/>
    <s v="Jupiter Updated (Tags/Team)"/>
    <s v="Content Uploaded"/>
    <m/>
    <d v="2022-10-04T13:23:48"/>
    <s v="FY23 P5"/>
    <n v="5.4418055556016043"/>
    <m/>
    <m/>
  </r>
  <r>
    <n v="62"/>
    <d v="2022-10-20T11:12:13"/>
    <d v="2022-10-20T11:15:37"/>
    <s v="bhuard@deloitte.com"/>
    <s v="Bethany Huard"/>
    <s v="OT"/>
    <m/>
    <m/>
    <s v="Change Services (CS&amp;A / T&amp;C)"/>
    <m/>
    <m/>
    <s v="Alyssa Strachan"/>
    <s v="astrachan@deloitte.com"/>
    <m/>
    <s v="Jasmin Jacks"/>
    <s v="jasjacks@deloitte.com"/>
    <s v="No"/>
    <s v="Pacific Standard Time (PST);"/>
    <d v="2022-10-13T00:00:00"/>
    <m/>
    <s v="Yes"/>
    <x v="37"/>
    <x v="40"/>
    <s v="Consumer"/>
    <s v="Deloitte's experience and expertise regarding S4/HANA technical conversions"/>
    <s v="Not Tiered"/>
    <s v="RFP"/>
    <x v="16"/>
    <m/>
    <m/>
    <s v="&lt; $500,000"/>
    <s v="Awaiting for manager to confirm information"/>
    <m/>
    <s v="Accepted"/>
    <s v="Low"/>
    <n v="1"/>
    <n v="0.17"/>
    <x v="4"/>
    <m/>
    <m/>
    <m/>
    <s v="Bethany Huard"/>
    <n v="0"/>
    <x v="0"/>
    <n v="0"/>
    <m/>
    <m/>
    <d v="2023-06-15T00:00:00"/>
    <m/>
    <s v="Jupiter Updated (Tags/Team)"/>
    <m/>
    <m/>
    <d v="2022-10-20T11:12:13"/>
    <s v="FY23 P6"/>
    <n v="237.5331828704002"/>
    <m/>
    <m/>
  </r>
  <r>
    <n v="63"/>
    <d v="2022-10-25T09:24:30"/>
    <d v="2022-10-25T09:27:00"/>
    <s v="ceisenmann@deloitte.com"/>
    <s v="Carl Eisenmann"/>
    <s v="HRT"/>
    <m/>
    <s v="Oracle Enabled Transformation"/>
    <m/>
    <m/>
    <m/>
    <m/>
    <m/>
    <m/>
    <s v="Carl Eisenmann"/>
    <s v="ceisenmann@deloitte.com"/>
    <s v="Yes"/>
    <s v="Central Standard Time (CST);"/>
    <d v="2022-10-25T00:00:00"/>
    <m/>
    <s v="Yes"/>
    <x v="38"/>
    <x v="41"/>
    <s v="Financial Services"/>
    <s v="Ohio Farmers/Westfield HCM Implementation"/>
    <s v="Not Tiered"/>
    <s v="RFP"/>
    <x v="17"/>
    <m/>
    <m/>
    <s v="&gt; $1.5M - $2.5M"/>
    <s v="RFP Due 11/4, need help with managing"/>
    <s v="I'm a repeat user of the pod!"/>
    <s v="Accepted"/>
    <s v="High"/>
    <n v="3"/>
    <n v="0.5"/>
    <x v="0"/>
    <m/>
    <m/>
    <m/>
    <s v="Nick D'Angelo"/>
    <n v="0"/>
    <x v="0"/>
    <n v="0"/>
    <m/>
    <m/>
    <d v="2022-12-16T00:00:00"/>
    <m/>
    <s v="Jupiter Updated (Tags/Team)"/>
    <s v="Content Uploaded"/>
    <m/>
    <d v="2022-10-25T09:24:30"/>
    <s v="FY23 P6"/>
    <n v="51.607986111099308"/>
    <m/>
    <m/>
  </r>
  <r>
    <n v="64"/>
    <d v="2022-10-25T12:36:37"/>
    <d v="2022-10-25T12:54:29"/>
    <s v="shidevarajan@deloitte.com"/>
    <s v="Shiva Devarajan"/>
    <s v="HRT"/>
    <m/>
    <s v="HR Strategy &amp; Solutions"/>
    <m/>
    <m/>
    <m/>
    <m/>
    <m/>
    <m/>
    <s v="Chris Forti"/>
    <s v="chrisforti@deloitte.com"/>
    <s v="Yes"/>
    <s v="Eastern Standard Time (EST);Pacific Standard Time (PST);"/>
    <d v="2022-10-24T00:00:00"/>
    <m/>
    <s v="Yes"/>
    <x v="39"/>
    <x v="42"/>
    <s v="Life Sciences &amp; Healthcare"/>
    <m/>
    <m/>
    <s v="RFP"/>
    <x v="2"/>
    <m/>
    <m/>
    <m/>
    <m/>
    <m/>
    <s v="Accepted"/>
    <s v="Low"/>
    <n v="1"/>
    <n v="0.17"/>
    <x v="1"/>
    <m/>
    <m/>
    <m/>
    <s v="Shiva Devarajan"/>
    <n v="0"/>
    <x v="0"/>
    <n v="0"/>
    <m/>
    <m/>
    <d v="2022-11-15T00:00:00"/>
    <m/>
    <s v="Jupiter Updated (Tags/Team)"/>
    <m/>
    <m/>
    <d v="2022-10-25T12:36:37"/>
    <s v="FY23 P6"/>
    <n v="20.474571759303217"/>
    <m/>
    <m/>
  </r>
  <r>
    <n v="65"/>
    <d v="2022-10-26T10:47:39"/>
    <d v="2022-10-26T12:16:43"/>
    <s v="alolmos@deloitte.com"/>
    <s v="Almendra C Olmos"/>
    <s v="OT"/>
    <m/>
    <m/>
    <s v="Organizational Strategy, Design, and Transition"/>
    <m/>
    <m/>
    <m/>
    <m/>
    <m/>
    <s v="Google EDU"/>
    <s v="alolmos@deloitte.com"/>
    <s v="Yes"/>
    <s v="Central Standard Time (CST);Eastern Standard Time (EST);Mountain Standard Time (MST);Pacific Standard Time (PST);"/>
    <d v="2022-10-26T00:00:00"/>
    <m/>
    <s v="Not a Pursuit"/>
    <x v="4"/>
    <x v="43"/>
    <s v="Technology, Media, &amp; Telecom"/>
    <s v="Google EDU RFP"/>
    <s v="Tier 1"/>
    <s v="RFP"/>
    <x v="18"/>
    <m/>
    <m/>
    <s v="&gt; $1.5M - $2.5M"/>
    <s v="Looking for a SC to support the proposal development, preferable with training/learning experience"/>
    <m/>
    <s v="Rejected"/>
    <m/>
    <s v=""/>
    <m/>
    <x v="3"/>
    <m/>
    <m/>
    <m/>
    <s v=""/>
    <s v=""/>
    <x v="1"/>
    <m/>
    <m/>
    <m/>
    <m/>
    <m/>
    <s v="Rejected/Canceled"/>
    <s v="Rejected/Canceled"/>
    <m/>
    <d v="2022-10-26T10:47:39"/>
    <s v="FY23 P6"/>
    <s v=""/>
    <m/>
    <m/>
  </r>
  <r>
    <n v="66"/>
    <d v="2022-11-01T09:33:58"/>
    <d v="2022-11-01T09:36:48"/>
    <s v="alexchun@deloitte.com"/>
    <s v="Alex Chun"/>
    <s v="HRT"/>
    <m/>
    <s v="ServiceNow HRT"/>
    <m/>
    <m/>
    <m/>
    <s v="Mike Levin"/>
    <s v="milevin@deloitte.com"/>
    <m/>
    <s v="Gary Cole"/>
    <s v="gcole@deloitte.com"/>
    <s v="No"/>
    <s v="Eastern Standard Time (EST);Mountain Standard Time (MST);Central Standard Time (CST);"/>
    <d v="2022-11-01T00:00:00"/>
    <m/>
    <s v="Yes"/>
    <x v="40"/>
    <x v="44"/>
    <s v="Technology, Media, &amp; Telecom"/>
    <s v="Cisco - ServiceNow HRSD Implementation"/>
    <s v="Not Tiered"/>
    <s v="RFP"/>
    <x v="19"/>
    <m/>
    <m/>
    <s v="&gt; $1.5M - $2.5M"/>
    <s v="Timeline /Milestone Estimated Timeline (BY EOD) RFP Release Date Monday, October 31, 2022_x000a_Acknowledgement Due from Each Participant Supplier /Bidder Tuesday, November 1, 2022_x000a_Supplier Q&amp;A - Written Questions Submitted for Q&amp;A Thursday, November 3, 2022_x000a_Answers provided to suppliers Monday, November 7, 2022_x000a_Bid Response Package Due from all Bidders/ Suppliers Monday, November 14, 2022_x000a_Notification of First Round Selection Thursday, November 17, 2022_x000a_Virtual Presentation (if applicable) Monday, November 21, 2022_x000a_Selected Final Supplier Notification* Monday, November 21, 2022"/>
    <s v="I'm a repeat user of the pod;"/>
    <s v="Accepted"/>
    <s v="High"/>
    <n v="3"/>
    <n v="0.5"/>
    <x v="0"/>
    <m/>
    <m/>
    <m/>
    <s v="Nick D'Angelo"/>
    <n v="0"/>
    <x v="0"/>
    <n v="0"/>
    <m/>
    <m/>
    <d v="2022-12-09T00:00:00"/>
    <m/>
    <s v="Jupiter Updated (Tags/Team)"/>
    <s v="Content Uploaded"/>
    <m/>
    <d v="2022-11-01T09:33:58"/>
    <s v="FY23 P6"/>
    <n v="37.601412037001865"/>
    <m/>
    <m/>
  </r>
  <r>
    <n v="67"/>
    <d v="2022-11-01T09:04:42"/>
    <d v="2022-11-01T09:41:13"/>
    <s v="bepowers@deloitte.com"/>
    <s v="Benjamin Powers"/>
    <s v="Internal - HC Sales Operations"/>
    <m/>
    <m/>
    <m/>
    <m/>
    <m/>
    <m/>
    <m/>
    <m/>
    <s v="Ben Powers"/>
    <s v="bepowers@deloitte.com"/>
    <s v="Yes"/>
    <s v="Eastern Standard Time (EST);"/>
    <d v="2022-11-07T00:00:00"/>
    <m/>
    <s v="Not a Pursuit"/>
    <x v="4"/>
    <x v="45"/>
    <s v="N/A"/>
    <s v="N/A"/>
    <s v="N/A"/>
    <s v="N/A"/>
    <x v="3"/>
    <m/>
    <m/>
    <s v="N/A"/>
    <s v="Support on creating a Human Capital Intersection Playbook, designed to provide a big picture overview of how Deloitte can sell across HC Market Offerings so that sales teams are best educated on how to leverage opportunities to their full potential. "/>
    <s v="I'm a repeat user of the pod!"/>
    <s v="Accepted"/>
    <s v="Low"/>
    <n v="1"/>
    <n v="0.17"/>
    <x v="0"/>
    <m/>
    <m/>
    <s v="Bethany Huard"/>
    <s v="Nick D'Angelo, Bethany Huard"/>
    <n v="0"/>
    <x v="0"/>
    <n v="0"/>
    <m/>
    <m/>
    <d v="2022-12-01T00:00:00"/>
    <m/>
    <s v="Not a Pursuit"/>
    <m/>
    <m/>
    <d v="2022-11-01T09:04:42"/>
    <s v="FY23 P6"/>
    <n v="29.621736111097562"/>
    <m/>
    <m/>
  </r>
  <r>
    <n v="68"/>
    <d v="2022-11-10T07:41:02"/>
    <d v="2022-11-10T07:43:37"/>
    <s v="adamri@deloitte.com"/>
    <s v="Ava Damri"/>
    <s v="HRT"/>
    <m/>
    <s v="Oracle Enabled Transformation"/>
    <m/>
    <m/>
    <m/>
    <s v="Bhavin Shah"/>
    <s v="bhashah@deloitte.com"/>
    <m/>
    <s v="Chetain Jain"/>
    <s v="cjain@deloitte.com"/>
    <s v="No"/>
    <s v="Eastern Standard Time (EST);Central Standard Time (CST);Mountain Standard Time (MST);"/>
    <d v="2022-11-10T00:00:00"/>
    <m/>
    <s v="Yes"/>
    <x v="41"/>
    <x v="46"/>
    <s v="Energy, Resources, &amp; Industrials"/>
    <s v="_x000a_Weatherford - Oracle HCM Cloud Implementation"/>
    <s v="Not Tiered"/>
    <s v="RFP"/>
    <x v="20"/>
    <m/>
    <m/>
    <s v="&gt; $2.5M - $5M"/>
    <s v="Request to format Pursuit Deck for Weatherford (received via email from CSM, Marissa Draheim). Entering into tracker."/>
    <s v="Word of mouth"/>
    <s v="Accepted"/>
    <s v="High"/>
    <n v="3"/>
    <n v="0.33"/>
    <x v="2"/>
    <m/>
    <m/>
    <m/>
    <s v="Ava Damri"/>
    <n v="0"/>
    <x v="0"/>
    <n v="0"/>
    <m/>
    <m/>
    <d v="2023-11-11T00:00:00"/>
    <m/>
    <s v="Jupiter Updated (Tags/Team)"/>
    <m/>
    <m/>
    <d v="2022-11-10T07:41:02"/>
    <s v="FY23 P6"/>
    <n v="365.67983796299814"/>
    <m/>
    <m/>
  </r>
  <r>
    <n v="69"/>
    <d v="2022-11-10T11:16:50"/>
    <d v="2022-11-10T12:11:30"/>
    <s v="adamri@deloitte.com"/>
    <s v="Ava Damri"/>
    <s v="HRT"/>
    <m/>
    <s v="Payroll &amp; Workforce Management Solutions"/>
    <m/>
    <m/>
    <m/>
    <s v="Chris Forti"/>
    <s v="chrisforti@deloitte.com"/>
    <m/>
    <s v="Chip Newton"/>
    <s v="chipnewton@deloitte.com"/>
    <s v="No"/>
    <s v="Eastern Standard Time (EST);"/>
    <d v="2022-11-11T00:00:00"/>
    <m/>
    <s v="Yes"/>
    <x v="42"/>
    <x v="47"/>
    <s v="Life Sciences &amp; Healthcare"/>
    <s v="UHS SOW/RFP"/>
    <s v="Not Tiered"/>
    <s v="RFP"/>
    <x v="21"/>
    <m/>
    <m/>
    <m/>
    <s v="I would use assistance from this team to help polish up and refine a 10-12 slide deck for UHS ( We will be working with the UKG practice team, and they will own the content.  We have a goal of getting this done by the end of next week 11/18"/>
    <s v="I'm a repeat user of the pod!"/>
    <s v="Accepted"/>
    <s v="Medium"/>
    <n v="2"/>
    <n v="0.33"/>
    <x v="2"/>
    <m/>
    <m/>
    <m/>
    <s v="Ava Damri"/>
    <n v="0"/>
    <x v="0"/>
    <n v="0"/>
    <m/>
    <m/>
    <d v="2022-11-18T00:00:00"/>
    <m/>
    <s v="Jupiter Updated (Tags/Team)"/>
    <s v="Content Uploaded"/>
    <m/>
    <d v="2022-11-10T11:16:50"/>
    <s v="FY23 P6"/>
    <n v="7.5299768519034842"/>
    <m/>
    <m/>
  </r>
  <r>
    <n v="70"/>
    <d v="2022-11-11T07:23:38"/>
    <d v="2022-11-11T07:26:25"/>
    <s v="punetandon@deloitte.com"/>
    <s v="Puneet Tandon"/>
    <s v="HRT"/>
    <m/>
    <s v="Workday Enabled Transformation"/>
    <m/>
    <m/>
    <m/>
    <s v="Puneet Tandon"/>
    <s v="Punetandon@deloitte.com"/>
    <m/>
    <s v="Kartik Shukla"/>
    <s v="kdshukla@deloitte.com"/>
    <s v="Yes"/>
    <s v="Eastern Standard Time (EST);"/>
    <d v="2022-11-10T00:00:00"/>
    <m/>
    <s v="Yes"/>
    <x v="43"/>
    <x v="48"/>
    <s v="Technology, Media, &amp; Telecom"/>
    <s v="Workday Integration &amp; SDM/Process Optimize"/>
    <s v="Not Tiered"/>
    <s v="RFP"/>
    <x v="22"/>
    <m/>
    <m/>
    <s v="&gt; $3M"/>
    <m/>
    <m/>
    <s v="Accepted"/>
    <s v="Medium"/>
    <n v="2"/>
    <n v="0.25"/>
    <x v="4"/>
    <m/>
    <m/>
    <s v="Nick D'Angelo"/>
    <s v="Bethany Huard, Nick D'Angelo"/>
    <n v="0"/>
    <x v="0"/>
    <n v="0"/>
    <m/>
    <m/>
    <d v="2022-09-28T00:00:00"/>
    <m/>
    <s v="Jupiter Updated (Tags/Team)"/>
    <m/>
    <m/>
    <d v="2022-11-11T07:23:38"/>
    <s v="FY23 P6"/>
    <n v="-44.308078703703359"/>
    <m/>
    <m/>
  </r>
  <r>
    <n v="71"/>
    <d v="2022-11-18T08:35:43"/>
    <d v="2022-11-18T08:39:03"/>
    <s v="adamri@deloitte.com"/>
    <s v="Ava Damri"/>
    <s v="OT"/>
    <m/>
    <m/>
    <s v="Change Services (CS&amp;A / T&amp;C)"/>
    <m/>
    <m/>
    <s v="Deb Cole"/>
    <s v="decole@deloitte.com"/>
    <m/>
    <s v="Cindy Skirvin"/>
    <s v="cskirvin@deloitte.com"/>
    <s v="No"/>
    <s v="Central Standard Time (CST);"/>
    <d v="2022-11-16T00:00:00"/>
    <m/>
    <s v="Yes"/>
    <x v="44"/>
    <x v="49"/>
    <s v="Consumer"/>
    <s v="Change Management Support for Global Tech"/>
    <s v="Tier 1"/>
    <s v="RFP"/>
    <x v="23"/>
    <m/>
    <m/>
    <s v="&gt; $500K - $1.5M"/>
    <s v="Nick and Ava have started working on this effort already. We received this request via email from Neal."/>
    <s v="Word of mouth"/>
    <s v="Accepted"/>
    <s v="High"/>
    <n v="3"/>
    <n v="0.33"/>
    <x v="0"/>
    <s v="Bethany Huard"/>
    <s v="Ava Damri"/>
    <m/>
    <s v="Nick D'Angelo, Bethany Huard, Ava Damri"/>
    <n v="0"/>
    <x v="0"/>
    <n v="0"/>
    <m/>
    <m/>
    <d v="2022-12-20T00:00:00"/>
    <m/>
    <s v="Jupiter Updated (Tags/Team)"/>
    <s v="Content Uploaded"/>
    <m/>
    <d v="2022-11-18T08:35:43"/>
    <s v="FY23 P7"/>
    <n v="31.641863425902557"/>
    <m/>
    <m/>
  </r>
  <r>
    <n v="72"/>
    <d v="2022-11-28T11:16:13"/>
    <d v="2022-11-28T11:24:47"/>
    <s v="ceisenmann@deloitte.com"/>
    <s v="Carl Eisenmann"/>
    <s v="HRT"/>
    <m/>
    <s v="SAP/SF Enabled Transformation"/>
    <m/>
    <m/>
    <m/>
    <s v="Carl Eisenmann"/>
    <s v="ceisenmann@deloitte.com"/>
    <m/>
    <s v="Carl Eisenmann"/>
    <s v="ceisenmann@deloitte.com"/>
    <s v="Yes"/>
    <s v="Central Standard Time (CST);"/>
    <d v="2022-11-28T00:00:00"/>
    <m/>
    <s v="Yes"/>
    <x v="45"/>
    <x v="50"/>
    <s v="Consumer"/>
    <s v="SAP SuccessFactors SI RFP"/>
    <s v="Not Tiered"/>
    <s v="RFP"/>
    <x v="24"/>
    <m/>
    <m/>
    <s v="&gt; $5M"/>
    <s v="RFP with quick turnaround "/>
    <m/>
    <s v="Accepted"/>
    <s v="High"/>
    <n v="3"/>
    <n v="0.5"/>
    <x v="4"/>
    <m/>
    <m/>
    <m/>
    <s v="Bethany Huard"/>
    <n v="0"/>
    <x v="0"/>
    <n v="0"/>
    <m/>
    <m/>
    <d v="2023-03-07T00:00:00"/>
    <m/>
    <s v="Jupiter Updated (Tags/Team)"/>
    <m/>
    <m/>
    <d v="2022-11-28T11:16:13"/>
    <s v="FY23 P7"/>
    <n v="98.530405092598812"/>
    <m/>
    <m/>
  </r>
  <r>
    <n v="73"/>
    <d v="2022-12-01T07:38:19"/>
    <d v="2022-12-01T07:42:14"/>
    <s v="tmcmillin@deloitte.com"/>
    <s v="Tim Mcmillin"/>
    <s v="HCaaS"/>
    <s v="HC Operate"/>
    <m/>
    <m/>
    <m/>
    <m/>
    <s v="Tim McMillin"/>
    <s v="tmcmillin@deloitte.com"/>
    <m/>
    <s v="Brian Borzone"/>
    <s v="bborzone@deloitte.com"/>
    <s v="No"/>
    <s v="Central Standard Time (CST);"/>
    <d v="2022-12-01T00:00:00"/>
    <m/>
    <s v="Yes"/>
    <x v="46"/>
    <x v="51"/>
    <s v="Financial Services"/>
    <s v="JPMC AMS"/>
    <s v="Not Tiered"/>
    <s v="Orals"/>
    <x v="25"/>
    <m/>
    <m/>
    <s v="&gt; $500K - $1.5M"/>
    <s v="looking for help with getting a deck ready to present for orals conversation. Love to connect with someone on the team asap."/>
    <s v="I'm a repeat user of the pod!"/>
    <s v="Accepted"/>
    <s v="Low"/>
    <n v="1"/>
    <n v="0.17"/>
    <x v="0"/>
    <m/>
    <m/>
    <m/>
    <s v="Nick D'Angelo"/>
    <n v="0"/>
    <x v="0"/>
    <n v="0"/>
    <m/>
    <m/>
    <d v="2023-01-09T00:00:00"/>
    <m/>
    <s v="Jupiter Updated (Tags/Team)"/>
    <m/>
    <m/>
    <d v="2022-12-01T07:38:19"/>
    <s v="FY23 P7"/>
    <n v="38.681724536996626"/>
    <m/>
    <m/>
  </r>
  <r>
    <n v="74"/>
    <d v="2022-12-01T19:46:10"/>
    <d v="2022-12-01T19:51:07"/>
    <s v="nanellis@deloitte.com"/>
    <s v="Nancy Ellis"/>
    <s v="HRT"/>
    <m/>
    <s v="Workday Enabled Transformation"/>
    <m/>
    <m/>
    <m/>
    <s v="nancy ellis"/>
    <s v="nanellis@deloitte.com"/>
    <m/>
    <s v="Vyas Anantharaman"/>
    <s v="vyanantharaman@deloitte.com"/>
    <s v="No"/>
    <s v="Central Standard Time (CST);"/>
    <d v="2022-12-06T00:00:00"/>
    <m/>
    <s v="Yes"/>
    <x v="47"/>
    <x v="52"/>
    <s v="Technology, Media, &amp; Telecom"/>
    <s v="Future HR &amp; Talent Tech Stack RFP"/>
    <m/>
    <s v="RFP"/>
    <x v="2"/>
    <m/>
    <m/>
    <m/>
    <s v="we have enlisted support from the PCOE, will need design help; it is a joint HRT &amp; HCaaS pursuit"/>
    <m/>
    <s v="Accepted"/>
    <s v="High"/>
    <n v="3"/>
    <n v="0.5"/>
    <x v="1"/>
    <m/>
    <m/>
    <s v="Ava Damri"/>
    <s v="Shiva Devarajan, Ava Damri"/>
    <n v="0"/>
    <x v="0"/>
    <n v="0"/>
    <m/>
    <m/>
    <d v="2022-12-22T19:46:10"/>
    <m/>
    <s v="Jupiter Updated (Tags/Team)"/>
    <s v="Content Uploaded"/>
    <m/>
    <d v="2022-12-01T19:46:10"/>
    <s v="FY23 P7"/>
    <n v="21"/>
    <m/>
    <m/>
  </r>
  <r>
    <n v="75"/>
    <d v="2022-12-07T22:26:37"/>
    <d v="2022-12-07T22:27:50"/>
    <s v="shidevarajan@deloitte.com"/>
    <s v="Shiva Devarajan"/>
    <s v="HRT"/>
    <m/>
    <s v="Workday Enabled Transformation"/>
    <m/>
    <m/>
    <m/>
    <m/>
    <m/>
    <m/>
    <s v="Mike Levin"/>
    <s v="milevin@deloitte.com"/>
    <s v="Yes"/>
    <s v="Pacific Standard Time (PST);"/>
    <d v="2022-05-23T00:00:00"/>
    <m/>
    <s v="Yes"/>
    <x v="48"/>
    <x v="28"/>
    <s v="Technology, Media, &amp; Telecom"/>
    <s v="HCM Cloud Pre-Implementation"/>
    <m/>
    <s v="RFP"/>
    <x v="2"/>
    <m/>
    <m/>
    <m/>
    <m/>
    <m/>
    <s v="Accepted"/>
    <s v="Medium"/>
    <n v="2"/>
    <n v="0.25"/>
    <x v="1"/>
    <m/>
    <m/>
    <m/>
    <s v="Shiva Devarajan"/>
    <n v="0"/>
    <x v="0"/>
    <n v="0"/>
    <m/>
    <m/>
    <d v="2022-12-23T00:00:00"/>
    <m/>
    <s v="Jupiter Updated (Tags/Team)"/>
    <m/>
    <m/>
    <d v="2022-12-07T22:26:37"/>
    <s v="FY23 P7"/>
    <n v="15.064849536996917"/>
    <m/>
    <m/>
  </r>
  <r>
    <n v="76"/>
    <d v="2022-12-07T22:28:01"/>
    <d v="2022-12-07T22:30:44"/>
    <s v="shidevarajan@deloitte.com"/>
    <s v="Shiva Devarajan"/>
    <s v="HRT"/>
    <m/>
    <s v="Workday Enabled Transformation"/>
    <m/>
    <m/>
    <m/>
    <m/>
    <m/>
    <m/>
    <s v="Mike Levin"/>
    <s v="milevin@deloitte.com"/>
    <s v="Yes"/>
    <s v="Pacific Standard Time (PST);Eastern Standard Time (EST);"/>
    <d v="2022-09-27T00:00:00"/>
    <m/>
    <s v="Yes"/>
    <x v="49"/>
    <x v="53"/>
    <s v="Technology, Media, &amp; Telecom"/>
    <s v="SPE Workday Reimplementation"/>
    <m/>
    <s v="RFP"/>
    <x v="2"/>
    <m/>
    <m/>
    <m/>
    <m/>
    <m/>
    <s v="Accepted"/>
    <s v="Medium"/>
    <n v="2"/>
    <n v="0.25"/>
    <x v="1"/>
    <m/>
    <m/>
    <m/>
    <s v="Shiva Devarajan"/>
    <n v="0"/>
    <x v="0"/>
    <n v="0"/>
    <m/>
    <m/>
    <d v="2022-12-23T00:00:00"/>
    <m/>
    <s v="Jupiter Updated (Tags/Team)"/>
    <m/>
    <m/>
    <d v="2022-12-07T22:28:01"/>
    <s v="FY23 P7"/>
    <n v="15.063877314802085"/>
    <m/>
    <m/>
  </r>
  <r>
    <n v="77"/>
    <d v="2022-12-07T22:30:46"/>
    <d v="2022-12-07T22:32:19"/>
    <s v="shidevarajan@deloitte.com"/>
    <s v="Shiva Devarajan"/>
    <s v="HCaaS"/>
    <s v="HC Operate"/>
    <m/>
    <m/>
    <m/>
    <m/>
    <m/>
    <m/>
    <m/>
    <s v="Mike Levin"/>
    <s v="milevin@deloitte.com"/>
    <s v="Yes"/>
    <s v="Eastern Standard Time (EST);Pacific Standard Time (PST);"/>
    <d v="2022-10-27T00:00:00"/>
    <m/>
    <s v="Yes"/>
    <x v="50"/>
    <x v="54"/>
    <s v="Technology, Media, &amp; Telecom"/>
    <s v="Workday SNOW AMS"/>
    <m/>
    <s v="RFP"/>
    <x v="2"/>
    <m/>
    <m/>
    <m/>
    <m/>
    <m/>
    <s v="Accepted"/>
    <s v="High"/>
    <n v="3"/>
    <n v="0.5"/>
    <x v="1"/>
    <m/>
    <m/>
    <m/>
    <s v="Shiva Devarajan"/>
    <n v="0"/>
    <x v="0"/>
    <n v="0"/>
    <m/>
    <m/>
    <d v="2022-12-23T00:00:00"/>
    <m/>
    <s v="Jupiter Updated (Tags/Team)"/>
    <s v="Content Uploaded"/>
    <m/>
    <d v="2022-12-07T22:30:46"/>
    <s v="FY23 P7"/>
    <n v="15.061967592599103"/>
    <m/>
    <m/>
  </r>
  <r>
    <n v="78"/>
    <d v="2022-12-08T08:40:19"/>
    <d v="2022-12-08T08:43:12"/>
    <s v="kduerr@deloitte.com"/>
    <s v="Katie Duerr"/>
    <s v="HCaaS"/>
    <s v="HC Operate"/>
    <m/>
    <m/>
    <m/>
    <m/>
    <m/>
    <m/>
    <m/>
    <s v="Katie Duerr"/>
    <s v="kduerr@deoitte.com"/>
    <s v="Yes"/>
    <s v="Central Standard Time (CST);"/>
    <d v="2022-12-08T00:00:00"/>
    <m/>
    <s v="Yes"/>
    <x v="51"/>
    <x v="55"/>
    <s v="Consumer"/>
    <s v="Chick-fil-A HCaaS Operate AMS"/>
    <s v="Not Tiered"/>
    <s v="RFP"/>
    <x v="26"/>
    <m/>
    <m/>
    <s v="&gt; $2.5M - $5M"/>
    <s v="This is an RFP for Chick-fil-a.  this is due December 23rd."/>
    <s v="I'm a repeat user of the pod!"/>
    <s v="Accepted"/>
    <s v="Low"/>
    <n v="1"/>
    <n v="0.17"/>
    <x v="0"/>
    <m/>
    <m/>
    <s v="Bethany Huard"/>
    <s v="Nick D'Angelo, Bethany Huard"/>
    <n v="0"/>
    <x v="0"/>
    <n v="0"/>
    <m/>
    <m/>
    <d v="2023-01-09T00:00:00"/>
    <m/>
    <s v="Jupiter Updated (Tags/Team)"/>
    <s v="Content Uploaded"/>
    <m/>
    <d v="2022-12-08T08:40:19"/>
    <s v="FY23 P7"/>
    <n v="31.638668981497176"/>
    <m/>
    <m/>
  </r>
  <r>
    <n v="79"/>
    <d v="2022-12-08T09:06:23"/>
    <d v="2022-12-08T10:47:28"/>
    <s v="alexchun@deloitte.com"/>
    <s v="Alex Chun"/>
    <s v="HRT"/>
    <m/>
    <s v="HR Strategy &amp; Solutions"/>
    <m/>
    <m/>
    <m/>
    <s v="Alex Chun"/>
    <s v="alexchun@deloitte.com"/>
    <m/>
    <s v="John Brownridge"/>
    <s v="jbrownridge@deloitte.com"/>
    <s v="No"/>
    <s v="Eastern Standard Time (EST);"/>
    <d v="2022-12-12T00:00:00"/>
    <m/>
    <s v="Yes"/>
    <x v="52"/>
    <x v="56"/>
    <s v="Consumer"/>
    <s v=" WXbyD and DWP Assessment"/>
    <s v="Not Tiered"/>
    <s v="RFP"/>
    <x v="27"/>
    <m/>
    <m/>
    <s v="&gt; $500K - $1.5M"/>
    <m/>
    <s v="I'm a repeat user of the pod!"/>
    <s v="Accepted"/>
    <s v="Low"/>
    <n v="1"/>
    <n v="0.17"/>
    <x v="2"/>
    <m/>
    <m/>
    <s v="Bethany Huard"/>
    <s v="Ava Damri, Bethany Huard"/>
    <n v="0"/>
    <x v="0"/>
    <n v="0"/>
    <m/>
    <m/>
    <d v="2023-03-28T00:00:00"/>
    <s v="Alex informed Ava that we have a verbal commit"/>
    <s v="Jupiter Updated (Tags/Team)"/>
    <m/>
    <m/>
    <d v="2022-12-08T09:06:23"/>
    <s v="FY23 P7"/>
    <n v="109.62056712959748"/>
    <m/>
    <m/>
  </r>
  <r>
    <n v="80"/>
    <d v="2022-12-12T12:41:13"/>
    <d v="2022-12-12T12:44:29"/>
    <s v="shidevarajan@deloitte.com"/>
    <s v="Shiva Devarajan"/>
    <s v="HRT"/>
    <m/>
    <s v="Workday Enabled Transformation"/>
    <m/>
    <m/>
    <m/>
    <m/>
    <m/>
    <m/>
    <s v="Derrick Jenkins"/>
    <s v="dejenkins@deloitte.com"/>
    <s v="Yes"/>
    <s v="Eastern Standard Time (EST);"/>
    <d v="2022-12-12T00:00:00"/>
    <m/>
    <s v="Yes"/>
    <x v="53"/>
    <x v="57"/>
    <s v="Consumer"/>
    <s v="Nike Global Time and Absence RFP"/>
    <s v="Not Tiered"/>
    <s v="RFP"/>
    <x v="28"/>
    <m/>
    <m/>
    <s v="&gt; $500K - $1.5M"/>
    <s v="Shiva will own this as he's a Workday Time and Absence SME. "/>
    <m/>
    <s v="Accepted"/>
    <s v="Low"/>
    <n v="1"/>
    <n v="0.2"/>
    <x v="1"/>
    <m/>
    <m/>
    <m/>
    <s v="Shiva Devarajan"/>
    <n v="0"/>
    <x v="0"/>
    <n v="0"/>
    <m/>
    <m/>
    <d v="2022-12-15T00:00:00"/>
    <m/>
    <s v="Jupiter Updated (Tags/Team)"/>
    <m/>
    <m/>
    <d v="2022-12-12T12:41:13"/>
    <s v="FY23 P8"/>
    <n v="2.4713773148032487"/>
    <m/>
    <m/>
  </r>
  <r>
    <n v="81"/>
    <d v="2022-12-13T07:27:22"/>
    <d v="2022-12-13T07:37:55"/>
    <s v="chrisforti@deloitte.com"/>
    <s v="Chris Forti"/>
    <s v="HRT"/>
    <m/>
    <s v="Workday Enabled Transformation"/>
    <m/>
    <m/>
    <m/>
    <s v="Chris Forti, Jeff Miller, Cory Lukens"/>
    <s v="chrisforti@deloitte.com, jefmiller@deloitte.com, clukens@deloitte.com"/>
    <m/>
    <s v="Cory Lukens, HCAL for Medtronic"/>
    <s v="clukens@deloitte.com"/>
    <s v="No"/>
    <s v="Eastern Standard Time (EST);Central Standard Time (CST);"/>
    <d v="2022-12-14T00:00:00"/>
    <m/>
    <s v="Yes"/>
    <x v="54"/>
    <x v="58"/>
    <s v="Life Sciences &amp; Healthcare"/>
    <s v="Medtronic Talent"/>
    <s v="Not Tiered"/>
    <s v="RFP"/>
    <x v="26"/>
    <m/>
    <m/>
    <s v="&gt; $1.5M - $2.5M"/>
    <s v="We are about to receive an RFP before holiday break for an SI partner to implement an Applicant Tracking System, so this is a &quot;Talent&quot; opportunity, and Workday looks to be the leading ATS software package the client will likely select, although not 100% confirmed yet.  "/>
    <s v="I'm a repeat user of the pod!"/>
    <s v="Accepted"/>
    <s v="High"/>
    <n v="3"/>
    <n v="0.5"/>
    <x v="2"/>
    <m/>
    <m/>
    <s v="Shiva Devarajan"/>
    <s v="Ava Damri, Shiva Devarajan"/>
    <n v="0"/>
    <x v="0"/>
    <n v="0"/>
    <m/>
    <m/>
    <d v="2023-02-01T00:00:00"/>
    <m/>
    <s v="Jupiter Updated (Tags/Team)"/>
    <s v="Content Uploaded"/>
    <m/>
    <d v="2022-12-13T07:27:22"/>
    <s v="FY23 P8"/>
    <n v="49.689328703701904"/>
    <m/>
    <m/>
  </r>
  <r>
    <n v="82"/>
    <d v="2023-01-03T13:56:44"/>
    <d v="2023-01-03T14:01:46"/>
    <s v="twilliams@deloitte.com"/>
    <s v="Tim Williams"/>
    <s v="OT"/>
    <m/>
    <m/>
    <s v="Change Services (CS&amp;A / T&amp;C)"/>
    <m/>
    <m/>
    <m/>
    <m/>
    <m/>
    <s v="Tim Williams"/>
    <s v="twilliams@deloitte.com"/>
    <s v="Yes"/>
    <s v="Eastern Standard Time (EST);"/>
    <d v="2023-01-04T00:00:00"/>
    <m/>
    <s v="Yes"/>
    <x v="55"/>
    <x v="59"/>
    <s v="Energy, Resources, &amp; Industrials"/>
    <s v="TVA - HCM Implementation"/>
    <m/>
    <m/>
    <x v="2"/>
    <m/>
    <m/>
    <m/>
    <s v="Need help to support the RFP response for OCM, Training for a SuccessFactors HCM Transformation. We do have PCoE help dedicatd to the overall response, so looking for OT/OCM section support. I will likely pull in another M from core to help drive some of ther response as well. We submitted a proposal very similiar to this RFP but for S4 Finance Transformation. We will be able to heavily leverage that material for this response.  Response is due 2/6. I put 1/4 for CoE support, if available. but if capacity is limited wihtin CoE, Monday 1/9 would be ok too. "/>
    <m/>
    <s v="Accepted"/>
    <s v="Medium"/>
    <n v="2"/>
    <n v="0.33"/>
    <x v="1"/>
    <m/>
    <m/>
    <m/>
    <s v="Shiva Devarajan"/>
    <n v="0"/>
    <x v="0"/>
    <n v="0"/>
    <m/>
    <m/>
    <d v="2023-01-24T00:00:00"/>
    <m/>
    <s v="Jupiter Updated (Tags/Team)"/>
    <s v="Content Uploaded"/>
    <m/>
    <d v="2023-01-03T13:56:44"/>
    <s v="FY23 P8"/>
    <n v="20.41893518519646"/>
    <m/>
    <m/>
  </r>
  <r>
    <n v="83"/>
    <d v="2023-01-03T16:15:26"/>
    <d v="2023-01-03T16:18:12"/>
    <s v="adamri@deloitte.com"/>
    <s v="Ava Damri"/>
    <s v="HRT"/>
    <m/>
    <s v="Workday Enabled Transformation"/>
    <m/>
    <m/>
    <m/>
    <s v="Andrew Clark"/>
    <s v="andrclark@deloitte.com"/>
    <m/>
    <s v="Matthew Schwenderman"/>
    <s v="mschwenderman@deloitte.com"/>
    <s v="No"/>
    <s v="Eastern Standard Time (EST);Pacific Standard Time (PST);"/>
    <d v="2022-12-21T00:00:00"/>
    <m/>
    <s v="Yes"/>
    <x v="56"/>
    <x v="60"/>
    <s v="Consumer"/>
    <s v="Panda Workday Full-Platform"/>
    <s v="Not Tiered"/>
    <s v="RFI"/>
    <x v="2"/>
    <m/>
    <m/>
    <s v="&gt; $500K - $1.5M"/>
    <s v="Ava is working with Andrew on this pursuit. Andrew reached out via email the week most of the team as on PTO. "/>
    <s v="I'm a repeat user of the pod!"/>
    <s v="Accepted"/>
    <s v="High"/>
    <n v="3"/>
    <n v="0.33"/>
    <x v="2"/>
    <m/>
    <m/>
    <s v="Bethany Huard"/>
    <s v="Ava Damri, Bethany Huard"/>
    <n v="0"/>
    <x v="0"/>
    <n v="0"/>
    <m/>
    <m/>
    <d v="2023-04-11T00:00:00"/>
    <s v="Orals held on 3/22; Sent SE a note on 4/11 asking for update. Team is working on a deck; no pod support required. Closing pursuit."/>
    <s v="Jupiter Updated (Tags/Team)"/>
    <s v="Content Uploaded"/>
    <m/>
    <d v="2023-01-03T16:15:26"/>
    <s v="FY23 P8"/>
    <n v="97.322615740697074"/>
    <m/>
    <m/>
  </r>
  <r>
    <n v="85"/>
    <d v="2023-01-04T10:16:54"/>
    <d v="2023-01-04T10:21:05"/>
    <s v="tmcmillin@deloitte.com"/>
    <s v="Tim Mcmillin"/>
    <s v="HCaaS"/>
    <s v="HC Operate"/>
    <m/>
    <m/>
    <m/>
    <m/>
    <m/>
    <m/>
    <m/>
    <s v="Tim McMillin"/>
    <s v="tmcmillin@deloitte.com"/>
    <s v="Yes"/>
    <s v="Central Standard Time (CST);"/>
    <d v="2023-01-04T00:00:00"/>
    <m/>
    <s v="Yes"/>
    <x v="57"/>
    <x v="61"/>
    <s v="Financial Services"/>
    <s v="Pivotal - Workday AMS - 1-Year"/>
    <s v="N/A"/>
    <s v="N/A"/>
    <x v="3"/>
    <m/>
    <m/>
    <s v="N/A"/>
    <s v="Looking for help with fixing a broken table of contents within an SOW we are trying to send over for signature.. HELP ASAP would be extremely beneficial.  Does anyone on the team have proficiency in editing table of contents in Word?"/>
    <m/>
    <s v="Rejected"/>
    <m/>
    <s v=""/>
    <m/>
    <x v="3"/>
    <m/>
    <m/>
    <m/>
    <s v=""/>
    <s v=""/>
    <x v="1"/>
    <m/>
    <m/>
    <m/>
    <m/>
    <s v="Rejected due to late turnaround time"/>
    <s v="Rejected/Canceled"/>
    <s v="Rejected/Canceled"/>
    <m/>
    <d v="2023-01-04T10:16:54"/>
    <s v="FY23 P8"/>
    <s v=""/>
    <m/>
    <m/>
  </r>
  <r>
    <n v="86"/>
    <d v="2023-01-06T07:55:42"/>
    <d v="2023-01-06T07:57:44"/>
    <s v="ceisenmann@deloitte.com"/>
    <s v="Carl Eisenmann"/>
    <s v="Internal - HC Sales Operations"/>
    <m/>
    <m/>
    <m/>
    <m/>
    <m/>
    <s v="Jessica Morrow &amp; Carl Eisenmann"/>
    <s v="ceisenmann@deloitte.com"/>
    <m/>
    <s v="Jessica Morrow &amp; Carl Eisenmann"/>
    <s v="ceisenmann@deloitte.com"/>
    <s v="Yes"/>
    <s v="Eastern Standard Time (EST);Central Standard Time (CST);"/>
    <d v="2023-01-06T00:00:00"/>
    <m/>
    <s v="Not a Pursuit"/>
    <x v="4"/>
    <x v="62"/>
    <s v="N/A"/>
    <s v="Sales Executive Training"/>
    <s v="N/A"/>
    <s v="N/A"/>
    <x v="3"/>
    <m/>
    <m/>
    <s v="N/A"/>
    <s v="We are delivering a SE onboarding training class in Dallas on Feb 7 and need support building the content. Thank you, Bethany, for supporting!!! :) "/>
    <m/>
    <s v="Accepted"/>
    <s v="High"/>
    <n v="3"/>
    <n v="0.33"/>
    <x v="4"/>
    <m/>
    <m/>
    <s v="Ava Damri"/>
    <s v="Bethany Huard, Ava Damri"/>
    <n v="0"/>
    <x v="0"/>
    <n v="0"/>
    <m/>
    <m/>
    <d v="2023-02-07T00:00:00"/>
    <m/>
    <s v="Not a Pursuit"/>
    <m/>
    <m/>
    <d v="2023-01-06T07:55:42"/>
    <s v="FY23 P8"/>
    <n v="31.669652777796728"/>
    <m/>
    <m/>
  </r>
  <r>
    <n v="87"/>
    <d v="2023-01-09T12:53:55"/>
    <d v="2023-01-09T12:55:23"/>
    <s v="tmcmillin@deloitte.com"/>
    <s v="Tim Mcmillin"/>
    <s v="HCaaS"/>
    <s v="HC Operate"/>
    <m/>
    <m/>
    <m/>
    <m/>
    <m/>
    <m/>
    <m/>
    <s v="Tim McMillin"/>
    <s v="tmcmillin@deloitte.com"/>
    <s v="Yes"/>
    <s v="Central Standard Time (CST);"/>
    <d v="2023-01-09T00:00:00"/>
    <m/>
    <s v="Yes"/>
    <x v="58"/>
    <x v="63"/>
    <s v="Financial Services"/>
    <s v="CORP: Tech: HR Workday Support"/>
    <s v="Tier 1"/>
    <s v="RFP"/>
    <x v="29"/>
    <m/>
    <m/>
    <s v="&gt; $2.5M - $5M"/>
    <s v="This is a Prudential RFP for Workday Support.  I will be creating a teams site for all communication. "/>
    <s v="I'm a repeat user of the pod!"/>
    <s v="Accepted"/>
    <s v="Low"/>
    <n v="1"/>
    <n v="0.17"/>
    <x v="0"/>
    <m/>
    <m/>
    <m/>
    <s v="Nick D'Angelo"/>
    <n v="0"/>
    <x v="0"/>
    <n v="0"/>
    <m/>
    <m/>
    <d v="2023-03-27T00:00:00"/>
    <s v="Closing out request as no further help has been requested in Orals phase"/>
    <s v="Jupiter Updated (Tags/Team)"/>
    <m/>
    <m/>
    <d v="2023-01-09T12:53:55"/>
    <s v="FY23 P9"/>
    <n v="76.462557870399905"/>
    <m/>
    <m/>
  </r>
  <r>
    <n v="88"/>
    <d v="2023-01-10T09:49:46"/>
    <d v="2023-01-10T10:18:50"/>
    <s v="andrclark@deloitte.com"/>
    <s v="Andrew G Clark"/>
    <s v="OT"/>
    <m/>
    <m/>
    <s v="Organizational Strategy, Design, and Transition"/>
    <m/>
    <m/>
    <m/>
    <m/>
    <m/>
    <s v="Cindy Skirvin"/>
    <s v="cskirvin@deloitte.com"/>
    <s v="Yes"/>
    <s v="Eastern Standard Time (EST);"/>
    <d v="2023-01-11T00:00:00"/>
    <m/>
    <s v="Yes"/>
    <x v="59"/>
    <x v="64"/>
    <s v="Consumer"/>
    <s v="Land-Based Gaming P&amp;L Review &amp; Org Benchmark"/>
    <s v="Not Tiered"/>
    <s v="RFP"/>
    <x v="30"/>
    <m/>
    <m/>
    <s v="&gt; $500K - $1.5M"/>
    <s v="Nick has previously helped with a proposal for IGT so it might make sense. "/>
    <s v="I'm a repeat user of the pod!"/>
    <s v="Accepted"/>
    <s v="Medium"/>
    <n v="2"/>
    <n v="0.5"/>
    <x v="0"/>
    <m/>
    <m/>
    <s v="Shiva Devarajan"/>
    <s v="Nick D'Angelo, Shiva Devarajan"/>
    <n v="0"/>
    <x v="0"/>
    <n v="0"/>
    <m/>
    <m/>
    <d v="2023-01-27T00:00:00"/>
    <m/>
    <s v="Jupiter Updated (Tags/Team)"/>
    <m/>
    <m/>
    <d v="2023-01-10T09:49:46"/>
    <s v="FY23 P9"/>
    <n v="16.590439814797719"/>
    <m/>
    <m/>
  </r>
  <r>
    <n v="89"/>
    <d v="2023-01-11T11:49:00"/>
    <d v="2023-01-11T12:12:39"/>
    <s v="ndangelo@deloitte.com"/>
    <s v="Nick D'Angelo"/>
    <s v="Internal - HC Sales Operations"/>
    <m/>
    <m/>
    <m/>
    <m/>
    <m/>
    <m/>
    <m/>
    <m/>
    <s v="Neal Kimball"/>
    <s v="nkimball@deloitte.com"/>
    <s v="Yes"/>
    <s v="Eastern Standard Time (EST);Mountain Standard Time (MST);"/>
    <d v="2023-01-11T00:00:00"/>
    <m/>
    <s v="Not a Pursuit"/>
    <x v="4"/>
    <x v="65"/>
    <s v="N/A"/>
    <s v="N/A"/>
    <s v="N/A"/>
    <s v="N/A"/>
    <x v="3"/>
    <m/>
    <m/>
    <s v="N/A"/>
    <s v="Engaged with Nick D on this. "/>
    <s v="I'm a repeat user of the pod!"/>
    <s v="Accepted"/>
    <s v="Low"/>
    <n v="1"/>
    <n v="0.25"/>
    <x v="0"/>
    <m/>
    <m/>
    <m/>
    <s v="Nick D'Angelo"/>
    <n v="0"/>
    <x v="0"/>
    <n v="0"/>
    <m/>
    <m/>
    <d v="2023-01-24T00:00:00"/>
    <m/>
    <s v="Not a Pursuit"/>
    <m/>
    <m/>
    <d v="2023-01-11T11:49:00"/>
    <s v="FY23 P9"/>
    <n v="12.507638888899237"/>
    <m/>
    <m/>
  </r>
  <r>
    <n v="90"/>
    <d v="2023-01-11T13:39:01"/>
    <d v="2023-01-11T13:42:00"/>
    <s v="chrfrey@deloitte.com"/>
    <s v="Chris Frey"/>
    <s v="WT"/>
    <m/>
    <m/>
    <m/>
    <m/>
    <m/>
    <s v="Chris Frey"/>
    <m/>
    <m/>
    <s v="Chris Frey"/>
    <s v="chrfrey@deloitte.com"/>
    <s v="Yes"/>
    <s v="Eastern Standard Time (EST);"/>
    <d v="2023-01-13T00:00:00"/>
    <m/>
    <s v="Not a Pursuit"/>
    <x v="4"/>
    <x v="66"/>
    <s v="N/A"/>
    <s v="N/A"/>
    <s v="N/A"/>
    <s v="N/A"/>
    <x v="2"/>
    <m/>
    <m/>
    <s v="N/A"/>
    <s v="Assistance in building out our story and value of our Alliance with Eightfold to present internally, to EF sales org and to clients if need be."/>
    <s v="Neal Kimball"/>
    <s v="Accepted"/>
    <s v="Medium"/>
    <n v="2"/>
    <n v="0.25"/>
    <x v="2"/>
    <m/>
    <m/>
    <m/>
    <s v="Ava Damri"/>
    <n v="0"/>
    <x v="0"/>
    <n v="0"/>
    <m/>
    <m/>
    <d v="2023-06-20T00:00:00"/>
    <m/>
    <s v="Not a Pursuit"/>
    <m/>
    <m/>
    <d v="2023-01-11T13:39:01"/>
    <s v="FY23 P9"/>
    <n v="159.43123842590285"/>
    <m/>
    <m/>
  </r>
  <r>
    <n v="91"/>
    <d v="2023-01-13T13:25:47"/>
    <d v="2023-01-13T13:29:23"/>
    <s v="chrfrey@deloitte.com"/>
    <s v="Chris Frey"/>
    <s v="Eightfold Alliance"/>
    <m/>
    <m/>
    <m/>
    <m/>
    <m/>
    <s v="Chris Frey"/>
    <m/>
    <m/>
    <s v="Chris Frey"/>
    <s v="chrfrey@deloitte.com"/>
    <s v="Yes"/>
    <s v="Eastern Standard Time (EST);"/>
    <d v="2023-01-17T00:00:00"/>
    <m/>
    <s v="Yes"/>
    <x v="60"/>
    <x v="67"/>
    <s v="Technology, Media, &amp; Telecom"/>
    <s v="Netflix "/>
    <s v="Not Tiered"/>
    <s v="RFI"/>
    <x v="3"/>
    <m/>
    <m/>
    <m/>
    <s v="similar to RFP for Medtronics that Ava is helping with"/>
    <s v="Word of mouth"/>
    <s v="Accepted"/>
    <s v="Low"/>
    <n v="1"/>
    <n v="0.17"/>
    <x v="2"/>
    <m/>
    <m/>
    <m/>
    <s v="Ava Damri"/>
    <n v="0"/>
    <x v="0"/>
    <n v="0"/>
    <m/>
    <m/>
    <d v="2023-02-13T00:00:00"/>
    <m/>
    <s v="Jupiter Updated (Tags/Team)"/>
    <m/>
    <m/>
    <d v="2023-01-13T13:25:47"/>
    <s v="FY23 P9"/>
    <n v="30.440428240697656"/>
    <m/>
    <m/>
  </r>
  <r>
    <n v="92"/>
    <d v="2023-01-13T13:22:07"/>
    <d v="2023-01-13T13:40:19"/>
    <s v="nanellis@deloitte.com"/>
    <s v="Nancy Ellis"/>
    <s v="WT"/>
    <m/>
    <m/>
    <m/>
    <s v="Workforce Strategy &amp; Analytics"/>
    <m/>
    <m/>
    <m/>
    <m/>
    <s v="Laura Shact"/>
    <s v="lshact@deloitte.com"/>
    <s v="Yes"/>
    <s v="Pacific Standard Time (PST);"/>
    <d v="2023-01-17T00:00:00"/>
    <m/>
    <s v="Yes"/>
    <x v="61"/>
    <x v="52"/>
    <s v="Technology, Media, &amp; Telecom"/>
    <s v="Equinix Future of Work"/>
    <s v="Not Tiered"/>
    <s v="RFI"/>
    <x v="2"/>
    <m/>
    <m/>
    <s v="&gt; $500K - $1.5M"/>
    <m/>
    <m/>
    <s v="Accepted"/>
    <s v="Medium"/>
    <n v="2"/>
    <n v="0.25"/>
    <x v="1"/>
    <m/>
    <m/>
    <m/>
    <s v="Shiva Devarajan"/>
    <n v="0"/>
    <x v="0"/>
    <n v="0"/>
    <m/>
    <m/>
    <d v="2023-02-03T00:00:00"/>
    <m/>
    <s v="Jupiter Updated (Tags/Team)"/>
    <s v="Content Uploaded"/>
    <m/>
    <d v="2023-01-13T13:22:07"/>
    <s v="FY23 P9"/>
    <n v="20.442974536999827"/>
    <m/>
    <m/>
  </r>
  <r>
    <n v="93"/>
    <d v="2023-01-26T10:09:09"/>
    <d v="2023-01-26T10:38:04"/>
    <s v="lmonck@deloitte.com"/>
    <s v="Luke Monck"/>
    <s v="WT"/>
    <m/>
    <m/>
    <m/>
    <s v="Workforce Strategy &amp; Analytics"/>
    <m/>
    <s v="Luke Monck"/>
    <s v="lmonck@deloitte.com"/>
    <m/>
    <s v="Luke Monck"/>
    <s v="lmonck@deloitte.com"/>
    <s v="Yes"/>
    <s v="Eastern Standard Time (EST);"/>
    <d v="2023-01-27T00:00:00"/>
    <m/>
    <s v="Yes"/>
    <x v="62"/>
    <x v="68"/>
    <s v="Energy, Resources, &amp; Industrials"/>
    <s v="Future Plant Design"/>
    <s v="Not Tiered"/>
    <s v="RFP"/>
    <x v="31"/>
    <m/>
    <m/>
    <s v="&gt; $5M"/>
    <m/>
    <s v="Word of mouth"/>
    <s v="Accepted"/>
    <s v="Medium"/>
    <n v="2"/>
    <n v="0.25"/>
    <x v="4"/>
    <m/>
    <m/>
    <m/>
    <s v="Bethany Huard"/>
    <n v="0"/>
    <x v="0"/>
    <n v="0"/>
    <m/>
    <m/>
    <d v="2023-03-31T00:00:00"/>
    <m/>
    <s v="Jupiter Updated (Tags/Team)"/>
    <m/>
    <m/>
    <d v="2023-01-26T10:09:09"/>
    <s v="FY23 P9"/>
    <n v="63.576979166668025"/>
    <m/>
    <m/>
  </r>
  <r>
    <n v="94"/>
    <d v="2023-01-27T12:10:09"/>
    <d v="2023-01-27T12:11:49"/>
    <s v="ndangelo@deloitte.com"/>
    <s v="Nick D'Angelo"/>
    <s v="HRT"/>
    <m/>
    <s v="Payroll &amp; Workforce Management Solutions"/>
    <m/>
    <m/>
    <m/>
    <s v="Mike Levin"/>
    <s v="milevin@deloitte.com"/>
    <m/>
    <s v="Brian Proctor"/>
    <s v="brproctor@deloitte.com"/>
    <s v="No"/>
    <s v="Eastern Standard Time (EST);Central Standard Time (CST);Mountain Standard Time (MST);"/>
    <d v="2023-01-26T00:00:00"/>
    <m/>
    <s v="Yes"/>
    <x v="63"/>
    <x v="69"/>
    <s v="Technology, Media, &amp; Telecom"/>
    <s v="MVR_Finance_Payroll Phase III"/>
    <s v="Tier 1"/>
    <s v="RFP"/>
    <x v="32"/>
    <m/>
    <m/>
    <s v="&gt; $2.5M - $5M"/>
    <m/>
    <s v="I'm a repeat user of the pod!"/>
    <s v="Accepted"/>
    <s v="High"/>
    <n v="3"/>
    <n v="0.5"/>
    <x v="0"/>
    <m/>
    <m/>
    <m/>
    <s v="Nick D'Angelo"/>
    <n v="0"/>
    <x v="0"/>
    <n v="0"/>
    <m/>
    <m/>
    <d v="2023-03-16T00:00:00"/>
    <m/>
    <s v="Jupiter Updated (Tags/Team)"/>
    <m/>
    <m/>
    <d v="2023-01-27T12:10:09"/>
    <s v="FY23 P9"/>
    <n v="47.492951388885558"/>
    <m/>
    <m/>
  </r>
  <r>
    <n v="95"/>
    <d v="2023-01-31T09:18:30"/>
    <d v="2023-01-31T09:19:53"/>
    <s v="ndangelo@deloitte.com"/>
    <s v="Nick D'Angelo"/>
    <s v="HCaaS"/>
    <s v="HC Operate"/>
    <m/>
    <m/>
    <m/>
    <m/>
    <s v="Tim McMillin"/>
    <s v="tmcmillin@deloitte.com"/>
    <m/>
    <s v="Pat Shannon"/>
    <s v="patshannon@deloitte.com"/>
    <s v="No"/>
    <s v="Central Standard Time (CST);"/>
    <d v="2023-01-31T00:00:00"/>
    <m/>
    <s v="Yes"/>
    <x v="64"/>
    <x v="70"/>
    <s v="Financial Services"/>
    <s v="_x000a_C&amp;W WD Operate"/>
    <s v="Not Tiered"/>
    <s v="Early Conversations"/>
    <x v="4"/>
    <m/>
    <m/>
    <s v="&gt; $500K - $1.5M"/>
    <m/>
    <s v="I'm a repeat user of the pod!"/>
    <s v="Accepted"/>
    <s v="Low"/>
    <n v="1"/>
    <n v="0.17"/>
    <x v="0"/>
    <m/>
    <m/>
    <m/>
    <s v="Nick D'Angelo"/>
    <n v="0"/>
    <x v="0"/>
    <n v="0"/>
    <m/>
    <m/>
    <d v="2023-02-05T00:00:00"/>
    <m/>
    <s v="Jupiter Updated (Tags/Team)"/>
    <m/>
    <m/>
    <d v="2023-01-31T09:18:30"/>
    <s v="FY23 P9"/>
    <n v="4.6121527777795563"/>
    <m/>
    <m/>
  </r>
  <r>
    <n v="96"/>
    <d v="2023-01-31T13:51:05"/>
    <d v="2023-01-31T14:02:03"/>
    <s v="andrclark@deloitte.com"/>
    <s v="Andrew G Clark"/>
    <s v="HRT"/>
    <m/>
    <s v="HR Strategy &amp; Solutions"/>
    <m/>
    <m/>
    <m/>
    <s v="Andrew Clark"/>
    <s v="andrclark@deloitte.com"/>
    <m/>
    <s v="Brian Cespedes"/>
    <s v="bcespedes@deloitte.com"/>
    <s v="No"/>
    <s v="Mountain Standard Time (MST);"/>
    <d v="2023-02-01T00:00:00"/>
    <m/>
    <s v="Yes"/>
    <x v="65"/>
    <x v="71"/>
    <s v="Consumer"/>
    <s v="Discount Tire KC DWP Intranet Migration Strategy"/>
    <s v="Not Tiered"/>
    <s v="RFP"/>
    <x v="33"/>
    <m/>
    <m/>
    <s v="&gt; $2.5M - $5M"/>
    <s v="This is a C&amp;M/HC HRT Digital Workplace and Knowledge Contact Management pursuit with a chance to work with a historical buyer of Deloitte. This is a tight turnaround but likely a light RFP."/>
    <s v="I'm a repeat user of the pod!"/>
    <s v="Accepted"/>
    <s v="Medium"/>
    <n v="2"/>
    <n v="0.33"/>
    <x v="0"/>
    <m/>
    <m/>
    <s v="Shiva Devarajan"/>
    <s v="Nick D'Angelo, Shiva Devarajan"/>
    <n v="0"/>
    <x v="0"/>
    <n v="0"/>
    <m/>
    <m/>
    <d v="2023-02-20T00:00:00"/>
    <m/>
    <s v="Jupiter Updated (Tags/Team)"/>
    <s v="Content Uploaded"/>
    <m/>
    <d v="2023-01-31T13:51:05"/>
    <s v="FY23 P9"/>
    <n v="19.42285879629344"/>
    <m/>
    <m/>
  </r>
  <r>
    <n v="97"/>
    <d v="2023-02-02T10:18:49"/>
    <d v="2023-02-02T11:03:27"/>
    <s v="chrisforti@deloitte.com"/>
    <s v="Chris Forti"/>
    <s v="HRT"/>
    <m/>
    <s v="Payroll &amp; Workforce Management Solutions"/>
    <m/>
    <m/>
    <m/>
    <s v="Chris Forti and Spencer Horowitz"/>
    <s v="chrisforti@deloitte.com"/>
    <m/>
    <s v="Chip Newton"/>
    <s v="chipnewton@deloitte.com"/>
    <s v="No"/>
    <s v="Eastern Standard Time (EST);"/>
    <d v="2023-02-03T00:00:00"/>
    <m/>
    <s v="Yes"/>
    <x v="66"/>
    <x v="72"/>
    <s v="Government &amp; Public Services"/>
    <s v="NYU Langone UKG Assessment"/>
    <s v="Not Tiered"/>
    <s v="RFP"/>
    <x v="33"/>
    <m/>
    <m/>
    <s v="&lt; $500K"/>
    <s v="This pursuit is for an assessment, est at $300K.  This will lead to a UKG Implementation opportunity, which could be $1-5M in size.  "/>
    <s v="I'm a repeat user of the pod"/>
    <s v="Accepted"/>
    <s v="Low"/>
    <n v="1"/>
    <n v="0.2"/>
    <x v="4"/>
    <m/>
    <m/>
    <m/>
    <s v="Bethany Huard"/>
    <n v="0"/>
    <x v="0"/>
    <n v="0"/>
    <m/>
    <m/>
    <d v="2023-03-31T00:00:00"/>
    <m/>
    <s v="Jupiter Updated (Tags/Team)"/>
    <m/>
    <m/>
    <d v="2023-02-02T10:18:49"/>
    <s v="FY23 P9"/>
    <n v="56.570266203700157"/>
    <m/>
    <m/>
  </r>
  <r>
    <n v="98"/>
    <d v="2023-02-08T15:18:20"/>
    <d v="2023-02-08T15:20:19"/>
    <s v="chrisforti@deloitte.com"/>
    <s v="Chris Forti"/>
    <s v="HRT"/>
    <m/>
    <s v="Payroll &amp; Workforce Management Solutions"/>
    <m/>
    <m/>
    <m/>
    <s v="Chris Forti, Spencer Horowitz"/>
    <s v="chrisforti@deloitte.com"/>
    <m/>
    <s v="Chip Newton"/>
    <s v="chipnewton@deloitte.com"/>
    <s v="No"/>
    <s v="Eastern Standard Time (EST);"/>
    <d v="2023-02-09T00:00:00"/>
    <m/>
    <s v="Yes"/>
    <x v="67"/>
    <x v="73"/>
    <s v="Life Sciences &amp; Healthcare"/>
    <s v="UKG RFI Deck"/>
    <s v="Not Tiered"/>
    <s v="RFI"/>
    <x v="2"/>
    <m/>
    <m/>
    <m/>
    <s v="We have a couple of slides to polish up before sending to the client. this is a small ask right now... Hopefully, will lead to a future proposal. "/>
    <s v="I'm a repeat user of the pod!"/>
    <s v="Accepted"/>
    <s v="Medium"/>
    <n v="2"/>
    <n v="0.33"/>
    <x v="2"/>
    <m/>
    <m/>
    <m/>
    <s v="Ava Damri"/>
    <n v="0"/>
    <x v="0"/>
    <n v="0"/>
    <m/>
    <m/>
    <d v="2023-04-11T00:00:00"/>
    <s v="Draft SOW in progress. Looks like there is no more need for Pod Support. Closing Pursuit on 4/11"/>
    <s v="Jupiter Updated (Tags/Team)"/>
    <m/>
    <m/>
    <d v="2023-02-08T15:18:20"/>
    <s v="FY23 P10"/>
    <n v="61.362268518518249"/>
    <m/>
    <m/>
  </r>
  <r>
    <n v="99"/>
    <d v="2023-02-10T14:43:26"/>
    <d v="2023-02-10T14:47:23"/>
    <s v="alexchun@deloitte.com"/>
    <s v="Alex Chun"/>
    <s v="HRT"/>
    <m/>
    <s v="ServiceNow HRT"/>
    <m/>
    <m/>
    <m/>
    <s v="Alex Chun"/>
    <s v="alexchun@deloitte.com"/>
    <m/>
    <s v="Tauna Jecmen / JJ Evans / Scott Warwick"/>
    <s v="tjecmen@deloitte.com"/>
    <s v="No"/>
    <s v="Central Standard Time (CST);"/>
    <d v="2023-02-10T00:00:00"/>
    <m/>
    <s v="Yes"/>
    <x v="68"/>
    <x v="74"/>
    <s v="Technology, Media, &amp; Telecom"/>
    <s v="LAM Research ServiceNow HRSD Pursuit"/>
    <s v="Not Tiered"/>
    <s v="RFP"/>
    <x v="34"/>
    <m/>
    <m/>
    <s v="&gt; $1.5M - $2.5M"/>
    <m/>
    <s v="I'm a repeat user of the pod!"/>
    <s v="Accepted"/>
    <s v="High"/>
    <n v="3"/>
    <n v="1"/>
    <x v="0"/>
    <m/>
    <m/>
    <m/>
    <s v="Nick D'Angelo"/>
    <n v="0"/>
    <x v="0"/>
    <n v="0"/>
    <m/>
    <m/>
    <d v="2023-03-08T00:00:00"/>
    <m/>
    <s v="Jupiter Updated (Tags/Team)"/>
    <m/>
    <m/>
    <d v="2023-02-10T14:43:26"/>
    <s v="FY23 P10"/>
    <n v="25.38650462962687"/>
    <m/>
    <m/>
  </r>
  <r>
    <n v="100"/>
    <d v="2023-02-13T08:48:02"/>
    <d v="2023-02-13T08:50:45"/>
    <s v="yama@deloitte.com"/>
    <s v="Kevin (Yang) Ma"/>
    <s v="HRT"/>
    <m/>
    <s v="Payroll &amp; Workforce Management Solutions"/>
    <m/>
    <m/>
    <m/>
    <m/>
    <m/>
    <m/>
    <s v="Kevin Ma"/>
    <s v="yama@deloitte.com"/>
    <s v="Yes"/>
    <s v="Pacific Standard Time (PST);Eastern Standard Time (EST);"/>
    <d v="2023-02-13T00:00:00"/>
    <m/>
    <s v="Yes"/>
    <x v="69"/>
    <x v="75"/>
    <s v="Consumer"/>
    <s v="_x000a_ACS - MPS (Manpower Planning System) Replacement"/>
    <s v="Tier 2"/>
    <s v="Orals"/>
    <x v="3"/>
    <m/>
    <m/>
    <s v="&gt; $5M"/>
    <s v="Scaled Agile activation for the program team upon program start, estimated in March.  Needs estimates and resource plan for pricing ASAP."/>
    <m/>
    <s v="Accepted"/>
    <s v="Medium"/>
    <n v="2"/>
    <n v="0.5"/>
    <x v="5"/>
    <m/>
    <m/>
    <s v="Nick D'Angelo"/>
    <s v="Nicholas Gregoretti, Nick D'Angelo"/>
    <n v="0"/>
    <x v="0"/>
    <n v="0"/>
    <m/>
    <m/>
    <d v="2023-03-03T00:00:00"/>
    <m/>
    <s v="Jupiter Updated (Tags/Team)"/>
    <m/>
    <m/>
    <d v="2023-02-13T08:48:02"/>
    <s v="FY23 P10"/>
    <n v="17.63331018518511"/>
    <m/>
    <m/>
  </r>
  <r>
    <n v="101"/>
    <d v="2023-02-13T08:46:05"/>
    <d v="2023-02-13T08:51:09"/>
    <s v="cafox@deloitte.com"/>
    <s v="Carrie Fox"/>
    <s v="HRT"/>
    <m/>
    <m/>
    <m/>
    <m/>
    <m/>
    <s v="Carrie Fox"/>
    <s v="cafox@deloitte.com"/>
    <m/>
    <s v="Jessica Britton"/>
    <s v="jbritton@deloitte.com"/>
    <s v="No"/>
    <s v="Eastern Standard Time (EST);Central Standard Time (CST);"/>
    <d v="2023-02-14T00:00:00"/>
    <m/>
    <s v="Yes"/>
    <x v="70"/>
    <x v="76"/>
    <s v="Energy, Resources, &amp; Industrials"/>
    <s v="Oxy OT for Workday"/>
    <s v="Not Tiered"/>
    <s v="RFP"/>
    <x v="35"/>
    <m/>
    <m/>
    <s v="&gt; $500K - $1.5M"/>
    <s v="ATTEST client. Just won 12 week HR Op Model / Phase 0 Assessment. This new RFP is for 2.5 year Workday implementation to follow - we cannot bid on WD implementation, but we can bid on OCM components as well as program advisory, Op Model / Process and Workday advisory. Intent to bid submitted today (13th) and the RFP is due March 1 and has several attachments / appendices to provide response within certain format. Internal reviews with Independence and QRM are required due to attest relationship."/>
    <s v="I'm a repeat user of the pod!"/>
    <s v="Accepted"/>
    <s v="High"/>
    <n v="3"/>
    <n v="1"/>
    <x v="2"/>
    <m/>
    <m/>
    <m/>
    <s v="Ava Damri"/>
    <n v="0"/>
    <x v="0"/>
    <n v="0"/>
    <m/>
    <m/>
    <d v="2023-03-07T00:00:00"/>
    <m/>
    <s v="Jupiter Updated (Tags/Team)"/>
    <m/>
    <m/>
    <d v="2023-02-13T08:46:05"/>
    <s v="FY23 P10"/>
    <n v="21.634664351855463"/>
    <m/>
    <m/>
  </r>
  <r>
    <n v="102"/>
    <d v="2023-02-13T09:47:35"/>
    <d v="2023-02-13T09:49:52"/>
    <s v="bcraver@deloitte.com"/>
    <s v="Bradd Craver"/>
    <s v="WT"/>
    <m/>
    <m/>
    <m/>
    <s v="Workforce Activation"/>
    <m/>
    <s v="Dan Haddad"/>
    <m/>
    <m/>
    <s v="Bradd Craver"/>
    <s v="bcraver@deloitte.com"/>
    <s v="Yes"/>
    <s v="Eastern Standard Time (EST);"/>
    <d v="2023-02-13T00:00:00"/>
    <m/>
    <s v="Yes"/>
    <x v="71"/>
    <x v="77"/>
    <s v="Consumer"/>
    <s v="Nissan Employee Experience"/>
    <s v="Not Tiered"/>
    <s v="Contracting"/>
    <x v="3"/>
    <m/>
    <m/>
    <s v="&gt; $500K - $1.5M"/>
    <m/>
    <s v="I'm a repeat user of the pod!"/>
    <s v="Accepted"/>
    <s v="Low"/>
    <n v="1"/>
    <n v="0.17"/>
    <x v="2"/>
    <m/>
    <m/>
    <m/>
    <s v="Ava Damri"/>
    <n v="0"/>
    <x v="0"/>
    <n v="0"/>
    <m/>
    <m/>
    <d v="2023-02-15T00:00:00"/>
    <m/>
    <s v="Jupiter Updated (Tags/Team)"/>
    <m/>
    <m/>
    <d v="2023-02-13T09:47:35"/>
    <s v="FY23 P10"/>
    <n v="1.5919560185211594"/>
    <m/>
    <m/>
  </r>
  <r>
    <n v="103"/>
    <d v="2023-02-13T11:45:40"/>
    <d v="2023-02-13T12:07:48"/>
    <s v="mkorbieh@deloitte.com"/>
    <s v="Mark Korbieh"/>
    <s v="HRT"/>
    <m/>
    <s v="Oracle Enabled Transformation"/>
    <m/>
    <m/>
    <m/>
    <s v="Carl Eisenmann"/>
    <s v="ceisenmann@deloitte.com"/>
    <m/>
    <s v="Carl Eisenmann"/>
    <s v="ceisenmann@deloitte.com"/>
    <s v="Yes"/>
    <s v="Eastern Standard Time (EST);Central Standard Time (CST);"/>
    <d v="2023-02-06T00:00:00"/>
    <m/>
    <s v="Yes"/>
    <x v="72"/>
    <x v="78"/>
    <s v="Energy, Resources, &amp; Industrials"/>
    <s v="HCM Technology Implementation"/>
    <s v="Not Tiered"/>
    <s v="RFP"/>
    <x v="36"/>
    <m/>
    <m/>
    <s v="&gt; $2.5M - $5M"/>
    <m/>
    <s v="I'm a repeat user of the pod"/>
    <s v="Accepted"/>
    <s v="Low"/>
    <n v="1"/>
    <n v="0.25"/>
    <x v="4"/>
    <m/>
    <m/>
    <m/>
    <s v="Bethany Huard"/>
    <n v="0"/>
    <x v="0"/>
    <n v="0"/>
    <m/>
    <m/>
    <d v="2023-03-09T00:00:00"/>
    <m/>
    <s v="Jupiter Updated (Tags/Team)"/>
    <m/>
    <m/>
    <d v="2023-02-13T11:45:40"/>
    <s v="FY23 P10"/>
    <n v="23.509953703702195"/>
    <m/>
    <m/>
  </r>
  <r>
    <n v="104"/>
    <d v="2023-02-16T08:28:49"/>
    <d v="2023-02-16T08:31:47"/>
    <s v="matfox@deloitte.com"/>
    <s v="Matthew V Fox"/>
    <s v="OT"/>
    <m/>
    <m/>
    <s v="Change Services (CS&amp;A / T&amp;C)"/>
    <m/>
    <m/>
    <s v="Matthew Fox"/>
    <s v="matfox@deloitte.com"/>
    <m/>
    <s v="Myke Miller"/>
    <s v="mykemiller@deloitte.com"/>
    <s v="No"/>
    <s v="Eastern Standard Time (EST);"/>
    <d v="2023-02-16T00:00:00"/>
    <m/>
    <s v="Yes"/>
    <x v="73"/>
    <x v="79"/>
    <s v="Energy, Resources, &amp; Industrials"/>
    <s v="GD EB - Cloud Migration RFP"/>
    <s v="Not Tiered"/>
    <s v="RFP"/>
    <x v="37"/>
    <m/>
    <m/>
    <s v="&gt; $500K - $1.5M"/>
    <s v="Would like to work w/ Bethany Huard, especially in light of industry and her past experience w/ EB."/>
    <s v="Word of mouth"/>
    <s v="Accepted"/>
    <s v="High"/>
    <n v="3"/>
    <n v="0.5"/>
    <x v="4"/>
    <m/>
    <m/>
    <m/>
    <s v="Bethany Huard"/>
    <n v="0"/>
    <x v="0"/>
    <n v="0"/>
    <m/>
    <m/>
    <d v="2023-06-30T00:00:00"/>
    <m/>
    <s v="Jupiter Updated (Tags/Team)"/>
    <m/>
    <m/>
    <d v="2023-02-16T08:28:49"/>
    <s v="FY23 P10"/>
    <n v="133.64665509259066"/>
    <m/>
    <m/>
  </r>
  <r>
    <n v="105"/>
    <d v="2023-02-16T16:39:56"/>
    <d v="2023-02-16T16:44:19"/>
    <s v="chrisforti@deloitte.com"/>
    <s v="Chris Forti"/>
    <s v="HRT"/>
    <m/>
    <s v="Workday Enabled Transformation"/>
    <m/>
    <m/>
    <m/>
    <s v="Chris Forti"/>
    <s v="chrisforti@deloitte.com"/>
    <m/>
    <s v="Dan Sundt"/>
    <s v="dsundt@deloitte.com"/>
    <s v="No"/>
    <s v="Eastern Standard Time (EST);Central Standard Time (CST);"/>
    <d v="2023-02-20T00:00:00"/>
    <m/>
    <s v="Yes"/>
    <x v="74"/>
    <x v="80"/>
    <s v="Life Sciences &amp; Healthcare"/>
    <s v="Cardinal Health Workday Recruiting Implementation"/>
    <s v="Not Tiered"/>
    <s v="Pre-RFX"/>
    <x v="2"/>
    <m/>
    <m/>
    <s v="&gt; $500K - $1.5M"/>
    <s v="Cardinal Health is expected to send Deloitte an RFP to implement Workday Recruiting.  We don't have the RFP yet, however, I would expect it may arrive the week of February 20th.  "/>
    <s v="I'm a repeat user of the pod!"/>
    <s v="Accepted"/>
    <s v="Medium"/>
    <n v="2"/>
    <n v="0.33"/>
    <x v="2"/>
    <m/>
    <m/>
    <s v="Shiva Devarajan"/>
    <s v="Ava Damri, Shiva Devarajan"/>
    <n v="0"/>
    <x v="0"/>
    <n v="0"/>
    <m/>
    <m/>
    <d v="2023-04-11T00:00:00"/>
    <s v="Lost pursuit"/>
    <s v="Jupiter Updated (Tags/Team)"/>
    <s v="Content Uploaded"/>
    <m/>
    <d v="2023-02-16T16:39:56"/>
    <s v="FY23 P10"/>
    <n v="53.30560185185459"/>
    <m/>
    <m/>
  </r>
  <r>
    <n v="106"/>
    <d v="2023-02-17T10:07:01"/>
    <d v="2023-02-17T10:08:52"/>
    <s v="strickie@deloitte.com"/>
    <s v="Sara Trickie"/>
    <s v="Internal - HC Sales Operations"/>
    <m/>
    <m/>
    <m/>
    <m/>
    <m/>
    <m/>
    <m/>
    <m/>
    <s v="Sara Trickie"/>
    <s v="strickie@deloitte.com"/>
    <s v="Yes"/>
    <s v="Eastern Standard Time (EST);"/>
    <d v="2023-02-21T00:00:00"/>
    <m/>
    <s v="Not a Pursuit"/>
    <x v="4"/>
    <x v="81"/>
    <s v="N/A"/>
    <s v="Momentum"/>
    <s v="N/A"/>
    <s v="N/A"/>
    <x v="3"/>
    <m/>
    <m/>
    <s v="N/A"/>
    <s v="Updates to the Momentum Sales Deck to support launch of OneMomentum and Ascend (May). Have a few weeks to get this done, but want to make sure we capitalize on some of the work that the GTM pod is doing with Agile activation, etc. "/>
    <m/>
    <s v="Accepted"/>
    <s v="Low"/>
    <n v="1"/>
    <n v="0.2"/>
    <x v="5"/>
    <m/>
    <m/>
    <m/>
    <s v="Nicholas Gregoretti"/>
    <n v="0"/>
    <x v="0"/>
    <n v="0"/>
    <m/>
    <m/>
    <d v="2023-04-17T00:00:00"/>
    <m/>
    <s v="Not a Pursuit"/>
    <m/>
    <m/>
    <d v="2023-02-17T10:07:01"/>
    <s v="FY23 P10"/>
    <n v="58.578460648146574"/>
    <m/>
    <m/>
  </r>
  <r>
    <n v="107"/>
    <d v="2023-02-17T11:38:21"/>
    <d v="2023-02-17T12:40:47"/>
    <s v="jaminelson@deloitte.com"/>
    <s v="Jamie Drew"/>
    <s v="HRT"/>
    <m/>
    <s v="HR Strategy &amp; Solutions"/>
    <m/>
    <m/>
    <m/>
    <s v="Jamie Drew"/>
    <s v="jaminelson@deloitte.com"/>
    <m/>
    <s v="Vyas Anantharaman "/>
    <s v="vyanantharaman@deloitte.com"/>
    <s v="No"/>
    <s v="Mountain Standard Time (MST);Central Standard Time (CST);"/>
    <d v="2023-02-20T00:00:00"/>
    <m/>
    <s v="Yes"/>
    <x v="75"/>
    <x v="82"/>
    <s v="Life Sciences &amp; Healthcare"/>
    <s v="uniQure HR Process Mapping &amp; HRIS Benchmarks"/>
    <s v="Not Tiered"/>
    <s v="RFP"/>
    <x v="38"/>
    <m/>
    <m/>
    <s v="&lt; $500,000"/>
    <s v="10-20 slides, enhanced formatting, Life Sciences focused graphics and icons "/>
    <s v="Someone from the pod reached out to me offering to assist on my pursuit"/>
    <s v="Accepted"/>
    <s v="Low"/>
    <n v="1"/>
    <n v="0.33"/>
    <x v="0"/>
    <m/>
    <m/>
    <s v="(Maddy) Kallur Purushothaman Madhusudan"/>
    <s v="Nick D'Angelo, (Maddy) Kallur Purushothaman Madhusudan"/>
    <n v="0"/>
    <x v="0"/>
    <n v="0"/>
    <m/>
    <m/>
    <d v="2023-02-22T00:00:00"/>
    <m/>
    <s v="Jupiter Updated (Tags/Team)"/>
    <s v="Content Uploaded"/>
    <m/>
    <d v="2023-02-17T11:38:21"/>
    <s v="FY23 P10"/>
    <n v="4.5150347222224809"/>
    <m/>
    <m/>
  </r>
  <r>
    <n v="108"/>
    <d v="2023-02-17T14:16:42"/>
    <d v="2023-02-17T14:18:06"/>
    <s v="nanellis@deloitte.com"/>
    <s v="Nancy Ellis"/>
    <s v="HCaaS"/>
    <s v="HC Operate"/>
    <m/>
    <m/>
    <m/>
    <m/>
    <m/>
    <m/>
    <m/>
    <s v="Nancy Ellis"/>
    <s v="nanellis@deloitte.com"/>
    <s v="Yes"/>
    <s v="Central Standard Time (CST);"/>
    <d v="2023-02-20T00:00:00"/>
    <m/>
    <s v="Not a Pursuit"/>
    <x v="4"/>
    <x v="83"/>
    <s v="N/A"/>
    <m/>
    <m/>
    <m/>
    <x v="2"/>
    <m/>
    <m/>
    <m/>
    <s v="We are seeking to add accountability and tracking to the HCaaS TMT strategy deck."/>
    <m/>
    <s v="Accepted"/>
    <s v="Low"/>
    <n v="1"/>
    <n v="0.17"/>
    <x v="1"/>
    <m/>
    <m/>
    <m/>
    <s v="Shiva Devarajan"/>
    <n v="0"/>
    <x v="0"/>
    <n v="0"/>
    <m/>
    <m/>
    <d v="2023-06-12T00:00:00"/>
    <s v="SD - As of 5/30, this is still in progress and current weight should still be 0.17. As of 6/12, this is closed."/>
    <s v="Not a Pursuit"/>
    <m/>
    <m/>
    <d v="2023-02-17T14:16:42"/>
    <s v="FY23 P10"/>
    <n v="114.40506944444496"/>
    <m/>
    <m/>
  </r>
  <r>
    <n v="109"/>
    <d v="2023-02-22T08:21:28"/>
    <d v="2023-02-22T08:23:08"/>
    <s v="chrisforti@deloitte.com"/>
    <s v="Chris Forti"/>
    <s v="HRT"/>
    <m/>
    <s v="Payroll &amp; Workforce Management Solutions"/>
    <m/>
    <m/>
    <m/>
    <m/>
    <m/>
    <m/>
    <s v="Chris Forti"/>
    <s v="chrisforti@deloitte.com"/>
    <s v="Yes"/>
    <s v="Eastern Standard Time (EST);"/>
    <d v="2023-02-22T00:00:00"/>
    <m/>
    <s v="Not a Pursuit"/>
    <x v="4"/>
    <x v="84"/>
    <s v="Life Sciences &amp; Healthcare"/>
    <s v="UKG - Deloitte Vendor Alliance"/>
    <s v="Not Tiered"/>
    <s v="N/A"/>
    <x v="3"/>
    <m/>
    <m/>
    <s v="N/A"/>
    <s v="I have a small need to help make a few enhancements to a Deloitte presentation to be delivered as a keynote at the UKG Healthcare West Summit on 3/1 in Phoenix, AZ.  Chip Newton and Shannon Poynton are the speakers for this event.  "/>
    <m/>
    <s v="Accepted"/>
    <s v="Low"/>
    <n v="1"/>
    <n v="0.17"/>
    <x v="5"/>
    <m/>
    <m/>
    <s v="Kapil Sable"/>
    <s v="Nicholas Gregoretti, Kapil Sable"/>
    <n v="0"/>
    <x v="0"/>
    <n v="0"/>
    <m/>
    <m/>
    <d v="2023-02-24T00:00:00"/>
    <m/>
    <s v="Not a Pursuit"/>
    <m/>
    <m/>
    <d v="2023-02-22T08:21:28"/>
    <s v="FY23 P10"/>
    <n v="1.6517592592572328"/>
    <m/>
    <m/>
  </r>
  <r>
    <n v="110"/>
    <d v="2023-02-27T08:56:32"/>
    <d v="2023-02-27T08:58:07"/>
    <s v="lmonck@deloitte.com"/>
    <s v="Luke Monck"/>
    <s v="OT"/>
    <m/>
    <m/>
    <s v="Change Services (CS&amp;A / T&amp;C)"/>
    <m/>
    <m/>
    <s v="Luke Monck"/>
    <s v="lmonck@deloitte.com"/>
    <m/>
    <s v="Luke Monck"/>
    <s v="lmonck@deloitte.com"/>
    <s v="Yes"/>
    <s v="Eastern Standard Time (EST);"/>
    <d v="2023-02-27T00:00:00"/>
    <m/>
    <s v="Yes"/>
    <x v="76"/>
    <x v="85"/>
    <s v="Energy, Resources, &amp; Industrials"/>
    <s v="EDX Connected Factory CY23"/>
    <s v="Not Tiered"/>
    <s v="RFP"/>
    <x v="39"/>
    <m/>
    <m/>
    <s v="&gt; $5M"/>
    <s v="Requesting Beth Huard.  She has special knowledge of our OCM smart factory solutions."/>
    <s v="I'm a repeat user of the pod"/>
    <s v="Accepted"/>
    <s v="Low"/>
    <n v="1"/>
    <n v="0.2"/>
    <x v="4"/>
    <m/>
    <m/>
    <m/>
    <s v="Bethany Huard"/>
    <n v="0"/>
    <x v="0"/>
    <n v="0"/>
    <m/>
    <m/>
    <d v="2023-03-06T00:00:00"/>
    <m/>
    <s v="Jupiter Updated (Tags/Team)"/>
    <m/>
    <m/>
    <d v="2023-02-27T08:56:32"/>
    <s v="FY23 P10"/>
    <n v="6.627407407409919"/>
    <m/>
    <m/>
  </r>
  <r>
    <n v="111"/>
    <d v="2023-02-27T11:13:54"/>
    <d v="2023-02-27T11:15:35"/>
    <s v="ceisenmann@deloitte.com"/>
    <s v="Carl Eisenmann"/>
    <s v="HRT"/>
    <m/>
    <s v="Workday Enabled Transformation"/>
    <m/>
    <m/>
    <m/>
    <s v="Mark Korbieh"/>
    <s v="mkorbieh@deloitte.com"/>
    <m/>
    <s v="Dan Sundt -LEP / Mark Korbieh - SE"/>
    <s v="mkorbieh@deloitte.com"/>
    <s v="Yes"/>
    <s v="Eastern Standard Time (EST);"/>
    <d v="2023-02-27T00:00:00"/>
    <m/>
    <s v="Yes"/>
    <x v="77"/>
    <x v="86"/>
    <s v="Financial Services"/>
    <s v="ERP Enabled Finance and HR Transformation"/>
    <s v="Not Tiered"/>
    <s v="RFP"/>
    <x v="37"/>
    <m/>
    <m/>
    <s v="&gt; $5M"/>
    <s v="this is a full platform pursuit - we need content and PMO support"/>
    <s v="Word of mouth"/>
    <s v="Accepted"/>
    <s v="Low"/>
    <n v="1"/>
    <n v="0.25"/>
    <x v="4"/>
    <m/>
    <m/>
    <m/>
    <s v="Bethany Huard"/>
    <n v="0"/>
    <x v="0"/>
    <n v="0"/>
    <m/>
    <m/>
    <d v="2023-05-01T00:00:00"/>
    <m/>
    <s v="Jupiter Updated (Tags/Team)"/>
    <m/>
    <m/>
    <d v="2023-02-27T11:13:54"/>
    <s v="FY23 P10"/>
    <n v="62.532013888885558"/>
    <m/>
    <m/>
  </r>
  <r>
    <n v="112"/>
    <d v="2023-03-02T06:00:21"/>
    <d v="2023-03-02T06:02:26"/>
    <s v="sisavitt@deloitte.com"/>
    <s v="Simona Savitt"/>
    <s v="OT"/>
    <m/>
    <m/>
    <s v="Change Services (CS&amp;A / T&amp;C)"/>
    <m/>
    <m/>
    <s v="Simona Savitt"/>
    <s v="sisavitt@deloitte.com"/>
    <m/>
    <s v="Simona Savitt"/>
    <s v="sisavitt@deloitte.com"/>
    <s v="Yes"/>
    <s v="Eastern Standard Time (EST);"/>
    <d v="2023-03-02T00:00:00"/>
    <m/>
    <s v="Yes"/>
    <x v="78"/>
    <x v="87"/>
    <s v="Energy, Resources, &amp; Industrials"/>
    <s v="1LMX OCM"/>
    <s v="Not Tiered"/>
    <s v="Early Conversations"/>
    <x v="40"/>
    <m/>
    <m/>
    <s v="&gt; $2.5M - $5M"/>
    <s v="Appreciate the help! Request working with Bethany Huard"/>
    <s v="Word of mouth"/>
    <s v="Accepted"/>
    <s v="High"/>
    <n v="3"/>
    <n v="0.17"/>
    <x v="4"/>
    <m/>
    <m/>
    <m/>
    <s v="Bethany Huard"/>
    <n v="0"/>
    <x v="0"/>
    <n v="0"/>
    <m/>
    <m/>
    <d v="2023-03-10T00:00:00"/>
    <m/>
    <s v="Jupiter Updated (Tags/Team)"/>
    <m/>
    <m/>
    <d v="2023-03-02T06:00:21"/>
    <s v="FY23 P10"/>
    <n v="7.749756944445835"/>
    <m/>
    <m/>
  </r>
  <r>
    <n v="113"/>
    <d v="2023-03-02T08:31:32"/>
    <d v="2023-03-02T08:34:59"/>
    <s v="brianamartin@deloitte.com"/>
    <s v="Briana Martin"/>
    <s v="OT"/>
    <m/>
    <m/>
    <s v="Change Services (CS&amp;A / T&amp;C)"/>
    <m/>
    <m/>
    <s v="Briana Martin"/>
    <s v="brianamartin@deloitte.com"/>
    <m/>
    <s v="Briana Martin"/>
    <s v="brianamartin@deloitte.com"/>
    <s v="Yes"/>
    <s v="Central Standard Time (CST);"/>
    <d v="2023-03-02T00:00:00"/>
    <m/>
    <s v="Yes"/>
    <x v="78"/>
    <x v="87"/>
    <s v="Energy, Resources, &amp; Industrials"/>
    <s v="RMS 1LMX"/>
    <s v="Not Tiered"/>
    <s v="RFP"/>
    <x v="41"/>
    <m/>
    <m/>
    <s v="&gt; $1M"/>
    <m/>
    <s v="Word of mouth"/>
    <s v="Accepted"/>
    <s v="High"/>
    <n v="3"/>
    <n v="1"/>
    <x v="4"/>
    <m/>
    <m/>
    <s v="Ava Damri"/>
    <s v="Bethany Huard, Ava Damri"/>
    <n v="0"/>
    <x v="0"/>
    <n v="0"/>
    <m/>
    <m/>
    <d v="2023-03-31T00:00:00"/>
    <m/>
    <s v="Jupiter Updated (Tags/Team)"/>
    <m/>
    <m/>
    <d v="2023-03-02T08:31:32"/>
    <s v="FY23 P10"/>
    <n v="28.644768518519413"/>
    <m/>
    <m/>
  </r>
  <r>
    <n v="114"/>
    <d v="2023-03-06T09:17:56"/>
    <d v="2023-03-06T09:23:07"/>
    <s v="lshane@deloitte.com"/>
    <s v="Lisa Shane"/>
    <s v="HRT"/>
    <m/>
    <s v="HR Strategy &amp; Solutions"/>
    <m/>
    <m/>
    <m/>
    <s v="Lisa Shane"/>
    <s v="lshane@deloitte.com"/>
    <m/>
    <s v="Jessica Britton"/>
    <s v="jbritton@deloitte.com"/>
    <s v="No"/>
    <s v="Central Standard Time (CST);"/>
    <d v="2023-03-06T00:00:00"/>
    <m/>
    <s v="Yes"/>
    <x v="79"/>
    <x v="88"/>
    <s v="Consumer"/>
    <s v="Kroger - HR Strategy, Roadmap &amp; Operating Model"/>
    <s v="Not Tiered"/>
    <s v="Early Conversations"/>
    <x v="2"/>
    <m/>
    <m/>
    <s v="&gt; $1.5M - $2.5M"/>
    <s v="We are engaged with this client on optimizing their Oracle payroll &amp; HR environment (HR &amp; Finance), and they have brought up the need for more support with their HR Strategy &amp; Operating Model. They have asked for a conversation on this topic to discuss what we see as possible as well as how we can help. This is early conversations but could result in a lot of ongoing work, as well as developing better relationships with the client."/>
    <s v="HC Leadership Meeting Announcement;"/>
    <s v="Accepted"/>
    <s v="High"/>
    <n v="3"/>
    <n v="0.5"/>
    <x v="5"/>
    <m/>
    <m/>
    <m/>
    <s v="Nicholas Gregoretti"/>
    <n v="0"/>
    <x v="0"/>
    <n v="0"/>
    <m/>
    <m/>
    <d v="2023-03-13T00:00:00"/>
    <m/>
    <s v="Jupiter Updated (Tags/Team)"/>
    <s v="Content Uploaded"/>
    <m/>
    <d v="2023-03-06T09:17:56"/>
    <s v="FY23 P11"/>
    <n v="6.6125462962954771"/>
    <m/>
    <m/>
  </r>
  <r>
    <n v="115"/>
    <d v="2023-03-06T12:02:41"/>
    <d v="2023-03-06T12:04:31"/>
    <s v="twilliams@deloitte.com"/>
    <s v="Tim Williams"/>
    <s v="OT"/>
    <m/>
    <m/>
    <s v="Change Services (CS&amp;A / T&amp;C)"/>
    <m/>
    <m/>
    <s v="Tim Williams"/>
    <s v="twilliams@deloitte.com"/>
    <m/>
    <s v="Tim Williams"/>
    <s v="twilliams@deloitte.com"/>
    <s v="Yes"/>
    <s v="Eastern Standard Time (EST);"/>
    <d v="2023-03-06T00:00:00"/>
    <m/>
    <s v="Yes"/>
    <x v="80"/>
    <x v="89"/>
    <s v="Energy, Resources, &amp; Industrials"/>
    <s v="Salt River SAP CIS Pursuit"/>
    <s v="Not Tiered"/>
    <s v="RFP"/>
    <x v="42"/>
    <m/>
    <m/>
    <s v="&gt; $1.5M - $2.5M"/>
    <m/>
    <s v="I'm a repeat user of the pod!"/>
    <s v="Accepted"/>
    <s v="Medium"/>
    <n v="2"/>
    <n v="0.33"/>
    <x v="2"/>
    <m/>
    <m/>
    <m/>
    <s v="Ava Damri"/>
    <n v="0"/>
    <x v="0"/>
    <n v="0"/>
    <m/>
    <m/>
    <d v="2023-04-12T00:00:00"/>
    <s v="RFP was submitted on 4/12."/>
    <s v="Jupiter Updated (Tags/Team)"/>
    <s v="Content Uploaded"/>
    <m/>
    <d v="2023-03-06T12:02:41"/>
    <s v="FY23 P11"/>
    <n v="36.498136574075033"/>
    <m/>
    <m/>
  </r>
  <r>
    <n v="116"/>
    <d v="2023-03-07T07:38:12"/>
    <d v="2023-03-07T08:57:55"/>
    <s v="ceisenmann@deloitte.com"/>
    <s v="Carl Eisenmann"/>
    <s v="HRT"/>
    <m/>
    <s v="Workday Enabled Transformation"/>
    <m/>
    <m/>
    <m/>
    <m/>
    <m/>
    <m/>
    <s v="Carl Eisenmann"/>
    <s v="ceisenmann@deloitte.com"/>
    <s v="Yes"/>
    <s v="Central Standard Time (CST);"/>
    <d v="2023-03-08T00:00:00"/>
    <m/>
    <s v="Yes"/>
    <x v="81"/>
    <x v="90"/>
    <s v="Energy, Resources, &amp; Industrials"/>
    <s v="Heritage Group - Workday HCM RFP"/>
    <s v="Not Tiered"/>
    <s v="Qualified"/>
    <x v="43"/>
    <m/>
    <m/>
    <s v="&gt; $2.5M - $5M"/>
    <s v="Workday HCM RFP"/>
    <s v="I'm a repeat user of the pod!;I love the pod!;"/>
    <s v="Accepted"/>
    <s v="Low"/>
    <n v="1"/>
    <n v="0.17"/>
    <x v="0"/>
    <m/>
    <m/>
    <m/>
    <s v="Nick D'Angelo"/>
    <n v="0"/>
    <x v="0"/>
    <n v="0"/>
    <m/>
    <m/>
    <d v="2023-04-10T00:00:00"/>
    <s v="3/27: RFP submitted Friday, waiting for next steps_x000a_4/10: Orals scheduled for 4/11. No further connection points made. Closing out"/>
    <s v="Jupiter Updated (Tags/Team)"/>
    <s v="Content Uploaded"/>
    <m/>
    <d v="2023-03-07T07:38:12"/>
    <s v="FY23 P11"/>
    <n v="33.681805555555911"/>
    <s v="Won Closed"/>
    <m/>
  </r>
  <r>
    <n v="117"/>
    <d v="2023-03-09T11:39:24"/>
    <d v="2023-03-09T13:05:20"/>
    <s v="kyancy@deloitte.com"/>
    <s v="Kristalyn Yancy Yancy"/>
    <s v="OT"/>
    <m/>
    <m/>
    <s v="Change Services (CS&amp;A / T&amp;C)"/>
    <m/>
    <m/>
    <m/>
    <m/>
    <m/>
    <s v="Kristalyn Yancy"/>
    <s v="kyancy@deloitte.com"/>
    <s v="Yes"/>
    <s v="Central Standard Time (CST);Pacific Standard Time (PST);"/>
    <d v="2023-03-13T00:00:00"/>
    <m/>
    <s v="Yes"/>
    <x v="82"/>
    <x v="91"/>
    <s v="Energy, Resources, &amp; Industrials"/>
    <s v="SCE NexGen Digital Transformation (SAP S4/ Digital Applications)"/>
    <s v="Tier 1"/>
    <s v="RFP"/>
    <x v="44"/>
    <m/>
    <m/>
    <s v="&gt; $5M"/>
    <s v="This is a pursuit, and Must Win (Do Not Lose) opportunity.  The estimated value is over $100M."/>
    <s v="Word of mouth;HC Leadership Meeting Announcement;"/>
    <s v="Accepted"/>
    <s v="Medium"/>
    <n v="2"/>
    <n v="0.25"/>
    <x v="1"/>
    <m/>
    <m/>
    <s v="Bethany Huard"/>
    <s v="Shiva Devarajan, Bethany Huard"/>
    <n v="0"/>
    <x v="0"/>
    <n v="0"/>
    <m/>
    <m/>
    <d v="2023-04-11T00:00:00"/>
    <s v="SD - As of 5/30, Orals occurred on 5/9 and we have a handful of follow-up Action Items to address via workshops. Dropping the Current Weight to 0.17 and will confirm with Kristalyn on next steps"/>
    <s v="Jupiter Updated (Tags/Team)"/>
    <m/>
    <m/>
    <d v="2023-03-09T11:39:24"/>
    <s v="FY23 P11"/>
    <n v="32.51430555555271"/>
    <m/>
    <m/>
  </r>
  <r>
    <n v="118"/>
    <d v="2023-03-10T13:54:18"/>
    <d v="2023-03-10T14:20:45"/>
    <s v="vreyes@deloitte.com"/>
    <s v="Victor Reyes"/>
    <s v="HRT"/>
    <m/>
    <s v="HR Strategy &amp; Solutions"/>
    <m/>
    <m/>
    <m/>
    <m/>
    <m/>
    <m/>
    <s v="Victor Reyes"/>
    <s v="vreyes@deloitte.com"/>
    <s v="Yes"/>
    <s v="Eastern Standard Time (EST);"/>
    <d v="2023-03-13T00:00:00"/>
    <m/>
    <s v="Yes"/>
    <x v="83"/>
    <x v="92"/>
    <s v="Energy, Resources, &amp; Industrials"/>
    <s v="_x000a_Human Capital Strategy"/>
    <s v="Not Tiered"/>
    <s v="RFP"/>
    <x v="45"/>
    <m/>
    <m/>
    <s v="&lt; $500,000"/>
    <s v="Opportunity is to bid on development of a Human Capital Strategy and provide capabilities / quals / rates for a range of additional HC services."/>
    <s v="HC Leadership Meeting Announcement;"/>
    <s v="Accepted"/>
    <s v="High"/>
    <n v="3"/>
    <n v="0.33"/>
    <x v="5"/>
    <m/>
    <m/>
    <m/>
    <s v="Nicholas Gregoretti"/>
    <n v="0"/>
    <x v="0"/>
    <n v="0"/>
    <m/>
    <m/>
    <d v="2023-04-17T00:00:00"/>
    <m/>
    <s v="Jupiter Updated (Tags/Team)"/>
    <s v="Content Uploaded"/>
    <m/>
    <d v="2023-03-10T13:54:18"/>
    <s v="FY23 P11"/>
    <n v="37.420624999998836"/>
    <m/>
    <m/>
  </r>
  <r>
    <n v="119"/>
    <d v="2023-03-17T14:29:56"/>
    <d v="2023-03-17T14:31:56"/>
    <s v="nanellis@deloitte.com"/>
    <s v="Nancy Ellis"/>
    <s v="HCaaS"/>
    <s v="HC Operate"/>
    <m/>
    <m/>
    <m/>
    <m/>
    <m/>
    <m/>
    <m/>
    <s v="Nancy Ellis"/>
    <s v="nanellis@deloitte.com"/>
    <s v="Yes"/>
    <s v="Central Standard Time (CST);"/>
    <d v="2023-03-17T00:00:00"/>
    <m/>
    <s v="Yes"/>
    <x v="84"/>
    <x v="52"/>
    <s v="Technology, Media, &amp; Telecom"/>
    <s v="Workday Country Extensions"/>
    <s v="Not Tiered"/>
    <s v="RFP"/>
    <x v="46"/>
    <m/>
    <m/>
    <s v="&gt; $1.5M - $2.5M"/>
    <m/>
    <s v="I'm a repeat user of the pod!;I love the pod!;"/>
    <s v="Accepted"/>
    <s v="High"/>
    <n v="3"/>
    <n v="0.5"/>
    <x v="1"/>
    <m/>
    <m/>
    <m/>
    <s v="Shiva Devarajan"/>
    <n v="0"/>
    <x v="0"/>
    <n v="0"/>
    <m/>
    <m/>
    <d v="2023-03-21T00:00:00"/>
    <s v="SD - As of 5/30, we are still awaiting follow-up from Equinix on Orals. Original contract/decision date was 3/31, but Equinix has told Nancy that they are now aiming for May."/>
    <s v="Jupiter Updated (Tags/Team)"/>
    <s v="Content Uploaded"/>
    <m/>
    <d v="2023-03-17T14:29:56"/>
    <s v="FY23 P11"/>
    <n v="3.3958796296283253"/>
    <m/>
    <m/>
  </r>
  <r>
    <n v="120"/>
    <d v="2023-03-20T23:36:10"/>
    <d v="2023-03-20T23:39:18"/>
    <s v="andrclark@deloitte.com"/>
    <s v="Andrew G Clark"/>
    <s v="HRT"/>
    <m/>
    <s v="HR Strategy &amp; Solutions"/>
    <m/>
    <m/>
    <m/>
    <s v="Andrew Clark"/>
    <s v="andrclark@deloitte.com"/>
    <m/>
    <s v="Derek Polzien"/>
    <s v="dpolzien@deloitte.com"/>
    <s v="No"/>
    <s v="Eastern Standard Time (EST);"/>
    <d v="2023-03-21T00:00:00"/>
    <m/>
    <s v="Yes"/>
    <x v="85"/>
    <x v="93"/>
    <s v="Consumer"/>
    <s v="HCM Cloud Vendor Selection"/>
    <s v="Not Tiered"/>
    <s v="RFP"/>
    <x v="2"/>
    <m/>
    <m/>
    <m/>
    <m/>
    <s v="I'm a repeat user of the pod;"/>
    <s v="Accepted"/>
    <s v="Low"/>
    <n v="1"/>
    <n v="0.5"/>
    <x v="4"/>
    <m/>
    <m/>
    <m/>
    <s v="Bethany Huard"/>
    <n v="0"/>
    <x v="0"/>
    <n v="0"/>
    <m/>
    <m/>
    <d v="2023-04-10T00:00:00"/>
    <m/>
    <s v="Jupiter Updated (Tags/Team)"/>
    <m/>
    <m/>
    <d v="2023-03-20T23:36:10"/>
    <s v="FY23 P11"/>
    <n v="20.016550925924093"/>
    <m/>
    <m/>
  </r>
  <r>
    <n v="121"/>
    <d v="2023-03-21T14:29:41"/>
    <d v="2023-03-21T14:31:12"/>
    <s v="ceisenmann@deloitte.com"/>
    <s v="Carl Eisenmann"/>
    <s v="HRT"/>
    <m/>
    <s v="HR Strategy &amp; Solutions"/>
    <m/>
    <m/>
    <m/>
    <m/>
    <m/>
    <m/>
    <s v="Mary Rose Armstrong"/>
    <s v="mararmstrong@deloitte.com"/>
    <s v="Yes"/>
    <s v="Central Standard Time (CST);"/>
    <d v="2023-03-28T00:00:00"/>
    <m/>
    <s v="Yes"/>
    <x v="86"/>
    <x v="94"/>
    <s v="Life Sciences &amp; Healthcare"/>
    <s v="PCH ERP Strategy - Phase 0"/>
    <m/>
    <m/>
    <x v="2"/>
    <m/>
    <m/>
    <m/>
    <s v="this is for an HRSS opportunity for vendor selection"/>
    <s v="I'm a repeat user of the pod;"/>
    <s v="Accepted"/>
    <s v="Medium"/>
    <n v="2"/>
    <n v="0.17"/>
    <x v="0"/>
    <m/>
    <m/>
    <s v="Logan Webb"/>
    <s v="Nick D'Angelo, Logan Webb"/>
    <n v="0"/>
    <x v="0"/>
    <n v="0"/>
    <m/>
    <m/>
    <d v="2023-04-11T00:00:00"/>
    <s v="3/27: waiting to kick off RFP after meeting on 3.28 with client to better understand scope_x000a_4/11: Orals held_x000a_4/17: no further action needed at this time but not closing opportunity, putting on hold for now_x000a_5/1: time lapse with no further action done. closing out"/>
    <s v="Jupiter Updated (Tags/Team)"/>
    <m/>
    <m/>
    <d v="2023-03-21T14:29:41"/>
    <s v="FY23 P11"/>
    <n v="20.39605324074364"/>
    <m/>
    <m/>
  </r>
  <r>
    <n v="122"/>
    <d v="2023-03-24T10:29:11"/>
    <d v="2023-03-24T10:44:00"/>
    <s v="chrisforti@deloitte.com"/>
    <s v="Chris Forti"/>
    <s v="Internal - HC Sales Operations"/>
    <m/>
    <m/>
    <m/>
    <m/>
    <s v="Yes"/>
    <m/>
    <m/>
    <s v="Yes"/>
    <m/>
    <m/>
    <m/>
    <m/>
    <d v="2023-03-21T00:00:00"/>
    <s v="1 week"/>
    <s v="Not a Pursuit"/>
    <x v="4"/>
    <x v="95"/>
    <s v="N/A"/>
    <m/>
    <m/>
    <m/>
    <x v="2"/>
    <s v="Content Design / Formatting;"/>
    <s v="No"/>
    <s v="&lt; $500,000"/>
    <s v="I may need some assistance, about 2-5 hours, from 3/28-31, to help polish up a deck for the Channel Sales Community Call on 3/31 at 12 noon.  "/>
    <s v="I'm a repeat user of the pod;"/>
    <s v="Rejected"/>
    <m/>
    <s v=""/>
    <m/>
    <x v="3"/>
    <m/>
    <m/>
    <m/>
    <s v=""/>
    <s v=""/>
    <x v="1"/>
    <m/>
    <m/>
    <m/>
    <m/>
    <s v="Rejected due to nature of service requested; simple formatting-only request. Re-directed to Core Creative Services."/>
    <s v="Rejected/Canceled"/>
    <s v="Rejected/Canceled"/>
    <m/>
    <d v="2023-03-24T10:29:11"/>
    <s v="FY23 P11"/>
    <s v=""/>
    <m/>
    <m/>
  </r>
  <r>
    <n v="123"/>
    <d v="2023-03-31T11:02:47"/>
    <d v="2023-03-31T11:03:42"/>
    <s v="ndangelo@deloitte.com"/>
    <s v="Nick D'Angelo"/>
    <s v="Internal - HC Sales Operations"/>
    <m/>
    <m/>
    <m/>
    <m/>
    <s v="No"/>
    <s v="Cyndi DeVooght"/>
    <s v="cdevooght@deloitte.com"/>
    <s v="No"/>
    <s v="Chip Newton"/>
    <s v="Chipnewton@deloitte.com"/>
    <m/>
    <m/>
    <d v="2023-03-29T00:00:00"/>
    <s v="1 week"/>
    <s v="Not a Pursuit"/>
    <x v="4"/>
    <x v="96"/>
    <s v="N/A"/>
    <m/>
    <m/>
    <m/>
    <x v="2"/>
    <s v="Content Design / Formatting;Vendor Alliance Support;"/>
    <s v="No"/>
    <s v="N/A - Not a pursuit"/>
    <s v="Continuation of vendor alliance work with UKG. Already engaged Nick D'Angelo with this."/>
    <s v="I'm a repeat user of the pod;"/>
    <s v="Accepted"/>
    <s v="Low"/>
    <n v="1"/>
    <n v="0.17"/>
    <x v="0"/>
    <m/>
    <m/>
    <s v="Logan Webb"/>
    <s v="Nick D'Angelo, Logan Webb"/>
    <n v="0"/>
    <x v="0"/>
    <n v="0"/>
    <m/>
    <m/>
    <d v="2023-04-17T00:00:00"/>
    <s v="Closed on 4/4/2023.  Re-opened on 4/11/2023. Closed 4/17/2023."/>
    <s v="Not a Pursuit"/>
    <m/>
    <m/>
    <d v="2023-03-31T11:02:47"/>
    <s v="FY23 P11"/>
    <n v="16.539733796293149"/>
    <m/>
    <m/>
  </r>
  <r>
    <n v="124"/>
    <d v="2023-04-03T12:01:26"/>
    <d v="2023-04-03T12:03:15"/>
    <s v="ndangelo@deloitte.com"/>
    <s v="Nick D'Angelo"/>
    <s v="Internal - HC Sales Operations"/>
    <m/>
    <m/>
    <m/>
    <m/>
    <s v="Yes"/>
    <m/>
    <m/>
    <s v="Yes"/>
    <m/>
    <m/>
    <m/>
    <m/>
    <d v="2023-03-13T00:00:00"/>
    <s v="4 + weeks"/>
    <s v="Not a Pursuit"/>
    <x v="4"/>
    <x v="97"/>
    <s v="N/A"/>
    <m/>
    <m/>
    <m/>
    <x v="2"/>
    <s v="Content and Asset Creation (net-new);Content Design / Formatting;Training Development;"/>
    <s v="No"/>
    <s v="N/A - Not a pursuit"/>
    <m/>
    <s v="Suggested by Walt Sokoll;"/>
    <s v="Accepted"/>
    <s v="High"/>
    <n v="3"/>
    <n v="0.17"/>
    <x v="6"/>
    <m/>
    <m/>
    <m/>
    <s v="Joann Boduch"/>
    <n v="0"/>
    <x v="0"/>
    <n v="0"/>
    <m/>
    <m/>
    <d v="2024-01-05T00:00:00"/>
    <s v="Also supported by Maddy and Kapil.  Ava, Logan, and Shiva may also be engaged as contributors."/>
    <s v="Not a Pursuit"/>
    <m/>
    <m/>
    <d v="2023-04-03T12:01:26"/>
    <s v="FY23 P12"/>
    <n v="276.49900462962978"/>
    <m/>
    <m/>
  </r>
  <r>
    <n v="125"/>
    <d v="2023-04-03T15:03:02"/>
    <d v="2023-04-03T15:04:42"/>
    <s v="andrclark@deloitte.com"/>
    <s v="Andrew G Clark"/>
    <s v="HRT"/>
    <m/>
    <s v="Workday Enabled Transformation"/>
    <m/>
    <m/>
    <s v="Yes"/>
    <m/>
    <m/>
    <s v="Yes"/>
    <m/>
    <m/>
    <m/>
    <m/>
    <d v="2023-04-04T00:00:00"/>
    <s v="3 weeks"/>
    <s v="Yes"/>
    <x v="87"/>
    <x v="98"/>
    <s v="Consumer"/>
    <s v="Dollar Tree HCM System Implementation"/>
    <m/>
    <s v="RFP"/>
    <x v="47"/>
    <s v="PMO Support / Bid Management;Content and Asset Creation (net-new);Content Design / Formatting;"/>
    <s v="Unsure"/>
    <s v="&gt; $5M"/>
    <m/>
    <s v="I'm a repeat user of the pod;"/>
    <s v="Accepted"/>
    <s v="Medium"/>
    <n v="2"/>
    <n v="0.33"/>
    <x v="1"/>
    <m/>
    <m/>
    <m/>
    <s v="Shiva Devarajan"/>
    <n v="0"/>
    <x v="0"/>
    <n v="0"/>
    <m/>
    <m/>
    <d v="2023-04-19T00:00:00"/>
    <s v="SD - As of 5/30, Orals occurred on 5/4 and we are having a follow-up Phase 0 Workshop with DT the week of 6/5 or 6/12. Dropping Current Weight to 0.17 and will confirm with Andrew on next steps_x000a__x000a_As of 6/2, supporting the creation of the Prepare Phase workshop deck. About 80% complete and just need someone to finalize the last couple of slides_x000a__x000a_As of 6/12, this is Closed"/>
    <s v="Jupiter Updated (Tags/Team)"/>
    <m/>
    <m/>
    <d v="2023-04-03T15:03:02"/>
    <s v="FY23 P12"/>
    <n v="15.372893518520868"/>
    <m/>
    <m/>
  </r>
  <r>
    <n v="126"/>
    <d v="2023-04-06T08:43:52"/>
    <d v="2023-04-06T08:48:32"/>
    <s v="tmcmillin@deloitte.com"/>
    <s v="Tim Mcmillin"/>
    <s v="HCaaS"/>
    <s v="HC Operate"/>
    <m/>
    <m/>
    <m/>
    <s v="Yes"/>
    <m/>
    <m/>
    <s v="Yes"/>
    <m/>
    <m/>
    <m/>
    <m/>
    <d v="2023-04-06T00:00:00"/>
    <m/>
    <s v="Not a Pursuit"/>
    <x v="4"/>
    <x v="99"/>
    <s v="Financial Services"/>
    <s v="Insurance Sales Day"/>
    <m/>
    <s v="Pre-RFX"/>
    <x v="2"/>
    <s v="Content and Asset Creation (net-new);Content Design / Formatting;"/>
    <s v="No"/>
    <s v="N/A - Not a pursuit"/>
    <s v="Hi Team, I am going to be presenting for 20 minutes to all Insurance LCP's on How to uncover HCAAS opportunities.  Want to make sure I have crisp slideware "/>
    <s v="I'm a repeat user of the pod;"/>
    <s v="Accepted"/>
    <s v="Low"/>
    <n v="1"/>
    <m/>
    <x v="4"/>
    <m/>
    <m/>
    <m/>
    <s v="Bethany Huard"/>
    <n v="0"/>
    <x v="0"/>
    <n v="0"/>
    <m/>
    <m/>
    <d v="2023-04-27T00:00:00"/>
    <m/>
    <s v="Not a Pursuit"/>
    <m/>
    <m/>
    <d v="2023-04-06T08:43:52"/>
    <s v="FY23 P12"/>
    <n v="20.636203703703359"/>
    <m/>
    <m/>
  </r>
  <r>
    <n v="128"/>
    <d v="2023-04-06T15:37:11"/>
    <d v="2023-04-06T15:44:31"/>
    <s v="chrisforti@deloitte.com"/>
    <s v="Chris Forti"/>
    <s v="HRT"/>
    <m/>
    <s v="Payroll &amp; Workforce Management Solutions"/>
    <m/>
    <m/>
    <s v="Yes"/>
    <m/>
    <m/>
    <s v="No"/>
    <s v="Gautam Shah"/>
    <s v="gautshah@deloitte.com"/>
    <m/>
    <m/>
    <d v="2023-04-07T00:00:00"/>
    <s v="2 weeks"/>
    <s v="Yes"/>
    <x v="88"/>
    <x v="100"/>
    <s v="Life Sciences &amp; Healthcare"/>
    <m/>
    <m/>
    <s v="RFP"/>
    <x v="48"/>
    <s v="PMO Support / Bid Management;Content and Asset Creation (net-new);Content Design / Formatting;"/>
    <s v="Unsure"/>
    <s v="&gt; $5M"/>
    <s v="The bid is for Infor ERP &amp; HCM &amp; Supply Chain implementation. there is a chance the PCOE will assign resources to this, but it may not be until the week of 4/10.  Looking to see if someone can help us get rolling and then still stay engaged as needed to make sure Human Capital content is strong. We have a meeting at 1:30 pm on Friday, 4/7, should someone be able to join.  "/>
    <s v="I'm a repeat user of the pod;"/>
    <s v="Accepted"/>
    <s v="High"/>
    <n v="3"/>
    <n v="0.5"/>
    <x v="4"/>
    <m/>
    <m/>
    <s v="Logan Webb"/>
    <s v="Bethany Huard, Logan Webb"/>
    <n v="0"/>
    <x v="0"/>
    <n v="0"/>
    <m/>
    <m/>
    <d v="2023-04-21T00:00:00"/>
    <m/>
    <s v="Jupiter Updated (Tags/Team)"/>
    <m/>
    <m/>
    <d v="2023-04-06T15:37:11"/>
    <s v="FY23 P12"/>
    <n v="14.34917824074364"/>
    <m/>
    <m/>
  </r>
  <r>
    <n v="129"/>
    <d v="2023-04-06T15:48:58"/>
    <d v="2023-04-06T15:52:04"/>
    <s v="lshane@deloitte.com"/>
    <s v="Lisa Shane"/>
    <s v="HRT"/>
    <m/>
    <s v="HR Strategy &amp; Solutions"/>
    <m/>
    <m/>
    <s v="Yes"/>
    <m/>
    <m/>
    <s v="No"/>
    <s v="Jessica Britton"/>
    <s v="jbritton@deloitte.com"/>
    <m/>
    <m/>
    <d v="2023-04-07T00:00:00"/>
    <s v="2 weeks"/>
    <s v="Yes"/>
    <x v="79"/>
    <x v="88"/>
    <s v="Consumer"/>
    <m/>
    <m/>
    <s v="Early Conversations"/>
    <x v="2"/>
    <s v="Content Design / Formatting;Content and Asset Creation (net-new);"/>
    <s v="No"/>
    <s v="&lt; $500,000"/>
    <s v="The team did such great work on our early conversations that they now want a full day with us to scope a sole sourced opportunity!"/>
    <s v="I'm a repeat user of the pod;"/>
    <s v="Accepted"/>
    <s v="Medium"/>
    <n v="2"/>
    <n v="0.25"/>
    <x v="5"/>
    <m/>
    <m/>
    <s v="Bethany Huard"/>
    <s v="Nicholas Gregoretti, Bethany Huard"/>
    <n v="0"/>
    <x v="0"/>
    <n v="0"/>
    <m/>
    <m/>
    <d v="2023-05-15T00:00:00"/>
    <m/>
    <s v="Jupiter Updated (Tags/Team)"/>
    <m/>
    <m/>
    <d v="2023-04-06T15:48:58"/>
    <s v="FY23 P12"/>
    <n v="38.340995370374003"/>
    <m/>
    <m/>
  </r>
  <r>
    <n v="131"/>
    <d v="2023-04-10T09:01:22"/>
    <d v="2023-04-10T09:05:29"/>
    <s v="twilliams@deloitte.com"/>
    <s v="Tim Williams"/>
    <s v="OT"/>
    <m/>
    <m/>
    <s v="Change Services (CS&amp;A / T&amp;C)"/>
    <m/>
    <s v="Yes"/>
    <m/>
    <m/>
    <s v="Yes"/>
    <m/>
    <m/>
    <m/>
    <m/>
    <d v="2023-04-10T00:00:00"/>
    <s v="1 week"/>
    <s v="Yes"/>
    <x v="89"/>
    <x v="101"/>
    <s v="Energy, Resources, &amp; Industrials"/>
    <m/>
    <m/>
    <s v="Orals"/>
    <x v="2"/>
    <s v="Content Design / Formatting;Pricing Model;"/>
    <s v="No"/>
    <s v="&lt; $500,000"/>
    <s v="I spoke with Ava about support for this OCM component of a Phase 0. It should be lighter lift for pursuit, but is expected to open up OCM opportunity for broader S4 implementation at Avangrid"/>
    <s v="I'm a repeat user of the pod;"/>
    <s v="Accepted"/>
    <s v="Low"/>
    <n v="1"/>
    <n v="0.33"/>
    <x v="2"/>
    <m/>
    <m/>
    <m/>
    <s v="Ava Damri"/>
    <n v="0"/>
    <x v="0"/>
    <n v="0"/>
    <m/>
    <m/>
    <d v="2023-04-12T00:00:00"/>
    <s v="Content shared with SM for review on 4/12."/>
    <s v="Jupiter Updated (Tags/Team)"/>
    <m/>
    <m/>
    <d v="2023-04-10T09:01:22"/>
    <s v="FY23 P12"/>
    <n v="1.6240509259223472"/>
    <m/>
    <m/>
  </r>
  <r>
    <n v="132"/>
    <d v="2023-04-11T08:06:40"/>
    <d v="2023-04-11T08:15:07"/>
    <s v="sshchemelev@deloitte.com"/>
    <s v="Sergey Shchemelev"/>
    <s v="HRT"/>
    <m/>
    <s v="SAP/SF Enabled Transformation"/>
    <m/>
    <m/>
    <s v="Yes"/>
    <m/>
    <m/>
    <s v="Yes"/>
    <m/>
    <m/>
    <m/>
    <m/>
    <d v="2023-04-11T00:00:00"/>
    <s v="Less than one week"/>
    <s v="Yes"/>
    <x v="90"/>
    <x v="74"/>
    <s v="Technology, Media, &amp; Telecom"/>
    <m/>
    <m/>
    <s v="Orals"/>
    <x v="2"/>
    <s v="Content and Asset Creation (net-new);Content Design / Formatting;"/>
    <s v="Yes"/>
    <s v="&gt; $5M"/>
    <s v="Need support over the next 48 hours to create 1-2 slides based on existing content to support response to the client as part of the downselect process. Have previously worked with Nick D'Angelo on this same pursuit as part of the RFP response."/>
    <s v="Word of mouth;HC Leadership Meeting Announcement;Someone from the pod reached out to me offering to assist on my pursuit;"/>
    <s v="Accepted"/>
    <s v="Low"/>
    <n v="1"/>
    <n v="0.5"/>
    <x v="0"/>
    <m/>
    <m/>
    <s v="Joann Boduch"/>
    <s v="Nick D'Angelo, Joann Boduch"/>
    <n v="0"/>
    <x v="0"/>
    <m/>
    <m/>
    <m/>
    <d v="2023-05-02T00:00:00"/>
    <s v="4/17: no further action needed at this time but not closing opportunity, putting on hold for now_x000a_5/1: opportunity lapsed with no further action requested. Closing out."/>
    <s v="Jupiter Updated (Tags/Team)"/>
    <m/>
    <m/>
    <d v="2023-04-11T08:06:40"/>
    <s v="FY23 P12"/>
    <n v="20.662037037036498"/>
    <m/>
    <m/>
  </r>
  <r>
    <n v="133"/>
    <d v="2023-04-11T08:57:14"/>
    <d v="2023-04-11T08:58:12"/>
    <s v="milevin@deloitte.com"/>
    <s v="Mike Levin"/>
    <s v="Internal - HC Sales Operations"/>
    <m/>
    <m/>
    <m/>
    <m/>
    <s v="Yes"/>
    <m/>
    <m/>
    <s v="Yes"/>
    <m/>
    <m/>
    <m/>
    <m/>
    <d v="2023-04-24T00:00:00"/>
    <s v="1 week"/>
    <s v="Not a Pursuit"/>
    <x v="4"/>
    <x v="102"/>
    <s v="N/A"/>
    <m/>
    <m/>
    <m/>
    <x v="2"/>
    <s v="Content Design / Formatting;Sales Team Strategy Outputs;"/>
    <s v="No"/>
    <s v="N/A - Not a pursuit"/>
    <m/>
    <s v="I'm a repeat user of the pod;"/>
    <s v="Accepted"/>
    <s v="Medium"/>
    <n v="2"/>
    <n v="1"/>
    <x v="0"/>
    <m/>
    <m/>
    <s v="Shiva Devarajan"/>
    <s v="Nick D'Angelo, Shiva Devarajan"/>
    <n v="0"/>
    <x v="0"/>
    <m/>
    <m/>
    <m/>
    <d v="2023-05-02T00:00:00"/>
    <m/>
    <s v="Not a Pursuit"/>
    <m/>
    <m/>
    <d v="2023-04-11T08:57:14"/>
    <s v="FY23 P12"/>
    <n v="20.626921296294313"/>
    <m/>
    <m/>
  </r>
  <r>
    <n v="134"/>
    <d v="2023-04-13T16:46:06"/>
    <d v="2023-04-13T16:49:03"/>
    <s v="madraheim@deloitte.com"/>
    <s v="Marissa Draheim"/>
    <s v="HRT"/>
    <m/>
    <s v="HR Strategy &amp; Solutions"/>
    <m/>
    <m/>
    <s v="Yes"/>
    <m/>
    <m/>
    <s v="No"/>
    <s v="Matt Kraus"/>
    <s v="matkraus@deloitte.com"/>
    <m/>
    <m/>
    <d v="2023-04-14T00:00:00"/>
    <s v="2 weeks"/>
    <s v="Yes"/>
    <x v="91"/>
    <x v="103"/>
    <s v="Financial Services"/>
    <m/>
    <m/>
    <s v="RFP"/>
    <x v="49"/>
    <s v="Content Design / Formatting;"/>
    <s v="Unsure"/>
    <s v="&lt; $500,000"/>
    <s v="This will be light formatting. "/>
    <s v="I'm a repeat user of the pod;"/>
    <s v="Rejected"/>
    <m/>
    <s v=""/>
    <m/>
    <x v="3"/>
    <m/>
    <m/>
    <m/>
    <s v=""/>
    <s v=""/>
    <x v="1"/>
    <m/>
    <m/>
    <m/>
    <m/>
    <s v="Rejected due to nature of service requested; simple formatting-only request. Re-directed to Core Creative Services."/>
    <s v="Rejected/Canceled"/>
    <s v="Rejected/Canceled"/>
    <m/>
    <d v="2023-04-13T16:46:06"/>
    <s v="FY23 P12"/>
    <s v=""/>
    <m/>
    <m/>
  </r>
  <r>
    <n v="135"/>
    <d v="2023-04-19T13:01:41"/>
    <d v="2023-04-19T13:08:41"/>
    <s v="chrisforti@deloitte.com"/>
    <s v="Chris Forti"/>
    <s v="HRT"/>
    <m/>
    <s v="Payroll &amp; Workforce Management Solutions"/>
    <m/>
    <m/>
    <s v="Yes"/>
    <m/>
    <m/>
    <s v="No"/>
    <s v="Chip Newton"/>
    <s v="chipnewton@deloitte.com"/>
    <m/>
    <m/>
    <d v="2023-04-21T00:00:00"/>
    <s v="2 weeks"/>
    <s v="Yes"/>
    <x v="92"/>
    <x v="104"/>
    <s v="Life Sciences &amp; Healthcare"/>
    <m/>
    <m/>
    <s v="RFI"/>
    <x v="49"/>
    <s v="PMO Support / Bid Management;Content Design / Formatting;Content and Asset Creation (net-new);"/>
    <s v="No"/>
    <s v="&gt; $2.5M - $5M"/>
    <s v="Danielle Lesko and Chris Thoman have client relationship. Diana Minjares will help with content.  First meeting with the response team is needed on Friday, 4/21.  Teams site is already up and running, and content is being pulled toether. This is a light weight RFI, and an RFP will follow in the weeks/months ahead. "/>
    <s v="I'm a repeat user of the pod;"/>
    <s v="Accepted"/>
    <s v="High"/>
    <n v="3"/>
    <n v="0.5"/>
    <x v="2"/>
    <s v="Logan Webb"/>
    <m/>
    <m/>
    <s v="Ava Damri, Logan Webb"/>
    <n v="0"/>
    <x v="0"/>
    <m/>
    <m/>
    <m/>
    <d v="2023-06-29T00:00:00"/>
    <s v="As of 10/18 - TCH asked Deloitte for 4 education sessions post orals before making any decisions on scope or implementor"/>
    <s v="Jupiter Updated (Tags/Team)"/>
    <s v="Content Uploaded"/>
    <m/>
    <d v="2023-04-19T13:01:41"/>
    <s v="FY23 P12"/>
    <n v="70.457164351850224"/>
    <s v="Won Closed"/>
    <m/>
  </r>
  <r>
    <n v="136"/>
    <d v="2023-04-24T13:51:55"/>
    <d v="2023-04-24T13:53:31"/>
    <s v="joprescott@deloitte.com"/>
    <s v="John Prescott"/>
    <s v="OT"/>
    <m/>
    <m/>
    <s v="Change Services (CS&amp;A / T&amp;C)"/>
    <m/>
    <s v="Yes"/>
    <m/>
    <m/>
    <s v="Yes"/>
    <m/>
    <m/>
    <m/>
    <m/>
    <d v="2023-04-27T00:00:00"/>
    <s v="4 + weeks"/>
    <s v="Not a Pursuit"/>
    <x v="4"/>
    <x v="105"/>
    <s v="N/A"/>
    <m/>
    <m/>
    <m/>
    <x v="2"/>
    <s v="Vendor Alliance Support;"/>
    <s v="Unsure"/>
    <s v="&gt; $2.5M - $5M"/>
    <s v="Support with management of alliance offerings/pipeline with WalkMe."/>
    <s v="HC Leadership Meeting Announcement;"/>
    <s v="Accepted"/>
    <s v="Medium"/>
    <n v="2"/>
    <n v="0.17"/>
    <x v="2"/>
    <m/>
    <m/>
    <m/>
    <s v="Ava Damri"/>
    <n v="0"/>
    <x v="0"/>
    <m/>
    <m/>
    <m/>
    <d v="2023-09-29T00:00:00"/>
    <s v="Weekly in-progress"/>
    <s v="Not a Pursuit"/>
    <m/>
    <m/>
    <d v="2023-04-24T13:51:55"/>
    <s v="FY23 P12"/>
    <n v="157.4222800925927"/>
    <m/>
    <m/>
  </r>
  <r>
    <n v="137"/>
    <d v="2023-04-25T07:57:35"/>
    <d v="2023-04-25T07:58:40"/>
    <s v="tmcmillin@deloitte.com"/>
    <s v="Tim Mcmillin"/>
    <s v="HCaaS"/>
    <s v="HC Operate"/>
    <m/>
    <m/>
    <m/>
    <s v="Yes"/>
    <m/>
    <m/>
    <s v="Yes"/>
    <m/>
    <m/>
    <m/>
    <m/>
    <d v="2023-04-25T00:00:00"/>
    <s v="2 weeks"/>
    <s v="Not a Pursuit"/>
    <x v="4"/>
    <x v="106"/>
    <s v="Financial Services"/>
    <m/>
    <m/>
    <m/>
    <x v="2"/>
    <m/>
    <m/>
    <s v="N/A - Not a pursuit"/>
    <m/>
    <s v="I'm a repeat user of the pod;"/>
    <s v="Accepted"/>
    <s v="Low"/>
    <n v="1"/>
    <n v="0.2"/>
    <x v="6"/>
    <m/>
    <m/>
    <m/>
    <s v="Joann Boduch"/>
    <n v="0"/>
    <x v="0"/>
    <m/>
    <m/>
    <m/>
    <d v="2023-04-30T00:00:00"/>
    <s v="Ava conducted intake call on 4/25. See Intake call notes for more details"/>
    <s v="Not a Pursuit"/>
    <m/>
    <m/>
    <d v="2023-04-25T07:57:35"/>
    <s v="FY23 P12"/>
    <n v="4.6683449074043892"/>
    <m/>
    <m/>
  </r>
  <r>
    <n v="138"/>
    <d v="2023-04-25T10:33:37"/>
    <d v="2023-04-25T10:56:13"/>
    <s v="khipwell@deloitte.com"/>
    <s v="Kate Hipwell"/>
    <s v="WT"/>
    <m/>
    <m/>
    <s v="Organizational Strategy, Design, and Transition"/>
    <m/>
    <s v="Yes"/>
    <m/>
    <m/>
    <s v="No"/>
    <s v="Luke Monck"/>
    <s v="Lmonck@deloitte.com"/>
    <m/>
    <m/>
    <d v="2023-04-24T00:00:00"/>
    <s v="Less than one week"/>
    <s v="Yes"/>
    <x v="93"/>
    <x v="107"/>
    <s v="Energy, Resources, &amp; Industrials"/>
    <m/>
    <m/>
    <s v="Early Conversations"/>
    <x v="2"/>
    <s v="Content and Asset Creation (net-new);"/>
    <s v="No"/>
    <s v="&gt; $500K - $1.5M"/>
    <m/>
    <s v="Word of mouth;"/>
    <s v="Accepted"/>
    <s v="High"/>
    <n v="3"/>
    <n v="0.5"/>
    <x v="4"/>
    <s v="Ava Damri"/>
    <m/>
    <m/>
    <s v="Bethany Huard, Ava Damri"/>
    <n v="0"/>
    <x v="0"/>
    <m/>
    <m/>
    <m/>
    <d v="2023-05-16T00:00:00"/>
    <m/>
    <s v="Jupiter Updated (Tags/Team)"/>
    <m/>
    <m/>
    <d v="2023-04-25T10:33:37"/>
    <s v="FY23 P12"/>
    <n v="20.559988425928168"/>
    <m/>
    <m/>
  </r>
  <r>
    <n v="139"/>
    <d v="2023-04-28T13:32:50"/>
    <d v="2023-04-28T13:35:18"/>
    <s v="chrisforti@deloitte.com"/>
    <s v="Chris Forti"/>
    <s v="Internal - HC Sales Operations"/>
    <m/>
    <m/>
    <m/>
    <m/>
    <s v="Yes"/>
    <m/>
    <m/>
    <s v="Yes"/>
    <m/>
    <m/>
    <m/>
    <m/>
    <d v="2023-06-19T00:00:00"/>
    <s v="3 weeks"/>
    <s v="Not a Pursuit"/>
    <x v="4"/>
    <x v="108"/>
    <s v="N/A"/>
    <m/>
    <m/>
    <m/>
    <x v="2"/>
    <s v="Content and Asset Creation (net-new);"/>
    <s v="No"/>
    <s v="N/A - Not a pursuit"/>
    <s v="Many updates are needed to the playbook based on new leadership, refinement of process direction, new channel sales naming conventions, etc. "/>
    <s v="I'm a repeat user of the pod;"/>
    <s v="Accepted"/>
    <s v="Low"/>
    <n v="1"/>
    <n v="0.2"/>
    <x v="6"/>
    <s v="Logan Webb"/>
    <m/>
    <m/>
    <s v="Joann Boduch, Logan Webb"/>
    <n v="0"/>
    <x v="0"/>
    <m/>
    <m/>
    <m/>
    <d v="2023-08-28T00:00:00"/>
    <m/>
    <s v="Not a Pursuit"/>
    <m/>
    <m/>
    <d v="2023-04-28T13:32:50"/>
    <s v="FY23 P12"/>
    <n v="121.43553240740584"/>
    <m/>
    <m/>
  </r>
  <r>
    <n v="140"/>
    <d v="2023-05-02T15:28:29"/>
    <d v="2023-05-02T15:32:53"/>
    <s v="minman@deloitte.com"/>
    <s v="Megan Inman"/>
    <s v="HRT"/>
    <m/>
    <s v="Oracle Enabled Transformation"/>
    <m/>
    <m/>
    <s v="Yes"/>
    <m/>
    <m/>
    <s v="No"/>
    <s v="Leelakrishna Dammu"/>
    <s v="ldammu@deloitte.com"/>
    <m/>
    <m/>
    <d v="2023-05-15T00:00:00"/>
    <s v="4 + weeks"/>
    <s v="Not a Pursuit"/>
    <x v="4"/>
    <x v="109"/>
    <s v="Life Sciences &amp; Healthcare"/>
    <m/>
    <m/>
    <m/>
    <x v="2"/>
    <s v="Content and Asset Creation (net-new);Content Design / Formatting;"/>
    <s v="Unsure"/>
    <s v="N/A - Not a pursuit"/>
    <s v="My question/thought was:_x000a_Based on the Healthcare projects that we delivered, is there a one pager that we can create? This could be something that can provide a preview of issues/opportunities we have seen on our projects and the client needs to think in terms of optimization. _x000a__x000a_If we can put some breadcrumbs that can answer this question, then it may open up doors for optimization discussions: _x000a_What is top of mind for healthcare executives once they implement a cloud solution?_x000a__x000a_The FIN Shared Services VP at UCM keeps saying – I want our business to be more like auditors who bring their expertise to look at data and answer questions rather than enter transactions_x000a__x000a_Do we have or should we create anything that can be of help in this regards? May be worthwhile._x000a_"/>
    <s v="HC Leadership Meeting Announcement;Email communication;"/>
    <s v="Accepted"/>
    <s v="Low"/>
    <n v="1"/>
    <n v="0.17"/>
    <x v="2"/>
    <m/>
    <m/>
    <m/>
    <s v="Ava Damri"/>
    <n v="0"/>
    <x v="0"/>
    <m/>
    <m/>
    <m/>
    <d v="2023-07-25T00:00:00"/>
    <s v="Call held on 7/10; working on draft content; call was cancelled on 7/25; appears this will no longer be needed, so closing it out."/>
    <s v="Not a Pursuit"/>
    <m/>
    <m/>
    <d v="2023-05-02T15:28:29"/>
    <s v="FY23 P13"/>
    <n v="83.355219907403807"/>
    <m/>
    <m/>
  </r>
  <r>
    <n v="141"/>
    <d v="2023-05-03T08:52:35"/>
    <d v="2023-05-03T09:00:47"/>
    <s v="andrclark@deloitte.com"/>
    <s v="Andrew G Clark"/>
    <s v="HRT"/>
    <m/>
    <m/>
    <m/>
    <m/>
    <s v="Yes"/>
    <m/>
    <m/>
    <s v="No"/>
    <s v="Lisa Fox"/>
    <s v="lfox@deloitte.com"/>
    <m/>
    <m/>
    <d v="2023-05-03T00:00:00"/>
    <s v="Less than one week"/>
    <s v="Yes"/>
    <x v="94"/>
    <x v="110"/>
    <s v="Consumer"/>
    <m/>
    <m/>
    <s v="RFP"/>
    <x v="50"/>
    <s v="PMO Support / Bid Management;Content Design / Formatting;"/>
    <s v="Yes"/>
    <s v="&gt; $2.5M - $5M"/>
    <m/>
    <s v="I'm a repeat user of the pod;"/>
    <s v="Accepted"/>
    <s v="High"/>
    <n v="3"/>
    <n v="1"/>
    <x v="6"/>
    <m/>
    <m/>
    <s v="Nicholas Gregoretti"/>
    <s v="Joann Boduch, Nicholas Gregoretti"/>
    <n v="0"/>
    <x v="0"/>
    <m/>
    <m/>
    <m/>
    <d v="2023-05-12T00:00:00"/>
    <s v="Connected with Andrew via IM; told him we can only support in a &quot;contributor&quot; role vs. a lead role given the tight turnaround. Joann will assist with general content/response development based on her capacity._x000a__x000a_Closed pending reply from Sysco"/>
    <s v="Jupiter Updated (Tags/Team)"/>
    <s v="Content Uploaded"/>
    <m/>
    <d v="2023-05-03T08:52:35"/>
    <s v="FY23 P13"/>
    <n v="8.6301504629664123"/>
    <m/>
    <m/>
  </r>
  <r>
    <n v="142"/>
    <d v="2023-05-03T09:00:49"/>
    <d v="2023-05-03T09:02:59"/>
    <s v="andrclark@deloitte.com"/>
    <s v="Andrew G Clark"/>
    <s v="HRT"/>
    <m/>
    <s v="Payroll &amp; Workforce Management Solutions"/>
    <m/>
    <m/>
    <s v="Yes"/>
    <m/>
    <m/>
    <s v="No"/>
    <s v="Nick Mina"/>
    <s v="nmina@deloitte.com"/>
    <m/>
    <m/>
    <d v="2023-05-05T00:00:00"/>
    <s v="3 weeks"/>
    <s v="Yes"/>
    <x v="95"/>
    <x v="111"/>
    <s v="Consumer"/>
    <m/>
    <m/>
    <s v="RFP"/>
    <x v="2"/>
    <s v="PMO Support / Bid Management;"/>
    <s v="Yes"/>
    <s v="&gt; $5M"/>
    <s v="We are getting the pursuit machine up and running for a $40M WFM deal at Cargill. RFP has not been release and we are doing some work ahead of time to increase our chances."/>
    <s v="I'm a repeat user of the pod;"/>
    <s v="Accepted"/>
    <s v="High"/>
    <n v="3"/>
    <n v="0.33"/>
    <x v="2"/>
    <m/>
    <m/>
    <m/>
    <s v="Ava Damri"/>
    <n v="0"/>
    <x v="0"/>
    <m/>
    <m/>
    <m/>
    <d v="2023-06-12T00:00:00"/>
    <s v="RFP submitted on 6/12; now on to Orals Prep. As 6/12: Pod isn't actively supporting but the pursuit is still on-going so placing it on hold. Orals occurred, waiting on outcome but no pod work, so closing out pursuit."/>
    <s v="Jupiter Updated (Tags/Team)"/>
    <m/>
    <m/>
    <d v="2023-05-03T09:00:49"/>
    <s v="FY23 P13"/>
    <n v="39.624432870368764"/>
    <m/>
    <m/>
  </r>
  <r>
    <n v="143"/>
    <d v="2023-05-03T13:48:20"/>
    <d v="2023-05-03T13:49:56"/>
    <s v="chrisforti@deloitte.com"/>
    <s v="Chris Forti"/>
    <s v="HRT"/>
    <m/>
    <s v="HR Strategy &amp; Solutions"/>
    <m/>
    <m/>
    <s v="Yes"/>
    <m/>
    <m/>
    <s v="No"/>
    <s v="Anne St. Clair"/>
    <s v="anstclair@deloitte.com"/>
    <m/>
    <m/>
    <d v="2023-05-04T00:00:00"/>
    <s v="1 week"/>
    <s v="Yes"/>
    <x v="96"/>
    <x v="112"/>
    <s v="Life Sciences &amp; Healthcare"/>
    <m/>
    <m/>
    <m/>
    <x v="2"/>
    <m/>
    <m/>
    <s v="&lt; $500,000"/>
    <m/>
    <m/>
    <s v="Accepted"/>
    <s v="Medium"/>
    <n v="2"/>
    <n v="0.5"/>
    <x v="6"/>
    <m/>
    <m/>
    <m/>
    <s v="Joann Boduch"/>
    <n v="0"/>
    <x v="0"/>
    <m/>
    <m/>
    <m/>
    <d v="2023-05-19T00:00:00"/>
    <s v="Merging content from different proposals, ensuring a consistent format, leveraging content from other proposals where appropriate.  this vendor selection proposal will encompass Core HR, WFM and Payroll.  So bringing all this together.  There is a consultant who is also supporting the response, and she has already set up daily calls and starting a PMO tracker."/>
    <s v="Jupiter Updated (Tags/Team)"/>
    <s v="Content Uploaded"/>
    <m/>
    <d v="2023-05-03T13:48:20"/>
    <s v="FY23 P13"/>
    <n v="15.424768518518249"/>
    <m/>
    <m/>
  </r>
  <r>
    <n v="144"/>
    <d v="2023-05-03T18:43:32"/>
    <d v="2023-05-03T18:46:17"/>
    <s v="chrisforti@deloitte.com"/>
    <s v="Chris Forti"/>
    <s v="HRT"/>
    <m/>
    <s v="HR Strategy &amp; Solutions"/>
    <m/>
    <m/>
    <s v="No"/>
    <s v="Chris Forti and Vyas Anantharaman"/>
    <s v="vyanantharaman@deloitte.com"/>
    <s v="No"/>
    <s v="Vyas Anantharaman"/>
    <s v="vyanantharaman@deloitte.com"/>
    <m/>
    <m/>
    <d v="2023-05-04T00:00:00"/>
    <s v="Less than one week"/>
    <s v="Yes"/>
    <x v="97"/>
    <x v="113"/>
    <s v="Life Sciences &amp; Healthcare"/>
    <m/>
    <m/>
    <m/>
    <x v="2"/>
    <m/>
    <m/>
    <s v="&gt; $500K - $1.5M"/>
    <m/>
    <m/>
    <s v="Accepted"/>
    <s v="High"/>
    <n v="3"/>
    <n v="0.5"/>
    <x v="4"/>
    <m/>
    <m/>
    <s v="Logan Webb"/>
    <s v="Bethany Huard, Logan Webb"/>
    <n v="0"/>
    <x v="0"/>
    <m/>
    <m/>
    <m/>
    <d v="2023-05-24T00:00:00"/>
    <m/>
    <s v="Jupiter Updated (Tags/Team)"/>
    <s v="Content Uploaded"/>
    <m/>
    <d v="2023-05-03T18:43:32"/>
    <s v="FY23 P13"/>
    <n v="20.219768518516503"/>
    <m/>
    <m/>
  </r>
  <r>
    <n v="145"/>
    <d v="2023-05-09T08:47:30"/>
    <d v="2023-05-09T08:49:28"/>
    <s v="amcnair@deloitte.com"/>
    <s v="Alex McNair"/>
    <s v="OT"/>
    <m/>
    <m/>
    <s v="Organizational Strategy, Design, and Transition"/>
    <m/>
    <s v="Yes"/>
    <m/>
    <m/>
    <s v="No"/>
    <s v="Mathias Cousin"/>
    <s v="mcousin@deloitte.com"/>
    <m/>
    <m/>
    <d v="2023-05-09T00:00:00"/>
    <s v="2 weeks"/>
    <s v="Not a Pursuit"/>
    <x v="4"/>
    <x v="114"/>
    <s v="Life Sciences &amp; Healthcare"/>
    <s v="Alnylam Commercial Org Design"/>
    <m/>
    <s v="RFP"/>
    <x v="51"/>
    <s v="PMO Support / Bid Management;Content and Asset Creation (net-new);Content Design / Formatting;Vendor Alliance Support;"/>
    <s v="No"/>
    <s v="&lt; $500,000"/>
    <m/>
    <s v="Someone from the pod reached out to me offering to assist on my pursuit;"/>
    <s v="Rejected"/>
    <s v="High"/>
    <n v="3"/>
    <n v="0.5"/>
    <x v="3"/>
    <m/>
    <m/>
    <m/>
    <s v=""/>
    <s v=""/>
    <x v="1"/>
    <m/>
    <m/>
    <m/>
    <m/>
    <s v="Rejected due to capacity / timing; referred them to Sales Exec, Pod Asset Inventory and provided list of bench resources that could be of assistance"/>
    <s v="Rejected/Canceled"/>
    <s v="Rejected/Canceled"/>
    <m/>
    <d v="2023-05-09T08:47:30"/>
    <s v="FY23 P13"/>
    <s v=""/>
    <m/>
    <m/>
  </r>
  <r>
    <n v="146"/>
    <d v="2023-05-09T10:38:45"/>
    <d v="2023-05-09T10:46:12"/>
    <s v="lshane@deloitte.com"/>
    <s v="Lisa Shane"/>
    <s v="HRT"/>
    <m/>
    <s v="SAP/SF Enabled Transformation"/>
    <m/>
    <m/>
    <s v="Yes"/>
    <m/>
    <m/>
    <s v="No"/>
    <s v="Gordon Laverock"/>
    <s v="glavarock@deloitte.com"/>
    <m/>
    <m/>
    <d v="2023-05-10T00:00:00"/>
    <s v="3 weeks"/>
    <s v="Yes"/>
    <x v="98"/>
    <x v="115"/>
    <s v="Technology, Media, &amp; Telecom"/>
    <m/>
    <m/>
    <s v="Orals"/>
    <x v="2"/>
    <s v="Content Design / Formatting;PMO Support / Bid Management;Writing draft SOW;"/>
    <s v="Unsure"/>
    <s v="&gt; $1.5M - $2.5M"/>
    <s v="HR Transformation SF, HRS&amp;S &amp; PMO (and possibly OCM)"/>
    <s v="I'm a repeat user of the pod;"/>
    <s v="Accepted"/>
    <s v="High"/>
    <n v="3"/>
    <n v="0.33"/>
    <x v="7"/>
    <m/>
    <m/>
    <m/>
    <s v="Logan Webb"/>
    <n v="0"/>
    <x v="0"/>
    <m/>
    <m/>
    <m/>
    <d v="2023-06-23T00:00:00"/>
    <s v="As of 6/5 - Supporting OT staffing and leader alignment discussions. _x000a_As of 6/16 - conversations continue with Dynatrace for negotations and staffing_x000a_Opportunity lost to Accenture"/>
    <s v="Jupiter Updated (Tags/Team)"/>
    <s v="Content Uploaded"/>
    <m/>
    <d v="2023-05-09T10:38:45"/>
    <s v="FY23 P13"/>
    <n v="44.556423611109494"/>
    <m/>
    <m/>
  </r>
  <r>
    <n v="147"/>
    <d v="2023-05-11T08:25:32"/>
    <d v="2023-05-11T08:35:41"/>
    <s v="ndangelo@deloitte.com"/>
    <s v="Nick D'Angelo"/>
    <s v="Internal - HC Sales Operations"/>
    <m/>
    <m/>
    <m/>
    <m/>
    <s v="Yes"/>
    <m/>
    <m/>
    <s v="No"/>
    <s v="Mike Levin"/>
    <s v="milevin@deloitte.com"/>
    <m/>
    <m/>
    <d v="2023-05-15T00:00:00"/>
    <s v="4 + weeks"/>
    <s v="Not a Pursuit"/>
    <x v="4"/>
    <x v="116"/>
    <s v="N/A"/>
    <m/>
    <m/>
    <m/>
    <x v="2"/>
    <s v="Content and Asset Creation (net-new);"/>
    <s v="No"/>
    <s v="N/A - Not a pursuit"/>
    <s v="We are requesting a pod resource certified to facilitate a Business Chemistry session during the HC SKO in June.  Spoke with Ava and she confirmed she would be good to roll with this. One of the sales team's main goals is to create an inclusive environment, and more collaborative culture, and a part of how we address this is through biz chem. Scope of work: _x000a__x000a_45 minute session with 40 people. some may have to dial in so consider a hybrid environment. We also anticipate some prep work will be required:  sending out a communication to the sales team to remind them to take the biz chem survey (so its fresh) and preparing presentation materials needed for the session. "/>
    <s v="I'm a repeat user of the pod;"/>
    <s v="Accepted"/>
    <s v="Medium"/>
    <n v="2"/>
    <n v="0.2"/>
    <x v="2"/>
    <m/>
    <m/>
    <m/>
    <s v="Ava Damri"/>
    <n v="0"/>
    <x v="0"/>
    <m/>
    <m/>
    <m/>
    <d v="2023-06-14T00:00:00"/>
    <s v="Spoke with Nick D. regarding this ask. I'll work with him and Mike Levin to get this planned and faciliate it on the day-off._x000a_6/14: complete; closed"/>
    <s v="Not a Pursuit"/>
    <m/>
    <m/>
    <d v="2023-05-11T08:25:32"/>
    <s v="FY23 P13"/>
    <n v="33.64893518518511"/>
    <m/>
    <m/>
  </r>
  <r>
    <n v="148"/>
    <d v="2023-05-15T15:33:06"/>
    <d v="2023-05-15T15:42:06"/>
    <s v="mkorbieh@deloitte.com"/>
    <s v="Mark Korbieh"/>
    <s v="HRT"/>
    <m/>
    <s v="HR Strategy &amp; Solutions"/>
    <m/>
    <m/>
    <s v="Yes"/>
    <m/>
    <m/>
    <s v="Yes"/>
    <m/>
    <m/>
    <m/>
    <m/>
    <d v="2023-05-22T00:00:00"/>
    <s v="3 weeks"/>
    <s v="Yes"/>
    <x v="99"/>
    <x v="117"/>
    <s v="Technology, Media, &amp; Telecom"/>
    <m/>
    <m/>
    <s v="Early Conversations"/>
    <x v="2"/>
    <s v="PMO Support / Bid Management;Content and Asset Creation (net-new);Content Design / Formatting;Pricing Model;"/>
    <s v="Yes"/>
    <s v="&gt; $500K - $1.5M"/>
    <s v="This request is related to a proposal we anticipate engaging with FWC2026 on."/>
    <s v="I'm a repeat user of the pod;"/>
    <s v="Accepted"/>
    <s v="High"/>
    <n v="3"/>
    <n v="0.33"/>
    <x v="6"/>
    <m/>
    <m/>
    <s v="Shiva Devarajan"/>
    <s v="Joann Boduch, Shiva Devarajan"/>
    <n v="0"/>
    <x v="0"/>
    <m/>
    <m/>
    <m/>
    <d v="2023-05-25T00:00:00"/>
    <m/>
    <s v="Jupiter Updated (Tags/Team)"/>
    <m/>
    <m/>
    <d v="2023-05-15T15:33:06"/>
    <s v="FY23 P13"/>
    <n v="9.3520138888852671"/>
    <m/>
    <m/>
  </r>
  <r>
    <n v="149"/>
    <d v="2023-05-16T18:52:46"/>
    <d v="2023-05-16T18:55:26"/>
    <s v="ehaddadin@deloitte.com"/>
    <s v="Earma Haddadin"/>
    <s v="OT"/>
    <m/>
    <m/>
    <s v="Change Services (CS&amp;A / T&amp;C)"/>
    <m/>
    <s v="Yes"/>
    <m/>
    <m/>
    <s v="Yes"/>
    <s v="Earma Haddadin"/>
    <m/>
    <m/>
    <m/>
    <d v="2023-05-17T00:00:00"/>
    <s v="Less than one week"/>
    <s v="Not a Pursuit"/>
    <x v="4"/>
    <x v="118"/>
    <s v="Technology, Media, &amp; Telecom"/>
    <s v="OCM for Beldon"/>
    <m/>
    <s v="Pre-RFX"/>
    <x v="2"/>
    <s v="Content Design / Formatting;Content and Asset Creation (net-new);PMO Support / Bid Management;Pursuit Advisory;"/>
    <s v="Unsure"/>
    <s v="&gt; $500K - $1.5M"/>
    <s v="Client reached out via website! This will be Change Services sole sourced. "/>
    <s v="Word of mouth;"/>
    <s v="Accepted"/>
    <s v="Medium"/>
    <n v="2"/>
    <n v="0.33"/>
    <x v="2"/>
    <s v="Kapil Sable"/>
    <m/>
    <m/>
    <s v="Ava Damri, Kapil Sable"/>
    <n v="0"/>
    <x v="0"/>
    <m/>
    <m/>
    <m/>
    <d v="2023-06-02T00:00:00"/>
    <s v="6/26: no RFP yet, team is waiting on client feedback. Closing as we've not heard back for over 3 weeks."/>
    <s v="Not a Pursuit"/>
    <m/>
    <m/>
    <d v="2023-05-16T18:52:46"/>
    <s v="FY23 P13"/>
    <n v="16.213356481479423"/>
    <m/>
    <m/>
  </r>
  <r>
    <n v="150"/>
    <d v="2023-05-17T10:57:56"/>
    <d v="2023-05-17T12:00:03"/>
    <s v="gvert@deloitte.com"/>
    <s v="Greg Vert"/>
    <s v="HRT"/>
    <m/>
    <s v="HR Strategy &amp; Solutions"/>
    <m/>
    <m/>
    <s v="Yes"/>
    <m/>
    <m/>
    <s v="Yes"/>
    <m/>
    <m/>
    <m/>
    <m/>
    <d v="2023-05-17T00:00:00"/>
    <s v="2 weeks"/>
    <s v="Yes"/>
    <x v="100"/>
    <x v="55"/>
    <s v="Consumer"/>
    <s v="Chick-fil-A International HR Model"/>
    <m/>
    <s v="RFP"/>
    <x v="52"/>
    <s v="Content and Asset Creation (net-new);Content Design / Formatting;PMO Support / Bid Management;Pricing Model;Pursuit Advisory;"/>
    <s v="Yes, bringing on"/>
    <s v="&gt; $500K - $1.5M"/>
    <m/>
    <s v="HC Leadership Meeting Announcement;HC GTM Pod Infomercial;"/>
    <s v="Accepted"/>
    <s v="Medium"/>
    <n v="2"/>
    <n v="0.5"/>
    <x v="6"/>
    <m/>
    <m/>
    <m/>
    <s v="Joann Boduch"/>
    <n v="0"/>
    <x v="0"/>
    <m/>
    <m/>
    <m/>
    <d v="2023-05-31T00:00:00"/>
    <s v="RFP submitted on 5/31"/>
    <s v="Jupiter Updated (Tags/Team)"/>
    <s v="Content Uploaded"/>
    <m/>
    <d v="2023-05-17T10:57:56"/>
    <s v="FY23 P13"/>
    <n v="13.543101851850224"/>
    <m/>
    <m/>
  </r>
  <r>
    <n v="151"/>
    <d v="2023-05-18T08:32:07"/>
    <d v="2023-05-18T09:03:00"/>
    <s v="mkorbieh@deloitte.com"/>
    <s v="Mark Korbieh"/>
    <s v="HRT"/>
    <m/>
    <s v="HR Strategy &amp; Solutions"/>
    <m/>
    <m/>
    <s v="Yes"/>
    <m/>
    <m/>
    <s v="No"/>
    <s v="Dan Sundt"/>
    <s v="dsundt@deloitte.com"/>
    <m/>
    <m/>
    <d v="2023-05-18T00:00:00"/>
    <s v="1 week"/>
    <s v="Yes"/>
    <x v="101"/>
    <x v="119"/>
    <s v="Technology, Media, &amp; Telecom"/>
    <m/>
    <m/>
    <s v="RFP"/>
    <x v="53"/>
    <s v="PMO Support / Bid Management;Content Design / Formatting;"/>
    <s v="Unsure"/>
    <s v="&gt; $500K - $1.5M"/>
    <m/>
    <s v="I'm a repeat user of the pod;"/>
    <s v="Accepted"/>
    <s v="Medium"/>
    <n v="2"/>
    <n v="0.5"/>
    <x v="5"/>
    <m/>
    <m/>
    <m/>
    <s v="Nicholas Gregoretti"/>
    <n v="0"/>
    <x v="0"/>
    <m/>
    <m/>
    <m/>
    <d v="2023-06-08T00:00:00"/>
    <m/>
    <s v="Jupiter Updated (Tags/Team)"/>
    <m/>
    <m/>
    <d v="2023-05-18T08:32:07"/>
    <s v="FY23 P13"/>
    <n v="20.644363425926713"/>
    <m/>
    <m/>
  </r>
  <r>
    <n v="152"/>
    <d v="2023-05-24T12:09:49"/>
    <d v="2023-05-24T12:11:29"/>
    <s v="alexchun@deloitte.com"/>
    <s v="Alex Chun"/>
    <s v="HRT"/>
    <m/>
    <s v="HR Strategy &amp; Solutions"/>
    <m/>
    <m/>
    <s v="Yes"/>
    <m/>
    <m/>
    <s v="Yes"/>
    <m/>
    <m/>
    <m/>
    <m/>
    <d v="2023-05-24T00:00:00"/>
    <s v="Less than one week"/>
    <s v="Yes"/>
    <x v="102"/>
    <x v="120"/>
    <s v="Technology, Media, &amp; Telecom"/>
    <s v="Palo Alto Networks Digital Workplace and AI "/>
    <m/>
    <s v="RFP"/>
    <x v="54"/>
    <s v="Content Design / Formatting;Content and Asset Creation (net-new);PMO Support / Bid Management;"/>
    <s v="Unsure"/>
    <s v="&gt; $500K - $1.5M"/>
    <m/>
    <s v="I'm a repeat user of the pod;"/>
    <s v="Accepted"/>
    <s v="Medium"/>
    <n v="2"/>
    <n v="0.5"/>
    <x v="4"/>
    <m/>
    <m/>
    <m/>
    <s v="Bethany Huard"/>
    <n v="0"/>
    <x v="0"/>
    <m/>
    <m/>
    <m/>
    <d v="2023-05-29T00:00:00"/>
    <m/>
    <s v="Jupiter Updated (Tags/Team)"/>
    <m/>
    <m/>
    <d v="2023-05-24T12:09:49"/>
    <s v="FY23 P13"/>
    <n v="4.4931828703702195"/>
    <m/>
    <m/>
  </r>
  <r>
    <n v="153"/>
    <d v="2023-05-24T16:07:51"/>
    <d v="2023-05-24T16:09:53"/>
    <s v="joprescott@deloitte.com"/>
    <s v="John Prescott"/>
    <s v="OT"/>
    <m/>
    <m/>
    <s v="Change Services (CS&amp;A / T&amp;C)"/>
    <m/>
    <s v="Yes"/>
    <m/>
    <m/>
    <s v="Yes"/>
    <m/>
    <m/>
    <m/>
    <m/>
    <d v="2023-05-25T00:00:00"/>
    <s v="2 weeks"/>
    <s v="Yes"/>
    <x v="103"/>
    <x v="121"/>
    <s v="Financial Services"/>
    <s v="AXA WalkMe Implementation - GISMO/UW"/>
    <m/>
    <s v="RFP"/>
    <x v="55"/>
    <s v="Content and Asset Creation (net-new);Content Design / Formatting;Vendor Alliance Support;Pricing Model;"/>
    <s v="No"/>
    <s v="&lt; $500,000"/>
    <m/>
    <s v="I'm a repeat user of the pod;"/>
    <s v="Accepted"/>
    <s v="Medium"/>
    <n v="2"/>
    <n v="0.33"/>
    <x v="2"/>
    <m/>
    <m/>
    <m/>
    <s v="Ava Damri"/>
    <n v="0"/>
    <x v="0"/>
    <m/>
    <m/>
    <m/>
    <d v="2023-06-12T00:00:00"/>
    <s v="6/12: RFP Submitted; not expecting more work for this pursuit._x000a_9/25: Lost pursuit due AXA XL's decision not to purchase WalkMe ultimately (so out of Deloitte's control)"/>
    <s v="Jupiter Updated (Tags/Team)"/>
    <m/>
    <m/>
    <d v="2023-05-24T16:07:51"/>
    <s v="FY23 P13"/>
    <n v="18.327881944445835"/>
    <m/>
    <m/>
  </r>
  <r>
    <n v="154"/>
    <d v="2023-05-30T14:07:13"/>
    <d v="2023-05-30T14:10:10"/>
    <s v="jharless@deloitte.com"/>
    <s v="Jeremy Harless"/>
    <s v="HRT"/>
    <m/>
    <s v="Oracle Enabled Transformation"/>
    <m/>
    <m/>
    <s v="Yes"/>
    <m/>
    <m/>
    <s v="Yes"/>
    <m/>
    <m/>
    <m/>
    <m/>
    <d v="2023-05-30T00:00:00"/>
    <s v="Less than one week"/>
    <s v="Yes"/>
    <x v="104"/>
    <x v="122"/>
    <s v="Energy, Resources, &amp; Industrials"/>
    <m/>
    <m/>
    <s v="RFP"/>
    <x v="56"/>
    <s v="Content Design / Formatting;Content and Asset Creation (net-new);Pricing Model;PMO Support / Bid Management;"/>
    <s v="No"/>
    <s v="&gt; $5M"/>
    <m/>
    <s v="I'm a repeat user of the pod;"/>
    <s v="Accepted"/>
    <s v="High"/>
    <n v="3"/>
    <n v="0.5"/>
    <x v="4"/>
    <m/>
    <m/>
    <m/>
    <s v="Bethany Huard"/>
    <n v="0"/>
    <x v="0"/>
    <m/>
    <d v="2023-06-30T00:00:00"/>
    <m/>
    <d v="2023-06-07T00:00:00"/>
    <s v="Orals are on Friday, 6/30"/>
    <s v="Jupiter Updated (Tags/Team)"/>
    <m/>
    <m/>
    <d v="2023-05-30T14:07:13"/>
    <s v="FY23 P13"/>
    <n v="7.411655092590081"/>
    <m/>
    <m/>
  </r>
  <r>
    <n v="155"/>
    <d v="2023-06-01T11:08:59"/>
    <d v="2023-06-01T11:11:00"/>
    <s v="alexchun@deloitte.com"/>
    <s v="Alex Chun"/>
    <s v="HRT"/>
    <m/>
    <s v="Digital HR &amp; Emerging Solutions"/>
    <m/>
    <m/>
    <s v="Yes"/>
    <m/>
    <m/>
    <s v="Yes"/>
    <m/>
    <m/>
    <m/>
    <m/>
    <d v="2023-06-02T00:00:00"/>
    <s v="1 week"/>
    <s v="Not a Pursuit"/>
    <x v="4"/>
    <x v="6"/>
    <s v="Technology, Media, &amp; Telecom"/>
    <m/>
    <m/>
    <m/>
    <x v="2"/>
    <s v="Content and Asset Creation (net-new);"/>
    <s v="No"/>
    <s v="&gt; $500K - $1.5M"/>
    <s v="Requesting team support on materials creation for an upcoming client conversation."/>
    <s v="I'm a repeat user of the pod;"/>
    <s v="Accepted"/>
    <s v="Low"/>
    <n v="1"/>
    <n v="0.25"/>
    <x v="7"/>
    <s v="Joann Boduch"/>
    <m/>
    <m/>
    <s v="Logan Webb, Joann Boduch"/>
    <n v="0"/>
    <x v="0"/>
    <m/>
    <m/>
    <m/>
    <d v="2023-06-30T00:00:00"/>
    <s v="As of 6/30 - the team plans to update materials the week of 7/10 when everyone is back from PTO_x000a_As of 7/19 - new POC Nicole Senerth (SM) is taking on next phase of edits/review. Will likely pull Logan in late July to further refine."/>
    <s v="Not a Pursuit"/>
    <m/>
    <m/>
    <d v="2023-06-01T11:08:59"/>
    <s v="FY23 P13"/>
    <n v="28.535428240742476"/>
    <m/>
    <m/>
  </r>
  <r>
    <n v="156"/>
    <d v="2023-06-01T14:32:43"/>
    <d v="2023-06-01T14:38:02"/>
    <s v="chrisforti@deloitte.com"/>
    <s v="Chris Forti"/>
    <s v="HRT"/>
    <m/>
    <s v="Payroll &amp; Workforce Management Solutions"/>
    <m/>
    <m/>
    <s v="Yes"/>
    <m/>
    <m/>
    <s v="No"/>
    <s v="Chip Newton"/>
    <s v="chipnewton@deloitte.com"/>
    <m/>
    <m/>
    <d v="2023-06-02T00:00:00"/>
    <s v="1 week"/>
    <s v="Yes"/>
    <x v="105"/>
    <x v="123"/>
    <s v="Life Sciences &amp; Healthcare"/>
    <s v="MultiCare UKG Dimensions"/>
    <m/>
    <s v="RFP"/>
    <x v="55"/>
    <s v="PMO Support / Bid Management;Content Design / Formatting;"/>
    <s v="No"/>
    <s v="&gt; $2.5M - $5M"/>
    <s v="there is no RFP, however, the client is asking for a proposal due on/by 6/9.  This is competitive and the client is looking at other SIs too. "/>
    <s v="I'm a repeat user of the pod;"/>
    <s v="Accepted"/>
    <s v="Low"/>
    <n v="1"/>
    <n v="0.33"/>
    <x v="6"/>
    <m/>
    <m/>
    <m/>
    <s v="Joann Boduch"/>
    <n v="0"/>
    <x v="0"/>
    <m/>
    <m/>
    <m/>
    <d v="2023-06-16T00:00:00"/>
    <s v="RFP submitted on 6/9"/>
    <s v="Jupiter Updated (Tags/Team)"/>
    <s v="Content Uploaded"/>
    <m/>
    <d v="2023-06-01T14:32:43"/>
    <s v="FY23 P13"/>
    <n v="14.393946759257233"/>
    <m/>
    <m/>
  </r>
  <r>
    <n v="157"/>
    <d v="2023-06-02T17:13:00"/>
    <d v="2023-06-02T17:15:59"/>
    <s v="chrisforti@deloitte.com"/>
    <s v="Chris Forti"/>
    <s v="WT"/>
    <m/>
    <m/>
    <m/>
    <s v="Workforce Development"/>
    <s v="Yes"/>
    <m/>
    <m/>
    <s v="Yes"/>
    <m/>
    <m/>
    <m/>
    <m/>
    <d v="2023-06-07T00:00:00"/>
    <s v="2 weeks"/>
    <s v="Yes"/>
    <x v="106"/>
    <x v="124"/>
    <s v="Life Sciences &amp; Healthcare"/>
    <m/>
    <m/>
    <s v="RFI"/>
    <x v="57"/>
    <s v="PMO Support / Bid Management;Content Design / Formatting;"/>
    <s v="No"/>
    <s v="&lt; $500,000"/>
    <s v="We are anticipating the client will issue an RFI any day now.  I don't have any more details on the time line or response due date. I've provided estimates only.  There will likely be a $1M plus &quot;tail&quot; project for this pursuit.  TBD once we see the RFI. "/>
    <s v="I'm a repeat user of the pod;"/>
    <s v="Accepted"/>
    <s v="Medium"/>
    <n v="2"/>
    <n v="0.33"/>
    <x v="4"/>
    <m/>
    <m/>
    <m/>
    <s v="Bethany Huard"/>
    <n v="0"/>
    <x v="0"/>
    <m/>
    <d v="2023-06-23T00:00:00"/>
    <m/>
    <d v="2023-06-23T00:00:00"/>
    <m/>
    <s v="Jupiter Updated (Tags/Team)"/>
    <m/>
    <m/>
    <d v="2023-06-02T17:13:00"/>
    <s v="FY23 P13"/>
    <n v="20.28263888888614"/>
    <m/>
    <m/>
  </r>
  <r>
    <n v="158"/>
    <d v="2023-06-07T08:41:05"/>
    <d v="2023-06-07T10:05:43"/>
    <s v="mkorbieh@deloitte.com"/>
    <s v="Mark Korbieh"/>
    <s v="HRT"/>
    <m/>
    <s v="Digital HR &amp; Emerging Solutions"/>
    <m/>
    <m/>
    <s v="Yes"/>
    <m/>
    <m/>
    <s v="No"/>
    <s v="Kartik Shukla"/>
    <s v="kdshukla@deloitte.com"/>
    <m/>
    <m/>
    <d v="2023-06-07T00:00:00"/>
    <s v="3 weeks"/>
    <s v="Yes"/>
    <x v="107"/>
    <x v="125"/>
    <s v="Technology, Media, &amp; Telecom"/>
    <s v="Google Fiber carve out"/>
    <m/>
    <s v="RFP"/>
    <x v="58"/>
    <s v="Pursuit Advisory;Content and Asset Creation (net-new);"/>
    <s v="No"/>
    <s v="&gt; $1.5M - $2.5M"/>
    <s v="Google Fiber is being carved out of Google and HRT is part of a larger opportunity across many of our offerings.  While the RFP is due on 6/25, the HC team has an internal deadline of 6/13 for updates.  This request is for a resource to help us with content around qualifications and case studies that we will input into a predefined proposal template as well as some some PMO activity leading up to the 6/25 deadline"/>
    <s v="I'm a repeat user of the pod;"/>
    <s v="Accepted"/>
    <s v="Medium"/>
    <n v="2"/>
    <n v="0.33"/>
    <x v="2"/>
    <m/>
    <m/>
    <m/>
    <s v="Ava Damri"/>
    <n v="0"/>
    <x v="0"/>
    <m/>
    <m/>
    <m/>
    <d v="2023-06-25T00:00:00"/>
    <s v="Pursuit was due on 6/25; on 7/11 informed there was orals, but no further request has been made for support. Closing out"/>
    <s v="Jupiter Updated (Tags/Team)"/>
    <m/>
    <m/>
    <d v="2023-06-07T08:41:05"/>
    <s v="FY24 P1"/>
    <n v="17.638136574074451"/>
    <m/>
    <m/>
  </r>
  <r>
    <n v="159"/>
    <d v="2023-06-07T15:11:52"/>
    <d v="2023-06-07T15:16:40"/>
    <s v="tmcmillin@deloitte.com"/>
    <s v="Tim Mcmillin"/>
    <s v="HCaaS"/>
    <s v="HC Operate"/>
    <m/>
    <m/>
    <m/>
    <s v="Yes"/>
    <m/>
    <m/>
    <s v="Yes"/>
    <m/>
    <m/>
    <m/>
    <m/>
    <d v="2023-06-07T00:00:00"/>
    <s v="Less than one week"/>
    <s v="Yes"/>
    <x v="58"/>
    <x v="126"/>
    <s v="Financial Services"/>
    <m/>
    <m/>
    <s v="Orals"/>
    <x v="2"/>
    <s v="Content and Asset Creation (net-new);"/>
    <s v="No"/>
    <s v="&gt; $5M"/>
    <s v="shoot me an email with who can help and I'll send you the details"/>
    <s v="I'm a repeat user of the pod;"/>
    <s v="Accepted"/>
    <s v="Low"/>
    <n v="1"/>
    <n v="0.33"/>
    <x v="8"/>
    <m/>
    <m/>
    <m/>
    <s v="Sonakshi Malik"/>
    <n v="0"/>
    <x v="0"/>
    <m/>
    <m/>
    <m/>
    <d v="2023-06-12T00:00:00"/>
    <s v="Mostly design/formatting which we'd normally reject; accepting due to very tight turnaround, small scope, and direct revenue generation from work. Noted to Tim to please engage us sooner in the future and that we normally reject these type of requests/may not always be able to support these requests in the future."/>
    <s v="Jupiter Updated (Tags/Team)"/>
    <m/>
    <m/>
    <d v="2023-06-07T15:11:52"/>
    <s v="FY24 P1"/>
    <n v="4.3667592592610163"/>
    <m/>
    <m/>
  </r>
  <r>
    <n v="160"/>
    <d v="2023-06-07T15:09:23"/>
    <d v="2023-06-08T13:36:32"/>
    <s v="ndangelo@deloitte.com"/>
    <s v="Nick D'Angelo"/>
    <s v="HRT"/>
    <m/>
    <s v="Oracle Enabled Transformation"/>
    <m/>
    <m/>
    <s v="No"/>
    <s v="Greg Stephans and Angela Van Bijlevelt"/>
    <s v="gstephans@deloitte.com ; avanbijlevelt@deloitte.com"/>
    <s v="No"/>
    <s v="Kristof Huyghebaert"/>
    <s v="khuyghebaert@deloitte.com"/>
    <m/>
    <m/>
    <d v="2023-06-09T00:00:00"/>
    <s v="1 week"/>
    <s v="Yes"/>
    <x v="108"/>
    <x v="127"/>
    <s v="Consumer"/>
    <m/>
    <m/>
    <s v="RFP"/>
    <x v="59"/>
    <s v="PMO Support / Bid Management;Content and Asset Creation (net-new);Pursuit Advisory;"/>
    <s v="Unsure"/>
    <s v="&gt; $1.5M - $2.5M"/>
    <m/>
    <s v="I'm a repeat user of the pod;"/>
    <s v="Accepted"/>
    <s v="Medium"/>
    <n v="2"/>
    <n v="0.5"/>
    <x v="5"/>
    <m/>
    <m/>
    <m/>
    <s v="Nicholas Gregoretti"/>
    <n v="0"/>
    <x v="0"/>
    <m/>
    <m/>
    <m/>
    <d v="2023-06-23T00:00:00"/>
    <m/>
    <s v="Jupiter Updated (Tags/Team)"/>
    <m/>
    <m/>
    <d v="2023-06-07T15:09:23"/>
    <s v="FY24 P1"/>
    <n v="15.368483796293731"/>
    <m/>
    <m/>
  </r>
  <r>
    <n v="161"/>
    <d v="2023-06-09T12:52:04"/>
    <d v="2023-06-09T13:07:06"/>
    <s v="mkorbieh@deloitte.com"/>
    <s v="Mark Korbieh"/>
    <s v="WT"/>
    <m/>
    <m/>
    <m/>
    <s v="Workforce Strategy &amp; Analytics"/>
    <s v="Yes"/>
    <m/>
    <m/>
    <s v="No"/>
    <s v="Steve Lancaster-Hall"/>
    <s v="slancasterhall@deloitte.com"/>
    <m/>
    <m/>
    <d v="2023-06-12T00:00:00"/>
    <s v="3 weeks"/>
    <s v="Yes"/>
    <x v="109"/>
    <x v="128"/>
    <s v="Technology, Media, &amp; Telecom"/>
    <m/>
    <m/>
    <s v="RFP"/>
    <x v="60"/>
    <s v="PMO Support / Bid Management;Content Design / Formatting;Pursuit Advisory;"/>
    <s v="Unsure"/>
    <s v="&lt; $500,000"/>
    <s v="This is a Knowledge Management RFP that came is yesterday.  The RFP is asking for a proposal on KM assessment phase 1 and KM implementation for phase 2.  If you have any WT folks on your team that have done work in the KM area would be helpful for this pursuit.  I would like to have someone help with PM, content contribution and ideally someone that has worked on such projects before.  I have put in a request for Pursuit Studio for content design but due to the current pricing in Jupiter not sure if I will get it.  Industry SE set the pursuit at 300K which is the low end of what we could do in Phase 1 and so I anticipate this will grow to a $500K-$1.5M pursuit"/>
    <s v="I'm a repeat user of the pod;"/>
    <s v="Canceled"/>
    <s v="Medium"/>
    <n v="2"/>
    <n v="0.33"/>
    <x v="3"/>
    <m/>
    <m/>
    <m/>
    <s v=""/>
    <s v=""/>
    <x v="1"/>
    <m/>
    <m/>
    <m/>
    <m/>
    <s v="6/14 - Connected with Mark K; he said he's established a good team for the pursuit and may not need support. He will let us know early next week. 6/21 - Checked in with Mark and he no longer needs support; said he will keep pulling us in to future work; cancelling this request."/>
    <s v="Rejected/Canceled"/>
    <s v="Rejected/Canceled"/>
    <m/>
    <d v="2023-06-09T12:52:04"/>
    <s v="FY24 P1"/>
    <s v=""/>
    <m/>
    <m/>
  </r>
  <r>
    <n v="162"/>
    <d v="2023-06-12T14:40:19"/>
    <d v="2023-06-12T14:46:54"/>
    <s v="ngeiman@deloitte.com"/>
    <s v="Nicole Geiman"/>
    <s v="HRT"/>
    <m/>
    <s v="SAP/SF Enabled Transformation"/>
    <m/>
    <m/>
    <s v="No"/>
    <s v="Derek Polzien"/>
    <s v="dpolzien@deloitte.com"/>
    <s v="No"/>
    <s v="Polzien, Derek"/>
    <s v="dpolzien@deloitte.com"/>
    <m/>
    <m/>
    <d v="2023-06-12T00:00:00"/>
    <s v="4 + weeks"/>
    <s v="Yes"/>
    <x v="110"/>
    <x v="129"/>
    <s v="Consumer"/>
    <m/>
    <m/>
    <s v="Pre-RFX"/>
    <x v="2"/>
    <s v="PMO Support / Bid Management;Content and Asset Creation (net-new);Pricing Model;Content Design / Formatting;Pursuit Advisory;"/>
    <s v="Unsure"/>
    <s v="&gt; $5M"/>
    <m/>
    <s v="I'm a repeat user of the pod;"/>
    <s v="Accepted"/>
    <s v="High"/>
    <n v="3"/>
    <n v="0.25"/>
    <x v="5"/>
    <m/>
    <m/>
    <m/>
    <s v="Nicholas Gregoretti"/>
    <n v="0"/>
    <x v="0"/>
    <m/>
    <m/>
    <m/>
    <d v="2023-08-25T00:00:00"/>
    <m/>
    <s v="Jupiter Updated (Tags/Team)"/>
    <m/>
    <m/>
    <d v="2023-06-12T14:40:19"/>
    <s v="FY24 P1"/>
    <n v="73.388668981482624"/>
    <m/>
    <m/>
  </r>
  <r>
    <n v="163"/>
    <d v="2023-06-13T10:04:45"/>
    <d v="2023-06-13T10:11:09"/>
    <s v="chrisforti@deloitte.com"/>
    <s v="Chris Forti"/>
    <s v="HRT"/>
    <m/>
    <s v="Payroll &amp; Workforce Management Solutions"/>
    <m/>
    <m/>
    <s v="Yes"/>
    <m/>
    <m/>
    <s v="No"/>
    <s v="Chip Newton"/>
    <s v="chipnewton@deloitte.com"/>
    <m/>
    <m/>
    <d v="2023-06-19T00:00:00"/>
    <s v="1 week"/>
    <s v="Yes"/>
    <x v="111"/>
    <x v="130"/>
    <s v="Life Sciences &amp; Healthcare"/>
    <m/>
    <m/>
    <s v="RFP"/>
    <x v="61"/>
    <s v="PMO Support / Bid Management;Content Design / Formatting;"/>
    <s v="Unsure"/>
    <s v="&gt; $1.5M - $2.5M"/>
    <s v="The RFP is expected to be sent to Deloitte on Monday, June 19th, for a UKG Dimensions implementation. We have not seen the RFP yet, however, the client has told us the due date will be in July some time.  I expect that we will have the opportunity to submit questions, likely within a week of receiving the RFP, but we won't know for sure until the RFP is in hand. Assigning someone with UKG response experience could be great.  Chip Newton asked for Joann based on her work on the MultiCare proposal -- nice compliment for her!"/>
    <s v="I'm a repeat user of the pod;"/>
    <s v="Accepted"/>
    <s v="Medium"/>
    <n v="2"/>
    <n v="0.25"/>
    <x v="6"/>
    <s v="Rebecca Eakin"/>
    <m/>
    <m/>
    <s v="Joann Boduch, Rebecca Eakin"/>
    <n v="0"/>
    <x v="0"/>
    <m/>
    <m/>
    <m/>
    <d v="2023-08-25T00:00:00"/>
    <s v="RFP submitted July 24_x000a_Orals held August 17"/>
    <s v="Jupiter Updated (Tags/Team)"/>
    <s v="Content Uploaded"/>
    <m/>
    <d v="2023-06-13T10:04:45"/>
    <s v="FY24 P1"/>
    <n v="72.580034722224809"/>
    <m/>
    <m/>
  </r>
  <r>
    <n v="164"/>
    <d v="2023-06-14T08:17:28"/>
    <d v="2023-06-14T08:21:47"/>
    <s v="shanifa@deloitte.com"/>
    <s v="Shakir Hanifa"/>
    <s v="Cyber"/>
    <m/>
    <m/>
    <m/>
    <m/>
    <s v="Yes"/>
    <m/>
    <m/>
    <s v="Yes"/>
    <m/>
    <m/>
    <m/>
    <m/>
    <d v="2023-06-15T00:00:00"/>
    <s v="2 weeks"/>
    <s v="Not a Pursuit"/>
    <x v="112"/>
    <x v="131"/>
    <s v="Consumer"/>
    <s v="University of Wisconsin - RFP"/>
    <m/>
    <s v="RFP"/>
    <x v="60"/>
    <s v="OCM Content;"/>
    <s v="Unsure"/>
    <s v="&gt; $1.5M - $2.5M"/>
    <m/>
    <s v="Word of mouth;"/>
    <s v="Accepted"/>
    <s v="Low"/>
    <n v="1"/>
    <n v="0.17"/>
    <x v="4"/>
    <m/>
    <m/>
    <m/>
    <s v="Bethany Huard"/>
    <n v="0"/>
    <x v="0"/>
    <m/>
    <m/>
    <m/>
    <d v="2023-06-28T00:00:00"/>
    <s v="This is a GPS opportunity and will not be tracked as part of Commercial metrics."/>
    <s v="Not a Pursuit"/>
    <m/>
    <m/>
    <d v="2023-06-14T08:17:28"/>
    <s v="FY24 P1"/>
    <n v="13.654537037036789"/>
    <m/>
    <m/>
  </r>
  <r>
    <n v="165"/>
    <d v="2023-06-15T07:35:40"/>
    <d v="2023-06-15T07:53:24"/>
    <s v="alexchun@deloitte.com"/>
    <s v="Alex Chun"/>
    <s v="HRT"/>
    <m/>
    <s v="HR Strategy &amp; Solutions"/>
    <m/>
    <m/>
    <s v="Yes"/>
    <m/>
    <m/>
    <s v="Yes"/>
    <m/>
    <m/>
    <m/>
    <m/>
    <d v="2023-06-15T00:00:00"/>
    <s v="3 months"/>
    <s v="Yes"/>
    <x v="113"/>
    <x v="132"/>
    <s v="Energy, Resources, &amp; Industrials"/>
    <m/>
    <m/>
    <m/>
    <x v="2"/>
    <s v="Content and Asset Creation (net-new);Content Design / Formatting;"/>
    <s v="Unsure"/>
    <s v="&gt;$400,000"/>
    <s v="Opportunity is to support content creation for Albemarle HR Tech Strategy workshop"/>
    <s v="I'm a repeat user of the pod;"/>
    <s v="Accepted"/>
    <s v="Low"/>
    <n v="1"/>
    <n v="0.2"/>
    <x v="7"/>
    <m/>
    <m/>
    <m/>
    <s v="Logan Webb"/>
    <n v="0"/>
    <x v="0"/>
    <m/>
    <m/>
    <m/>
    <d v="2023-10-31T00:00:00"/>
    <s v="10/23 - Pausing until 11/1 when the client decides the new date for their HRLT Workshop in November._x000a_10/31 - the client has delayed the next workshop inevitably, likely until the new year and instead is engaging Deloitte with an Eightfold proposal. "/>
    <s v="Jupiter Updated (Tags/Team)"/>
    <s v="Content Uploaded"/>
    <m/>
    <d v="2023-06-15T07:35:40"/>
    <s v="FY24 P1"/>
    <n v="137.68356481481169"/>
    <m/>
    <m/>
  </r>
  <r>
    <n v="166"/>
    <d v="2023-06-15T12:07:46"/>
    <d v="2023-06-15T12:16:51"/>
    <s v="nanellis@deloitte.com"/>
    <s v="Nancy Ellis"/>
    <s v="HCaaS"/>
    <s v="HC Operate"/>
    <m/>
    <m/>
    <m/>
    <s v="Yes"/>
    <m/>
    <m/>
    <s v="No"/>
    <s v="Pat Shannon"/>
    <s v="patshannon@deloitte.com"/>
    <m/>
    <m/>
    <d v="2023-06-15T00:00:00"/>
    <s v="1 week"/>
    <s v="Yes"/>
    <x v="114"/>
    <x v="11"/>
    <s v="Energy, Resources, &amp; Industrials"/>
    <s v="Hillenbrand AMS"/>
    <m/>
    <s v="RFI"/>
    <x v="57"/>
    <s v="Content Design / Formatting;PMO Support / Bid Management;"/>
    <s v="Unsure"/>
    <s v="&gt; $1.5M - $2.5M"/>
    <s v="Piyush Seth from HCaaS will also support"/>
    <s v="I'm a repeat user of the pod;"/>
    <s v="Accepted"/>
    <s v="Low"/>
    <n v="1"/>
    <n v="0.33"/>
    <x v="9"/>
    <s v="Bethany Huard"/>
    <m/>
    <m/>
    <s v="Yi-Hui Chang, Bethany Huard"/>
    <n v="0"/>
    <x v="0"/>
    <m/>
    <m/>
    <m/>
    <d v="2023-06-23T00:00:00"/>
    <s v="RFP and follow up Q submitted on 6/27"/>
    <s v="Jupiter Updated (Tags/Team)"/>
    <s v="Content Uploaded"/>
    <m/>
    <d v="2023-06-15T12:07:46"/>
    <s v="FY24 P1"/>
    <n v="7.4946064814794227"/>
    <m/>
    <m/>
  </r>
  <r>
    <n v="167"/>
    <d v="2023-06-16T13:58:05"/>
    <d v="2023-06-16T14:00:16"/>
    <s v="yingwang9@deloitte.com"/>
    <s v="Ying Wang"/>
    <s v="WT"/>
    <m/>
    <m/>
    <m/>
    <s v="Workforce Strategy &amp; Analytics"/>
    <s v="Yes"/>
    <m/>
    <m/>
    <s v="Yes"/>
    <s v="Cindy Skirvin"/>
    <s v="cskirvin@deloitte.com"/>
    <m/>
    <m/>
    <d v="2023-06-16T00:00:00"/>
    <s v="2 weeks"/>
    <s v="Yes"/>
    <x v="115"/>
    <x v="133"/>
    <s v="Financial Services"/>
    <s v="Job Architecture and Career Framework"/>
    <m/>
    <s v="RFP"/>
    <x v="62"/>
    <s v="Content Design / Formatting;Pricing Model;"/>
    <s v="Unsure"/>
    <s v="&gt;2.5M"/>
    <m/>
    <s v="Word of mouth;"/>
    <s v="Accepted"/>
    <s v="Medium"/>
    <n v="2"/>
    <n v="0.5"/>
    <x v="9"/>
    <m/>
    <m/>
    <m/>
    <s v="Yi-Hui Chang"/>
    <n v="0"/>
    <x v="0"/>
    <m/>
    <m/>
    <m/>
    <d v="2023-06-30T00:00:00"/>
    <s v="On hold for client's decision"/>
    <s v="Jupiter Updated (Tags/Team)"/>
    <s v="Content Uploaded"/>
    <m/>
    <d v="2023-06-16T13:58:05"/>
    <s v="FY24 P1"/>
    <n v="13.417997685188311"/>
    <m/>
    <m/>
  </r>
  <r>
    <n v="168"/>
    <d v="2023-06-16T16:39:06"/>
    <d v="2023-06-16T16:45:34"/>
    <s v="chrisforti@deloitte.com"/>
    <s v="Chris Forti"/>
    <s v="HRT"/>
    <m/>
    <s v="HR Strategy &amp; Solutions"/>
    <m/>
    <m/>
    <s v="Yes"/>
    <m/>
    <m/>
    <s v="No"/>
    <s v="Jeff Miller"/>
    <s v="jeffreydmiller@deloitte.com"/>
    <m/>
    <m/>
    <d v="2023-06-19T00:00:00"/>
    <s v="2 weeks"/>
    <s v="Yes"/>
    <x v="116"/>
    <x v="134"/>
    <s v="Life Sciences &amp; Healthcare"/>
    <m/>
    <m/>
    <s v="RFP"/>
    <x v="63"/>
    <s v="PMO Support / Bid Management;Content Design / Formatting;"/>
    <s v="Unsure"/>
    <s v="&gt; $5M"/>
    <s v="The intake form does not provide an option to selection Workday, under HRT Services.  I just received the RFP for Phase 0 of WD Recruiting implementation.  The 1st call on this is at 10:30 am ET on Monday, 6/19.  I will attend that call and debrief the Sales COE team following, unless you assign someone before the call.  thanks! "/>
    <s v="I'm a repeat user of the pod;"/>
    <s v="Accepted"/>
    <s v="Medium"/>
    <n v="2"/>
    <n v="0.33"/>
    <x v="6"/>
    <m/>
    <m/>
    <m/>
    <s v="Joann Boduch"/>
    <n v="0"/>
    <x v="0"/>
    <m/>
    <m/>
    <m/>
    <d v="2023-08-18T00:00:00"/>
    <s v="RFP submitted on 6/29. Work was won!"/>
    <s v="Jupiter Updated (Tags/Team)"/>
    <s v="Content Uploaded"/>
    <m/>
    <d v="2023-06-16T16:39:06"/>
    <s v="FY24 P1"/>
    <n v="62.306180555555329"/>
    <m/>
    <m/>
  </r>
  <r>
    <n v="169"/>
    <d v="2023-06-20T10:37:21"/>
    <d v="2023-06-20T10:42:21"/>
    <s v="gstephans@deloitte.com"/>
    <s v="Greg Stephans"/>
    <s v="HRT"/>
    <m/>
    <s v="Payroll &amp; Workforce Management Solutions"/>
    <m/>
    <m/>
    <s v="Yes"/>
    <m/>
    <m/>
    <s v="No"/>
    <s v="Kevin Ma"/>
    <s v="yama@deloitte.com"/>
    <m/>
    <m/>
    <d v="2023-06-20T00:00:00"/>
    <s v="Less than one week"/>
    <s v="Yes"/>
    <x v="117"/>
    <x v="135"/>
    <s v="Consumer"/>
    <m/>
    <m/>
    <s v="RFI"/>
    <x v="64"/>
    <s v="RFI Questions for SI;Pricing Model;"/>
    <s v="Unsure"/>
    <s v="&gt; $1.5M - $2.5M"/>
    <s v="RFI is being submitted by Infor, but there are a few questions for us to answer.  I will highlight the questions to be completed on the Teams site."/>
    <s v="I am the Podfather;I'm a repeat user of the pod;"/>
    <s v="Accepted"/>
    <s v="Low"/>
    <n v="1"/>
    <n v="0.33"/>
    <x v="10"/>
    <s v="Sonakshi Malik"/>
    <m/>
    <m/>
    <s v="(Maddy) Madhusudan Purushothaman, Sonakshi Malik"/>
    <n v="0"/>
    <x v="0"/>
    <m/>
    <d v="2023-06-21T00:00:00"/>
    <m/>
    <d v="2023-06-21T00:00:00"/>
    <m/>
    <s v="Jupiter Updated (Tags/Team)"/>
    <m/>
    <m/>
    <d v="2023-06-20T10:37:21"/>
    <s v="FY24 P1"/>
    <n v="0.55739583333343035"/>
    <m/>
    <m/>
  </r>
  <r>
    <n v="170"/>
    <d v="2023-06-20T11:45:50"/>
    <d v="2023-06-20T11:50:32"/>
    <s v="jharless@deloitte.com"/>
    <s v="Jeremy Harless"/>
    <s v="HRT"/>
    <m/>
    <s v="Payroll &amp; Workforce Management Solutions"/>
    <m/>
    <m/>
    <s v="Yes"/>
    <m/>
    <m/>
    <s v="No"/>
    <s v="Chip Newton"/>
    <s v="chipnewton@deloitte.com"/>
    <m/>
    <m/>
    <d v="2023-06-21T00:00:00"/>
    <s v="2 weeks"/>
    <s v="Yes"/>
    <x v="118"/>
    <x v="136"/>
    <s v="Energy, Resources, &amp; Industrials"/>
    <m/>
    <m/>
    <s v="Orals"/>
    <x v="2"/>
    <s v="Content and Asset Creation (net-new);Content Design / Formatting;Orals content and prep support;"/>
    <s v="No"/>
    <s v="&gt; $1.5M - $2.5M"/>
    <m/>
    <s v="I'm a repeat user of the pod;"/>
    <s v="Accepted"/>
    <s v="High"/>
    <n v="3"/>
    <n v="0.5"/>
    <x v="4"/>
    <s v="Ava Damri"/>
    <m/>
    <m/>
    <s v="Bethany Huard, Ava Damri"/>
    <n v="0"/>
    <x v="0"/>
    <m/>
    <m/>
    <m/>
    <d v="2023-07-11T00:00:00"/>
    <s v="Orals are on Wednesday, 7/12; JH said Pod Support is not needed at Orals as of 7/11. Awaiting further details, but putting on hold."/>
    <s v="Jupiter Updated (Tags/Team)"/>
    <m/>
    <m/>
    <d v="2023-06-20T11:45:50"/>
    <s v="FY24 P1"/>
    <n v="20.509837962963502"/>
    <m/>
    <m/>
  </r>
  <r>
    <n v="171"/>
    <d v="2023-06-21T07:48:55"/>
    <d v="2023-06-21T08:10:53"/>
    <s v="sbortniker@deloitte.com"/>
    <s v="Shira Bortniker"/>
    <s v="HRT"/>
    <m/>
    <s v="HR Strategy &amp; Solutions"/>
    <m/>
    <m/>
    <s v="Yes"/>
    <m/>
    <m/>
    <s v="Yes"/>
    <m/>
    <m/>
    <m/>
    <m/>
    <d v="2023-06-21T00:00:00"/>
    <s v="1 week"/>
    <s v="Yes"/>
    <x v="119"/>
    <x v="137"/>
    <s v="Life Sciences &amp; Healthcare"/>
    <s v="ERP Strategy"/>
    <m/>
    <s v="RFP"/>
    <x v="62"/>
    <s v="Content and Asset Creation (net-new);Pricing Model;Content Design / Formatting;"/>
    <s v="No"/>
    <s v="&gt; $2.5M - $5M"/>
    <m/>
    <s v="HC Leadership Meeting Announcement;in a OP call;"/>
    <s v="Accepted"/>
    <s v="Medium"/>
    <n v="2"/>
    <n v="0.5"/>
    <x v="5"/>
    <s v="(Maddy) Madhusudan Purushothaman"/>
    <m/>
    <m/>
    <s v="Nicholas Gregoretti, (Maddy) Madhusudan Purushothaman"/>
    <n v="0"/>
    <x v="0"/>
    <m/>
    <m/>
    <m/>
    <d v="2023-07-11T00:00:00"/>
    <m/>
    <s v="Jupiter Updated (Tags/Team)"/>
    <m/>
    <m/>
    <d v="2023-06-21T07:48:55"/>
    <s v="FY24 P1"/>
    <n v="19.674363425925549"/>
    <m/>
    <m/>
  </r>
  <r>
    <n v="172"/>
    <d v="2023-06-21T10:30:45"/>
    <d v="2023-06-21T10:34:50"/>
    <s v="tmcmillin@deloitte.com"/>
    <s v="Tim Mcmillin"/>
    <s v="HCaaS"/>
    <s v="HC Operate"/>
    <m/>
    <m/>
    <m/>
    <s v="Yes"/>
    <m/>
    <m/>
    <s v="Yes"/>
    <m/>
    <m/>
    <m/>
    <m/>
    <d v="2023-06-21T00:00:00"/>
    <s v="2 weeks"/>
    <s v="Not a Pursuit"/>
    <x v="4"/>
    <x v="138"/>
    <s v="Financial Services"/>
    <s v="FSI HCaaS Pod support"/>
    <m/>
    <s v="Early Conversations"/>
    <x v="2"/>
    <s v="PMO Support / Bid Management;"/>
    <s v="No"/>
    <s v="N/A - Not a pursuit"/>
    <s v="This is not for a pursuit. I am leading the FSI HCaaS Pod and would love to have PMO support.  Love to talk with someone that wants to get to know FSI better and bring organizational focus to how I run the pod allowing us to scale.. I am a Pioneer/Integrator,  need someone that can be Guardian/Driver."/>
    <s v="I'm a repeat user of the pod;"/>
    <s v="Canceled"/>
    <s v="Medium"/>
    <n v="2"/>
    <n v="0.33"/>
    <x v="3"/>
    <m/>
    <m/>
    <m/>
    <s v=""/>
    <s v=""/>
    <x v="1"/>
    <m/>
    <m/>
    <m/>
    <m/>
    <s v="6/21 - Connected with Tim; he's looking for someone to operationalize his HCaaS pod and grow their pipeline; long-term, slow burn opp; Tim will provide and additional description and him and I will revisit post-holiday."/>
    <s v="Rejected/Canceled"/>
    <s v="Rejected/Canceled"/>
    <m/>
    <d v="2023-06-21T10:30:45"/>
    <s v="FY24 P1"/>
    <s v=""/>
    <m/>
    <m/>
  </r>
  <r>
    <n v="173"/>
    <d v="2023-06-21T14:14:28"/>
    <d v="2023-06-21T21:44:51"/>
    <s v="kimrogers@deloitte.com"/>
    <s v="Kimberly Rogers"/>
    <s v="WT"/>
    <m/>
    <m/>
    <m/>
    <s v="Rewards &amp; Wellbeing"/>
    <s v="Yes"/>
    <m/>
    <m/>
    <s v="No"/>
    <s v="Joseph Rapanotti"/>
    <s v="jrapanotti@deloitte.com"/>
    <m/>
    <m/>
    <d v="2023-06-21T00:00:00"/>
    <s v="Less than one week"/>
    <s v="Yes"/>
    <x v="120"/>
    <x v="139"/>
    <s v="Financial Services"/>
    <s v="Ares / Compensation Program Management"/>
    <m/>
    <s v="RFP"/>
    <x v="60"/>
    <s v="Content Design / Formatting;"/>
    <s v="No"/>
    <s v="&gt; $500K - $1.5M"/>
    <m/>
    <s v="Word of mouth;Someone from the pod reached out to me offering to assist on my pursuit;"/>
    <s v="Accepted"/>
    <s v="Low"/>
    <n v="1"/>
    <n v="0.33"/>
    <x v="6"/>
    <m/>
    <m/>
    <m/>
    <s v="Joann Boduch"/>
    <n v="0"/>
    <x v="0"/>
    <m/>
    <m/>
    <m/>
    <d v="2023-06-29T00:00:00"/>
    <s v="RFP submitted on 6/28"/>
    <s v="Jupiter Updated (Tags/Team)"/>
    <m/>
    <m/>
    <d v="2023-06-21T14:14:28"/>
    <s v="FY24 P1"/>
    <n v="7.4066203703696374"/>
    <m/>
    <m/>
  </r>
  <r>
    <n v="174"/>
    <d v="2023-06-27T17:51:16"/>
    <d v="2023-06-27T17:53:30"/>
    <s v="alexchun@deloitte.com"/>
    <s v="Alex Chun"/>
    <s v="HRT"/>
    <m/>
    <s v="Digital HR &amp; Emerging Solutions"/>
    <m/>
    <m/>
    <s v="Yes"/>
    <m/>
    <m/>
    <s v="Yes"/>
    <m/>
    <m/>
    <m/>
    <m/>
    <d v="2023-06-30T00:00:00"/>
    <s v="2 week"/>
    <s v="Not a Pursuit"/>
    <x v="4"/>
    <x v="140"/>
    <s v="N/A"/>
    <m/>
    <m/>
    <m/>
    <x v="65"/>
    <s v="Content and Asset Creation (net-new);"/>
    <s v="No"/>
    <s v="N/A - Not a pursuit"/>
    <s v="Requesting support making edits to our Digital Workplace Frontline POV.  We have a number of slides already, but looking to incorporate updates based on current frontline campaign that consumer is running and BYOD POV.  _x000a__x000a_https://amedeloitte.sharepoint.com/:p:/r/sites/DigitalWorkplaceSolutions307/Shared%20Documents/General/Sales%20%26%20Pipeline/Frontline%20%26%20Deskless%20Worker%20POV/Enabling%20the%20Digital%20Workplace%20for%20Frontline%20Workers_DRAFT.pptx?d=we7abed3148024e7bbdc8d9350f3a5f1b&amp;csf=1&amp;web=1&amp;e=wwxgwB"/>
    <s v="I'm a repeat user of the pod;"/>
    <s v="Accepted"/>
    <s v="Low"/>
    <n v="1"/>
    <n v="0.33"/>
    <x v="10"/>
    <s v="Amit Augustine Singh"/>
    <m/>
    <m/>
    <s v="(Maddy) Madhusudan Purushothaman, Amit Augustine Singh"/>
    <n v="0"/>
    <x v="0"/>
    <m/>
    <d v="2023-07-03T00:00:00"/>
    <m/>
    <d v="2023-07-19T00:00:00"/>
    <m/>
    <s v="Not a Pursuit"/>
    <m/>
    <m/>
    <d v="2023-06-27T17:51:16"/>
    <s v="FY24 P1"/>
    <n v="21.256064814813726"/>
    <m/>
    <m/>
  </r>
  <r>
    <n v="175"/>
    <d v="2023-07-07T09:21:52"/>
    <d v="2023-07-07T09:28:00"/>
    <s v="fsymes@deloitte.com"/>
    <s v="Frances Symes"/>
    <s v="WT"/>
    <m/>
    <m/>
    <m/>
    <s v="Workforce Development"/>
    <s v="Yes"/>
    <m/>
    <m/>
    <s v="Yes"/>
    <m/>
    <m/>
    <m/>
    <m/>
    <d v="2023-07-10T00:00:00"/>
    <s v="1 week"/>
    <s v="Not a Pursuit"/>
    <x v="4"/>
    <x v="141"/>
    <s v="Energy, Resources, &amp; Industrials"/>
    <m/>
    <m/>
    <m/>
    <x v="2"/>
    <s v="Content and Asset Creation (net-new);Content Design / Formatting;"/>
    <s v="No"/>
    <s v="N/A - Not a pursuit"/>
    <s v="We are doing two 90 minute workshops for the HR leadership team at Siemens USA around Skills-Based Organizations"/>
    <s v="Someone from the pod reached out to me offering to assist on my pursuit;"/>
    <s v="Accepted"/>
    <s v="Low"/>
    <n v="1"/>
    <n v="0.33"/>
    <x v="9"/>
    <m/>
    <m/>
    <m/>
    <s v="Yi-Hui Chang"/>
    <n v="0"/>
    <x v="0"/>
    <m/>
    <m/>
    <m/>
    <d v="2023-07-28T00:00:00"/>
    <s v="Organize roadshow activities across ER&amp;I"/>
    <s v="Not a Pursuit"/>
    <s v="Content Uploaded"/>
    <m/>
    <d v="2023-07-07T09:21:52"/>
    <s v="FY24 P2"/>
    <n v="20.609814814815763"/>
    <m/>
    <m/>
  </r>
  <r>
    <n v="176"/>
    <d v="2023-07-10T11:05:35"/>
    <d v="2023-07-10T11:20:01"/>
    <s v="muhali@deloitte.com"/>
    <s v="Mustaque Ali"/>
    <s v="HRT"/>
    <m/>
    <s v="HR Strategy &amp; Solutions"/>
    <m/>
    <m/>
    <s v="No"/>
    <s v="Zain Premji"/>
    <s v="zpremji@deloitte.com"/>
    <s v="No"/>
    <s v="Victor Reyes"/>
    <s v="vreyes@deloitte.com"/>
    <m/>
    <m/>
    <d v="2023-07-10T00:00:00"/>
    <s v="1 week"/>
    <s v="Yes"/>
    <x v="121"/>
    <x v="142"/>
    <s v="Technology, Media, &amp; Telecom"/>
    <s v="HR Cost Reduction "/>
    <m/>
    <s v="Pre-RFX"/>
    <x v="2"/>
    <s v="PMO Support / Bid Management;Content Design / Formatting;Content and Asset Creation (net-new);Pricing Model;"/>
    <s v="Unsure"/>
    <s v="&lt; $500,000"/>
    <s v="We should be able to leverage other existing proposals and content for this opportunity.   "/>
    <s v="I'm a repeat user of the pod;"/>
    <s v="Accepted"/>
    <s v="Medium"/>
    <n v="2"/>
    <n v="0.5"/>
    <x v="9"/>
    <s v="Logan Webb"/>
    <m/>
    <m/>
    <s v="Yi-Hui Chang, Logan Webb"/>
    <n v="0"/>
    <x v="0"/>
    <m/>
    <m/>
    <m/>
    <d v="2023-08-02T00:00:00"/>
    <s v="Submited to Dell CHRO"/>
    <s v="Jupiter Updated (Tags/Team)"/>
    <s v="Content Uploaded"/>
    <m/>
    <d v="2023-07-10T11:05:35"/>
    <s v="FY24 P2"/>
    <n v="22.537789351852552"/>
    <m/>
    <m/>
  </r>
  <r>
    <n v="177"/>
    <d v="2023-07-11T16:11:09"/>
    <d v="2023-07-11T16:14:49"/>
    <s v="mpanek@deloitte.com"/>
    <s v="Mark Panek"/>
    <s v="Internal - HC Sales Operations or other Sales Initiative"/>
    <m/>
    <m/>
    <m/>
    <m/>
    <s v="Yes"/>
    <m/>
    <m/>
    <s v="Yes"/>
    <m/>
    <m/>
    <m/>
    <m/>
    <d v="2023-07-11T00:00:00"/>
    <s v="Less than one week"/>
    <s v="Not a Pursuit"/>
    <x v="4"/>
    <x v="143"/>
    <s v="N/A"/>
    <m/>
    <m/>
    <m/>
    <x v="2"/>
    <s v="Content Design / Formatting;Content and Asset Creation (net-new);"/>
    <s v="No"/>
    <s v="N/A - Not a pursuit"/>
    <s v="The CEW Practice Leader, Josh Haims, requested we organize all Cloud SGO wins over the last 6 months and identify the top clients in that respect. need the POD's help with the organization aspect. Logan Webb is assisting."/>
    <s v="I'm a repeat user of the pod;"/>
    <s v="Accepted"/>
    <s v="Low"/>
    <n v="1"/>
    <n v="0.33"/>
    <x v="7"/>
    <m/>
    <m/>
    <m/>
    <s v="Logan Webb"/>
    <n v="0"/>
    <x v="0"/>
    <m/>
    <m/>
    <m/>
    <d v="2023-09-15T00:00:00"/>
    <m/>
    <s v="Not a Pursuit"/>
    <m/>
    <m/>
    <d v="2023-07-11T16:11:09"/>
    <s v="FY24 P2"/>
    <n v="65.325590277774609"/>
    <m/>
    <m/>
  </r>
  <r>
    <n v="178"/>
    <d v="2023-07-14T08:46:22"/>
    <d v="2023-07-14T09:14:04"/>
    <s v="zpremji@deloitte.com"/>
    <s v="Zain Premji"/>
    <s v="HRT"/>
    <m/>
    <s v="Payroll &amp; Workforce Management Solutions"/>
    <m/>
    <m/>
    <s v="Yes"/>
    <m/>
    <m/>
    <s v="No"/>
    <s v="Newton, Chip"/>
    <s v="chipnewton@deloitte.com"/>
    <m/>
    <m/>
    <s v="b"/>
    <s v="2 weeks"/>
    <s v="Yes"/>
    <x v="122"/>
    <x v="144"/>
    <s v="Technology, Media, &amp; Telecom"/>
    <m/>
    <m/>
    <s v="Pre-RFX"/>
    <x v="2"/>
    <s v="Content Design / Formatting;PMO Support / Bid Management;Content and Asset Creation (net-new);"/>
    <s v="Yes"/>
    <s v="&gt; $1.5M - $2.5M"/>
    <m/>
    <s v="I'm a repeat user of the pod;"/>
    <s v="Accepted"/>
    <s v="Medium"/>
    <n v="2"/>
    <n v="0.33"/>
    <x v="10"/>
    <s v="Amit Augustine Singh"/>
    <m/>
    <m/>
    <s v="(Maddy) Madhusudan Purushothaman, Amit Augustine Singh"/>
    <n v="0"/>
    <x v="0"/>
    <m/>
    <d v="2023-07-14T00:00:00"/>
    <m/>
    <d v="2023-09-18T00:00:00"/>
    <s v="Opportunity lost "/>
    <s v="Jupiter Updated (Tags/Team)"/>
    <s v="Content Uploaded"/>
    <m/>
    <d v="2023-07-14T08:46:22"/>
    <s v="FY24 P2"/>
    <n v="65.634467592593865"/>
    <m/>
    <m/>
  </r>
  <r>
    <n v="179"/>
    <d v="2023-07-17T11:59:55"/>
    <d v="2023-07-17T12:03:17"/>
    <s v="mibowman@deloitte.com"/>
    <s v="Michael Bowman"/>
    <s v="HRT"/>
    <m/>
    <s v="Payroll &amp; Workforce Management Solutions"/>
    <m/>
    <m/>
    <s v="Yes"/>
    <m/>
    <m/>
    <s v="No"/>
    <s v="Dan Sundt"/>
    <s v="dsundt@deloitte.com"/>
    <m/>
    <m/>
    <d v="2023-07-17T00:00:00"/>
    <s v="1 week"/>
    <s v="Yes"/>
    <x v="123"/>
    <x v="145"/>
    <s v="Energy, Resources, &amp; Industrials"/>
    <m/>
    <m/>
    <s v="RFP"/>
    <x v="66"/>
    <s v="Content and Asset Creation (net-new);"/>
    <s v="Yes"/>
    <s v="&gt; $5M"/>
    <s v="This pursuit will be for a new human resources platform for Kohler, either Workday or SAP SuccessFactors. "/>
    <s v="Word of mouth;"/>
    <s v="Accepted"/>
    <s v="Medium"/>
    <n v="2"/>
    <n v="0.33"/>
    <x v="9"/>
    <m/>
    <m/>
    <m/>
    <s v="Yi-Hui Chang"/>
    <n v="0"/>
    <x v="0"/>
    <m/>
    <m/>
    <m/>
    <d v="2023-08-02T00:00:00"/>
    <m/>
    <s v="Jupiter Updated (Tags/Team)"/>
    <s v="Content Uploaded"/>
    <m/>
    <d v="2023-07-17T11:59:55"/>
    <s v="FY24 P2"/>
    <n v="15.500057870369346"/>
    <m/>
    <m/>
  </r>
  <r>
    <n v="180"/>
    <d v="2023-07-20T10:11:54"/>
    <d v="2023-07-20T10:13:52"/>
    <s v="andrclark@deloitte.com"/>
    <s v="Andrew G Clark"/>
    <s v="HRT"/>
    <m/>
    <s v="Payroll &amp; Workforce Management Solutions"/>
    <m/>
    <m/>
    <s v="Yes"/>
    <m/>
    <m/>
    <s v="No"/>
    <s v="Kurt Weber"/>
    <s v="kweber@deloitte.com"/>
    <m/>
    <m/>
    <d v="2023-07-20T00:00:00"/>
    <s v="1 week"/>
    <s v="Yes"/>
    <x v="124"/>
    <x v="146"/>
    <s v="Consumer"/>
    <m/>
    <m/>
    <s v="RFP"/>
    <x v="66"/>
    <s v="PMO Support / Bid Management;Content Design / Formatting;Pursuit Advisory;"/>
    <s v="Unsure"/>
    <s v="&gt; $2.5M - $5M"/>
    <m/>
    <s v="I'm a repeat user of the pod;"/>
    <s v="Accepted"/>
    <s v="Medium"/>
    <n v="2"/>
    <n v="0.5"/>
    <x v="2"/>
    <s v="Amit Augustine Singh"/>
    <m/>
    <m/>
    <s v="Ava Damri, Amit Augustine Singh"/>
    <n v="0"/>
    <x v="0"/>
    <m/>
    <m/>
    <m/>
    <d v="2023-07-28T00:00:00"/>
    <s v="Deloitte withdrew from this pursuit on Fri 7/28"/>
    <s v="Jupiter Updated (Tags/Team)"/>
    <m/>
    <m/>
    <d v="2023-07-20T10:11:54"/>
    <s v="FY24 P2"/>
    <n v="7.5750694444432156"/>
    <m/>
    <m/>
  </r>
  <r>
    <n v="181"/>
    <d v="2023-07-20T19:13:42"/>
    <d v="2023-07-20T19:19:06"/>
    <s v="chrisforti@deloitte.com"/>
    <s v="Chris Forti"/>
    <s v="HRT"/>
    <m/>
    <s v="Payroll &amp; Workforce Management Solutions"/>
    <m/>
    <m/>
    <s v="Yes"/>
    <m/>
    <m/>
    <s v="No"/>
    <s v="Chip Newton"/>
    <s v="chipnewton@deloitte.com"/>
    <m/>
    <m/>
    <d v="2023-07-24T00:00:00"/>
    <s v="2 weeks"/>
    <s v="Yes"/>
    <x v="125"/>
    <x v="147"/>
    <s v="Life Sciences &amp; Healthcare"/>
    <m/>
    <m/>
    <s v="RFP"/>
    <x v="67"/>
    <s v="PMO Support / Bid Management;Content Design / Formatting;"/>
    <s v="No"/>
    <s v="&gt; $2.5M - $5M"/>
    <s v="I will start working on this pursuit on Monday 7/24.  I will be on PTO the 1st week of August, and need someone strong who can handle the responsibility without me being plugged into every meeting.  I checked with Ava and she said she may be able to take this project on.   If she can, that would be helpful since she has experience with UKG already. LMK. Thanks. "/>
    <s v="I'm a repeat user of the pod;"/>
    <s v="Accepted"/>
    <s v="Medium"/>
    <n v="2"/>
    <n v="0.33"/>
    <x v="2"/>
    <s v="Kapil Sable"/>
    <s v="Amit Augustine Singh"/>
    <m/>
    <s v="Ava Damri, Kapil Sable, Amit Augustine Singh"/>
    <n v="0"/>
    <x v="0"/>
    <m/>
    <m/>
    <m/>
    <d v="2023-08-04T00:00:00"/>
    <s v="Submitted RFP on Fri 8/4; awaiting response RE: Orals prep. If not, this can be closed  with a close date of 8/4/23."/>
    <s v="Jupiter Updated (Tags/Team)"/>
    <m/>
    <m/>
    <d v="2023-07-20T19:13:42"/>
    <s v="FY24 P2"/>
    <n v="14.198819444442051"/>
    <m/>
    <m/>
  </r>
  <r>
    <n v="182"/>
    <d v="2023-07-24T08:00:22"/>
    <d v="2023-07-24T08:05:02"/>
    <s v="mararmstrong@deloitte.com"/>
    <s v="Mary Rose Armstrong"/>
    <s v="HRT"/>
    <m/>
    <s v="Digital HR &amp; Emerging Solutions"/>
    <m/>
    <m/>
    <s v="Yes"/>
    <m/>
    <m/>
    <s v="Yes"/>
    <m/>
    <m/>
    <m/>
    <m/>
    <d v="2023-07-25T00:00:00"/>
    <s v="Less than one week"/>
    <s v="Yes"/>
    <x v="126"/>
    <x v="148"/>
    <s v="Life Sciences &amp; Healthcare"/>
    <m/>
    <m/>
    <s v="RFP"/>
    <x v="68"/>
    <s v="Content Design / Formatting;"/>
    <s v="No"/>
    <s v="&gt; $2.5M - $5M"/>
    <s v="WDAY Implementation -- mid-market"/>
    <s v="I'm a repeat user of the pod;"/>
    <s v="Accepted"/>
    <s v="Low"/>
    <n v="1"/>
    <n v="0.33"/>
    <x v="11"/>
    <s v="Amit Augustine Singh"/>
    <m/>
    <m/>
    <s v="Ruchika Akhtar, Amit Augustine Singh"/>
    <n v="0"/>
    <x v="0"/>
    <m/>
    <m/>
    <m/>
    <d v="2023-07-27T00:00:00"/>
    <m/>
    <s v="Jupiter Updated (Tags/Team)"/>
    <s v="Content Uploaded"/>
    <m/>
    <d v="2023-07-24T08:00:22"/>
    <s v="FY24 P2"/>
    <n v="2.6664120370405726"/>
    <m/>
    <m/>
  </r>
  <r>
    <n v="183"/>
    <d v="2023-07-28T08:42:19"/>
    <d v="2023-07-28T08:47:51"/>
    <s v="awobst@deloitte.com"/>
    <s v="Andrew Wobst"/>
    <s v="WT"/>
    <m/>
    <m/>
    <m/>
    <s v="Workforce Development"/>
    <s v="Yes"/>
    <m/>
    <m/>
    <s v="Yes"/>
    <m/>
    <m/>
    <m/>
    <m/>
    <d v="2023-07-28T00:00:00"/>
    <s v="1 week"/>
    <s v="Yes"/>
    <x v="127"/>
    <x v="149"/>
    <s v="Consumer"/>
    <m/>
    <m/>
    <s v="Contracting"/>
    <x v="2"/>
    <s v="PMO Support / Bid Management;Content Design / Formatting;Pricing Model;"/>
    <s v="No"/>
    <s v="&gt; $1.5M - $2.5M"/>
    <s v="McDonald's has asked for our support to reshape their approach to all of their technology talent. Includes job architecture, learning and development, change, comp, etc."/>
    <s v="Logan Webb and I have been chatting about this pursuit and would like to formally engage her for additional support!;"/>
    <s v="Accepted"/>
    <s v="Medium"/>
    <n v="2"/>
    <n v="0.5"/>
    <x v="7"/>
    <m/>
    <m/>
    <m/>
    <s v="Logan Webb"/>
    <n v="0"/>
    <x v="0"/>
    <m/>
    <m/>
    <m/>
    <d v="2023-09-15T00:00:00"/>
    <s v="First SOW for $100K signed and completed. As of 9/11 - remaining client paused all efforts due to funding concerns. "/>
    <s v="Jupiter Updated (Tags/Team)"/>
    <s v="Content Uploaded"/>
    <m/>
    <d v="2023-07-28T08:42:19"/>
    <s v="FY24 P2"/>
    <n v="48.637280092589208"/>
    <m/>
    <m/>
  </r>
  <r>
    <n v="184"/>
    <d v="2023-07-28T10:48:50"/>
    <d v="2023-07-28T10:51:42"/>
    <s v="ndangelo@deloitte.com"/>
    <s v="Nick D'Angelo"/>
    <s v="Internal - HC Sales Operations or other Sales Initiative"/>
    <m/>
    <m/>
    <m/>
    <m/>
    <s v="Yes"/>
    <m/>
    <m/>
    <s v="Yes"/>
    <m/>
    <m/>
    <m/>
    <m/>
    <d v="2023-07-28T00:00:00"/>
    <s v="1 week"/>
    <s v="Not a Pursuit"/>
    <x v="4"/>
    <x v="150"/>
    <s v="N/A"/>
    <m/>
    <m/>
    <m/>
    <x v="2"/>
    <s v="Vendor Alliance Support;Account Planning;"/>
    <s v="No"/>
    <s v="N/A - Not a pursuit"/>
    <s v="UKG came to me with a list of 50 accounts that they are targeting. Information I would like to gather includes columns for 1) whether or not we audit them, 2) the footprint of our work at the client, relationships we have, and the industry and sector the account is aligned to. I'd also like to know the type of account we classify it as (e.g. ACP, crown jewel, non-program, etc.). I have a spreadsheet already with the information I'm looking for, just need a resource to help fill it in.  Resource will need access to Deloitte IQ, Jupiter, and DESC."/>
    <s v="I'm a repeat user of the pod;Pod Alumni :-);"/>
    <s v="Accepted"/>
    <s v="Low"/>
    <n v="1"/>
    <n v="0.33"/>
    <x v="11"/>
    <s v="Sonakshi Malik"/>
    <m/>
    <m/>
    <s v="Ruchika Akhtar, Sonakshi Malik"/>
    <n v="0"/>
    <x v="0"/>
    <m/>
    <d v="2023-08-01T00:00:00"/>
    <m/>
    <d v="2023-08-03T00:00:00"/>
    <m/>
    <s v="Not a Pursuit"/>
    <m/>
    <m/>
    <d v="2023-07-28T10:48:50"/>
    <s v="FY24 P2"/>
    <n v="5.549421296294895"/>
    <m/>
    <m/>
  </r>
  <r>
    <n v="185"/>
    <d v="2023-08-01T09:58:55"/>
    <d v="2023-08-01T10:02:05"/>
    <s v="smasseth@deloitte.com"/>
    <s v="Stephanie Masseth"/>
    <s v="OT"/>
    <m/>
    <m/>
    <s v="Organizational Strategy, Design, and Transition"/>
    <m/>
    <s v="Yes"/>
    <m/>
    <m/>
    <s v="Yes"/>
    <m/>
    <m/>
    <m/>
    <m/>
    <d v="2023-08-03T00:00:00"/>
    <s v="2 weeks"/>
    <s v="Yes"/>
    <x v="128"/>
    <x v="151"/>
    <s v="Consumer"/>
    <m/>
    <m/>
    <s v="RFP"/>
    <x v="69"/>
    <s v="Content and Asset Creation (net-new);"/>
    <s v="Unsure"/>
    <s v="&gt; $5M"/>
    <s v="NG via Teams Chat with requestor: scope is the OCM porition of an RFP for an SAP migration; RFP is limited to 30 pages; 2 of which the requestor expects will be OCM focused. First deadline is vendor questions on 8/7; requestor will check to see if there are other major time constraints during call today."/>
    <s v="Word of mouth;HC Leadership Meeting Announcement;Email communication;"/>
    <s v="Accepted"/>
    <s v="Low"/>
    <n v="1"/>
    <n v="0.25"/>
    <x v="2"/>
    <s v="Michael Gilman"/>
    <m/>
    <m/>
    <s v="Ava Damri, Michael Gilman"/>
    <n v="0"/>
    <x v="0"/>
    <m/>
    <d v="2023-08-01T00:00:00"/>
    <m/>
    <d v="2023-09-01T00:00:00"/>
    <s v="Due date extended to first week of Sept. "/>
    <s v="Jupiter Updated (Tags/Team)"/>
    <m/>
    <m/>
    <d v="2023-08-01T09:58:55"/>
    <s v="FY24 P3"/>
    <n v="30.584085648144537"/>
    <m/>
    <m/>
  </r>
  <r>
    <n v="186"/>
    <d v="2023-08-02T18:00:01"/>
    <d v="2023-08-02T18:07:19"/>
    <s v="abudhwani@deloitte.com"/>
    <s v="Abdul Budhwani"/>
    <s v="OT"/>
    <m/>
    <m/>
    <s v="Organizational Strategy, Design, and Transition"/>
    <m/>
    <s v="No"/>
    <s v="Govindarajan, Sudakar "/>
    <s v="sugovindarajan@deloitte.com"/>
    <s v="No"/>
    <s v="Hanifa, Shakir"/>
    <s v="shanifa@deloitte.com"/>
    <m/>
    <m/>
    <d v="2023-08-04T00:00:00"/>
    <s v="2 weeks"/>
    <s v="Not a Pursuit"/>
    <x v="4"/>
    <x v="152"/>
    <s v="Government &amp; Public Services"/>
    <m/>
    <m/>
    <s v="RFP"/>
    <x v="70"/>
    <s v="PMO Support / Bid Management;Pricing Model;Content Design / Formatting;"/>
    <s v="Unsure"/>
    <s v="&gt; $1.5M - $2.5M"/>
    <s v="Previously their Office365 had been consolidated now want to do a divestiture; client is looking for training and PMO support to manage the transition. Pursuit will be going through iterative reviews until final review on 8/25."/>
    <s v="Word of mouth;"/>
    <s v="Rejected"/>
    <s v="Medium"/>
    <n v="2"/>
    <n v="0.33"/>
    <x v="3"/>
    <m/>
    <m/>
    <m/>
    <s v=""/>
    <s v=""/>
    <x v="1"/>
    <m/>
    <m/>
    <m/>
    <m/>
    <s v="8/3 NG: GPS client; conducted hand-off to GPS Pod and they agreed to support the request."/>
    <s v="Rejected/Canceled"/>
    <s v="Rejected/Canceled"/>
    <m/>
    <d v="2023-08-02T18:00:01"/>
    <s v="FY24 P3"/>
    <s v=""/>
    <m/>
    <m/>
  </r>
  <r>
    <n v="187"/>
    <d v="2023-08-03T16:03:40"/>
    <d v="2023-08-03T16:08:15"/>
    <s v="mblinn@deloitte.com"/>
    <s v="Martin Blinn"/>
    <s v="HRT"/>
    <s v="HC Analytics and Insights Solutions"/>
    <s v="Workday"/>
    <m/>
    <m/>
    <s v="Yes"/>
    <s v="Martin Blinn"/>
    <s v="mblinn@deloitte.com&gt;"/>
    <s v="Yes"/>
    <s v="Govindarajan, Sendhil"/>
    <s v="sgovindarajan@deloitte.com"/>
    <s v="Yes"/>
    <m/>
    <d v="2023-08-07T00:00:00"/>
    <s v="3 weeks"/>
    <s v="Yes"/>
    <x v="129"/>
    <x v="153"/>
    <s v="Energy, Resources, &amp; Industrials"/>
    <s v="Ameren Workday Phase III"/>
    <m/>
    <s v="RFP"/>
    <x v="71"/>
    <s v="PMO Support / Bid Management;Content Design / Formatting;"/>
    <s v="No"/>
    <s v="&gt; $2.5M - $5M"/>
    <s v="NG Via Teams Chat with Requestor: have some support, vendor questions due Monday; proposal due 8/25"/>
    <s v="I'm a repeat user of the pod;"/>
    <s v="Accepted"/>
    <s v="High"/>
    <n v="3"/>
    <n v="0.5"/>
    <x v="5"/>
    <s v="Michael Gilman"/>
    <s v="Amit Augustine Singh"/>
    <s v="Kapil Sable"/>
    <s v="Nicholas Gregoretti, Michael Gilman, Amit Augustine Singh, Kapil Sable"/>
    <n v="0"/>
    <x v="0"/>
    <m/>
    <m/>
    <m/>
    <d v="2023-10-06T00:00:00"/>
    <s v="Ava to help Michael while Nick is on PTO; 20-SEPT - Ongoing conversations after orals; wrapping up"/>
    <s v="Jupiter Updated (Tags/Team)"/>
    <s v="Content Uploaded"/>
    <m/>
    <d v="2023-08-03T16:03:40"/>
    <s v="FY24 P3"/>
    <n v="63.330787037033588"/>
    <m/>
    <m/>
  </r>
  <r>
    <n v="188"/>
    <d v="2023-08-04T07:58:11"/>
    <d v="2023-08-04T08:00:37"/>
    <s v="jharless@deloitte.com"/>
    <s v="Jeremy Harless"/>
    <s v="WT"/>
    <m/>
    <m/>
    <m/>
    <s v="Workforce Strategy &amp; Analytics"/>
    <s v="Yes"/>
    <s v="Ben Rowe"/>
    <s v="browe@deloitte.com"/>
    <s v="Yes"/>
    <s v="Cunningham, Karen"/>
    <s v="kcunningham@deloitte.com"/>
    <s v="No"/>
    <m/>
    <d v="2023-08-07T00:00:00"/>
    <s v="2 weeks"/>
    <s v="Yes"/>
    <x v="130"/>
    <x v="154"/>
    <s v="Energy, Resources, &amp; Industrials"/>
    <m/>
    <m/>
    <s v="RFP"/>
    <x v="72"/>
    <s v="PMO Support / Bid Management;Content and Asset Creation (net-new);Content Design / Formatting;"/>
    <s v="No"/>
    <s v="&gt; $2M - $2.5M"/>
    <s v="Provide strategy, OCM, and PMO for ICISM implementation"/>
    <s v="I'm a repeat user of the pod;"/>
    <s v="Accepted"/>
    <s v="High"/>
    <n v="3"/>
    <n v="0.5"/>
    <x v="9"/>
    <m/>
    <m/>
    <m/>
    <s v="Yi-Hui Chang"/>
    <n v="0"/>
    <x v="0"/>
    <m/>
    <m/>
    <m/>
    <d v="2023-09-16T00:00:00"/>
    <s v="Prep for Oral and provide additional op support to push for the sell. "/>
    <s v="Jupiter Updated (Tags/Team)"/>
    <s v="Content Uploaded"/>
    <m/>
    <d v="2023-08-04T07:58:11"/>
    <s v="FY24 P3"/>
    <n v="42.667928240742185"/>
    <m/>
    <m/>
  </r>
  <r>
    <n v="189"/>
    <d v="2023-08-08T13:16:22"/>
    <d v="2023-08-08T13:25:02"/>
    <s v="gstephans@deloitte.com"/>
    <s v="Greg Stephans"/>
    <s v="WT"/>
    <m/>
    <m/>
    <m/>
    <s v="Workforce Composition"/>
    <s v="Yes"/>
    <m/>
    <m/>
    <s v="No"/>
    <s v="Renzo Tognocchi"/>
    <s v="retognocchi@deloitte.com"/>
    <m/>
    <m/>
    <d v="2023-08-09T00:00:00"/>
    <s v="1 week"/>
    <s v="Yes"/>
    <x v="131"/>
    <x v="155"/>
    <s v="Consumer"/>
    <m/>
    <m/>
    <s v="RFP"/>
    <x v="72"/>
    <s v="Content Design / Formatting;"/>
    <s v="No"/>
    <s v="&gt; $500K - $1.5M"/>
    <s v="The JA team is creating the content as we speak, just need some help from the pod on making it presentable to the client"/>
    <s v="I'm a repeat user of the pod;"/>
    <s v="Accepted"/>
    <s v="Low"/>
    <n v="1"/>
    <n v="0.33"/>
    <x v="12"/>
    <s v="(Maddy) Madhusudan Purushothaman"/>
    <s v="Ruchika Akhtar"/>
    <m/>
    <s v="Amit Augustine Singh, (Maddy) Madhusudan Purushothaman, Ruchika Akhtar"/>
    <n v="0"/>
    <x v="0"/>
    <m/>
    <d v="2023-08-10T00:00:00"/>
    <m/>
    <d v="2023-08-18T00:00:00"/>
    <m/>
    <s v="Jupiter Updated (Tags/Team)"/>
    <s v="Content Uploaded"/>
    <m/>
    <d v="2023-08-08T13:16:22"/>
    <s v="FY24 P3"/>
    <n v="9.4469675925938645"/>
    <m/>
    <m/>
  </r>
  <r>
    <n v="190"/>
    <d v="2023-08-10T17:16:24"/>
    <d v="2023-08-10T17:18:07"/>
    <s v="ccybulski@deloitte.com"/>
    <s v="Cheryl Cybulski"/>
    <s v="WT"/>
    <m/>
    <m/>
    <m/>
    <s v="Rewards &amp; Wellbeing"/>
    <s v="Yes"/>
    <m/>
    <m/>
    <s v="Yes"/>
    <m/>
    <m/>
    <m/>
    <m/>
    <d v="2023-08-10T00:00:00"/>
    <s v="Less than one week"/>
    <s v="Yes"/>
    <x v="132"/>
    <x v="156"/>
    <s v="Technology, Media, &amp; Telecom"/>
    <m/>
    <m/>
    <s v="Orals"/>
    <x v="73"/>
    <s v="Content and Asset Creation (net-new);Content Design / Formatting;"/>
    <s v="No"/>
    <s v="&gt; $1.5M - $2.5M"/>
    <m/>
    <s v="Email communication;"/>
    <s v="Accepted"/>
    <s v="Low"/>
    <n v="1"/>
    <n v="0.33"/>
    <x v="13"/>
    <m/>
    <m/>
    <m/>
    <s v="Rebecca Eakin"/>
    <n v="0"/>
    <x v="0"/>
    <m/>
    <m/>
    <m/>
    <d v="2023-08-14T00:00:00"/>
    <m/>
    <s v="Jupiter Updated (Tags/Team)"/>
    <s v="Content Uploaded"/>
    <m/>
    <d v="2023-08-10T17:16:24"/>
    <s v="FY24 P3"/>
    <n v="3.2802777777760639"/>
    <m/>
    <m/>
  </r>
  <r>
    <n v="191"/>
    <d v="2023-08-13T17:43:18"/>
    <d v="2023-08-13T18:01:06"/>
    <s v="mkorbieh@deloitte.com"/>
    <s v="Mark Korbieh"/>
    <s v="HRT"/>
    <m/>
    <s v="SAP/SF Enabled Transformation"/>
    <m/>
    <m/>
    <s v="Yes"/>
    <m/>
    <m/>
    <s v="No"/>
    <s v="Gordon Laverock"/>
    <s v="glaverock@deloitte.com"/>
    <m/>
    <m/>
    <d v="2023-08-14T00:00:00"/>
    <s v="2 weeks"/>
    <s v="Yes"/>
    <x v="133"/>
    <x v="157"/>
    <s v="Energy, Resources, &amp; Industrials"/>
    <m/>
    <m/>
    <s v="RFP"/>
    <x v="74"/>
    <s v="PMO Support / Bid Management;Content and Asset Creation (net-new);Content Design / Formatting;"/>
    <s v="Unsure"/>
    <s v="&gt; $5M"/>
    <s v="We just received an RFP for Loudoun County for an S/4 transformation inclusive of SuccessFactors and I'd like someone to help manage the process as well as help with content.  I am entering a request for Pursuit Studio support in parallel and I believe we will get it given this is due on 9/28.  Would like someone to support from a PMO and content contribution update perspective.  "/>
    <s v="I'm a repeat user of the pod;"/>
    <s v="Accepted"/>
    <s v="High"/>
    <n v="3"/>
    <n v="0.5"/>
    <x v="12"/>
    <s v="(Maddy) Madhusudan Purushothaman"/>
    <s v="Yi-Hui Chang"/>
    <m/>
    <s v="Amit Augustine Singh, (Maddy) Madhusudan Purushothaman, Yi-Hui Chang"/>
    <n v="0"/>
    <x v="0"/>
    <m/>
    <d v="2023-08-14T00:00:00"/>
    <m/>
    <d v="2023-11-30T00:00:00"/>
    <s v="CB: Closing on 11/30 per Yi-Hui's confirmation."/>
    <s v="Jupiter Updated (Tags/Team)"/>
    <s v="Content Uploaded"/>
    <m/>
    <d v="2023-08-13T17:43:18"/>
    <s v="FY24 P3"/>
    <n v="108.26159722221928"/>
    <m/>
    <m/>
  </r>
  <r>
    <n v="192"/>
    <d v="2023-08-14T10:20:34"/>
    <d v="2023-08-14T10:48:25"/>
    <s v="lcarson@deloitte.com"/>
    <s v="Lauren Carson"/>
    <s v="WT"/>
    <m/>
    <m/>
    <m/>
    <s v="Workforce Strategy &amp; Analytics"/>
    <s v="Yes"/>
    <m/>
    <m/>
    <s v="No"/>
    <s v="Jeanie Cole"/>
    <s v="jcole@deloitte.com"/>
    <m/>
    <m/>
    <d v="2023-08-14T00:00:00"/>
    <s v="Less than one week"/>
    <s v="Not a Pursuit"/>
    <x v="4"/>
    <x v="40"/>
    <s v="Technology, Media, &amp; Telecom"/>
    <s v="Disney PM Redesign"/>
    <m/>
    <s v="RFI"/>
    <x v="75"/>
    <s v="Content Design / Formatting;"/>
    <s v="No"/>
    <s v="&gt; $500K - $1.5M"/>
    <s v="This request entails building an RFI from scratch. It is a sole-sourced opportunity in which we will demonstrate PM Redesign options from discovery through pilot."/>
    <s v="Someone from the pod reached out to me offering to assist on my pursuit;"/>
    <s v="Canceled"/>
    <s v="High"/>
    <n v="3"/>
    <n v="0.5"/>
    <x v="3"/>
    <m/>
    <m/>
    <m/>
    <s v=""/>
    <s v=""/>
    <x v="1"/>
    <m/>
    <m/>
    <m/>
    <m/>
    <s v="Did not end up needing pod support - account had extra $ and gave billable hours to an M and an A currently on the bench. Now that pursuit leaders know about the pod, they will plan to submit requests to our intake form in the future."/>
    <s v="Rejected/Canceled"/>
    <s v="Rejected/Canceled"/>
    <m/>
    <d v="2023-08-14T10:20:34"/>
    <s v="FY24 P3"/>
    <s v=""/>
    <s v="Won Closed"/>
    <s v="Deloitte’s team demonstrated superior overall SAP experience compared to Utegration, specifically in the number and level of senior resources and breadth and depth of the bench. In addition, Loudoun felt more comfortable with Deloitte’s proposed team members because they knew them personally from previous engagements, had been “very satisfied” with their performance, and Deloitte committed to staffing those resources on this engagement. Deloitte’s proposed “one stop shop” approach to resourcing was a differentiator compared to the competitors’ use of subcontractors. While Deloitte’s initial scope and effort estimates were high—particularly in the development, testing, and training phases—Loudoun felt comfortable after they clarified assumptions and whittled down the training approach. Deloitte’s “high quality” presenters appeared to be well-rehearsed, organized, and prepared to answer questions and the presentation materials were “very clear and easy to follow.” "/>
  </r>
  <r>
    <n v="193"/>
    <d v="2023-08-14T10:55:39"/>
    <d v="2023-08-14T11:00:26"/>
    <s v="zpremji@deloitte.com"/>
    <s v="Zain Premji"/>
    <s v="HRT"/>
    <m/>
    <s v="Digital HR &amp; Emerging Solutions"/>
    <m/>
    <m/>
    <s v="No"/>
    <s v="Alex Chun"/>
    <s v="alexchun@deloitte.com"/>
    <s v="No"/>
    <s v="Gary Cole"/>
    <s v="gcole@deloitte.com"/>
    <m/>
    <m/>
    <d v="2023-08-14T00:00:00"/>
    <s v="1 week"/>
    <s v="Yes"/>
    <x v="134"/>
    <x v="158"/>
    <s v="Technology, Media, &amp; Telecom"/>
    <m/>
    <m/>
    <s v="RFP"/>
    <x v="71"/>
    <s v="Content Design / Formatting;Content and Asset Creation (net-new);PMO Support / Bid Management;"/>
    <s v="No"/>
    <s v="&gt; $1.5M - $2.5M"/>
    <m/>
    <s v="I'm a repeat user of the pod;"/>
    <s v="Accepted"/>
    <s v="Medium"/>
    <n v="2"/>
    <n v="0.5"/>
    <x v="9"/>
    <s v="Nicholas Gregoretti"/>
    <m/>
    <m/>
    <s v="Yi-Hui Chang, Nicholas Gregoretti"/>
    <n v="0"/>
    <x v="0"/>
    <m/>
    <m/>
    <m/>
    <d v="2023-11-02T00:00:00"/>
    <s v="Kyndryl requested addedum to supplement the RFP response. "/>
    <s v="Jupiter Updated (Tags/Team)"/>
    <s v="Content Uploaded"/>
    <m/>
    <d v="2023-08-14T10:55:39"/>
    <s v="FY24 P3"/>
    <n v="79.544687499997963"/>
    <m/>
    <m/>
  </r>
  <r>
    <n v="194"/>
    <d v="2023-08-15T09:25:17"/>
    <d v="2023-08-15T09:32:46"/>
    <s v="madraheim@deloitte.com"/>
    <s v="Marissa Draheim"/>
    <s v="HRT"/>
    <s v="HC Analytics and Insights Solutions"/>
    <s v="Workday"/>
    <m/>
    <m/>
    <s v="Yes"/>
    <m/>
    <m/>
    <s v="No"/>
    <s v="Matt Kraus"/>
    <s v="matkraus@deloitte.com"/>
    <m/>
    <m/>
    <d v="2023-08-15T00:00:00"/>
    <s v="2 weeks"/>
    <s v="Yes"/>
    <x v="135"/>
    <x v="159"/>
    <s v="Financial Services"/>
    <m/>
    <m/>
    <s v="Pre-RFX"/>
    <x v="2"/>
    <s v="PMO Support / Bid Management;Content and Asset Creation (net-new);Content Design / Formatting;Account Planning;Pursuit Advisory;"/>
    <s v="Yes"/>
    <s v="&gt; $5M"/>
    <s v="INTAKE CALL LINKED: Tier 2 pursuit in pre-RFP stage. Need initial project planning for timeline, resources, etc. as we gear up for RFP content. "/>
    <s v="I'm a repeat user of the pod;"/>
    <s v="Accepted"/>
    <s v="High"/>
    <n v="3"/>
    <n v="0.5"/>
    <x v="6"/>
    <s v="Rebecca Eakin"/>
    <s v="Nicholas Gregoretti"/>
    <m/>
    <s v="Joann Boduch, Rebecca Eakin, Nicholas Gregoretti"/>
    <n v="0"/>
    <x v="0"/>
    <m/>
    <d v="2023-08-28T00:00:00"/>
    <m/>
    <d v="2023-11-30T00:00:00"/>
    <s v="RE: Adjusted weight on 9/21 because RFP still hasn't dropped; will readjust accordingly upon receipt_x000a_Sent email to requestor confirming support will start on 8/28; Joann will be primary and ultimately transition over to Rebecca as Primary; Nick G. will provide additional support as needed._x000a_CB: Closing on 11/30 per Nick's confirmation."/>
    <s v="Jupiter Updated (Tags/Team)"/>
    <m/>
    <m/>
    <d v="2023-08-15T09:25:17"/>
    <s v="FY24 P3"/>
    <n v="106.60744212962891"/>
    <m/>
    <m/>
  </r>
  <r>
    <n v="195"/>
    <d v="2023-08-15T11:48:52"/>
    <d v="2023-08-15T11:56:36"/>
    <s v="yliang@deloitte.com"/>
    <s v="Yen-Sze Liang"/>
    <s v="HRT"/>
    <s v="HC Operate"/>
    <s v="Workday"/>
    <m/>
    <m/>
    <s v="Yes"/>
    <m/>
    <m/>
    <s v="Yes"/>
    <m/>
    <m/>
    <m/>
    <m/>
    <d v="2023-08-15T00:00:00"/>
    <s v="1 week"/>
    <s v="Yes"/>
    <x v="136"/>
    <x v="120"/>
    <s v="Technology, Media, &amp; Telecom"/>
    <s v="Workday Uplift and Modernize "/>
    <m/>
    <s v="RFP"/>
    <x v="76"/>
    <s v="Content and Asset Creation (net-new);Content Design / Formatting;"/>
    <s v="Unsure"/>
    <s v="&gt; $500K - $1.5M"/>
    <s v="Looking for content support - formatting and content creation; if we are selected for orals, they will need additional support. Have 3 consultants already working and need support beefing up the verbiage and cleaning up the storyboard; presentation at 50 slides now, but want to condense"/>
    <s v="Word of mouth;"/>
    <s v="Accepted"/>
    <s v="Low"/>
    <n v="1"/>
    <n v="0.33"/>
    <x v="5"/>
    <m/>
    <m/>
    <m/>
    <s v="Nicholas Gregoretti"/>
    <n v="0"/>
    <x v="0"/>
    <m/>
    <m/>
    <m/>
    <d v="2023-08-22T00:00:00"/>
    <s v="Confirmed with requestor that scope is limited to the following: 1. coordinating with Design team, 2. providing 1 storyboard review Friday, 18-AUG morning. No support provided week of 21-AUG; requestor will coordinate with design team."/>
    <s v="Jupiter Updated (Tags/Team)"/>
    <m/>
    <m/>
    <d v="2023-08-15T11:48:52"/>
    <s v="FY24 P3"/>
    <n v="6.5077314814843703"/>
    <s v="Won Closed"/>
    <m/>
  </r>
  <r>
    <n v="196"/>
    <d v="2023-08-15T12:53:55"/>
    <d v="2023-08-15T12:59:39"/>
    <s v="dakirk@deloitte.com"/>
    <s v="David Kirk"/>
    <s v="OT"/>
    <m/>
    <m/>
    <s v="Organizational Strategy, Design, and Transition"/>
    <m/>
    <s v="Yes"/>
    <m/>
    <m/>
    <s v="No"/>
    <s v="Ryan Hill"/>
    <s v="ryanhill@deloitte.com"/>
    <m/>
    <m/>
    <d v="2023-08-15T00:00:00"/>
    <s v="1 week"/>
    <s v="Not a Pursuit"/>
    <x v="4"/>
    <x v="160"/>
    <s v="Life Sciences &amp; Healthcare"/>
    <s v="Care Partners of Connecticut Admin Cost Benchmark"/>
    <m/>
    <s v="RFP"/>
    <x v="71"/>
    <s v="Content and Asset Creation (net-new);"/>
    <s v="Unsure"/>
    <s v="&lt; $500,000"/>
    <s v="The clients RFP questionnaire has some specific Deloitte questions that we could use some help answering, e.g. if we're involved in any lawsuits)"/>
    <s v="Word of mouth;"/>
    <s v="Accepted"/>
    <s v="Low"/>
    <n v="1"/>
    <n v="0.33"/>
    <x v="12"/>
    <s v="Kapil Sable"/>
    <s v="Ruchika Akhtar"/>
    <m/>
    <s v="Amit Augustine Singh, Kapil Sable, Ruchika Akhtar"/>
    <n v="0"/>
    <x v="0"/>
    <m/>
    <m/>
    <m/>
    <d v="2023-08-22T00:00:00"/>
    <m/>
    <s v="Not a Pursuit"/>
    <m/>
    <m/>
    <d v="2023-08-15T12:53:55"/>
    <s v="FY24 P3"/>
    <n v="6.4625578703708015"/>
    <m/>
    <m/>
  </r>
  <r>
    <n v="197"/>
    <d v="2023-08-16T09:53:52"/>
    <d v="2023-08-16T09:56:30"/>
    <s v="jhiipakka@deloitte.com"/>
    <s v="Julie Hiipakka"/>
    <s v="WT"/>
    <m/>
    <m/>
    <m/>
    <s v="Workforce Development"/>
    <s v="Yes"/>
    <m/>
    <m/>
    <s v="Yes"/>
    <m/>
    <m/>
    <m/>
    <m/>
    <d v="2023-08-17T00:00:00"/>
    <s v="2 weeks"/>
    <s v="Yes"/>
    <x v="137"/>
    <x v="161"/>
    <s v="Life Sciences &amp; Healthcare"/>
    <m/>
    <m/>
    <s v="RFP"/>
    <x v="71"/>
    <s v="Content Design / Formatting;Pricing Model;Pursuit Advisory;pre-sales;Account Planning;"/>
    <s v="No"/>
    <s v="&lt; $500,000"/>
    <s v="Rebecca Eakin is already working with me"/>
    <s v="Word of mouth;"/>
    <s v="Accepted"/>
    <s v="Low"/>
    <n v="1"/>
    <n v="0.5"/>
    <x v="13"/>
    <m/>
    <m/>
    <m/>
    <s v="Rebecca Eakin"/>
    <n v="0"/>
    <x v="0"/>
    <m/>
    <m/>
    <m/>
    <d v="2023-10-01T00:00:00"/>
    <s v="Pre-sales activities have been completed; RFP &quot;light&quot; to be submitted to client if they receive budget approval for a Discovery phase."/>
    <s v="Jupiter Updated (Tags/Team)"/>
    <s v="Content Uploaded"/>
    <m/>
    <d v="2023-08-16T09:53:52"/>
    <s v="FY24 P3"/>
    <n v="45.587592592593865"/>
    <m/>
    <m/>
  </r>
  <r>
    <n v="198"/>
    <d v="2023-08-16T14:40:50"/>
    <d v="2023-08-16T14:44:52"/>
    <s v="mararmstrong@deloitte.com"/>
    <s v="Mary Rose Armstrong"/>
    <s v="HRT"/>
    <s v="HC Operate"/>
    <s v="Workday"/>
    <m/>
    <m/>
    <s v="No"/>
    <s v="Andrew Breimayer"/>
    <s v="abreimayer@deloitte.com"/>
    <s v="No"/>
    <s v="Andrew Breimayer "/>
    <s v="abreimayer@deloitte.com"/>
    <m/>
    <m/>
    <d v="2023-08-16T00:00:00"/>
    <s v="Less than one week"/>
    <s v="Yes"/>
    <x v="138"/>
    <x v="162"/>
    <s v="Life Sciences &amp; Healthcare"/>
    <m/>
    <m/>
    <s v="RFP"/>
    <x v="75"/>
    <s v="Content Design / Formatting;General messaging support;"/>
    <s v="Unsure"/>
    <s v="&gt; $5M"/>
    <m/>
    <s v="I'm a repeat user of the pod;"/>
    <s v="Accepted"/>
    <s v="Low"/>
    <n v="1"/>
    <n v="0.33"/>
    <x v="5"/>
    <m/>
    <m/>
    <m/>
    <s v="Nicholas Gregoretti"/>
    <n v="0"/>
    <x v="0"/>
    <m/>
    <m/>
    <m/>
    <d v="2023-08-18T00:00:00"/>
    <s v="Articulated to requestor that scope is limited to attempting to setup design support. We have not agreed to anything else other than that. I've already sent the email to coordinate with Design."/>
    <s v="Jupiter Updated (Tags/Team)"/>
    <m/>
    <m/>
    <d v="2023-08-16T14:40:50"/>
    <s v="FY24 P3"/>
    <n v="1.3883101851824904"/>
    <s v="Lost Closed"/>
    <m/>
  </r>
  <r>
    <n v="199"/>
    <d v="2023-08-17T11:12:35"/>
    <d v="2023-08-17T13:47:51"/>
    <s v="chrisforti@deloitte.com"/>
    <s v="Chris Forti"/>
    <s v="HRT"/>
    <s v="HC Platform (e.g. ChangeScout, Future of Talent Optimization, etc.)"/>
    <s v="Workday"/>
    <m/>
    <m/>
    <s v="Yes"/>
    <m/>
    <m/>
    <s v="No"/>
    <s v="Rick Aviles"/>
    <s v="riaviles@deloitte.com"/>
    <m/>
    <m/>
    <d v="2023-08-18T00:00:00"/>
    <s v="1 week"/>
    <s v="Yes"/>
    <x v="139"/>
    <x v="58"/>
    <s v="Life Sciences &amp; Healthcare"/>
    <m/>
    <m/>
    <s v="RFP"/>
    <x v="77"/>
    <s v="Content Design / Formatting;"/>
    <s v="Yes"/>
    <s v="&gt; $2.5M - $5M"/>
    <s v="There is a pursuit team in place, and they need help with formatting and polishing RFP response document. they already have creative services lined up to help on Tues/Wed next week.  Looking to add bandwidth and PPT skills to the team already in place.  Assigning someone with access to other Workday proposals would be very helpful!"/>
    <s v="I'm a repeat user of the pod;"/>
    <s v="Accepted"/>
    <s v="Low"/>
    <n v="1"/>
    <n v="0.33"/>
    <x v="2"/>
    <m/>
    <m/>
    <m/>
    <s v="Ava Damri"/>
    <n v="0"/>
    <x v="0"/>
    <m/>
    <m/>
    <m/>
    <d v="2023-08-30T00:00:00"/>
    <s v="Caveat: Ava is the only one supporting up until her PTO (So Fri-Tue); Supported Orals prep - Orals were on 8/30, closing out pursuit"/>
    <s v="Jupiter Updated (Tags/Team)"/>
    <m/>
    <m/>
    <d v="2023-08-17T11:12:35"/>
    <s v="FY24 P3"/>
    <n v="12.532928240740148"/>
    <m/>
    <m/>
  </r>
  <r>
    <n v="200"/>
    <d v="2023-08-21T12:04:51"/>
    <d v="2023-08-21T12:07:24"/>
    <s v="jharless@deloitte.com"/>
    <s v="Jeremy Harless"/>
    <s v="HCaaS"/>
    <s v="HC Analytics and Insights Solutions"/>
    <m/>
    <m/>
    <m/>
    <s v="Yes"/>
    <m/>
    <m/>
    <s v="No"/>
    <s v="Eric Bokelberg"/>
    <s v="ebokelberg@deloitte.com"/>
    <m/>
    <m/>
    <d v="2023-08-24T00:00:00"/>
    <s v="2 weeks"/>
    <s v="Yes"/>
    <x v="140"/>
    <x v="163"/>
    <s v="Energy, Resources, &amp; Industrials"/>
    <m/>
    <m/>
    <s v="RFP"/>
    <x v="78"/>
    <s v="PMO Support / Bid Management;Content Design / Formatting;"/>
    <s v="No"/>
    <s v="&gt; $500K - $1.5M"/>
    <m/>
    <s v="I'm a repeat user of the pod;"/>
    <s v="Canceled"/>
    <m/>
    <s v=""/>
    <m/>
    <x v="3"/>
    <m/>
    <m/>
    <m/>
    <s v=""/>
    <s v=""/>
    <x v="1"/>
    <m/>
    <m/>
    <m/>
    <m/>
    <s v="Support no longer required."/>
    <s v="Rejected/Canceled"/>
    <s v="Rejected/Canceled"/>
    <m/>
    <d v="2023-08-21T12:04:51"/>
    <s v="FY24 P3"/>
    <s v=""/>
    <m/>
    <m/>
  </r>
  <r>
    <n v="201"/>
    <d v="2023-08-21T15:57:19"/>
    <d v="2023-08-21T15:59:30"/>
    <s v="jharless@deloitte.com"/>
    <s v="Jeremy Harless"/>
    <s v="HRT"/>
    <m/>
    <s v="SAP/SF Enabled Transformation"/>
    <m/>
    <m/>
    <s v="Yes"/>
    <m/>
    <m/>
    <s v="No"/>
    <s v="Sergey Shchemelev"/>
    <s v="sshchemelev@deloitte.com"/>
    <m/>
    <m/>
    <d v="2023-08-22T00:00:00"/>
    <s v="1 week"/>
    <s v="Yes"/>
    <x v="141"/>
    <x v="164"/>
    <s v="Energy, Resources, &amp; Industrials"/>
    <m/>
    <m/>
    <s v="RFP"/>
    <x v="79"/>
    <s v="PMO Support / Bid Management;Content Design / Formatting;"/>
    <s v="No"/>
    <s v="&gt; $2.5M - $5M"/>
    <m/>
    <s v="I'm a repeat user of the pod;"/>
    <s v="Accepted"/>
    <s v="Medium"/>
    <n v="2"/>
    <n v="0.5"/>
    <x v="9"/>
    <m/>
    <m/>
    <m/>
    <s v="Yi-Hui Chang"/>
    <n v="0"/>
    <x v="0"/>
    <m/>
    <m/>
    <m/>
    <d v="2023-09-11T00:00:00"/>
    <s v="Oral has completed on 9/14. Oral commitment and waiting for final pricing. "/>
    <s v="Jupiter Updated (Tags/Team)"/>
    <s v="Content Uploaded"/>
    <m/>
    <d v="2023-08-21T15:57:19"/>
    <s v="FY24 P3"/>
    <n v="20.335196759260725"/>
    <m/>
    <m/>
  </r>
  <r>
    <n v="202"/>
    <d v="2023-08-22T09:49:31"/>
    <d v="2023-08-22T09:54:44"/>
    <s v="brichiu@deloitte.com"/>
    <s v="Brian Chiu"/>
    <s v="HRT"/>
    <s v="HC Operate"/>
    <s v="Workday"/>
    <m/>
    <m/>
    <s v="Yes"/>
    <m/>
    <m/>
    <s v="Yes"/>
    <m/>
    <m/>
    <m/>
    <m/>
    <d v="2023-08-24T00:00:00"/>
    <s v="2 weeks"/>
    <s v="Yes"/>
    <x v="142"/>
    <x v="165"/>
    <s v="Energy, Resources, &amp; Industrials"/>
    <m/>
    <m/>
    <s v="Orals"/>
    <x v="2"/>
    <s v="Content Design / Formatting;PMO Support / Bid Management;"/>
    <s v="No"/>
    <s v="&gt; $2.5M - $5M"/>
    <s v="We have a long prior history with Corteva, and are currently talking to VP of Talent. We believe we'll need more professional materials when our proposal ultimately goes to CHRO for approval._x000a__x000a_Not sure why HCAS question was required to answer, but I put Operate."/>
    <s v="Word of mouth;"/>
    <s v="Accepted"/>
    <s v="Low"/>
    <n v="1"/>
    <n v="0.33"/>
    <x v="11"/>
    <s v="Yi-Hui Chang"/>
    <m/>
    <m/>
    <s v="Ruchika Akhtar, Yi-Hui Chang"/>
    <n v="0"/>
    <x v="0"/>
    <m/>
    <m/>
    <m/>
    <d v="2023-11-15T00:00:00"/>
    <m/>
    <s v="Jupiter Updated (Tags/Team)"/>
    <m/>
    <m/>
    <d v="2023-08-22T09:49:31"/>
    <s v="FY24 P3"/>
    <n v="84.590613425927586"/>
    <m/>
    <m/>
  </r>
  <r>
    <n v="203"/>
    <d v="2023-08-22T11:12:02"/>
    <d v="2023-08-22T11:17:36"/>
    <s v="tmcmillin@deloitte.com"/>
    <s v="Tim Mcmillin"/>
    <s v="HCaaS"/>
    <s v="HC Operate"/>
    <m/>
    <m/>
    <m/>
    <s v="Yes"/>
    <m/>
    <m/>
    <s v="No"/>
    <s v="Marissa Drahiem"/>
    <s v="madraheim@deloitte.com"/>
    <m/>
    <m/>
    <d v="2023-08-22T00:00:00"/>
    <s v="Less than one week"/>
    <s v="Yes"/>
    <x v="143"/>
    <x v="166"/>
    <s v="Financial Services"/>
    <m/>
    <m/>
    <s v="RFP"/>
    <x v="70"/>
    <s v="Content and Asset Creation (net-new);"/>
    <s v="No"/>
    <s v="&gt; $1.5M - $2.5M"/>
    <s v="We need GTM support for responding to questions and deck support"/>
    <s v="I'm a repeat user of the pod;"/>
    <s v="Accepted"/>
    <s v="Low"/>
    <n v="1"/>
    <n v="0.25"/>
    <x v="6"/>
    <m/>
    <m/>
    <m/>
    <s v="Joann Boduch"/>
    <n v="0"/>
    <x v="0"/>
    <m/>
    <d v="2023-08-22T00:00:00"/>
    <m/>
    <d v="2023-08-31T00:00:00"/>
    <m/>
    <s v="Jupiter Updated (Tags/Team)"/>
    <m/>
    <m/>
    <d v="2023-08-22T11:12:02"/>
    <s v="FY24 P3"/>
    <n v="8.5333101851865649"/>
    <m/>
    <m/>
  </r>
  <r>
    <n v="204"/>
    <d v="2023-08-25T08:07:56"/>
    <d v="2023-08-25T08:11:14"/>
    <s v="zpremji@deloitte.com"/>
    <s v="Zain Premji"/>
    <s v="HRT"/>
    <m/>
    <s v="HR Strategy &amp; Solutions"/>
    <m/>
    <m/>
    <s v="Yes"/>
    <m/>
    <m/>
    <s v="No"/>
    <s v="Mustaque Ali"/>
    <s v="muhali@deloitte.com"/>
    <m/>
    <m/>
    <d v="2023-08-25T00:00:00"/>
    <s v="1 week"/>
    <s v="Yes"/>
    <x v="144"/>
    <x v="167"/>
    <s v="Consumer"/>
    <s v="eBay Labor Relations Assessment"/>
    <m/>
    <s v="RFI"/>
    <x v="78"/>
    <s v="PMO Support / Bid Management;Content and Asset Creation (net-new);Content Design / Formatting;"/>
    <s v="No"/>
    <s v="&gt; $500K - $1.5M"/>
    <m/>
    <s v="I'm a repeat user of the pod;"/>
    <s v="Accepted"/>
    <s v="Medium"/>
    <n v="2"/>
    <n v="0.5"/>
    <x v="5"/>
    <m/>
    <m/>
    <m/>
    <s v="Nicholas Gregoretti"/>
    <n v="0"/>
    <x v="0"/>
    <m/>
    <m/>
    <m/>
    <d v="2023-11-30T00:00:00"/>
    <s v="NG: Shared with requestor that scope is limited to setting up design support and conducting 2 storyboard reviews._x000a_RE: Adjusted weight on 9/21 because RFP still hasn't dropped; will readjust accordingly upon receipt_x000a_Sent email to requestor confirming support will start on 8/28; Joann will be primary and ultimately transition over to Rebecca as Primary; Nick G. will provide additional support as needed._x000a_CB: Closing on 11/30 per Nick's confirmation."/>
    <s v="Jupiter Updated (Tags/Team)"/>
    <m/>
    <m/>
    <d v="2023-08-25T08:07:56"/>
    <s v="FY24 P3"/>
    <n v="96.661157407404971"/>
    <m/>
    <m/>
  </r>
  <r>
    <n v="205"/>
    <d v="2023-08-25T10:12:46"/>
    <d v="2023-08-25T10:19:23"/>
    <s v="chrismurphy@deloitte.com"/>
    <s v="Chris Murphy"/>
    <s v="HRT"/>
    <m/>
    <s v="SAP/SF Enabled Transformation"/>
    <m/>
    <m/>
    <s v="Yes"/>
    <m/>
    <m/>
    <s v="No"/>
    <s v="Andrea Colianni"/>
    <s v="andreacolianni@deloitte.com"/>
    <m/>
    <m/>
    <d v="2023-08-28T00:00:00"/>
    <s v="4 + weeks"/>
    <s v="Yes"/>
    <x v="145"/>
    <x v="168"/>
    <s v="Energy, Resources, &amp; Industrials"/>
    <s v="Success Factors Operation Support"/>
    <m/>
    <s v="RFP"/>
    <x v="80"/>
    <s v="PMO Support / Bid Management;Content Design / Formatting;Pricing Model;"/>
    <s v="Unsure"/>
    <s v="$3.2M"/>
    <s v="We have a team already coming together, but areg opening the Jupiter and aligning on deal size in parallel.  The 1st round of questions is due 9/11 ahead of the 10/4 RFP deadline, looking to get organized in Teams, meeting scheduled, all the good 1st steps as things come together."/>
    <s v="Word of mouth;"/>
    <s v="Accepted"/>
    <s v="Medium"/>
    <n v="2"/>
    <n v="0.33"/>
    <x v="10"/>
    <s v="Amit Augustine Singh"/>
    <s v="Kapil Sable"/>
    <m/>
    <s v="(Maddy) Madhusudan Purushothaman, Amit Augustine Singh, Kapil Sable"/>
    <n v="0"/>
    <x v="0"/>
    <m/>
    <d v="2023-08-28T00:00:00"/>
    <m/>
    <d v="2023-12-01T00:00:00"/>
    <s v="12/01 Received confirmation from Chris Murphy to close the request. Chris will create the intake form as soon as he hear from NYPA. _x000a_11/10: Maddy to followup with the NYPA team for any follow up support.11/10 : RFP is submitted awaiting for further instruction for next steps, until then the request is kept on hold status._x000a_10/20: Currently supporting any Orals deck request that may come up for design/format. Content work is complete for now. 11/10 Mark requested to keep the intake request on hold until further update. Planning to do followup with Mark on 11/17. 11/29 Chris replied with an email mentioning so far no update received from NYPA. The status of proposal is still under discussion. Hence the status should be on Hold for time being. "/>
    <s v="Jupiter Updated (Tags/Team)"/>
    <s v="Content Uploaded"/>
    <m/>
    <d v="2023-08-25T10:12:46"/>
    <s v="FY24 P3"/>
    <n v="97.574467592596193"/>
    <m/>
    <m/>
  </r>
  <r>
    <n v="206"/>
    <d v="2023-08-25T11:02:27"/>
    <d v="2023-08-25T11:04:33"/>
    <s v="jhiipakka@deloitte.com"/>
    <s v="Julie Hiipakka"/>
    <s v="WT"/>
    <m/>
    <m/>
    <m/>
    <s v="Workforce Development"/>
    <s v="Yes"/>
    <m/>
    <m/>
    <s v="Yes"/>
    <s v="Julie Hiipakka"/>
    <s v="jhiipakka@deloitte.com"/>
    <m/>
    <m/>
    <d v="2023-08-25T00:00:00"/>
    <s v="Less than one week"/>
    <s v="Yes"/>
    <x v="146"/>
    <x v="169"/>
    <s v="Life Sciences &amp; Healthcare"/>
    <s v="Merck Marketing Capabilities Assessment"/>
    <m/>
    <s v="RFP"/>
    <x v="81"/>
    <s v="Content Design / Formatting;Content and Asset Creation (net-new);Pricing Model;"/>
    <s v="No"/>
    <s v="&lt; $500,000"/>
    <s v="Cole knows Merck. "/>
    <s v="I'm a repeat user of the pod;"/>
    <s v="Accepted"/>
    <s v="Medium"/>
    <n v="1"/>
    <n v="0.33"/>
    <x v="14"/>
    <m/>
    <m/>
    <m/>
    <s v="Cole Butchen"/>
    <n v="0"/>
    <x v="0"/>
    <m/>
    <d v="2023-08-25T00:00:00"/>
    <m/>
    <d v="2023-09-08T00:00:00"/>
    <s v="Submitted RFP to client and awaiting feedback."/>
    <s v="Jupiter Updated (Tags/Team)"/>
    <m/>
    <m/>
    <d v="2023-08-25T11:02:27"/>
    <s v="FY24 P3"/>
    <n v="13.53996527777781"/>
    <m/>
    <m/>
  </r>
  <r>
    <n v="207"/>
    <d v="2023-08-28T10:53:07"/>
    <d v="2023-08-28T10:56:37"/>
    <s v="chrisforti@deloitte.com"/>
    <s v="Chris Forti"/>
    <s v="HRT"/>
    <m/>
    <s v="Payroll &amp; Workforce Management Solutions"/>
    <m/>
    <m/>
    <s v="Yes"/>
    <m/>
    <m/>
    <s v="No"/>
    <s v="Anne St. Clair"/>
    <s v="anstclair@deloitte.com"/>
    <m/>
    <m/>
    <d v="2023-08-29T00:00:00"/>
    <s v="1 week"/>
    <s v="Not a Pursuit"/>
    <x v="4"/>
    <x v="170"/>
    <s v="Life Sciences &amp; Healthcare"/>
    <s v="Highmark UKG Assessment &amp; Implementation"/>
    <m/>
    <s v="RFP"/>
    <x v="78"/>
    <s v="Content Design / Formatting;PMO Support / Bid Management;"/>
    <s v="Unsure"/>
    <s v="&gt; $2.5M - $5M"/>
    <s v="Client is asking for a proposal.  Due date may be by the end of the week, or possibly, early next week.  I'm figuring out the details still, yet wanted to get my ask in ASAP."/>
    <s v="I'm a repeat user of the pod;"/>
    <s v="Rejected"/>
    <s v="Medium"/>
    <n v="2"/>
    <n v="0.33"/>
    <x v="3"/>
    <m/>
    <m/>
    <m/>
    <s v=""/>
    <s v=""/>
    <x v="1"/>
    <m/>
    <m/>
    <m/>
    <m/>
    <s v="Reject w/ explanation: Shared bench report, asset inventory, guide to engaging creative services._x000a__x000a_Convo w/ Chris - due date is end of next week; Chris is on PTO next week. Have some existing content. Looking for PMO support, formatting for consistency. Told Chris we will likely not be able to support this, but would pull the bench report for her and send her the asset inventory if we cannot support it. _x000a_"/>
    <s v="Rejected/Canceled"/>
    <s v="Rejected/Canceled"/>
    <m/>
    <d v="2023-08-28T10:53:07"/>
    <s v="FY24 P4"/>
    <s v=""/>
    <m/>
    <m/>
  </r>
  <r>
    <n v="208"/>
    <d v="2023-08-28T15:45:20"/>
    <d v="2023-08-28T15:49:16"/>
    <s v="jharless@deloitte.com"/>
    <s v="Jeremy Harless"/>
    <s v="HRT"/>
    <s v="HC Platform (e.g. ChangeScout, Future of Talent Optimization, etc.)"/>
    <s v="Workday"/>
    <m/>
    <m/>
    <s v="Yes"/>
    <m/>
    <m/>
    <s v="No"/>
    <s v="Kartik Shukla"/>
    <s v="kdshukla@deloitte.com"/>
    <m/>
    <m/>
    <d v="2023-08-29T00:00:00"/>
    <s v="3 weeks"/>
    <s v="Yes"/>
    <x v="147"/>
    <x v="171"/>
    <s v="Energy, Resources, &amp; Industrials"/>
    <m/>
    <m/>
    <s v="RFP"/>
    <x v="82"/>
    <s v="PMO Support / Bid Management;Content and Asset Creation (net-new);Content Design / Formatting;"/>
    <s v="Unsure"/>
    <s v="&gt; $1.5M - $2.5M"/>
    <m/>
    <s v="I'm a repeat user of the pod;"/>
    <s v="Accepted"/>
    <s v="Medium"/>
    <n v="2"/>
    <n v="0.2"/>
    <x v="11"/>
    <s v="Amit Augustine Singh"/>
    <m/>
    <m/>
    <s v="Ruchika Akhtar, Amit Augustine Singh"/>
    <n v="0"/>
    <x v="0"/>
    <m/>
    <d v="2023-09-04T00:00:00"/>
    <m/>
    <d v="2023-09-20T00:00:00"/>
    <s v="Call moved by Jeremy to 9/5 as he is till waiting to hear back from the team on scope and next steps. Added Kartik Shukla to the call rescheduled for 9/5. Will update the tracker once we have more info on it. _x000a_[RA 11/15: Closing based on Final deck review notes]"/>
    <s v="Jupiter Updated (Tags/Team)"/>
    <s v="Content Uploaded"/>
    <m/>
    <d v="2023-08-28T15:45:20"/>
    <s v="FY24 P4"/>
    <n v="22.343518518515339"/>
    <m/>
    <m/>
  </r>
  <r>
    <n v="209"/>
    <d v="2023-08-29T17:56:31"/>
    <d v="2023-08-29T18:00:22"/>
    <s v="gstephans@deloitte.com"/>
    <s v="Greg Stephans"/>
    <s v="HRT"/>
    <m/>
    <s v="Payroll &amp; Workforce Management Solutions"/>
    <m/>
    <m/>
    <s v="Yes"/>
    <m/>
    <m/>
    <s v="No"/>
    <s v="Jeffery D. Miller"/>
    <s v="jefmiller@deloitte.com"/>
    <m/>
    <m/>
    <d v="2023-08-30T00:00:00"/>
    <s v="2 weeks"/>
    <s v="Yes"/>
    <x v="117"/>
    <x v="135"/>
    <s v="Consumer"/>
    <m/>
    <m/>
    <s v="RFP"/>
    <x v="83"/>
    <s v="Content and Asset Creation (net-new);Content Design / Formatting; Pursuit Advisory"/>
    <s v="No"/>
    <s v="&gt; $1.5M - $2.5M"/>
    <s v="Brian Proctor, who is advising on this pursuit (but not the LEP), mentioned that Mike Gillman recently joined the Pod, and would be a great resource to have given his background with WFM.  If he has cycles, we'd love to have him on board!"/>
    <s v="I'm a repeat user of the pod;"/>
    <s v="Accepted"/>
    <s v="Medium"/>
    <n v="2"/>
    <n v="0.5"/>
    <x v="15"/>
    <m/>
    <m/>
    <m/>
    <s v="Michael Gilman"/>
    <n v="0"/>
    <x v="0"/>
    <m/>
    <m/>
    <m/>
    <d v="2023-09-14T00:00:00"/>
    <s v="RFP was submitted, Team will engage with new request  if they need additional support"/>
    <s v="Jupiter Updated (Tags/Team)"/>
    <s v="Content Uploaded"/>
    <m/>
    <d v="2023-08-29T17:56:31"/>
    <s v="FY24 P4"/>
    <n v="15.252418981479423"/>
    <m/>
    <m/>
  </r>
  <r>
    <n v="210"/>
    <d v="2023-08-30T07:08:43"/>
    <d v="2023-08-30T07:14:10"/>
    <s v="echodaczek@deloitte.com"/>
    <s v="Elizabeth Chodaczek"/>
    <s v="WT"/>
    <m/>
    <m/>
    <m/>
    <s v="Workforce Strategy &amp; Analytics"/>
    <s v="Yes"/>
    <m/>
    <m/>
    <s v="Yes"/>
    <m/>
    <m/>
    <m/>
    <m/>
    <d v="2023-08-30T00:00:00"/>
    <s v="1 week"/>
    <s v="Yes"/>
    <x v="148"/>
    <x v="172"/>
    <s v="Financial Services"/>
    <s v="NYL Skills Implementation"/>
    <m/>
    <s v="RFP"/>
    <x v="84"/>
    <s v="PMO Support / Bid Management;Content Design / Formatting;Content and Asset Creation (net-new);Vendor Alliance Support;Pricing Model;"/>
    <s v="No"/>
    <s v="&gt; $500K - $1.5M"/>
    <s v="Summary of RFP is below. We submitted questions last night. We are in search of a partner to provide implementation support on the journey towards creating a skills-based organization, ensuring that the transformation is successful, sustainable, and aligned with the organization’s strategic objectives.  The partner will help us implement the identified technology platform/solution, which delivers a skills taxonomy by gathering and analyzing data from various sources.  The technology solution will serve as a basis in which insights on talent trends, potential candidates, career paths, skills gaps, and prescriptive learning pathways can be identified.  The implementation partner will help us chart the journey on how to design and implement a cohesive and forward-thinking strategy for adopting and implementing skills-based talent practices across the organization."/>
    <s v="HC Leadership Meeting Announcement;"/>
    <s v="Accepted"/>
    <s v="High"/>
    <n v="3"/>
    <n v="0.5"/>
    <x v="13"/>
    <m/>
    <m/>
    <m/>
    <s v="Rebecca Eakin"/>
    <n v="0"/>
    <x v="0"/>
    <m/>
    <m/>
    <m/>
    <d v="2023-09-29T00:00:00"/>
    <s v="Submitted RFP to client and awaiting feedback."/>
    <s v="Jupiter Updated (Tags/Team)"/>
    <s v="Content Uploaded"/>
    <m/>
    <d v="2023-08-30T07:08:43"/>
    <s v="FY24 P4"/>
    <n v="29.702280092591536"/>
    <m/>
    <m/>
  </r>
  <r>
    <n v="211"/>
    <d v="2023-08-30T11:02:00"/>
    <d v="2023-08-30T11:06:46"/>
    <s v="andrclark@deloitte.com"/>
    <s v="Andrew G Clark"/>
    <s v="HRT"/>
    <m/>
    <s v="Payroll &amp; Workforce Management Solutions"/>
    <m/>
    <m/>
    <s v="Yes"/>
    <m/>
    <m/>
    <s v="No"/>
    <s v="Nick Mina"/>
    <s v="nmina@deloitte.com"/>
    <m/>
    <m/>
    <d v="2023-09-06T00:00:00"/>
    <s v="3 weeks"/>
    <s v="Yes"/>
    <x v="149"/>
    <x v="173"/>
    <s v="Consumer"/>
    <m/>
    <m/>
    <s v="Pre-RFX"/>
    <x v="2"/>
    <s v="PMO Support / Bid Management;Account Planning;Pursuit Advisory;Content and Asset Creation (net-new);"/>
    <s v="Yes"/>
    <s v="&gt; $5M"/>
    <s v="This request is to start to engage the HC GTM pod to support the TJX WFM implementation. RFP has not been released but we are mobilizing the team and getting ready for the RFP."/>
    <s v="I'm a repeat user of the pod;"/>
    <s v="Accepted"/>
    <s v="High"/>
    <n v="3"/>
    <n v="0.33"/>
    <x v="5"/>
    <s v="Michael Gilman"/>
    <m/>
    <m/>
    <s v="Nicholas Gregoretti, Michael Gilman"/>
    <n v="0"/>
    <x v="0"/>
    <m/>
    <m/>
    <m/>
    <d v="2023-09-30T00:00:00"/>
    <s v="NG will support as primary while MG finishes up Ameren; MG will take over once Ameren wraps 12-SEPT."/>
    <s v="Jupiter Updated (Tags/Team)"/>
    <m/>
    <m/>
    <d v="2023-08-30T11:02:00"/>
    <s v="FY24 P4"/>
    <n v="30.540277777778101"/>
    <m/>
    <m/>
  </r>
  <r>
    <n v="213"/>
    <d v="2023-08-31T08:43:50"/>
    <d v="2023-08-31T08:45:22"/>
    <s v="marawat@deloitte.com"/>
    <s v="Manu Birendra Singh Rawat"/>
    <s v="WT"/>
    <m/>
    <m/>
    <m/>
    <s v="Workforce Strategy &amp; Analytics"/>
    <s v="Yes"/>
    <m/>
    <m/>
    <s v="Yes"/>
    <m/>
    <m/>
    <m/>
    <m/>
    <d v="2023-08-31T00:00:00"/>
    <s v="1 week"/>
    <s v="Not a Pursuit"/>
    <x v="4"/>
    <x v="174"/>
    <s v="Energy, Resources, &amp; Industrials"/>
    <s v="AES LATAM Skills, Career, and Change Management Project"/>
    <m/>
    <s v="RFP"/>
    <x v="85"/>
    <s v="PMO Support / Bid Management;Content Design / Formatting;Pricing Model;"/>
    <s v="No"/>
    <s v="&gt; $500K - $1.5M"/>
    <m/>
    <s v="Email communication;"/>
    <s v="Rejected"/>
    <s v="Medium"/>
    <n v="2"/>
    <n v="0.5"/>
    <x v="3"/>
    <m/>
    <m/>
    <m/>
    <s v=""/>
    <s v=""/>
    <x v="1"/>
    <m/>
    <m/>
    <m/>
    <m/>
    <s v="8/31 - Reject w/ explanation: bench resources, asset inventory, pod contact details, creative services etc."/>
    <s v="Rejected/Canceled"/>
    <s v="Rejected/Canceled"/>
    <m/>
    <d v="2023-08-31T08:43:50"/>
    <s v="FY24 P4"/>
    <s v=""/>
    <m/>
    <m/>
  </r>
  <r>
    <n v="214"/>
    <d v="2023-09-01T11:44:09"/>
    <d v="2023-09-01T11:45:52"/>
    <s v="zpremji@deloitte.com"/>
    <s v="Zain Premji"/>
    <s v="HRT"/>
    <m/>
    <s v="HR Strategy &amp; Solutions"/>
    <m/>
    <m/>
    <s v="Yes"/>
    <m/>
    <m/>
    <s v="No"/>
    <s v="Mustaque Ali"/>
    <s v="muhali@deloitte.com"/>
    <m/>
    <m/>
    <d v="2023-09-04T00:00:00"/>
    <s v="2 weeks"/>
    <s v="Yes"/>
    <x v="150"/>
    <x v="175"/>
    <s v="Technology, Media, &amp; Telecom"/>
    <m/>
    <m/>
    <s v="RFP"/>
    <x v="82"/>
    <s v="PMO Support / Bid Management;Content Design / Formatting;"/>
    <s v="No"/>
    <s v="&gt; $500K - $1.5M"/>
    <m/>
    <s v="I'm a repeat user of the pod;"/>
    <s v="Accepted"/>
    <s v="Medium"/>
    <n v="2"/>
    <n v="0.33"/>
    <x v="5"/>
    <s v="Sonakshi Malik"/>
    <m/>
    <m/>
    <s v="Nicholas Gregoretti, Sonakshi Malik"/>
    <n v="0"/>
    <x v="0"/>
    <m/>
    <m/>
    <m/>
    <d v="2023-11-17T00:00:00"/>
    <s v="RE: Adjusted weight on 9/21 because RFP still hasn't dropped; will readjust accordingly upon receipt_x000a_Sent email to requestor confirming support will start on 8/28; Joann will be primary and ultimately transition over to Rebecca as Primary; Nick G. will provide additional support as needed._x000a_CB: Confirmed with Nick that RFP is still ongoing."/>
    <s v="Jupiter Updated (Tags/Team)"/>
    <m/>
    <m/>
    <d v="2023-09-01T11:44:09"/>
    <s v="FY24 P4"/>
    <n v="76.51100694444176"/>
    <m/>
    <m/>
  </r>
  <r>
    <n v="215"/>
    <d v="2023-09-05T14:20:38"/>
    <d v="2023-09-05T14:25:29"/>
    <s v="tmcmillin@deloitte.com"/>
    <s v="Tim Mcmillin"/>
    <s v="HCaaS"/>
    <s v="HC Operate"/>
    <m/>
    <m/>
    <m/>
    <s v="Yes"/>
    <m/>
    <m/>
    <s v="Yes"/>
    <m/>
    <m/>
    <m/>
    <m/>
    <d v="2023-09-06T00:00:00"/>
    <s v="1 week"/>
    <s v="Yes"/>
    <x v="151"/>
    <x v="176"/>
    <s v="Financial Services"/>
    <m/>
    <m/>
    <s v="Orals"/>
    <x v="86"/>
    <s v="Content and Asset Creation (net-new);Content Design / Formatting;"/>
    <s v="No"/>
    <s v="&gt; $1.5M - $2.5M"/>
    <s v="we have just been down selected for orals for Nomura SAP operate support deal.  We have a complete proposal deck however we will need help modifying the proposal deck into an orals deck.  An agenda from Nomura is forthcoming for the orals. Would be great to have someone that is comfortable transforming a deck from proposal to orals format"/>
    <s v="I'm a repeat user of the pod;"/>
    <s v="Accepted"/>
    <s v="Medium"/>
    <n v="2"/>
    <n v="0.5"/>
    <x v="11"/>
    <s v="Amit Augustine Singh"/>
    <s v="Kapil Sable"/>
    <m/>
    <s v="Ruchika Akhtar, Amit Augustine Singh, Kapil Sable"/>
    <n v="0"/>
    <x v="0"/>
    <m/>
    <m/>
    <m/>
    <d v="2023-09-14T00:00:00"/>
    <s v="NG: Spoke with requestor; states it will be refining proposal deck into an orals deck. Orals agenda is yet to be shared, but plan is to have orals 9/14 at 6:30a ET._x000a_[RA 11/16: Followed-up with Tim referring to the final deck review call of 9/14. Will close based on his response]"/>
    <s v="Jupiter Updated (Tags/Team)"/>
    <s v="Content Uploaded"/>
    <m/>
    <d v="2023-09-05T14:20:38"/>
    <s v="FY24 P4"/>
    <n v="8.4023379629652482"/>
    <m/>
    <m/>
  </r>
  <r>
    <n v="216"/>
    <d v="2023-09-12T14:52:48"/>
    <d v="2023-09-12T16:23:07"/>
    <s v="andrclark@deloitte.com"/>
    <s v="Andrew G Clark"/>
    <s v="HRT"/>
    <m/>
    <s v="Digital HR &amp; Emerging Solutions"/>
    <m/>
    <m/>
    <s v="Yes"/>
    <m/>
    <m/>
    <s v="No"/>
    <s v="Derek Polzien"/>
    <s v="dpolzien@deloitte.com"/>
    <m/>
    <m/>
    <d v="2023-09-13T00:00:00"/>
    <s v="Less than one week"/>
    <s v="Yes"/>
    <x v="152"/>
    <x v="33"/>
    <s v="Consumer"/>
    <m/>
    <m/>
    <s v="RFI"/>
    <x v="86"/>
    <s v="Content Design / Formatting;"/>
    <s v="No"/>
    <s v="&gt; $1.5M - $2.5M"/>
    <s v="We need an extra set of hands to prepare a couple of slides for an informal proposal due Thursday."/>
    <s v="I'm a repeat user of the pod;"/>
    <s v="Accepted"/>
    <s v="Low"/>
    <n v="1"/>
    <n v="0.33"/>
    <x v="14"/>
    <m/>
    <m/>
    <m/>
    <s v="Cole Butchen"/>
    <n v="0"/>
    <x v="0"/>
    <m/>
    <d v="2023-09-13T00:00:00"/>
    <m/>
    <d v="2023-09-18T00:00:00"/>
    <m/>
    <s v="Jupiter Updated (Tags/Team)"/>
    <m/>
    <m/>
    <d v="2023-09-12T14:52:48"/>
    <s v="FY24 P4"/>
    <n v="5.3799999999973807"/>
    <m/>
    <m/>
  </r>
  <r>
    <n v="217"/>
    <d v="2023-09-13T10:39:22"/>
    <d v="2023-09-13T11:27:42"/>
    <s v="jharless@deloitte.com"/>
    <s v="Jeremy Harless"/>
    <s v="HRT"/>
    <s v="HC Platform (e.g. ChangeScout, Future of Talent Optimization, etc.)"/>
    <s v="Workday"/>
    <m/>
    <m/>
    <s v="Yes"/>
    <m/>
    <m/>
    <s v="Yes"/>
    <m/>
    <m/>
    <m/>
    <m/>
    <d v="2023-09-14T00:00:00"/>
    <s v="1 week"/>
    <s v="Yes"/>
    <x v="147"/>
    <x v="171"/>
    <s v="Energy, Resources, &amp; Industrials"/>
    <m/>
    <m/>
    <s v="RFP"/>
    <x v="82"/>
    <s v="Content Design / Formatting;"/>
    <s v="No"/>
    <s v="&gt; $5M"/>
    <s v="We need support for proof reading and editing response to spreadsheet questions for RFP response."/>
    <s v="I'm a repeat user of the pod;"/>
    <s v="Accepted"/>
    <s v="Low"/>
    <n v="1"/>
    <n v="0.33"/>
    <x v="15"/>
    <m/>
    <m/>
    <m/>
    <s v="Michael Gilman"/>
    <n v="0"/>
    <x v="0"/>
    <m/>
    <m/>
    <m/>
    <d v="2023-09-20T00:00:00"/>
    <s v="RFP was submitted, Team will engage with new request  if they need additional support"/>
    <s v="Jupiter Updated (Tags/Team)"/>
    <m/>
    <m/>
    <d v="2023-09-13T10:39:22"/>
    <s v="FY24 P4"/>
    <n v="6.5559953703705105"/>
    <m/>
    <m/>
  </r>
  <r>
    <n v="218"/>
    <d v="2023-09-13T13:11:24"/>
    <d v="2023-09-13T13:13:39"/>
    <s v="jharless@deloitte.com"/>
    <s v="Jeremy Harless"/>
    <s v="Internal - HC Sales Operations or other Sales Initiative"/>
    <m/>
    <m/>
    <m/>
    <m/>
    <s v="Yes"/>
    <m/>
    <m/>
    <s v="Yes"/>
    <m/>
    <m/>
    <m/>
    <m/>
    <d v="2023-09-18T00:00:00"/>
    <s v="2 weeks"/>
    <s v="Not a Pursuit"/>
    <x v="4"/>
    <x v="177"/>
    <s v="Energy, Resources, &amp; Industrials"/>
    <m/>
    <m/>
    <m/>
    <x v="2"/>
    <s v="Content and Asset Creation (net-new);"/>
    <s v="No"/>
    <s v="N/A - Not a pursuit"/>
    <s v="Lisa Fox requested support to build out a qual for internal proposal use for Mars Inc.  We have multiple documents with the content needed but need someone that can pull it together in a powerpoint."/>
    <s v="I'm a repeat user of the pod;"/>
    <s v="Accepted"/>
    <s v="Low"/>
    <n v="1"/>
    <n v="0.25"/>
    <x v="12"/>
    <s v="Ruchika Akhtar"/>
    <s v="Kapil Sable"/>
    <m/>
    <s v="Amit Augustine Singh, Ruchika Akhtar, Kapil Sable"/>
    <n v="0"/>
    <x v="0"/>
    <m/>
    <m/>
    <m/>
    <d v="2023-09-22T00:00:00"/>
    <s v="10/20: No updates from Jeremy. Will follow and close._x000a_[RA 11/16: sent follow-up email to Jeremy]"/>
    <s v="Not a Pursuit"/>
    <m/>
    <m/>
    <d v="2023-09-13T13:11:24"/>
    <s v="FY24 P4"/>
    <n v="8.4504166666665697"/>
    <m/>
    <m/>
  </r>
  <r>
    <n v="219"/>
    <d v="2023-09-13T22:30:06"/>
    <d v="2023-09-13T22:32:21"/>
    <s v="gstephans@deloitte.com"/>
    <s v="Greg Stephans"/>
    <s v="HRT"/>
    <m/>
    <s v="HR Strategy &amp; Solutions"/>
    <m/>
    <m/>
    <s v="Yes"/>
    <m/>
    <m/>
    <s v="No"/>
    <s v="Derek Polzien"/>
    <s v="dpolzien@deloitte.com"/>
    <m/>
    <m/>
    <d v="2023-09-14T00:00:00"/>
    <s v="2 weeks"/>
    <s v="Yes"/>
    <x v="153"/>
    <x v="178"/>
    <s v="Consumer"/>
    <s v="Hire-to-Retire (H2R) Assessment"/>
    <m/>
    <s v="RFP"/>
    <x v="87"/>
    <s v="PMO Support / Bid Management;Content and Asset Creation (net-new);Content Design / Formatting;Pricing Model;Pursuit Advisory;"/>
    <s v="No"/>
    <s v="&gt; $500K - $1.5M"/>
    <m/>
    <s v="I'm a repeat user of the pod;"/>
    <s v="Accepted"/>
    <s v="High"/>
    <n v="3"/>
    <n v="0.5"/>
    <x v="7"/>
    <m/>
    <m/>
    <m/>
    <s v="Logan Webb"/>
    <n v="0"/>
    <x v="0"/>
    <m/>
    <m/>
    <m/>
    <d v="2023-11-17T00:00:00"/>
    <s v="11/ 8 - Waiting on PPMD debrief from Orals to confirm if there are any follow-on discussions needed"/>
    <s v="Jupiter Updated (Tags/Team)"/>
    <s v="Content Uploaded"/>
    <m/>
    <d v="2023-09-13T22:30:06"/>
    <s v="FY24 P4"/>
    <n v="64.062430555553874"/>
    <m/>
    <m/>
  </r>
  <r>
    <n v="220"/>
    <d v="2023-09-14T10:18:36"/>
    <d v="2023-09-14T10:34:06"/>
    <s v="fsymes@deloitte.com"/>
    <s v="Frances Symes"/>
    <s v="WT"/>
    <m/>
    <m/>
    <m/>
    <s v="Workforce Development"/>
    <s v="Yes"/>
    <m/>
    <m/>
    <s v="Yes"/>
    <m/>
    <m/>
    <m/>
    <m/>
    <d v="2023-09-14T00:00:00"/>
    <s v="2 weeks"/>
    <s v="Yes"/>
    <x v="154"/>
    <x v="179"/>
    <s v="Consumer"/>
    <m/>
    <m/>
    <s v="RFP"/>
    <x v="88"/>
    <s v="Content Design / Formatting;PMO Support / Bid Management;Content and Asset Creation (net-new);Pricing Model;"/>
    <s v="No"/>
    <s v="&gt; $500K - $1.5M"/>
    <s v="We have a lot of great content to draw on from the leadership practice"/>
    <s v="Someone from the pod reached out to me offering to assist on my pursuit;I'm a repeat user of the pod;"/>
    <s v="Accepted"/>
    <s v="High"/>
    <n v="3"/>
    <n v="0.5"/>
    <x v="13"/>
    <m/>
    <m/>
    <m/>
    <s v="Rebecca Eakin"/>
    <n v="0"/>
    <x v="0"/>
    <m/>
    <m/>
    <m/>
    <d v="2023-09-25T00:00:00"/>
    <m/>
    <s v="Jupiter Updated (Tags/Team)"/>
    <s v="Content Uploaded"/>
    <m/>
    <d v="2023-09-14T10:18:36"/>
    <s v="FY24 P4"/>
    <n v="10.570416666669189"/>
    <m/>
    <m/>
  </r>
  <r>
    <n v="221"/>
    <d v="2023-09-15T10:14:56"/>
    <d v="2023-09-15T10:16:52"/>
    <s v="punetandon@deloitte.com"/>
    <s v="Puneet Tandon"/>
    <s v="HRT"/>
    <m/>
    <s v="Workday"/>
    <m/>
    <m/>
    <s v="Yes"/>
    <m/>
    <m/>
    <s v="No"/>
    <s v="Mustaque Ali"/>
    <s v="muhali@deloitte.com"/>
    <m/>
    <m/>
    <d v="2023-09-20T00:00:00"/>
    <s v="2 weeks"/>
    <s v="Yes"/>
    <x v="43"/>
    <x v="48"/>
    <s v="Technology, Media, &amp; Telecom"/>
    <m/>
    <m/>
    <s v="Pre-RFX"/>
    <x v="89"/>
    <s v="PMO Support / Bid Management;Content and Asset Creation (net-new);Content Design / Formatting;"/>
    <s v="Unsure"/>
    <s v="&gt; $2.5M - $5M"/>
    <m/>
    <s v="I'm a repeat user of the pod;"/>
    <s v="Accepted"/>
    <s v="Medium"/>
    <n v="2"/>
    <n v="0.33"/>
    <x v="9"/>
    <s v="Cole Butchen"/>
    <s v="Logan Webb"/>
    <m/>
    <s v="Yi-Hui Chang, Cole Butchen, Logan Webb"/>
    <n v="0"/>
    <x v="0"/>
    <m/>
    <d v="2023-09-18T00:00:00"/>
    <m/>
    <d v="2023-10-24T00:00:00"/>
    <s v="Proposal submitted on 10/3 and Orals completed on 10/9. Waiting to hear back about any post-Orals activities."/>
    <s v="Jupiter Updated (Tags/Team)"/>
    <s v="Content Uploaded"/>
    <m/>
    <d v="2023-09-15T10:14:56"/>
    <s v="FY24 P4"/>
    <n v="38.572962962964084"/>
    <s v="Lost Closed"/>
    <m/>
  </r>
  <r>
    <n v="222"/>
    <d v="2023-09-18T15:08:01"/>
    <d v="2023-09-18T16:26:08"/>
    <s v="alexchun@deloitte.com"/>
    <s v="Alex Chun"/>
    <s v="Internal - HC Sales Operations or other Sales Initiative"/>
    <m/>
    <m/>
    <m/>
    <m/>
    <s v="Yes"/>
    <m/>
    <m/>
    <s v="Yes"/>
    <m/>
    <m/>
    <m/>
    <m/>
    <d v="2023-09-19T00:00:00"/>
    <s v="2 weeks"/>
    <s v="Not a Pursuit"/>
    <x v="4"/>
    <x v="180"/>
    <s v="N/A"/>
    <m/>
    <m/>
    <m/>
    <x v="2"/>
    <s v="Content and Asset Creation (net-new);"/>
    <s v="No"/>
    <s v="N/A - Not a pursuit"/>
    <s v="Requesting GTM Pod support to help on materials creation for HC Services tied to our Salesforce alliance.  "/>
    <s v="I'm a repeat user of the pod;"/>
    <s v="Accepted"/>
    <s v="Low"/>
    <n v="1"/>
    <n v="0.25"/>
    <x v="12"/>
    <s v="Ruchika Akhtar"/>
    <s v="Sonakshi Malik"/>
    <m/>
    <s v="Amit Augustine Singh, Ruchika Akhtar, Sonakshi Malik"/>
    <n v="0"/>
    <x v="0"/>
    <m/>
    <d v="2023-09-22T00:00:00"/>
    <m/>
    <d v="2023-10-23T00:00:00"/>
    <s v="11/17: Sent an email on 11/15 to Shannon and Erica. Havent heard from them as yet._x000a_Connected with Alex via teams and he said he doesn't have a firm timeline on this; it's an outcome from &quot;DreamForce&quot; so I think we have some flexibility."/>
    <s v="Not a Pursuit"/>
    <m/>
    <m/>
    <d v="2023-09-18T15:08:01"/>
    <s v="FY24 P4"/>
    <n v="34.369432870371384"/>
    <m/>
    <m/>
  </r>
  <r>
    <n v="223"/>
    <d v="2023-09-19T11:35:46"/>
    <d v="2023-09-19T15:13:49"/>
    <s v="apbhattacharya@deloitte.com"/>
    <s v="Aparupa Bhattacharya"/>
    <s v="OT"/>
    <m/>
    <m/>
    <s v="Organizational Strategy, Design, and Transition"/>
    <m/>
    <s v="No"/>
    <s v="Sanjay Purohit"/>
    <s v="sapurohit@deloitte.com"/>
    <s v="Yes"/>
    <m/>
    <m/>
    <m/>
    <m/>
    <d v="2023-09-25T00:00:00"/>
    <s v="2 weeks"/>
    <s v="Not a Pursuit"/>
    <x v="4"/>
    <x v="181"/>
    <s v="N/A"/>
    <m/>
    <m/>
    <m/>
    <x v="2"/>
    <s v="PMO Support / Bid Management;Account Planning;Industry/sector/account communications;"/>
    <s v="No"/>
    <s v="N/A - Not a pursuit"/>
    <s v="We have developed a rapid org assessment with a lot of opportunity to create a wedge to open more opportunities in the market (across industries), especially related to cost optimization.  We're finding that our practice bandwidth to drive a campaign on this solution is low and it's slowing our ability to capitalize on these opportunities.  We have base content and have done some rapid sharing across OT, but we would love support to better communicate with industry/sector leaders and accounts/HCALs."/>
    <s v="Word of mouth;HC Leadership Meeting Announcement;Email communication;"/>
    <s v="Accepted"/>
    <s v="High"/>
    <n v="3"/>
    <n v="0.5"/>
    <x v="12"/>
    <s v="Ruchika Akhtar"/>
    <s v="Sonakshi Malik"/>
    <m/>
    <s v="Amit Augustine Singh, Ruchika Akhtar, Sonakshi Malik"/>
    <n v="0"/>
    <x v="0"/>
    <m/>
    <d v="2023-09-20T00:00:00"/>
    <m/>
    <d v="2023-11-23T00:00:00"/>
    <m/>
    <s v="Not a Pursuit"/>
    <m/>
    <m/>
    <d v="2023-09-19T11:35:46"/>
    <s v="FY24 P4"/>
    <n v="64.516828703701322"/>
    <m/>
    <m/>
  </r>
  <r>
    <n v="224"/>
    <d v="2023-09-20T12:07:42"/>
    <d v="2023-09-20T12:12:04"/>
    <s v="maprucha@deloitte.com"/>
    <s v="Marcia Prucha"/>
    <s v="Payroll Migration Vendor Service Offering"/>
    <m/>
    <m/>
    <m/>
    <m/>
    <s v="Yes"/>
    <m/>
    <m/>
    <s v="Yes"/>
    <m/>
    <m/>
    <m/>
    <m/>
    <d v="2023-09-22T00:00:00"/>
    <s v="1 week"/>
    <s v="Not a Pursuit"/>
    <x v="4"/>
    <x v="182"/>
    <s v="Technology, Media, &amp; Telecom"/>
    <m/>
    <m/>
    <m/>
    <x v="2"/>
    <s v="Content and Asset Creation (net-new);Content Design / Formatting;"/>
    <s v="No"/>
    <s v="N/A - Not a pursuit"/>
    <s v="Deloitte SAP/SF Practice and the Payroll &amp; Workforce Management leaders will be delivering a presentation to all of SAP/SF North American Sales organization on a Payroll migration service offering that is complimentary to clients. Completed presentation due 10/12/23."/>
    <s v="Pre-existing relationship with Pod Leader;"/>
    <s v="Accepted"/>
    <s v="Medium"/>
    <n v="2"/>
    <n v="0.5"/>
    <x v="15"/>
    <m/>
    <m/>
    <m/>
    <s v="Michael Gilman"/>
    <n v="0"/>
    <x v="0"/>
    <m/>
    <m/>
    <m/>
    <d v="2023-11-10T00:00:00"/>
    <m/>
    <s v="Not a Pursuit"/>
    <m/>
    <m/>
    <d v="2023-09-20T12:07:42"/>
    <s v="FY24 P4"/>
    <n v="50.494652777779265"/>
    <m/>
    <m/>
  </r>
  <r>
    <n v="225"/>
    <d v="2023-09-21T15:19:18"/>
    <d v="2023-09-21T15:23:30"/>
    <s v="mararmstrong@deloitte.com"/>
    <s v="Mary Rose Armstrong"/>
    <s v="HRT"/>
    <m/>
    <s v="HR Strategy &amp; Solutions"/>
    <m/>
    <m/>
    <s v="Yes"/>
    <m/>
    <m/>
    <s v="No"/>
    <s v="Sameer Khan"/>
    <s v="samekhan@deloitte.com"/>
    <m/>
    <m/>
    <d v="2023-09-26T00:00:00"/>
    <s v="2 weeks"/>
    <s v="Yes"/>
    <x v="155"/>
    <x v="183"/>
    <s v="Life Sciences &amp; Healthcare"/>
    <s v="Children's National Med Center: Cloud ERP Phase 0 Assessment"/>
    <m/>
    <s v="RFP"/>
    <x v="90"/>
    <s v="Content and Asset Creation (net-new);Content Design / Formatting;"/>
    <s v="Unsure"/>
    <s v="&lt; $500,000"/>
    <s v="Carl Eisenmann will be leading this while I am on PTO -- Sept. 25th thru Oct. 6th"/>
    <s v="I'm a repeat user of the pod;"/>
    <s v="Accepted"/>
    <s v="Low"/>
    <n v="1"/>
    <n v="0.25"/>
    <x v="6"/>
    <s v="Cole Butchen"/>
    <m/>
    <m/>
    <s v="Joann Boduch, Cole Butchen"/>
    <n v="0"/>
    <x v="0"/>
    <m/>
    <d v="2023-09-25T00:00:00"/>
    <m/>
    <d v="2023-12-18T00:00:00"/>
    <s v="Per Carl and Mary Rose - looking more for PMO/Bid Management support; tracking tasks, coordinating resources etc."/>
    <s v="Jupiter Updated (Tags/Team)"/>
    <s v="Content Uploaded"/>
    <m/>
    <d v="2023-09-21T15:19:18"/>
    <s v="FY24 P4"/>
    <n v="87.3615972222251"/>
    <m/>
    <m/>
  </r>
  <r>
    <n v="226"/>
    <d v="2023-09-26T10:09:24"/>
    <d v="2023-09-26T10:46:26"/>
    <s v="vscales@deloitte.com"/>
    <s v="Valronica Scales"/>
    <s v="OT"/>
    <m/>
    <m/>
    <s v="Change Services (CS&amp;A / T&amp;C)"/>
    <m/>
    <s v="No"/>
    <s v="Veronica Holleran "/>
    <s v="vholleran@deloitte.com"/>
    <s v="No"/>
    <s v="Jocelyn Mayfield"/>
    <s v="jomayfield@deloitte.com"/>
    <m/>
    <m/>
    <d v="2023-09-26T00:00:00"/>
    <s v="1 week"/>
    <s v="Yes"/>
    <x v="156"/>
    <x v="184"/>
    <s v="Consumer"/>
    <s v="Navistar Inc ERP Implementation "/>
    <m/>
    <s v="RFP"/>
    <x v="91"/>
    <s v="PMO Support / Bid Management;Content and Asset Creation (net-new);Content Design / Formatting;Vendor Alliance Support;Account Planning;Pricing Model;Pursuit Advisory;"/>
    <s v="Yes"/>
    <s v="&gt; $1.5M - $2.5M"/>
    <m/>
    <s v="Word of mouth;"/>
    <s v="Accepted"/>
    <s v="Medium"/>
    <n v="2"/>
    <n v="0.5"/>
    <x v="2"/>
    <s v="Logan Webb"/>
    <m/>
    <m/>
    <s v="Ava Damri, Logan Webb"/>
    <n v="0"/>
    <x v="0"/>
    <m/>
    <m/>
    <m/>
    <d v="2023-10-27T00:00:00"/>
    <s v="There is a large team already supporting this pursuit, so we'd be extra arms/legs/ support for Transformation Intelligence mainly."/>
    <s v="Jupiter Updated (Tags/Team)"/>
    <s v="Content Uploaded"/>
    <m/>
    <d v="2023-09-26T10:09:24"/>
    <s v="FY24 P5"/>
    <n v="30.57680555555271"/>
    <m/>
    <m/>
  </r>
  <r>
    <n v="227"/>
    <d v="2023-09-27T09:29:50"/>
    <d v="2023-09-27T09:32:33"/>
    <s v="elizvarghese@deloitte.com"/>
    <s v="Elizebeth Varghese"/>
    <s v="WT"/>
    <m/>
    <m/>
    <m/>
    <s v="Workforce Strategy &amp; Analytics"/>
    <s v="Yes"/>
    <m/>
    <m/>
    <s v="Yes"/>
    <m/>
    <m/>
    <m/>
    <m/>
    <d v="2023-09-27T00:00:00"/>
    <s v="Less than one week"/>
    <s v="Not a Pursuit"/>
    <x v="4"/>
    <x v="185"/>
    <s v="Consumer"/>
    <s v="Workforce Strategy, Skills &amp; Op Model "/>
    <m/>
    <s v="RFP"/>
    <x v="92"/>
    <s v="Content and Asset Creation (net-new);Pricing Model;"/>
    <s v="No"/>
    <s v="&lt; $500,000"/>
    <m/>
    <s v="Word of mouth;"/>
    <s v="Rejected"/>
    <s v="High"/>
    <n v="3"/>
    <n v="1"/>
    <x v="3"/>
    <m/>
    <m/>
    <m/>
    <s v=""/>
    <s v=""/>
    <x v="1"/>
    <m/>
    <m/>
    <m/>
    <m/>
    <s v="Reject w/ Explanation - rejected due to tight turnaround and pod capacity. Per Requestor: Workforce strategy, Skills &amp; org capability, Op Model RFP; looking for support with Pricing Model and Proposal. Referred to SE's Andrew Clark &amp; Carl Eisenmann, queried RM's for bench report, solicitied relevant proposals from team."/>
    <s v="Rejected/Canceled"/>
    <s v="Rejected/Canceled"/>
    <m/>
    <d v="2023-09-27T09:29:50"/>
    <s v="FY24 P5"/>
    <s v=""/>
    <m/>
    <m/>
  </r>
  <r>
    <n v="228"/>
    <d v="2023-09-27T13:43:58"/>
    <d v="2023-09-27T14:27:03"/>
    <s v="mmoharram@deloitte.com"/>
    <s v="Mohamed Moharram"/>
    <s v="HRT"/>
    <m/>
    <s v="Payroll &amp; Workforce Management Solutions"/>
    <m/>
    <m/>
    <s v="Yes"/>
    <m/>
    <m/>
    <s v="Yes"/>
    <m/>
    <m/>
    <m/>
    <m/>
    <d v="2023-09-27T00:00:00"/>
    <s v="1 week"/>
    <s v="Not a Pursuit"/>
    <x v="4"/>
    <x v="186"/>
    <s v="Energy, Resources, &amp; Industrials"/>
    <s v="SCJ RFP - UKG Dimensions Kronos Reimplementation "/>
    <m/>
    <s v="RFP"/>
    <x v="93"/>
    <s v="Content and Asset Creation (net-new);Pursuit Advisory;PMO Support / Bid Management;"/>
    <s v="No"/>
    <s v="&gt; $2.5M - $5M"/>
    <s v="SC Johnson is seeking to reimplement Kronos Dimensions for 3 groups in North America to resolve ongoing issues that require significant manual intervention to ensure accurate timecards and thus correct pay.  The 3 groups are as follows: (1) Waxdale Production in Racine, WI -approx. 600 employees. (2) Bay City Production in Bay City, MI – Approx. 400 employees.  (3) Office Hourly employees (non-production) – approx. 200 individuals.  Each of these groups have different work rules and yet have been combined into the ONE configuration.  We are looking to split this ONE configuration to THREE independent configurations that include work rules/policies applicable for that group.  Our purpose is to reach 99% pay accuracy without manual intervention on time sheets.  We are also seeking to propose policy changes upfront that will align with common industry practices that reduce manual interventions.  See Exhibit A for more details on the background, purpose, scope, assessment of issues, etc. _x000a_Our management wants this solution fully in place by end of May 2024 or before."/>
    <s v="Word of mouth;"/>
    <s v="Rejected"/>
    <s v="High"/>
    <n v="3"/>
    <n v="1"/>
    <x v="3"/>
    <m/>
    <m/>
    <m/>
    <s v=""/>
    <s v=""/>
    <x v="1"/>
    <m/>
    <m/>
    <m/>
    <m/>
    <s v="Reject w/ explanation - rejected due to tight turnaround and pod capacity. Referred to Sales Exec, Resource Managers for additional support."/>
    <s v="Rejected/Canceled"/>
    <s v="Rejected/Canceled"/>
    <m/>
    <d v="2023-09-27T13:43:58"/>
    <s v="FY24 P5"/>
    <s v=""/>
    <m/>
    <m/>
  </r>
  <r>
    <n v="229"/>
    <d v="2023-10-03T15:09:49"/>
    <d v="2023-10-03T15:14:45"/>
    <s v="fsymes@deloitte.com"/>
    <s v="Frances Symes"/>
    <s v="WT"/>
    <m/>
    <m/>
    <m/>
    <s v="Workforce Development"/>
    <s v="Yes"/>
    <m/>
    <m/>
    <s v="Yes"/>
    <m/>
    <m/>
    <m/>
    <m/>
    <d v="2023-10-04T00:00:00"/>
    <s v="1 week"/>
    <s v="Not a Pursuit"/>
    <x v="4"/>
    <x v="187"/>
    <s v="Consumer"/>
    <s v="Archer Daniels Midland (ADM) JA, Skills, Careers"/>
    <m/>
    <s v="Pre-RFX"/>
    <x v="94"/>
    <s v="Content and Asset Creation (net-new);Content Design / Formatting;Pursuit Advisory;"/>
    <s v="No"/>
    <s v="&gt; $500K - $1.5M"/>
    <s v="We are creating content for a pre-RFP conversation about JA, Skills, and Careers with some rewards and talent leaders"/>
    <s v="I'm a repeat user of the pod;"/>
    <s v="Canceled"/>
    <s v="Medium"/>
    <n v="2"/>
    <n v="0.33"/>
    <x v="3"/>
    <m/>
    <m/>
    <m/>
    <s v=""/>
    <s v=""/>
    <x v="1"/>
    <m/>
    <m/>
    <m/>
    <m/>
    <s v="Will re-open the request if it ends up going to the pursuit stage (currently in pre-sales with the client)"/>
    <s v="Rejected/Canceled"/>
    <s v="Rejected/Canceled"/>
    <m/>
    <d v="2023-10-03T15:09:49"/>
    <s v="FY24 P5"/>
    <s v=""/>
    <m/>
    <m/>
  </r>
  <r>
    <n v="230"/>
    <d v="2023-10-03T18:01:36"/>
    <d v="2023-10-03T18:03:59"/>
    <s v="mabost@deloitte.com"/>
    <s v="Marcus Bost"/>
    <s v="WT"/>
    <m/>
    <m/>
    <m/>
    <s v="Workforce Development"/>
    <s v="Yes"/>
    <m/>
    <m/>
    <s v="No"/>
    <s v="Josh Haims"/>
    <s v="jhaims@deloitte.com"/>
    <m/>
    <m/>
    <d v="2023-10-03T00:00:00"/>
    <s v="Less than one week"/>
    <s v="Not a Pursuit"/>
    <x v="4"/>
    <x v="188"/>
    <s v="Financial Services"/>
    <m/>
    <m/>
    <m/>
    <x v="2"/>
    <s v="PMO Support / Bid Management;Pursuit Advisory;Content Design / Formatting;Content and Asset Creation (net-new);RFP Advisory;"/>
    <s v="No"/>
    <s v="&gt; $500K - $1.5M"/>
    <s v="Have an early stage opportunity to help client build a case for change + create an RFP for a leadership development program which we would be in sole position to win"/>
    <s v="Someone from the pod reached out to me offering to assist on my pursuit;"/>
    <s v="Accepted"/>
    <s v="Medium"/>
    <n v="2"/>
    <n v="0.5"/>
    <x v="13"/>
    <m/>
    <m/>
    <m/>
    <s v="Rebecca Eakin"/>
    <n v="0"/>
    <x v="0"/>
    <m/>
    <m/>
    <m/>
    <d v="2023-11-27T00:00:00"/>
    <m/>
    <s v="Not a Pursuit"/>
    <s v="Content Uploaded"/>
    <m/>
    <d v="2023-10-03T18:01:36"/>
    <s v="FY24 P5"/>
    <n v="54.248888888891088"/>
    <m/>
    <m/>
  </r>
  <r>
    <n v="231"/>
    <d v="2023-10-04T06:41:58"/>
    <d v="2023-10-04T06:44:55"/>
    <s v="npohle@deloitte.com"/>
    <s v="Nathan Pohle"/>
    <s v="OT"/>
    <m/>
    <m/>
    <s v="Actuarial &amp; Insurance Solutions"/>
    <m/>
    <s v="Yes"/>
    <m/>
    <m/>
    <s v="No"/>
    <s v="Corey Carriker"/>
    <s v="ccarriker@deloitte.com"/>
    <m/>
    <m/>
    <d v="2023-10-05T00:00:00"/>
    <s v="1 week"/>
    <s v="Yes"/>
    <x v="157"/>
    <x v="189"/>
    <s v="Financial Services"/>
    <s v="Managed Actuarial Services"/>
    <m/>
    <s v="RFP"/>
    <x v="95"/>
    <s v="Content Design / Formatting;PMO Support / Bid Management;"/>
    <s v="Unsure"/>
    <s v="&gt; $5M"/>
    <m/>
    <s v="Word of mouth;"/>
    <s v="Accepted"/>
    <s v="Medium"/>
    <n v="2"/>
    <n v="0.5"/>
    <x v="9"/>
    <s v="(Maddy) Madhusudan Purushothaman"/>
    <m/>
    <m/>
    <s v="Yi-Hui Chang, (Maddy) Madhusudan Purushothaman"/>
    <n v="0"/>
    <x v="0"/>
    <m/>
    <d v="2023-10-05T00:00:00"/>
    <m/>
    <d v="2023-11-13T00:00:00"/>
    <s v="Per requestor: I was looking for a formal PMO coach plus graphics support; Scope is actuarial outsourcing, $10M deal, RFP due 10/16. RFP submitted and oral prep on 10/25. "/>
    <s v="Jupiter Updated (Tags/Team)"/>
    <s v="Content Uploaded"/>
    <m/>
    <d v="2023-10-04T06:41:58"/>
    <s v="FY24 P5"/>
    <n v="39.720856481479132"/>
    <m/>
    <m/>
  </r>
  <r>
    <n v="232"/>
    <d v="2023-10-09T10:18:36"/>
    <d v="2023-10-09T10:23:19"/>
    <s v="alexchun@deloitte.com"/>
    <s v="Alex Chun"/>
    <s v="HRT"/>
    <m/>
    <s v="Digital HR &amp; Emerging Solutions"/>
    <m/>
    <m/>
    <s v="Yes"/>
    <m/>
    <m/>
    <s v="Yes"/>
    <m/>
    <m/>
    <m/>
    <m/>
    <d v="2023-10-09T00:00:00"/>
    <s v="Less than one week"/>
    <s v="Yes"/>
    <x v="158"/>
    <x v="190"/>
    <s v="Financial Services"/>
    <s v="Eightfold TA &amp; Workday Recruiting Implementation"/>
    <m/>
    <s v="RFP"/>
    <x v="91"/>
    <s v="Content and Asset Creation (net-new);Content Design / Formatting;"/>
    <s v="No"/>
    <s v="&gt; $2.5M - $5M"/>
    <m/>
    <s v="I'm a repeat user of the pod;"/>
    <s v="Accepted"/>
    <s v="Medium"/>
    <n v="2"/>
    <n v="0.5"/>
    <x v="13"/>
    <m/>
    <m/>
    <m/>
    <s v="Rebecca Eakin"/>
    <n v="0"/>
    <x v="0"/>
    <m/>
    <m/>
    <m/>
    <d v="2023-10-13T00:00:00"/>
    <s v="Intake Call"/>
    <s v="Jupiter Updated (Tags/Team)"/>
    <s v="Content Uploaded"/>
    <m/>
    <d v="2023-10-09T10:18:36"/>
    <s v="FY24 P5"/>
    <n v="3.570416666669189"/>
    <m/>
    <m/>
  </r>
  <r>
    <n v="233"/>
    <d v="2023-10-11T09:17:40"/>
    <d v="2023-10-11T09:19:30"/>
    <s v="zpremji@deloitte.com"/>
    <s v="Zain Premji"/>
    <s v="HRT"/>
    <m/>
    <s v="Digital HR &amp; Emerging Solutions"/>
    <m/>
    <m/>
    <s v="Yes"/>
    <m/>
    <m/>
    <s v="No"/>
    <s v="Greg Vert"/>
    <s v="gvert@deloitte.com"/>
    <m/>
    <m/>
    <d v="2023-10-16T00:00:00"/>
    <s v="2 weeks"/>
    <s v="Yes"/>
    <x v="159"/>
    <x v="191"/>
    <s v="Technology, Media, &amp; Telecom"/>
    <s v="HR - Tech Strategy Evaluation"/>
    <m/>
    <s v="RFI"/>
    <x v="96"/>
    <s v="Content and Asset Creation (net-new);Content Design / Formatting;PMO Support / Bid Management;"/>
    <s v="No"/>
    <s v="&gt; $500K - $1.5M"/>
    <s v="Can we please request Joann Boduch from the team to support this proposal?"/>
    <s v="I'm a repeat user of the pod;"/>
    <s v="Accepted"/>
    <s v="Medium"/>
    <n v="2"/>
    <n v="0.5"/>
    <x v="6"/>
    <s v="Shwetha Chandrashekhar"/>
    <m/>
    <m/>
    <s v="Joann Boduch, Shwetha Chandrashekhar"/>
    <n v="0"/>
    <x v="0"/>
    <m/>
    <d v="2023-10-16T00:00:00"/>
    <m/>
    <d v="2023-11-30T00:00:00"/>
    <s v="Got confirmation from Frances that this can be closed as they are good with the changes done in the deck._x000a_11/30 - Closing on 11/30 per confirmation above."/>
    <s v="Jupiter Updated (Tags/Team)"/>
    <s v="Content Uploaded"/>
    <m/>
    <d v="2023-10-11T09:17:40"/>
    <s v="FY24 P5"/>
    <n v="49.612731481480296"/>
    <m/>
    <m/>
  </r>
  <r>
    <n v="234"/>
    <d v="2023-10-11T10:51:01"/>
    <d v="2023-10-11T10:57:58"/>
    <s v="yonlchen@deloitte.com"/>
    <s v="Yon-Loon Chen"/>
    <s v="WT"/>
    <m/>
    <m/>
    <m/>
    <s v="Rewards &amp; Wellbeing"/>
    <s v="Yes"/>
    <m/>
    <m/>
    <s v="No"/>
    <s v="Tim Geddes"/>
    <s v="tgeddes@deloitte.com"/>
    <m/>
    <m/>
    <d v="2023-10-11T00:00:00"/>
    <s v="2 weeks"/>
    <s v="Yes"/>
    <x v="160"/>
    <x v="192"/>
    <s v="Consumer"/>
    <s v="Sysco 2024 Pension Actuarial &amp; Administration"/>
    <m/>
    <s v="RFP"/>
    <x v="97"/>
    <s v="Content and Asset Creation (net-new);"/>
    <s v="Unsure"/>
    <s v="&gt; $1.5M - $2.5M"/>
    <s v="Need help developing responses to RFP questions around our company, structure, etc. Will send an Excel spreadsheet required for RFP response that we need to answer questions. We can include attachments to supplement our answers, so anything to that end would be helpful. The tabs we need help on are certain questions on: &quot;2. Supplier Profile&quot;, &quot;3. Data Privacy &amp; Security&quot;, &quot;4. Capabilities &amp; Services&quot;, and &quot;6. Geographic Serviceability&quot;."/>
    <s v="I have used the Pursuit COE in the past, was sent here;"/>
    <s v="Accepted"/>
    <s v="Medium"/>
    <n v="2"/>
    <n v="0.5"/>
    <x v="15"/>
    <m/>
    <m/>
    <m/>
    <s v="Michael Gilman"/>
    <n v="0"/>
    <x v="0"/>
    <m/>
    <m/>
    <m/>
    <d v="2023-11-01T00:00:00"/>
    <s v="Intake Call 10/12/2023"/>
    <s v="Jupiter Updated (Tags/Team)"/>
    <m/>
    <m/>
    <d v="2023-10-11T10:51:01"/>
    <s v="FY24 P5"/>
    <n v="20.547905092593282"/>
    <m/>
    <m/>
  </r>
  <r>
    <n v="235"/>
    <d v="2023-10-11T12:42:42"/>
    <d v="2023-10-11T12:59:16"/>
    <s v="dhruvpatel8@deloitte.com"/>
    <s v="Dhruv Patel"/>
    <s v="WT"/>
    <m/>
    <m/>
    <m/>
    <s v="Workforce Strategy &amp; Analytics"/>
    <s v="Yes"/>
    <m/>
    <m/>
    <s v="No"/>
    <s v="Cathy Gutierrez"/>
    <s v="cathgutierrez@deloitte.com"/>
    <m/>
    <m/>
    <d v="2023-10-11T00:00:00"/>
    <s v="1 week"/>
    <s v="Yes"/>
    <x v="161"/>
    <x v="193"/>
    <s v="Consumer"/>
    <s v="Toyota: Workforce Strategy Tech"/>
    <m/>
    <s v="RFP"/>
    <x v="98"/>
    <s v="PMO Support / Bid Management;Pursuit Content Creation;"/>
    <s v="No"/>
    <s v="&gt; $500K - $1.5M"/>
    <s v="Directly related to a previously pursuit that is pivoting in direction"/>
    <s v="We engaged someone from the Pod, who informed me of a Pod and this intake process;"/>
    <s v="Accepted"/>
    <s v="Medium"/>
    <n v="2"/>
    <n v="0.5"/>
    <x v="16"/>
    <m/>
    <m/>
    <m/>
    <s v="Veronica Holleran"/>
    <n v="0"/>
    <x v="0"/>
    <m/>
    <m/>
    <m/>
    <d v="2023-11-30T00:00:00"/>
    <s v="Intake Call 10/11/2023_x000a_CB: Closing on 11/30 per Veronica's confirmation."/>
    <s v="Jupiter Updated (Tags/Team)"/>
    <m/>
    <m/>
    <d v="2023-10-11T12:42:42"/>
    <s v="FY24 P5"/>
    <n v="49.470347222224518"/>
    <m/>
    <m/>
  </r>
  <r>
    <n v="236"/>
    <d v="2023-10-13T15:45:56"/>
    <d v="2023-10-13T15:48:45"/>
    <s v="jmilstein@deloitte.com"/>
    <s v="Jason Milstein"/>
    <s v="Ops Transformatioin"/>
    <m/>
    <m/>
    <m/>
    <m/>
    <s v="Yes"/>
    <m/>
    <m/>
    <s v="Yes"/>
    <m/>
    <m/>
    <m/>
    <m/>
    <d v="2023-10-11T00:00:00"/>
    <s v="1 week"/>
    <s v="Yes"/>
    <x v="162"/>
    <x v="194"/>
    <s v="Life Sciences &amp; Healthcare"/>
    <s v="Encounter Data Process Mining and Controls Assessment"/>
    <m/>
    <s v="RFP"/>
    <x v="99"/>
    <s v="Standard question responses;"/>
    <s v="No"/>
    <s v="&lt; $500,000"/>
    <s v="Mandatory firm questions (e.g., size, competitors, etc.) "/>
    <s v="Word of mouth;"/>
    <s v="Accepted"/>
    <s v="Low"/>
    <n v="1"/>
    <n v="0.33"/>
    <x v="12"/>
    <m/>
    <m/>
    <m/>
    <s v="Amit Augustine Singh"/>
    <n v="0"/>
    <x v="0"/>
    <m/>
    <m/>
    <m/>
    <d v="2023-10-16T00:00:00"/>
    <m/>
    <s v="Jupiter Updated (Tags/Team)"/>
    <m/>
    <m/>
    <d v="2023-10-13T15:45:56"/>
    <s v="FY24 P5"/>
    <n v="2.3431018518531346"/>
    <m/>
    <m/>
  </r>
  <r>
    <n v="237"/>
    <d v="2023-10-16T07:14:35"/>
    <d v="2023-10-16T07:17:57"/>
    <s v="madraheim@deloitte.com"/>
    <s v="Marissa Draheim"/>
    <s v="HRT"/>
    <m/>
    <s v="Oracle Enabled Transformation"/>
    <m/>
    <m/>
    <s v="Yes"/>
    <m/>
    <m/>
    <s v="No"/>
    <s v="Jason Berry "/>
    <s v="jaberry@deloitte.com"/>
    <m/>
    <m/>
    <d v="2023-10-18T00:00:00"/>
    <s v="1 week"/>
    <s v="Yes"/>
    <x v="163"/>
    <x v="195"/>
    <s v="Financial Services"/>
    <m/>
    <m/>
    <s v="Pre-RFX"/>
    <x v="2"/>
    <s v="Content and Asset Creation (net-new);Content Design / Formatting;Pursuit Advisory;"/>
    <s v="Unsure"/>
    <s v="&gt; $2.5M - $5M"/>
    <s v="Global Talent Management expansion, RFP coming any day. We are currently prepping by pulling materials and quals. This is a follow on RFP to Phase 0 proposal which is already submitted. "/>
    <s v="I'm a repeat user of the pod;"/>
    <s v="Accepted"/>
    <s v="Medium"/>
    <n v="2"/>
    <n v="0.33"/>
    <x v="11"/>
    <s v="Neema Sharma"/>
    <s v="Amit Augustine Singh"/>
    <m/>
    <s v="Ruchika Akhtar, Neema Sharma, Amit Augustine Singh"/>
    <n v="0"/>
    <x v="0"/>
    <m/>
    <d v="2023-10-19T00:00:00"/>
    <d v="2023-11-20T00:00:00"/>
    <d v="2023-11-30T00:00:00"/>
    <s v="Intake Call_x000a_[RA 11/20: RFP has been submitted. Jason asked if we can keep this request open for Orals as well or a new request is required._x000a_RA 11/30: Jason confirmed we can close this request. He will raise another reqeust for Orals] "/>
    <s v="Jupiter Updated (Tags/Team)"/>
    <s v="Content Uploaded"/>
    <m/>
    <d v="2023-10-16T07:14:35"/>
    <s v="FY24 P5"/>
    <n v="44.698206018518249"/>
    <m/>
    <m/>
  </r>
  <r>
    <n v="238"/>
    <d v="2023-10-17T11:35:07"/>
    <d v="2023-10-17T11:48:17"/>
    <s v="jaberry@deloitte.com"/>
    <s v="Jason Berry"/>
    <s v="HRT"/>
    <m/>
    <s v="Oracle Enabled Transformation"/>
    <m/>
    <m/>
    <s v="Yes"/>
    <m/>
    <m/>
    <s v="Yes"/>
    <m/>
    <m/>
    <m/>
    <m/>
    <d v="2023-10-23T00:00:00"/>
    <s v="2 weeks"/>
    <s v="Yes"/>
    <x v="163"/>
    <x v="133"/>
    <s v="Financial Services"/>
    <m/>
    <m/>
    <s v="Pre-RFX"/>
    <x v="2"/>
    <s v="PMO Support / Bid Management;Content and Asset Creation (net-new);Content Design / Formatting;Pricing Model;Pursuit Advisory;"/>
    <s v="Unsure"/>
    <s v="&gt; $5M"/>
    <s v="Expecting the RFP to come any day.  Want to start mobilizing the pursuit support team"/>
    <s v="Kraig Eaton, Sara Trickie;"/>
    <s v="Canceled"/>
    <s v="High"/>
    <n v="3"/>
    <n v="0.5"/>
    <x v="3"/>
    <m/>
    <m/>
    <m/>
    <s v=""/>
    <s v=""/>
    <x v="1"/>
    <m/>
    <m/>
    <m/>
    <m/>
    <s v="NG 17-OCT: Duplicate request; on-hold in case additional support is required._x000a_RA 8-Nov: Duplicate request, original request has been handeled. Can we Reject/Cancel this request?_x000a_NG 10-NOV: Updated to Canceled since this is a confirmed duplicate."/>
    <s v="Rejected/Canceled"/>
    <s v="Rejected/Canceled"/>
    <m/>
    <d v="2023-10-17T11:35:07"/>
    <s v="FY24 P5"/>
    <s v=""/>
    <m/>
    <m/>
  </r>
  <r>
    <n v="239"/>
    <d v="2023-10-18T07:11:58"/>
    <d v="2023-10-18T07:14:35"/>
    <s v="bkennedy@deloitte.com"/>
    <s v="Brandon Kennedy"/>
    <s v="WT"/>
    <m/>
    <m/>
    <m/>
    <s v="Workforce Development"/>
    <s v="Yes"/>
    <m/>
    <m/>
    <s v="Yes"/>
    <m/>
    <m/>
    <m/>
    <m/>
    <d v="2023-10-18T00:00:00"/>
    <s v="Less than one week"/>
    <s v="Yes"/>
    <x v="164"/>
    <x v="196"/>
    <s v="Financial Services"/>
    <m/>
    <m/>
    <s v="RFP"/>
    <x v="98"/>
    <s v="PMO Support / Bid Management;Content Design / Formatting;"/>
    <s v="No"/>
    <s v="&gt; $500K - $1.5M"/>
    <s v="Could Veronica or Shweta Support - they are great! "/>
    <s v="I'm a repeat user of the pod;"/>
    <s v="Rejected"/>
    <s v="Medium"/>
    <n v="2"/>
    <n v="0.5"/>
    <x v="3"/>
    <m/>
    <m/>
    <m/>
    <s v=""/>
    <s v=""/>
    <x v="1"/>
    <m/>
    <m/>
    <m/>
    <m/>
    <s v="Intake Call - NG 18-OCT: Reject w/ Explanation - rejected due to tight turnaround and nature of the work (formatting); referred requestor to resource manager, creative services, and sales executive."/>
    <s v="Rejected/Canceled"/>
    <s v="Rejected/Canceled"/>
    <m/>
    <d v="2023-10-18T07:11:58"/>
    <s v="FY24 P5"/>
    <s v=""/>
    <m/>
    <m/>
  </r>
  <r>
    <n v="240"/>
    <d v="2023-10-18T10:16:21"/>
    <d v="2023-10-18T10:20:39"/>
    <s v="madraheim@deloitte.com"/>
    <s v="Marissa Draheim"/>
    <s v="OT"/>
    <m/>
    <m/>
    <s v="Retirement &amp; Wealth Provider Solutions"/>
    <m/>
    <s v="Yes"/>
    <m/>
    <m/>
    <s v="No"/>
    <s v="Russell Fernandez"/>
    <s v="rufernandez@deloitte.com"/>
    <m/>
    <m/>
    <d v="2023-10-18T00:00:00"/>
    <s v="2 weeks"/>
    <s v="Yes"/>
    <x v="165"/>
    <x v="197"/>
    <s v="Financial Services"/>
    <m/>
    <m/>
    <s v="RFP"/>
    <x v="96"/>
    <s v="Content and Asset Creation (net-new);"/>
    <s v="Unsure"/>
    <s v="&gt; $5M"/>
    <s v="This is the first phase of a multimillion-dollar Retirement Strategy and Implementation platform bid. The Jupiter $ has not yet been updated to $5M. Immediate need is to get an Excel response completed and is due on Friday. "/>
    <s v="I'm a repeat user of the pod;"/>
    <s v="Accepted"/>
    <s v="Low"/>
    <n v="1"/>
    <n v="0.25"/>
    <x v="17"/>
    <s v="Shwetha Chandrashekhar"/>
    <s v="Amit Augustine Singh"/>
    <m/>
    <s v="Neema Sharma, Shwetha Chandrashekhar, Amit Augustine Singh"/>
    <n v="0"/>
    <x v="0"/>
    <m/>
    <d v="2023-10-16T00:00:00"/>
    <m/>
    <d v="2023-10-26T00:00:00"/>
    <s v="NG 26-OCT: Confirmed w/ requestor can move to closed status."/>
    <s v="Jupiter Updated (Tags/Team)"/>
    <m/>
    <m/>
    <d v="2023-10-18T10:16:21"/>
    <s v="FY24 P5"/>
    <n v="7.5719791666633682"/>
    <m/>
    <m/>
  </r>
  <r>
    <n v="241"/>
    <d v="2023-10-18T10:23:14"/>
    <d v="2023-10-18T10:26:28"/>
    <s v="jibox@deloitte.com"/>
    <s v="Jillian Munoz Box"/>
    <s v="WT"/>
    <m/>
    <m/>
    <m/>
    <s v="Workforce Development"/>
    <s v="Yes"/>
    <m/>
    <m/>
    <s v="Yes"/>
    <m/>
    <m/>
    <m/>
    <m/>
    <d v="2023-10-18T00:00:00"/>
    <s v="2 weeks"/>
    <s v="Not a Pursuit"/>
    <x v="4"/>
    <x v="198"/>
    <s v="Energy, Resources, &amp; Industrials"/>
    <m/>
    <m/>
    <m/>
    <x v="2"/>
    <s v="Client discussion content development;"/>
    <s v="No"/>
    <s v="&lt; $500,000"/>
    <s v="Currently undergoing conversations with the head of learning, learning experience (tech) and skills/talent about skills and how to activate skills leveraging technology. Basis of this conversation is  focused on assessment mechanisms and governance frame works around skills. "/>
    <s v="I'm a repeat user of the pod;"/>
    <s v="Accepted"/>
    <s v="Low"/>
    <n v="1"/>
    <n v="0.25"/>
    <x v="13"/>
    <m/>
    <m/>
    <m/>
    <s v="Rebecca Eakin"/>
    <n v="0"/>
    <x v="0"/>
    <m/>
    <m/>
    <m/>
    <d v="2023-10-31T00:00:00"/>
    <m/>
    <s v="Not a Pursuit"/>
    <s v="Content Uploaded"/>
    <m/>
    <d v="2023-10-18T10:23:14"/>
    <s v="FY24 P5"/>
    <n v="12.567199074073869"/>
    <m/>
    <m/>
  </r>
  <r>
    <n v="242"/>
    <d v="2023-10-18T14:18:15"/>
    <d v="2023-10-18T14:27:59"/>
    <s v="sbadgi@deloitte.com"/>
    <s v="Satish Badgi"/>
    <s v="HRT"/>
    <m/>
    <s v="SAP/SF Enabled Transformation"/>
    <m/>
    <m/>
    <s v="Yes"/>
    <m/>
    <m/>
    <s v="Yes"/>
    <m/>
    <m/>
    <m/>
    <m/>
    <d v="2023-10-20T00:00:00"/>
    <s v="4 + weeks"/>
    <s v="Not a Pursuit"/>
    <x v="4"/>
    <x v="199"/>
    <s v="N/A"/>
    <m/>
    <m/>
    <m/>
    <x v="2"/>
    <s v="Content Design / Formatting;"/>
    <s v="No"/>
    <s v="N/A - Not a pursuit"/>
    <s v="This content will be used for multiple market opportunities for SAP on-prem potential clients. SAP and Deloitte have joint list of opportunities where this content will be leveraged. It will be used globally."/>
    <s v="I'm a repeat user of the pod;"/>
    <s v="Accepted"/>
    <s v="Low"/>
    <n v="1"/>
    <n v="0.17"/>
    <x v="15"/>
    <m/>
    <m/>
    <m/>
    <s v="Michael Gilman"/>
    <n v="0"/>
    <x v="0"/>
    <m/>
    <d v="2023-10-23T00:00:00"/>
    <m/>
    <d v="2024-03-07T00:00:00"/>
    <m/>
    <s v="Not a Pursuit"/>
    <m/>
    <m/>
    <d v="2023-10-18T14:18:15"/>
    <s v="FY24 P5"/>
    <n v="140.40399305555911"/>
    <m/>
    <m/>
  </r>
  <r>
    <n v="243"/>
    <d v="2023-10-19T12:25:14"/>
    <d v="2023-10-19T12:46:23"/>
    <s v="andrclark@deloitte.com"/>
    <s v="Andrew G Clark"/>
    <s v="HRT"/>
    <m/>
    <s v="Digital HR &amp; Emerging Solutions"/>
    <m/>
    <m/>
    <s v="Yes"/>
    <m/>
    <m/>
    <s v="No"/>
    <s v="Derek Polzien"/>
    <s v="dpolzien@deloitte.com"/>
    <m/>
    <m/>
    <d v="2023-10-23T00:00:00"/>
    <s v="3 weeks"/>
    <s v="Yes"/>
    <x v="152"/>
    <x v="33"/>
    <s v="Consumer"/>
    <m/>
    <m/>
    <s v="Pre-RFX"/>
    <x v="2"/>
    <s v="PMO Support / Bid Management;Content Design / Formatting;"/>
    <s v="Unsure"/>
    <s v="&gt; $1.5M - $2.5M"/>
    <s v="This is a SuccessFactors + Eightfold opportunity ahead of the larger ELC HR Transformation. We've already put forward a packaged RFI response and a formal RFP is coming in the next couple of weeks. Looking to get ahead of that work as we know what will be coming in the RFP."/>
    <s v="I'm a repeat user of the pod;"/>
    <s v="Accepted"/>
    <s v="High"/>
    <n v="3"/>
    <n v="1"/>
    <x v="18"/>
    <s v="Yi-Hui Chang"/>
    <s v="Nicholas Gregoretti"/>
    <m/>
    <s v="Shwetha Chandrashekhar, Yi-Hui Chang, Nicholas Gregoretti"/>
    <n v="0"/>
    <x v="0"/>
    <m/>
    <d v="2023-10-26T00:00:00"/>
    <m/>
    <d v="2023-11-30T00:00:00"/>
    <m/>
    <s v="Jupiter Updated (Tags/Team)"/>
    <m/>
    <m/>
    <d v="2023-10-19T12:25:14"/>
    <s v="FY24 P5"/>
    <n v="41.48247685185197"/>
    <m/>
    <m/>
  </r>
  <r>
    <n v="244"/>
    <d v="2023-10-19T17:51:32"/>
    <d v="2023-10-19T17:55:36"/>
    <s v="chrisforti@deloitte.com"/>
    <s v="Chris Forti"/>
    <s v="HRT"/>
    <m/>
    <s v="Payroll &amp; Workforce Management Solutions"/>
    <m/>
    <m/>
    <s v="Yes"/>
    <m/>
    <m/>
    <s v="No"/>
    <s v="Chip Newton"/>
    <s v="chipnewton@deloitte.com"/>
    <m/>
    <m/>
    <d v="2023-10-30T00:00:00"/>
    <s v="3 weeks"/>
    <s v="Yes"/>
    <x v="166"/>
    <x v="200"/>
    <s v="Life Sciences &amp; Healthcare"/>
    <m/>
    <m/>
    <s v="RFP"/>
    <x v="100"/>
    <s v="PMO Support / Bid Management;Content Design / Formatting;"/>
    <s v="Unsure"/>
    <s v="&gt; $2.5M - $5M"/>
    <s v="We expect to get an RFP on 10/27, with a due date of 11/17. I suspect there will be interim steps with questions due by a certain date. We need help as practice folks will be tied up with the UKG Aspire conference from Nov 6-9, and thus, could use Sales COE help. Opportunity could be around $3M, which is not yet reflected in Jupiter. I will update after consulting Chip and seeing the RFP. "/>
    <s v="I'm a repeat user of the pod;"/>
    <s v="Accepted"/>
    <s v="Medium"/>
    <n v="2"/>
    <n v="0.5"/>
    <x v="16"/>
    <s v="Michael Gilman"/>
    <m/>
    <m/>
    <s v="Veronica Holleran, Michael Gilman"/>
    <n v="0"/>
    <x v="0"/>
    <m/>
    <d v="2023-11-13T00:00:00"/>
    <m/>
    <d v="2023-11-17T00:00:00"/>
    <s v="Intake Call; NOTE - 30-OCT On Hold since we haven't received the RFP yet. Will re-triage/assign once we receive the RFP; 31-OCT - Reject w/ Explanation - rejected due to capacity constraints and other pursuits that have come in since._x000a_09-NOV: Updating to accepted; support still required for week of 13-NOV"/>
    <s v="Jupiter Updated (Tags/Team)"/>
    <s v="Content Uploaded"/>
    <m/>
    <d v="2023-10-19T17:51:32"/>
    <s v="FY24 P5"/>
    <n v="28.255879629628907"/>
    <m/>
    <m/>
  </r>
  <r>
    <n v="245"/>
    <d v="2023-10-19T17:55:42"/>
    <d v="2023-10-19T18:04:15"/>
    <s v="chrisforti@deloitte.com"/>
    <s v="Chris Forti"/>
    <s v="HRT"/>
    <m/>
    <s v="Workday"/>
    <m/>
    <m/>
    <s v="Yes"/>
    <m/>
    <m/>
    <s v="No"/>
    <s v="Jeff Miller"/>
    <s v="jefmiller@deloitte.com"/>
    <m/>
    <m/>
    <d v="2023-10-25T00:00:00"/>
    <s v="2 weeks"/>
    <s v="Yes"/>
    <x v="167"/>
    <x v="201"/>
    <s v="Life Sciences &amp; Healthcare"/>
    <m/>
    <m/>
    <s v="RFP"/>
    <x v="101"/>
    <s v="PMO Support / Bid Management;Content Design / Formatting;"/>
    <s v="Unsure"/>
    <s v="&gt; $2.5M - $5M"/>
    <s v="We don't have the RFP yet, however, it is expected to be released the week of 10/23.  It will likely have a 2-3 week turnaround time.  Once the RFP is received, we will know more. This is follow on work to a Phase 0 Talent Acquisition project that we are currently delivering. Joann Boduch helped support that initial proposal.  There is a chance this deal will be larger than $5M and thus, we may ask for PCOE support.  I will know more once the RFP is here."/>
    <s v="I'm a repeat user of the pod;"/>
    <s v="Canceled"/>
    <s v="Medium"/>
    <n v="2"/>
    <n v="0.5"/>
    <x v="3"/>
    <m/>
    <m/>
    <m/>
    <s v=""/>
    <s v=""/>
    <x v="1"/>
    <m/>
    <m/>
    <m/>
    <m/>
    <s v="Intake Call"/>
    <s v="Jupiter Updated (Tags/Team)"/>
    <m/>
    <m/>
    <d v="2023-10-19T17:55:42"/>
    <s v="FY24 P5"/>
    <s v=""/>
    <s v="Won Closed"/>
    <m/>
  </r>
  <r>
    <n v="246"/>
    <d v="2023-10-19T19:13:09"/>
    <d v="2023-10-19T19:16:39"/>
    <s v="chrisforti@deloitte.com"/>
    <s v="Chris Forti"/>
    <s v="HRT"/>
    <m/>
    <s v="Payroll &amp; Workforce Management Solutions"/>
    <m/>
    <m/>
    <s v="Yes"/>
    <m/>
    <m/>
    <s v="No"/>
    <s v="Chip Newton"/>
    <s v="chipnewton@deloitte.com"/>
    <m/>
    <m/>
    <d v="2023-10-23T00:00:00"/>
    <s v="2 weeks"/>
    <s v="Yes"/>
    <x v="168"/>
    <x v="202"/>
    <s v="Life Sciences &amp; Healthcare"/>
    <m/>
    <m/>
    <s v="RFI"/>
    <x v="102"/>
    <s v="PMO Support / Bid Management;Content Design / Formatting;"/>
    <s v="Unsure"/>
    <s v="&gt; $5M"/>
    <s v="Providence will issue an RFI on/around 10/23 for WFM implementation.  There is an $11M entry in Jupiter for this project.  Not sure of the response deadline, yet want to ask for Sales COE help, ahead of receiving the RFI.  Will provide more details to you once it arrives.  Please assign someone to help. Not sure if an RFI will qualify for PCOE support despite the size of the opp. "/>
    <s v="I'm a repeat user of the pod;"/>
    <s v="Accepted"/>
    <s v="Medium"/>
    <n v="2"/>
    <n v="0.5"/>
    <x v="16"/>
    <s v="Michael Gilman"/>
    <s v="Nicholas Gregoretti"/>
    <m/>
    <s v="Veronica Holleran, Michael Gilman, Nicholas Gregoretti"/>
    <n v="0"/>
    <x v="0"/>
    <m/>
    <d v="2023-10-23T00:00:00"/>
    <m/>
    <d v="2023-11-10T00:00:00"/>
    <s v="Intake Call"/>
    <s v="Jupiter Updated (Tags/Team)"/>
    <s v="Content Uploaded"/>
    <m/>
    <d v="2023-10-19T19:13:09"/>
    <s v="FY24 P5"/>
    <n v="21.199201388888469"/>
    <m/>
    <m/>
  </r>
  <r>
    <n v="247"/>
    <d v="2023-10-23T06:57:20"/>
    <d v="2023-10-23T06:59:37"/>
    <s v="kduerr@deloitte.com"/>
    <s v="Katie Duerr"/>
    <s v="HCaaS"/>
    <s v="HC Operate"/>
    <m/>
    <m/>
    <m/>
    <s v="Yes"/>
    <m/>
    <m/>
    <s v="Yes"/>
    <m/>
    <m/>
    <m/>
    <m/>
    <d v="2023-10-23T00:00:00"/>
    <s v="Less than one week"/>
    <s v="Yes"/>
    <x v="169"/>
    <x v="203"/>
    <s v="Consumer"/>
    <m/>
    <m/>
    <s v="RFP"/>
    <x v="103"/>
    <s v="Content and Asset Creation (net-new);Content Design / Formatting;PMO Support / Bid Management;"/>
    <s v="No"/>
    <s v="&gt; $2.5M - $5M"/>
    <m/>
    <s v="Through the Human Capital GTM Page on KX;HC Leadership Meeting Announcement;Email communication;HC GTM Pod Infomercial;Someone from the pod reached out to me offering to assist on my pursuit;I'm a repeat user of the pod;Teams Post;Word of mouth;"/>
    <s v="Accepted"/>
    <s v="High"/>
    <n v="3"/>
    <n v="1"/>
    <x v="16"/>
    <m/>
    <m/>
    <m/>
    <s v="Veronica Holleran"/>
    <n v="0"/>
    <x v="0"/>
    <m/>
    <d v="2023-10-24T00:00:00"/>
    <m/>
    <d v="2023-11-03T00:00:00"/>
    <s v="Intake Call"/>
    <s v="Jupiter Updated (Tags/Team)"/>
    <m/>
    <m/>
    <d v="2023-10-23T06:57:20"/>
    <s v="FY24 P6"/>
    <n v="10.710185185183946"/>
    <m/>
    <m/>
  </r>
  <r>
    <n v="248"/>
    <d v="2023-10-23T09:43:24"/>
    <d v="2023-10-23T09:49:36"/>
    <s v="lowebb@deloitte.com"/>
    <s v="Logan Webb"/>
    <s v="HRT"/>
    <m/>
    <s v="Payroll &amp; Workforce Management Solutions"/>
    <m/>
    <m/>
    <s v="Yes"/>
    <m/>
    <m/>
    <s v="No"/>
    <s v="Chip Newton"/>
    <s v="chipnewton@deloitte.com"/>
    <m/>
    <m/>
    <d v="2023-05-16T00:00:00"/>
    <s v="2 weeks"/>
    <s v="Yes"/>
    <x v="92"/>
    <x v="104"/>
    <s v="Life Sciences &amp; Healthcare"/>
    <m/>
    <m/>
    <s v="Orals"/>
    <x v="103"/>
    <s v="Pursuit Advisory;Content and Asset Creation (net-new);PMO Support / Bid Management;Content Design / Formatting;"/>
    <s v="No"/>
    <s v="&gt; $2.5M - $5M"/>
    <s v="Deloitte has been asked to provide 4 deep dive sessions before TCH selects a final vendor. This is a continuation of a previous opportunity Ava and Logan supported earlier this year."/>
    <s v="I'm a repeat user of the pod;"/>
    <s v="Accepted"/>
    <s v="Medium"/>
    <n v="2"/>
    <n v="0.33"/>
    <x v="7"/>
    <m/>
    <m/>
    <m/>
    <s v="Logan Webb"/>
    <n v="0"/>
    <x v="0"/>
    <m/>
    <m/>
    <m/>
    <d v="2023-12-08T00:00:00"/>
    <m/>
    <s v="Jupiter Updated (Tags/Team)"/>
    <s v="Content Uploaded"/>
    <m/>
    <d v="2023-10-23T09:43:24"/>
    <s v="FY24 P6"/>
    <n v="45.594861111108912"/>
    <s v="Won Closed"/>
    <m/>
  </r>
  <r>
    <n v="249"/>
    <d v="2023-10-23T12:49:28"/>
    <d v="2023-10-23T12:52:25"/>
    <s v="tmcmillin@deloitte.com"/>
    <s v="Tim Mcmillin"/>
    <s v="HCaaS"/>
    <s v="HC Operate"/>
    <m/>
    <m/>
    <m/>
    <s v="Yes"/>
    <m/>
    <m/>
    <s v="No"/>
    <s v="Todd Amsley"/>
    <s v="tamsley@deloitte.com"/>
    <m/>
    <m/>
    <d v="2023-10-23T00:00:00"/>
    <s v="1 week"/>
    <s v="Yes"/>
    <x v="170"/>
    <x v="204"/>
    <s v="Financial Services"/>
    <m/>
    <m/>
    <s v="RFP"/>
    <x v="104"/>
    <s v="Content Design / Formatting;Content and Asset Creation (net-new);PMO Support / Bid Management;"/>
    <s v="Unsure"/>
    <s v="&gt; $500K - $1.5M"/>
    <s v="RFP answer help and PPT graphic design help"/>
    <s v="I'm a repeat user of the pod;"/>
    <s v="Accepted"/>
    <s v="High"/>
    <n v="3"/>
    <n v="1"/>
    <x v="10"/>
    <s v="Kapil Sable"/>
    <m/>
    <m/>
    <s v="(Maddy) Madhusudan Purushothaman, Kapil Sable"/>
    <n v="0"/>
    <x v="0"/>
    <m/>
    <d v="2023-10-24T00:00:00"/>
    <m/>
    <d v="2023-12-01T00:00:00"/>
    <s v="Intake Call;  NOTE - Deadline extended to 08-NOV_x000a_11/10: Maddy to followup with the Carrington team for any follow up support.11/10 RFP is submitted and awaiting for next course of action. Until then the pursuit request is on hold status. 16/11/2023 Tim requested to keep the request on hold until further communication since he is expecting response anytime sooner."/>
    <s v="Jupiter Updated (Tags/Team)"/>
    <s v="Content Uploaded"/>
    <m/>
    <d v="2023-10-23T12:49:28"/>
    <s v="FY24 P6"/>
    <n v="38.465648148150649"/>
    <s v="Won Closed"/>
    <m/>
  </r>
  <r>
    <n v="250"/>
    <d v="2023-10-26T07:40:10"/>
    <d v="2023-10-26T07:41:39"/>
    <s v="elizvarghese@deloitte.com"/>
    <s v="Elizebeth Varghese"/>
    <s v="WT"/>
    <m/>
    <m/>
    <m/>
    <s v="Workforce Strategy &amp; Analytics"/>
    <s v="Yes"/>
    <m/>
    <m/>
    <s v="Yes"/>
    <m/>
    <m/>
    <m/>
    <m/>
    <d v="2023-10-26T00:00:00"/>
    <s v="Less than one week"/>
    <s v="Not a Pursuit"/>
    <x v="4"/>
    <x v="205"/>
    <s v="Not a pursuit"/>
    <m/>
    <m/>
    <m/>
    <x v="2"/>
    <s v="Content and Asset Creation (net-new);Content Design / Formatting;Account Planning;"/>
    <s v="Unsure"/>
    <s v="N/A - Not a pursuit"/>
    <s v="Develop First Call Deck and supporting materials."/>
    <s v="Word of mouth;"/>
    <s v="Accepted"/>
    <s v="Medium"/>
    <n v="2"/>
    <n v="0.5"/>
    <x v="9"/>
    <m/>
    <m/>
    <m/>
    <s v="Yi-Hui Chang"/>
    <n v="0"/>
    <x v="0"/>
    <m/>
    <m/>
    <m/>
    <d v="2023-11-20T00:00:00"/>
    <m/>
    <s v="Not a Pursuit"/>
    <m/>
    <m/>
    <d v="2023-10-26T07:40:10"/>
    <s v="FY24 P6"/>
    <n v="24.680439814816054"/>
    <m/>
    <m/>
  </r>
  <r>
    <n v="251"/>
    <d v="2023-10-26T10:46:03"/>
    <d v="2023-10-26T10:49:26"/>
    <s v="rebanderson@deloitte.com"/>
    <s v="Rebecca Anderson"/>
    <s v="OT"/>
    <m/>
    <m/>
    <s v="Change Services (CS&amp;A / T&amp;C)"/>
    <m/>
    <s v="Yes"/>
    <m/>
    <m/>
    <s v="Yes"/>
    <m/>
    <m/>
    <m/>
    <m/>
    <d v="2023-10-30T00:00:00"/>
    <s v="3 weeks"/>
    <s v="Yes"/>
    <x v="171"/>
    <x v="206"/>
    <s v="Consumer"/>
    <m/>
    <m/>
    <s v="RFP"/>
    <x v="105"/>
    <s v="Content and Asset Creation (net-new);Content Design / Formatting;"/>
    <s v="Yes"/>
    <s v="&gt; $5M"/>
    <s v="This is an SAP S/4 pursuit and we have a lot of source material but need some arms and legs to help adapt and refine content."/>
    <s v="Word of mouth;"/>
    <s v="Accepted"/>
    <s v="Low"/>
    <n v="1"/>
    <n v="0.2"/>
    <x v="10"/>
    <s v="Kapil Sable"/>
    <s v="Amit Augustine Singh"/>
    <m/>
    <s v="(Maddy) Madhusudan Purushothaman, Kapil Sable, Amit Augustine Singh"/>
    <n v="0"/>
    <x v="0"/>
    <m/>
    <d v="2023-10-30T00:00:00"/>
    <m/>
    <d v="2023-12-01T00:00:00"/>
    <s v="11/10: Maddy to followup with the Tyson team for any follow up support.11/10: Email is sent to pursuit request owner and awaiting for further input until then the request status is put on hold._x000a_CB: Closed on 12/1 per Rebecca's confirmation."/>
    <s v="Jupiter Updated (Tags/Team)"/>
    <m/>
    <m/>
    <d v="2023-10-26T10:46:03"/>
    <s v="FY24 P6"/>
    <n v="35.551354166665988"/>
    <m/>
    <m/>
  </r>
  <r>
    <n v="252"/>
    <d v="2023-10-26T11:48:21"/>
    <d v="2023-10-26T14:03:00"/>
    <s v="mararmstrong@deloitte.com"/>
    <s v="Mary Rose Armstrong"/>
    <s v="HRT"/>
    <m/>
    <s v="Workday"/>
    <m/>
    <m/>
    <s v="No"/>
    <s v="Richard Wrye &amp; Mary Rose Armstrong"/>
    <s v="rwrye@deloitte.com and mararmstrong@deloitte.com"/>
    <s v="No"/>
    <s v="Richard Wrye"/>
    <s v="rwrye@deloitte.com"/>
    <m/>
    <m/>
    <d v="2023-10-30T00:00:00"/>
    <s v="2 weeks"/>
    <s v="Yes"/>
    <x v="172"/>
    <x v="207"/>
    <s v="Life Sciences &amp; Healthcare"/>
    <m/>
    <m/>
    <s v="RFP"/>
    <x v="101"/>
    <s v="Content Design / Formatting;Content and Asset Creation (net-new);"/>
    <s v="Unsure"/>
    <s v="&gt; $5M"/>
    <s v="This pursuit is happening simultaneously to a UKG Dimensions pursuit at the same client.  We may look to have the Pod support both efforts so they are coordinated messages."/>
    <s v="I'm a repeat user of the pod;"/>
    <s v="Accepted"/>
    <s v="Medium"/>
    <n v="2"/>
    <n v="0.5"/>
    <x v="18"/>
    <s v="Nicholas Gregoretti"/>
    <m/>
    <m/>
    <s v="Shwetha Chandrashekhar, Nicholas Gregoretti"/>
    <n v="0"/>
    <x v="0"/>
    <m/>
    <d v="2023-11-27T00:00:00"/>
    <m/>
    <d v="2023-12-13T00:00:00"/>
    <s v="Intake Call"/>
    <s v="Jupiter Updated (Tags/Team)"/>
    <m/>
    <m/>
    <d v="2023-10-26T11:48:21"/>
    <s v="FY24 P6"/>
    <n v="47.508090277777228"/>
    <m/>
    <m/>
  </r>
  <r>
    <n v="253"/>
    <d v="2023-10-26T15:19:54"/>
    <d v="2023-10-26T15:24:04"/>
    <s v="vholleran@deloitte.com"/>
    <s v="Veronica Holleran"/>
    <s v="OT"/>
    <m/>
    <m/>
    <s v="Change Services (CS&amp;A / T&amp;C)"/>
    <m/>
    <s v="No"/>
    <s v="Jocelyn Mayfield"/>
    <s v="jomayfield@deloitte.com"/>
    <s v="No"/>
    <s v="Jocelyn Mayfield"/>
    <s v="jomayfield@deloitte.com"/>
    <m/>
    <m/>
    <d v="2023-10-10T00:00:00"/>
    <s v="1 week"/>
    <s v="Not a Pursuit"/>
    <x v="4"/>
    <x v="208"/>
    <s v="Consumer"/>
    <m/>
    <m/>
    <m/>
    <x v="2"/>
    <s v="Account Planning;"/>
    <s v="No"/>
    <s v="N/A - Not a pursuit"/>
    <s v="Ongoing support for Navistar account. Client meetings, attending orals presentations, prepping materials for ad-hoc discussion and increased visibility of HC at Navistar. Likely leading to a &quot;Change as a Service&quot; pursuit."/>
    <s v="Word of mouth;"/>
    <s v="Accepted"/>
    <s v="Low"/>
    <n v="1"/>
    <n v="0.33"/>
    <x v="16"/>
    <m/>
    <m/>
    <m/>
    <s v="Veronica Holleran"/>
    <n v="0"/>
    <x v="0"/>
    <m/>
    <m/>
    <d v="2024-02-05T00:00:00"/>
    <d v="2024-02-14T00:00:00"/>
    <m/>
    <s v="Not a Pursuit"/>
    <s v="Nothing to Upload"/>
    <m/>
    <d v="2023-10-26T15:19:54"/>
    <s v="FY24 P6"/>
    <n v="110.36118055555562"/>
    <m/>
    <m/>
  </r>
  <r>
    <n v="254"/>
    <d v="2023-10-27T09:13:37"/>
    <d v="2023-10-27T09:16:42"/>
    <s v="jharless@deloitte.com"/>
    <s v="Jeremy Harless"/>
    <s v="HRT"/>
    <m/>
    <s v="SAP/SF Enabled Transformation"/>
    <m/>
    <m/>
    <s v="No"/>
    <s v="Glenn Carpenter"/>
    <s v="glcarpenter@deloitte.com"/>
    <s v="No"/>
    <s v="Kristin Starodub"/>
    <s v="kstarodub@deloitte.com"/>
    <m/>
    <m/>
    <d v="2023-10-30T00:00:00"/>
    <s v="3 weeks"/>
    <s v="Yes"/>
    <x v="173"/>
    <x v="209"/>
    <s v="Energy, Resources, &amp; Industrials"/>
    <m/>
    <m/>
    <s v="RFP"/>
    <x v="106"/>
    <s v="PMO Support / Bid Management;Content and Asset Creation (net-new);Content Design / Formatting;"/>
    <s v="No"/>
    <s v="&lt; $500,000"/>
    <m/>
    <s v="I'm a repeat user of the pod;"/>
    <s v="Canceled"/>
    <s v="Low"/>
    <n v="1"/>
    <n v="0.25"/>
    <x v="10"/>
    <s v="Kapil Sable"/>
    <m/>
    <m/>
    <s v="(Maddy) Madhusudan Purushothaman, Kapil Sable"/>
    <n v="0"/>
    <x v="1"/>
    <n v="0"/>
    <m/>
    <m/>
    <m/>
    <s v="Intake call"/>
    <s v="Rejected/Canceled"/>
    <s v="Rejected/Canceled"/>
    <m/>
    <d v="2023-10-27T09:13:37"/>
    <s v="FY24 P6"/>
    <s v=""/>
    <m/>
    <m/>
  </r>
  <r>
    <n v="255"/>
    <d v="2023-10-30T09:50:55"/>
    <d v="2023-10-30T09:54:00"/>
    <s v="mararmstrong@deloitte.com"/>
    <s v="Mary Rose Armstrong"/>
    <s v="HRT"/>
    <m/>
    <s v="Payroll &amp; Workforce Management Solutions"/>
    <m/>
    <m/>
    <s v="Yes"/>
    <m/>
    <m/>
    <s v="Yes"/>
    <m/>
    <m/>
    <m/>
    <m/>
    <d v="2023-11-01T00:00:00"/>
    <s v="2 weeks"/>
    <s v="Yes"/>
    <x v="174"/>
    <x v="210"/>
    <s v="Life Sciences &amp; Healthcare"/>
    <m/>
    <m/>
    <s v="RFP"/>
    <x v="101"/>
    <s v="Content Design / Formatting;"/>
    <s v="Unsure"/>
    <s v="&gt; $500K - $1.5M"/>
    <s v="This is happening in parallel with the WDAY implementation RFP for Baptist Health.  We may submit a joint proposal."/>
    <s v="I'm a repeat user of the pod;"/>
    <s v="Accepted"/>
    <s v="Medium"/>
    <n v="2"/>
    <n v="1"/>
    <x v="18"/>
    <s v="Michael Gilman"/>
    <s v="Nicholas Gregoretti"/>
    <m/>
    <s v="Shwetha Chandrashekhar, Michael Gilman, Nicholas Gregoretti"/>
    <n v="0"/>
    <x v="0"/>
    <m/>
    <d v="2023-10-31T00:00:00"/>
    <m/>
    <d v="2023-11-22T00:00:00"/>
    <m/>
    <s v="Jupiter Updated (Tags/Team)"/>
    <m/>
    <m/>
    <d v="2023-10-30T09:50:55"/>
    <s v="FY24 P6"/>
    <n v="22.58964120370365"/>
    <m/>
    <m/>
  </r>
  <r>
    <n v="256"/>
    <d v="2023-10-30T14:17:41"/>
    <d v="2023-10-30T15:52:31"/>
    <s v="eahlquist@deloitte.com"/>
    <s v="Eve Ahlquist"/>
    <s v="OT"/>
    <m/>
    <m/>
    <s v="Change Services (CS&amp;A / T&amp;C)"/>
    <m/>
    <s v="Yes"/>
    <m/>
    <m/>
    <s v="Yes"/>
    <m/>
    <m/>
    <m/>
    <m/>
    <d v="2023-10-31T00:00:00"/>
    <s v="2 weeks"/>
    <s v="Yes"/>
    <x v="175"/>
    <x v="211"/>
    <s v="Consumer"/>
    <m/>
    <m/>
    <s v="RFI"/>
    <x v="100"/>
    <s v="Content and Asset Creation (net-new);"/>
    <s v="Yes"/>
    <s v="&gt; $5M"/>
    <s v="Global refuse to lose RFI"/>
    <s v="I'm a repeat user of the pod;HC Leadership Meeting Announcement;"/>
    <s v="Accepted"/>
    <s v="Medium"/>
    <n v="2"/>
    <n v="0.33"/>
    <x v="7"/>
    <s v="Veronica Holleran"/>
    <m/>
    <m/>
    <s v="Logan Webb, Veronica Holleran"/>
    <n v="0"/>
    <x v="0"/>
    <m/>
    <d v="2023-11-06T00:00:00"/>
    <m/>
    <d v="2023-11-06T00:00:00"/>
    <s v="Intake Call"/>
    <s v="Jupiter Updated (Tags/Team)"/>
    <s v="Content Uploaded"/>
    <m/>
    <d v="2023-10-30T14:17:41"/>
    <s v="FY24 P6"/>
    <n v="6.4043865740750334"/>
    <m/>
    <m/>
  </r>
  <r>
    <n v="257"/>
    <d v="2023-10-31T09:16:24"/>
    <d v="2023-10-31T09:19:54"/>
    <s v="alexchun@deloitte.com"/>
    <s v="Alex Chun"/>
    <s v="HRT"/>
    <m/>
    <s v="ServiceNow HRT"/>
    <m/>
    <m/>
    <s v="Yes"/>
    <m/>
    <m/>
    <s v="No"/>
    <s v="Scott Warwick"/>
    <s v="swarwick@deloitte.com"/>
    <m/>
    <m/>
    <d v="2023-11-01T00:00:00"/>
    <s v="1 week"/>
    <s v="Yes"/>
    <x v="176"/>
    <x v="212"/>
    <s v="Technology, Media, &amp; Telecom"/>
    <m/>
    <m/>
    <s v="RFP"/>
    <x v="101"/>
    <s v="Content and Asset Creation (net-new);Content Design / Formatting;PMO Support / Bid Management;Pursuit Advisory;"/>
    <s v="No"/>
    <s v="&gt; $500K - $1.5M"/>
    <m/>
    <s v="I'm a repeat user of the pod;"/>
    <s v="Rejected"/>
    <s v="High"/>
    <n v="3"/>
    <n v="1"/>
    <x v="3"/>
    <m/>
    <m/>
    <m/>
    <s v=""/>
    <s v=""/>
    <x v="1"/>
    <m/>
    <m/>
    <m/>
    <m/>
    <s v="NG 10/31 - Reject w/ Explanation: Rejected due to tight turnaround and pod capacity. Will refer to RM in respective area for bench resources."/>
    <s v="Rejected/Canceled"/>
    <s v="Rejected/Canceled"/>
    <m/>
    <d v="2023-10-31T09:16:24"/>
    <s v="FY24 P6"/>
    <s v=""/>
    <m/>
    <m/>
  </r>
  <r>
    <n v="258"/>
    <d v="2023-10-31T22:09:58"/>
    <d v="2023-10-31T22:36:46"/>
    <s v="mkorbieh@deloitte.com"/>
    <s v="Mark Korbieh"/>
    <s v="WT"/>
    <m/>
    <m/>
    <m/>
    <s v="Workforce Strategy &amp; Analytics"/>
    <s v="Yes"/>
    <m/>
    <m/>
    <s v="No"/>
    <s v="Sanjay Purohit"/>
    <s v="sapurohit@deloitte.com"/>
    <m/>
    <m/>
    <d v="2023-11-01T00:00:00"/>
    <s v="1 week"/>
    <s v="Yes"/>
    <x v="177"/>
    <x v="213"/>
    <s v="Energy, Resources, &amp; Industrials"/>
    <m/>
    <m/>
    <s v="RFP"/>
    <x v="107"/>
    <s v="PMO Support / Bid Management;Content and Asset Creation (net-new);Content Design / Formatting;"/>
    <s v="Unsure"/>
    <s v="&lt; $500,000"/>
    <s v="Received RFP for to provide a quote for the planning and design phase of competency / skills technological transformation.  We are still putting a team together, but would like to get some GTM pod support to help us with PM and content procurement.  Creative Services are booked out but we are looking for folks to help from that front.  The RFP response will be in Word and we have set up stand up calls._x000a__x000a_RFP content on Teams - https://amedeloitte.sharepoint.com/:f:/r/sites/HumanCapital-MidMarketPursuits/Shared%20Documents/Active%20Pursuits/Underwriters%20Lab?csf=1&amp;web=1&amp;e=DxD2HW"/>
    <s v="I'm a repeat user of the pod;"/>
    <s v="Rejected"/>
    <s v="High"/>
    <n v="3"/>
    <n v="0.5"/>
    <x v="3"/>
    <m/>
    <m/>
    <m/>
    <s v=""/>
    <s v=""/>
    <x v="1"/>
    <m/>
    <m/>
    <m/>
    <m/>
    <s v="Intake Call; NG 02-NOV: Reject w/ explanation - due to pod capacity; referred to WT RM for bench resources."/>
    <s v="Rejected/Canceled"/>
    <s v="Rejected/Canceled"/>
    <m/>
    <d v="2023-10-31T22:09:58"/>
    <s v="FY24 P6"/>
    <s v=""/>
    <m/>
    <m/>
  </r>
  <r>
    <n v="259"/>
    <d v="2023-11-01T18:03:57"/>
    <d v="2023-11-01T18:09:11"/>
    <s v="chrisforti@deloitte.com"/>
    <s v="Chris Forti"/>
    <s v="HRT"/>
    <m/>
    <s v="Payroll &amp; Workforce Management Solutions"/>
    <m/>
    <m/>
    <s v="Yes"/>
    <m/>
    <m/>
    <s v="No"/>
    <s v="Anne St Clair and Chip Newton"/>
    <s v="astclair@deloitte.com; chipnewton@deloitte.com"/>
    <m/>
    <m/>
    <d v="2023-11-02T00:00:00"/>
    <s v="3 weeks"/>
    <s v="Yes"/>
    <x v="111"/>
    <x v="214"/>
    <s v="Life Sciences &amp; Healthcare"/>
    <m/>
    <m/>
    <s v="Orals"/>
    <x v="2"/>
    <s v="PMO Support / Bid Management;Content Design / Formatting;"/>
    <s v="Unsure"/>
    <s v="&gt; $2.5M - $5M"/>
    <s v="Need assistance creating a presentation to the C-Suite at CHOP. Date is unknown, yet anticipated for the week of Nov 13 or 20th. Anne has lined up another resource that can help with content formatting and we still need PMO support and additional content support."/>
    <s v="I'm a repeat user of the pod;"/>
    <s v="Accepted"/>
    <s v="Medium"/>
    <n v="2"/>
    <n v="0.5"/>
    <x v="6"/>
    <m/>
    <m/>
    <m/>
    <s v="Joann Boduch"/>
    <n v="0"/>
    <x v="0"/>
    <m/>
    <d v="2023-11-03T00:00:00"/>
    <d v="2023-12-19T00:00:00"/>
    <d v="2024-01-18T00:00:00"/>
    <m/>
    <s v="Jupiter Updated (Tags/Team)"/>
    <m/>
    <m/>
    <d v="2023-11-01T18:03:57"/>
    <s v="FY24 P6"/>
    <n v="77.247256944443507"/>
    <m/>
    <m/>
  </r>
  <r>
    <n v="260"/>
    <d v="2023-11-07T18:06:01"/>
    <d v="2023-11-07T18:09:27"/>
    <s v="chrisforti@deloitte.com"/>
    <s v="Chris Forti"/>
    <s v="HRT"/>
    <m/>
    <s v="HR Strategy &amp; Solutions"/>
    <m/>
    <m/>
    <s v="Yes"/>
    <m/>
    <m/>
    <s v="No"/>
    <s v="Chris Page"/>
    <s v="chpage@deloitte.com"/>
    <m/>
    <m/>
    <d v="2023-11-08T00:00:00"/>
    <s v="2 weeks"/>
    <s v="Yes"/>
    <x v="178"/>
    <x v="215"/>
    <s v="Life Sciences &amp; Healthcare"/>
    <m/>
    <m/>
    <s v="RFI"/>
    <x v="100"/>
    <s v="PMO Support / Bid Management;Content Design / Formatting;"/>
    <s v="No"/>
    <s v="&lt; $500,000"/>
    <s v="This is an advisory project, that will lead to two large implementation projects, for Workday and UKG.  So, overall business opportunity could be $8-12M."/>
    <s v="I'm a repeat user of the pod;"/>
    <s v="Accepted"/>
    <s v="Medium"/>
    <n v="2"/>
    <n v="0.5"/>
    <x v="13"/>
    <s v="(Maddy) Madhusudan Purushothaman"/>
    <s v="Neema Sharma"/>
    <m/>
    <s v="Rebecca Eakin, (Maddy) Madhusudan Purushothaman, Neema Sharma"/>
    <n v="0"/>
    <x v="0"/>
    <m/>
    <d v="2023-11-13T00:00:00"/>
    <m/>
    <d v="2023-12-05T00:00:00"/>
    <s v="12/05 NS: Feedback was VERY positive. Very appreciative of who we brought to the call. His  (Chris) words &quot;Team felt you guys were top without any doubt&quot;. He closed out his day with updating the CHRO on the meeting and has full support. Closed and uploaded on Stash. Intake Call"/>
    <s v="Jupiter Updated (Tags/Team)"/>
    <s v="Content Uploaded"/>
    <m/>
    <d v="2023-11-07T18:06:01"/>
    <s v="FY24 P6"/>
    <n v="27.245821759257524"/>
    <m/>
    <m/>
  </r>
  <r>
    <n v="261"/>
    <d v="2023-11-09T10:00:05"/>
    <d v="2023-11-09T10:02:25"/>
    <s v="bkennedy@deloitte.com"/>
    <s v="Brandon Kennedy"/>
    <s v="WT"/>
    <m/>
    <m/>
    <m/>
    <s v="Workforce Strategy &amp; Analytics"/>
    <s v="Yes"/>
    <m/>
    <m/>
    <s v="Yes"/>
    <m/>
    <m/>
    <m/>
    <m/>
    <d v="2023-11-09T00:00:00"/>
    <s v="1 week"/>
    <s v="Yes"/>
    <x v="179"/>
    <x v="216"/>
    <s v="Technology, Media, &amp; Telecom"/>
    <m/>
    <m/>
    <s v="RFP"/>
    <x v="100"/>
    <s v="Content Design / Formatting;"/>
    <s v="Unsure"/>
    <s v="&gt; $500K - $1.5M"/>
    <m/>
    <s v="I'm a repeat user of the pod;"/>
    <s v="Rejected"/>
    <s v="Low"/>
    <n v="1"/>
    <n v="0.33"/>
    <x v="3"/>
    <m/>
    <m/>
    <m/>
    <s v=""/>
    <s v=""/>
    <x v="1"/>
    <m/>
    <m/>
    <m/>
    <m/>
    <m/>
    <s v="Rejected/Canceled"/>
    <s v="Rejected/Canceled"/>
    <m/>
    <d v="2023-11-09T10:00:05"/>
    <s v="FY24 P6"/>
    <s v=""/>
    <s v="Won Closed"/>
    <m/>
  </r>
  <r>
    <n v="262"/>
    <d v="2023-11-09T10:28:36"/>
    <d v="2023-11-09T10:31:17"/>
    <s v="jomayfield@deloitte.com"/>
    <s v="Jocelyn Mayfield"/>
    <s v="OT"/>
    <m/>
    <m/>
    <s v="Change Services (CS&amp;A / T&amp;C)"/>
    <m/>
    <s v="Yes"/>
    <m/>
    <m/>
    <s v="Yes"/>
    <m/>
    <m/>
    <m/>
    <m/>
    <d v="2023-11-10T00:00:00"/>
    <s v="1 week"/>
    <s v="Yes"/>
    <x v="180"/>
    <x v="208"/>
    <s v="Consumer"/>
    <m/>
    <m/>
    <s v="Contracting"/>
    <x v="2"/>
    <s v="SOW drafting;"/>
    <s v="Yes"/>
    <s v="&gt; $5M"/>
    <s v="This is a continuation of the Navistar Pursuit support that Logan Webb led with us."/>
    <s v="I'm a repeat user of the pod;"/>
    <s v="Accepted"/>
    <s v="Low"/>
    <n v="1"/>
    <n v="0.33"/>
    <x v="7"/>
    <m/>
    <m/>
    <m/>
    <s v="Logan Webb"/>
    <n v="0"/>
    <x v="0"/>
    <m/>
    <m/>
    <m/>
    <d v="2023-12-01T00:00:00"/>
    <s v="CB: Pod support is no longer required as of 11/13 based on limited scope. Updating to canceled."/>
    <s v="Jupiter Updated (Tags/Team)"/>
    <s v="Content Uploaded"/>
    <m/>
    <d v="2023-11-09T10:28:36"/>
    <s v="FY24 P6"/>
    <n v="21.563472222223936"/>
    <m/>
    <m/>
  </r>
  <r>
    <n v="263"/>
    <d v="2023-11-13T08:53:25"/>
    <d v="2023-11-13T08:55:07"/>
    <s v="zpremji@deloitte.com"/>
    <s v="Zain Premji"/>
    <s v="HRT"/>
    <m/>
    <s v="HR Strategy &amp; Solutions"/>
    <m/>
    <m/>
    <s v="No"/>
    <s v="Iman Elchorbagy"/>
    <s v="ielchorbagy@deloitte.com"/>
    <s v="No"/>
    <s v="Mustaque Ali"/>
    <s v="muhali@deloitte.com"/>
    <m/>
    <m/>
    <d v="2023-11-13T00:00:00"/>
    <s v="2 weeks"/>
    <s v="Yes"/>
    <x v="181"/>
    <x v="217"/>
    <s v="Technology, Media, &amp; Telecom"/>
    <m/>
    <m/>
    <s v="RFP"/>
    <x v="108"/>
    <s v="PMO Support / Bid Management;Content and Asset Creation (net-new);Content Design / Formatting;"/>
    <s v="No"/>
    <s v="&gt; $500K - $1.5M"/>
    <m/>
    <s v="I'm a repeat user of the pod;"/>
    <s v="Accepted"/>
    <s v="High"/>
    <n v="3"/>
    <n v="0.5"/>
    <x v="14"/>
    <s v="(Maddy) Madhusudan Purushothaman"/>
    <s v="Rebecca Eakin"/>
    <m/>
    <s v="Cole Butchen, (Maddy) Madhusudan Purushothaman, Rebecca Eakin"/>
    <n v="0"/>
    <x v="0"/>
    <m/>
    <d v="2023-11-14T00:00:00"/>
    <d v="2023-11-22T00:00:00"/>
    <d v="2023-12-21T00:00:00"/>
    <s v="CB: Submitted on 11/22 - awaiting next steps "/>
    <s v="Jupiter Updated (Tags/Team)"/>
    <s v="Content Uploaded"/>
    <m/>
    <d v="2023-11-13T08:53:25"/>
    <s v="FY24 P6"/>
    <n v="37.629571759258397"/>
    <m/>
    <m/>
  </r>
  <r>
    <n v="264"/>
    <d v="2023-11-13T09:54:49"/>
    <d v="2023-11-13T10:17:10"/>
    <s v="gstephans@deloitte.com"/>
    <s v="Greg Stephans"/>
    <s v="HRT"/>
    <m/>
    <s v="HR Strategy &amp; Solutions"/>
    <m/>
    <m/>
    <s v="Yes"/>
    <m/>
    <m/>
    <s v="No"/>
    <s v="Jeff Miller"/>
    <s v="jefmiller@deloitte.com"/>
    <m/>
    <m/>
    <d v="2023-11-14T00:00:00"/>
    <s v="Less than one week"/>
    <s v="Yes"/>
    <x v="182"/>
    <x v="218"/>
    <s v="Consumer"/>
    <s v="BBB Industries HR Current State Analysis"/>
    <m/>
    <s v="RFP"/>
    <x v="109"/>
    <s v="PMO Support / Bid Management;Content Design / Formatting;Pricing Model;Pursuit Advisory;"/>
    <s v="No"/>
    <s v="&lt; $500,000"/>
    <s v="Received RFP on Friday 11/10 and planning to submit this Friday 11/17.  Should be a relatively easy lift"/>
    <s v="I'm a repeat user of the pod;"/>
    <s v="Accepted"/>
    <s v="High"/>
    <n v="3"/>
    <n v="0.5"/>
    <x v="17"/>
    <m/>
    <m/>
    <m/>
    <s v="Neema Sharma"/>
    <n v="0"/>
    <x v="0"/>
    <m/>
    <d v="2023-11-14T00:00:00"/>
    <m/>
    <d v="2023-12-05T00:00:00"/>
    <s v="RFP submitted to the client. Awaiting response from the client. Received Closer note email from Greg Stephen and according the intake entry is closed._x000a_Intake Call"/>
    <s v="Jupiter Updated (Tags/Team)"/>
    <m/>
    <m/>
    <d v="2023-11-13T09:54:49"/>
    <s v="FY24 P6"/>
    <n v="21.586932870370219"/>
    <m/>
    <m/>
  </r>
  <r>
    <n v="265"/>
    <d v="2023-11-16T11:27:19"/>
    <d v="2023-11-16T12:56:43"/>
    <s v="fsymes@deloitte.com"/>
    <s v="Frances Symes"/>
    <s v="WT"/>
    <m/>
    <m/>
    <m/>
    <s v="Workforce Development"/>
    <s v="Yes"/>
    <m/>
    <m/>
    <s v="Yes"/>
    <m/>
    <m/>
    <m/>
    <m/>
    <d v="2023-11-16T00:00:00"/>
    <s v="Less than one week"/>
    <s v="Yes"/>
    <x v="183"/>
    <x v="219"/>
    <s v="Consumer"/>
    <m/>
    <m/>
    <s v="RFP"/>
    <x v="109"/>
    <s v="Content Design / Formatting;"/>
    <s v="No"/>
    <s v="&lt; $500,000"/>
    <s v="Really just need help taking a 15 page deck and putting it into a new, fancier, format.  I have a sample deck to work off of.  Due next Wednesday, Nov. 22 so unfortunately high urgency / quick turnaround!"/>
    <s v="I'm a repeat user of the pod;"/>
    <s v="Accepted"/>
    <s v="Low"/>
    <n v="1"/>
    <n v="0.33"/>
    <x v="11"/>
    <s v="Sooraj Sreenivasan"/>
    <s v="Amit Augustine Singh"/>
    <m/>
    <s v="Ruchika Akhtar, Sooraj Sreenivasan, Amit Augustine Singh"/>
    <n v="0"/>
    <x v="0"/>
    <m/>
    <m/>
    <m/>
    <d v="2023-11-23T00:00:00"/>
    <s v="Got confirmation from Frances that this can be closed as they are good with the changes done in the deck."/>
    <s v="Jupiter Updated (Tags/Team)"/>
    <s v="Content Uploaded"/>
    <m/>
    <d v="2023-11-16T11:27:19"/>
    <s v="FY24 P6"/>
    <n v="6.5226967592607252"/>
    <m/>
    <m/>
  </r>
  <r>
    <n v="266"/>
    <d v="2023-11-16T14:13:57"/>
    <d v="2023-11-16T14:17:42"/>
    <s v="kduerr@deloitte.com"/>
    <s v="Katie Duerr"/>
    <s v="HCaaS"/>
    <s v="HC Operate"/>
    <m/>
    <m/>
    <m/>
    <s v="Yes"/>
    <m/>
    <m/>
    <s v="Yes"/>
    <m/>
    <m/>
    <m/>
    <m/>
    <d v="2023-11-16T00:00:00"/>
    <s v="1 week"/>
    <s v="Yes"/>
    <x v="169"/>
    <x v="220"/>
    <s v="Consumer"/>
    <m/>
    <m/>
    <s v="Orals"/>
    <x v="2"/>
    <s v="Content and Asset Creation (net-new);"/>
    <s v="Unsure"/>
    <s v="&gt; $5M"/>
    <s v="We have received help from creative services but need someone who can make changes as we solidify the slide.  Some of the slides are done but need help on others."/>
    <s v="I'm a repeat user of the pod;"/>
    <s v="Accepted"/>
    <s v="Low"/>
    <n v="1"/>
    <n v="0.33"/>
    <x v="12"/>
    <m/>
    <m/>
    <m/>
    <s v="Amit Augustine Singh"/>
    <n v="0"/>
    <x v="0"/>
    <m/>
    <m/>
    <m/>
    <d v="2023-12-01T00:00:00"/>
    <m/>
    <s v="Jupiter Updated (Tags/Team)"/>
    <m/>
    <m/>
    <d v="2023-11-16T14:13:57"/>
    <s v="FY24 P6"/>
    <n v="14.406979166669771"/>
    <m/>
    <m/>
  </r>
  <r>
    <n v="267"/>
    <d v="2023-11-17T14:57:48"/>
    <d v="2023-11-17T15:05:55"/>
    <s v="codmiller@deloitte.com"/>
    <s v="Cody Miller"/>
    <s v="HCaaS"/>
    <s v="HC Operate"/>
    <m/>
    <m/>
    <m/>
    <s v="No"/>
    <s v="Chris Forti"/>
    <s v="chrisforti@deloitte.com"/>
    <s v="Yes"/>
    <m/>
    <m/>
    <m/>
    <m/>
    <d v="2023-11-20T00:00:00"/>
    <s v="Less than one week"/>
    <s v="Yes"/>
    <x v="184"/>
    <x v="221"/>
    <s v="Life Sciences &amp; Healthcare"/>
    <m/>
    <m/>
    <s v="RFP"/>
    <x v="110"/>
    <s v="Content and Asset Creation (net-new);Content Design / Formatting;PMO Support / Bid Management;Pricing Model;Pursuit Advisory;"/>
    <s v="Unsure"/>
    <s v="&gt; $1.5M - $2.5M"/>
    <s v="Needing pursuit support for this key Workday AMS operate support RFP with AbbVie. The RFP contains multiple facets and components, and support will be needed in order to meet deadlines and ensure a winning response. Thank you for your consideration."/>
    <s v="I'm a repeat user of the pod;"/>
    <s v="Accepted"/>
    <s v="High"/>
    <n v="3"/>
    <n v="1"/>
    <x v="9"/>
    <s v="(Maddy) Madhusudan Purushothaman"/>
    <s v="Larry Mallett"/>
    <m/>
    <s v="Yi-Hui Chang, (Maddy) Madhusudan Purushothaman, Larry Mallett"/>
    <n v="0"/>
    <x v="0"/>
    <m/>
    <d v="2023-12-04T00:00:00"/>
    <d v="2024-02-20T00:00:00"/>
    <d v="2024-03-15T00:00:00"/>
    <s v="11/22: Call is scheduled with Cody and Chris on 28 Nov,2023 for initial kickstart"/>
    <s v="Jupiter Updated (Tags/Team)"/>
    <m/>
    <m/>
    <d v="2023-11-17T14:57:48"/>
    <s v="FY24 P6"/>
    <n v="118.37652777777839"/>
    <m/>
    <m/>
  </r>
  <r>
    <n v="268"/>
    <d v="2023-11-20T08:02:49"/>
    <d v="2023-11-20T08:12:37"/>
    <s v="jomayfield@deloitte.com"/>
    <s v="Jocelyn Mayfield"/>
    <s v="OT"/>
    <m/>
    <m/>
    <s v="Change Services (CS&amp;A / T&amp;C)"/>
    <m/>
    <s v="Yes"/>
    <m/>
    <m/>
    <s v="No"/>
    <s v="Marin Heiskell"/>
    <s v="mheiskell@deloitte.com"/>
    <m/>
    <m/>
    <d v="2023-11-20T00:00:00"/>
    <s v="2 weeks"/>
    <s v="Yes"/>
    <x v="185"/>
    <x v="222"/>
    <s v="Consumer"/>
    <m/>
    <m/>
    <s v="RFP"/>
    <x v="105"/>
    <s v="Content and Asset Creation (net-new);Pricing Model;Pursuit Advisory;"/>
    <s v="Unsure"/>
    <s v="&gt; $5M"/>
    <s v="Would be great to get Veronica Holleran, if possible, given her experience in Auto"/>
    <s v="I'm a repeat user of the pod;"/>
    <s v="Accepted"/>
    <s v="Medium"/>
    <n v="2"/>
    <n v="0.5"/>
    <x v="16"/>
    <m/>
    <m/>
    <m/>
    <s v="Veronica Holleran"/>
    <n v="0"/>
    <x v="0"/>
    <m/>
    <d v="2023-11-27T00:00:00"/>
    <m/>
    <d v="2023-12-06T00:00:00"/>
    <m/>
    <s v="Jupiter Updated (Tags/Team)"/>
    <m/>
    <m/>
    <d v="2023-11-20T08:02:49"/>
    <s v="FY24 P7"/>
    <n v="15.664710648146865"/>
    <m/>
    <m/>
  </r>
  <r>
    <n v="269"/>
    <d v="2023-11-27T06:13:37"/>
    <d v="2023-11-27T06:28:44"/>
    <s v="nkeshavan@deloitte.com"/>
    <s v="Nandita Keshavan"/>
    <s v="HRT"/>
    <m/>
    <s v="HR Strategy &amp; Solutions"/>
    <m/>
    <m/>
    <s v="Yes"/>
    <m/>
    <m/>
    <s v="Yes"/>
    <m/>
    <m/>
    <m/>
    <m/>
    <d v="2023-11-27T00:00:00"/>
    <s v="1 week"/>
    <s v="Not a Pursuit"/>
    <x v="4"/>
    <x v="223"/>
    <s v="Not a pursuit"/>
    <m/>
    <m/>
    <m/>
    <x v="2"/>
    <s v="Content and Asset Creation (net-new);"/>
    <s v="No"/>
    <s v="N/A - Not a pursuit"/>
    <s v="Specifically, I am looking to update a single slide (attached) which will be added to our Qvidian repository and can be used by GTM pods in future pursuits if needed. The part of the slide that needs updating is the accolade on the right. Kindly let me know if you have this info. Regarding the accolades, it does not have to be the same ones. Any relevant accolade from 2022 to 2023 will be suitable."/>
    <s v="Word of mouth;"/>
    <s v="Rejected"/>
    <s v="Low"/>
    <n v="1"/>
    <n v="0.33"/>
    <x v="3"/>
    <m/>
    <m/>
    <m/>
    <s v=""/>
    <s v=""/>
    <x v="1"/>
    <n v="0"/>
    <m/>
    <m/>
    <m/>
    <s v="NG 27-NOV: Pinged requestor to let them know that we don't maintain these data points and referred them to KX article to see if that answers their question - will revise responnse and assign resource if needed._x000a_NG 28-NOV: Requestor stated they found the info they needed."/>
    <s v="Rejected/Canceled"/>
    <s v="Rejected/Canceled"/>
    <m/>
    <d v="2023-11-27T06:13:37"/>
    <s v="FY24 P7"/>
    <s v=""/>
    <m/>
    <m/>
  </r>
  <r>
    <n v="270"/>
    <d v="2023-11-27T12:50:38"/>
    <d v="2023-11-27T12:53:57"/>
    <s v="andrclark@deloitte.com"/>
    <s v="Andrew G Clark"/>
    <s v="HRT"/>
    <m/>
    <s v="Payroll &amp; Workforce Management Solutions"/>
    <m/>
    <m/>
    <s v="Yes"/>
    <m/>
    <m/>
    <s v="No"/>
    <s v="Nick Mina"/>
    <s v="nmina@deloitte.com"/>
    <m/>
    <m/>
    <d v="2023-11-29T00:00:00"/>
    <s v="4 + weeks"/>
    <s v="Yes"/>
    <x v="186"/>
    <x v="224"/>
    <s v="Consumer"/>
    <m/>
    <m/>
    <s v="RFP"/>
    <x v="111"/>
    <s v="PMO Support / Bid Management;Content Design / Formatting;"/>
    <s v="Yes"/>
    <s v="&gt; $5M"/>
    <m/>
    <s v="I'm a repeat user of the pod;"/>
    <s v="Accepted"/>
    <s v="High"/>
    <n v="3"/>
    <n v="0.5"/>
    <x v="16"/>
    <s v="Michael Gilman"/>
    <s v="Neema Sharma"/>
    <m/>
    <s v="Veronica Holleran, Michael Gilman, Neema Sharma"/>
    <n v="0"/>
    <x v="0"/>
    <m/>
    <d v="2023-11-30T00:00:00"/>
    <d v="2024-01-29T00:00:00"/>
    <d v="2024-02-05T00:00:00"/>
    <s v="Intake Call_x000a_NG 27-NOV: Intake call scheduled for 28-NOV"/>
    <s v="Jupiter Updated (Tags/Team)"/>
    <m/>
    <m/>
    <d v="2023-11-27T12:50:38"/>
    <s v="FY24 P7"/>
    <n v="69.464837962965248"/>
    <m/>
    <m/>
  </r>
  <r>
    <n v="271"/>
    <d v="2023-11-28T13:27:24"/>
    <d v="2023-11-28T13:29:42"/>
    <s v="gstephans@deloitte.com"/>
    <s v="Greg Stephans"/>
    <s v="HRT"/>
    <m/>
    <s v="HR Strategy &amp; Solutions"/>
    <m/>
    <m/>
    <s v="Yes"/>
    <m/>
    <m/>
    <s v="No"/>
    <s v="Derek Polzien"/>
    <s v="dpolzien@deloitte.com"/>
    <m/>
    <m/>
    <d v="2023-11-28T00:00:00"/>
    <s v="Less than one week"/>
    <s v="Yes"/>
    <x v="153"/>
    <x v="178"/>
    <s v="Consumer"/>
    <m/>
    <m/>
    <s v="Orals"/>
    <x v="2"/>
    <s v="PMO Support / Bid Management;Pricing Model;Pursuit Advisory;"/>
    <s v="No"/>
    <s v="&gt; $500K - $1.5M"/>
    <s v="Nick - Hoping to &quot;extend&quot; Logan Webb on the Kirkland pursuit. They have come back with some additional post-orals questions that we could use her help with. Meeting is on Monday 12/4 and we shouldn't need more than a few hours of her time."/>
    <s v="I'm a repeat user of the pod;"/>
    <s v="Accepted"/>
    <s v="Medium"/>
    <n v="2"/>
    <n v="0.33"/>
    <x v="7"/>
    <m/>
    <m/>
    <m/>
    <s v="Logan Webb"/>
    <n v="0"/>
    <x v="0"/>
    <m/>
    <m/>
    <m/>
    <d v="2023-12-12T00:00:00"/>
    <s v="NG 28-NOV: Requestor is asking for Logan Webb given her past work on this request. TBD based on Logan's availability."/>
    <s v="Jupiter Updated (Tags/Team)"/>
    <s v="Content Uploaded"/>
    <m/>
    <d v="2023-11-28T13:27:24"/>
    <s v="FY24 P7"/>
    <n v="13.43930555555562"/>
    <m/>
    <m/>
  </r>
  <r>
    <n v="272"/>
    <d v="2023-11-29T11:15:23"/>
    <d v="2023-11-29T11:19:24"/>
    <s v="mpanek@deloitte.com"/>
    <s v="Mark Panek"/>
    <s v="HCaaS"/>
    <s v="HC Operate"/>
    <m/>
    <m/>
    <m/>
    <s v="Yes"/>
    <m/>
    <m/>
    <s v="Yes"/>
    <m/>
    <m/>
    <m/>
    <m/>
    <d v="2023-11-29T00:00:00"/>
    <s v="Less than one week"/>
    <s v="Not a Pursuit"/>
    <x v="4"/>
    <x v="225"/>
    <s v="Technology, Media, &amp; Telecom"/>
    <m/>
    <m/>
    <m/>
    <x v="2"/>
    <s v="Content Design / Formatting;"/>
    <s v="No"/>
    <s v="N/A - Not a pursuit"/>
    <s v="looking for assistance with slide formatting. need to make a couple adjustments to one slide and nobody involved is good enough at PP. Honestly feel anybody with a decent amount of PP skills could handle this in 10 minutes"/>
    <s v="I'm a repeat user of the pod;"/>
    <s v="Accepted"/>
    <s v="Low"/>
    <n v="1"/>
    <n v="0.33"/>
    <x v="14"/>
    <m/>
    <m/>
    <m/>
    <s v="Cole Butchen"/>
    <n v="0"/>
    <x v="0"/>
    <m/>
    <m/>
    <m/>
    <d v="2023-11-29T00:00:00"/>
    <s v="29-NOV: Pinged requestor to confirm scope; reiterated that we typically don't support this type of request and capped Cole's support to 30 mins"/>
    <s v="Not a Pursuit"/>
    <s v="Nothing to Upload"/>
    <m/>
    <d v="2023-11-29T11:15:23"/>
    <s v="FY24 P7"/>
    <n v="-0.46901620370044839"/>
    <m/>
    <m/>
  </r>
  <r>
    <n v="273"/>
    <d v="2023-11-29T18:54:01"/>
    <d v="2023-11-29T18:59:29"/>
    <s v="gstephans@deloitte.com"/>
    <s v="Greg Stephans"/>
    <s v="Full Platform ERP (HCM, FINS)"/>
    <m/>
    <m/>
    <m/>
    <m/>
    <s v="Yes"/>
    <m/>
    <m/>
    <s v="No"/>
    <s v="Gordon Laverock"/>
    <s v="glaverock@deloitte.com"/>
    <m/>
    <m/>
    <d v="2023-11-30T00:00:00"/>
    <s v="Less than one week"/>
    <s v="Yes"/>
    <x v="187"/>
    <x v="226"/>
    <s v="Consumer"/>
    <m/>
    <m/>
    <s v="Pre-RFX"/>
    <x v="2"/>
    <s v="Pursuit Advisory;Content Design / Formatting;Content and Asset Creation (net-new);PMO Support / Bid Management;"/>
    <s v="Unsure"/>
    <s v="&gt; $2.5M - $5M"/>
    <s v="Churchill Downs has requested that we come onsite next week (12/7) to present our approach, etc. for a 2024 project consisting of SAP/SF payroll (co-existence model) and a Phase 0 for a 2025 SAP ERP project.  This role would support Gordon Laverock (MD - HRT SAP), myself, and several members of HRT SAP and EP SAP in preparing for this 6.5 hour meeting.  Think of it as a pseudo-orals.  We are in desperate need of PMO support and advisement on our materials, plus the normal slide help."/>
    <s v="I'm a repeat user of the pod;"/>
    <s v="Rejected"/>
    <s v="Medium"/>
    <n v="2"/>
    <n v="0.5"/>
    <x v="3"/>
    <m/>
    <m/>
    <m/>
    <s v=""/>
    <s v=""/>
    <x v="1"/>
    <m/>
    <m/>
    <m/>
    <m/>
    <s v="NG 06-DEC: Pinged requestor to confirm we can close this ticket._x000a_NG 30-NOV: Seems to be primarily design support request; referred requestor to Creative Services while they determine what, if any, support they'll need from the pod."/>
    <s v="Rejected/Canceled"/>
    <s v="Rejected/Canceled"/>
    <m/>
    <d v="2023-11-29T18:54:01"/>
    <s v="FY24 P7"/>
    <s v=""/>
    <m/>
    <m/>
  </r>
  <r>
    <n v="274"/>
    <d v="2023-11-30T11:26:14"/>
    <d v="2023-11-30T11:29:28"/>
    <s v="jenahn@deloitte.com"/>
    <s v="Jenny Ahn"/>
    <s v="WT"/>
    <m/>
    <m/>
    <m/>
    <s v="Workforce Development"/>
    <s v="Yes"/>
    <m/>
    <m/>
    <s v="Yes"/>
    <m/>
    <m/>
    <m/>
    <m/>
    <d v="2023-11-30T00:00:00"/>
    <s v="Less than one week"/>
    <s v="Yes"/>
    <x v="188"/>
    <x v="169"/>
    <s v="Life Sciences &amp; Healthcare"/>
    <s v="Merck US Vaccines Human Skills"/>
    <m/>
    <s v="Early Conversations"/>
    <x v="2"/>
    <s v="Pricing Model;PMO Support / Bid Management;SOW support;"/>
    <s v="No"/>
    <s v="&lt; $500,000"/>
    <s v="Requesting Cole Butchen - since he led similar work for the client on similar work. It's a sole sourced opportunity - so will lead to a sale "/>
    <s v="I'm a repeat user of the pod;"/>
    <s v="Accepted"/>
    <s v="Medium"/>
    <n v="2"/>
    <n v="0.5"/>
    <x v="14"/>
    <m/>
    <m/>
    <m/>
    <s v="Cole Butchen"/>
    <n v="0"/>
    <x v="0"/>
    <m/>
    <d v="2023-12-01T00:00:00"/>
    <m/>
    <d v="2024-01-12T00:00:00"/>
    <s v="Proposal submitted on 12/17 and awaiting feedback from client counterparts"/>
    <s v="Jupiter Updated (Tags/Team)"/>
    <s v="Nothing to Upload"/>
    <m/>
    <d v="2023-11-30T11:26:14"/>
    <s v="FY24 P7"/>
    <n v="42.52344907407678"/>
    <m/>
    <m/>
  </r>
  <r>
    <n v="275"/>
    <d v="2023-11-30T13:15:33"/>
    <d v="2023-11-30T13:21:30"/>
    <s v="jibox@deloitte.com"/>
    <s v="Jillian Munoz Box"/>
    <s v="WT"/>
    <m/>
    <m/>
    <m/>
    <s v="Workforce Development"/>
    <s v="Yes"/>
    <m/>
    <m/>
    <s v="No"/>
    <s v="Erin Clark"/>
    <s v="eeclark@deloitte.com"/>
    <m/>
    <m/>
    <d v="2023-11-30T00:00:00"/>
    <s v="1 week"/>
    <s v="Yes"/>
    <x v="189"/>
    <x v="227"/>
    <s v="Energy, Resources, &amp; Industrials"/>
    <s v="Salesforce &quot;North Star&quot; Enablement - Planning Phase"/>
    <m/>
    <s v="Pre-RFX"/>
    <x v="2"/>
    <s v="Content and Asset Creation (net-new);"/>
    <s v="No"/>
    <s v="&lt; $500,000"/>
    <s v="One week request to create a pursuit with an already-established client. Straight-forward pursuit format and instruction is to leverage as much content as possible. "/>
    <s v="Word of mouth;"/>
    <s v="Accepted"/>
    <s v="Medium"/>
    <n v="2"/>
    <n v="0.5"/>
    <x v="13"/>
    <s v="Ruchika Akhtar"/>
    <m/>
    <m/>
    <s v="Rebecca Eakin, Ruchika Akhtar"/>
    <n v="0"/>
    <x v="0"/>
    <m/>
    <m/>
    <m/>
    <d v="2024-01-03T00:00:00"/>
    <m/>
    <s v="Jupiter Updated (Tags/Team)"/>
    <m/>
    <m/>
    <d v="2023-11-30T13:15:33"/>
    <s v="FY24 P7"/>
    <n v="33.4475347222251"/>
    <m/>
    <m/>
  </r>
  <r>
    <n v="276"/>
    <d v="2023-12-01T09:23:25"/>
    <d v="2023-12-01T09:28:53"/>
    <s v="jibox@deloitte.com"/>
    <s v="Jillian Munoz Box"/>
    <s v="WT"/>
    <m/>
    <m/>
    <m/>
    <s v="Workforce Strategy &amp; Analytics"/>
    <s v="Yes"/>
    <m/>
    <m/>
    <s v="No"/>
    <s v="Carissa Kilgour"/>
    <s v="ckilgour@deloitte.com"/>
    <m/>
    <m/>
    <d v="2023-12-01T00:00:00"/>
    <s v="Less than one week"/>
    <s v="Yes"/>
    <x v="190"/>
    <x v="228"/>
    <s v="Energy, Resources, &amp; Industrials"/>
    <m/>
    <m/>
    <s v="RFP"/>
    <x v="112"/>
    <s v="Content Design / Formatting;Content and Asset Creation (net-new);"/>
    <s v="No"/>
    <s v="&lt; $500,000"/>
    <s v="Pursuit coming as follow on work, so lots to leverage to build out a pursuit (as well as a draft already submitted) "/>
    <s v="I'm a repeat user of the pod;"/>
    <s v="Accepted"/>
    <s v="Medium"/>
    <n v="2"/>
    <n v="0.5"/>
    <x v="9"/>
    <s v="Sooraj Sreenivasan"/>
    <s v="Amit Augustine Singh"/>
    <m/>
    <s v="Yi-Hui Chang, Sooraj Sreenivasan, Amit Augustine Singh"/>
    <n v="0"/>
    <x v="0"/>
    <m/>
    <d v="2023-12-18T00:00:00"/>
    <m/>
    <d v="2023-12-22T00:00:00"/>
    <s v="Closed for support"/>
    <s v="Jupiter Updated (Tags/Team)"/>
    <s v="Content Uploaded"/>
    <m/>
    <d v="2023-12-01T09:23:25"/>
    <s v="FY24 P7"/>
    <n v="20.608738425922638"/>
    <m/>
    <m/>
  </r>
  <r>
    <n v="277"/>
    <d v="2023-12-02T21:09:26"/>
    <d v="2023-12-02T21:14:21"/>
    <s v="dhruvpatel8@deloitte.com"/>
    <s v="Dhruv Patel"/>
    <s v="HRT"/>
    <m/>
    <s v="Workday"/>
    <m/>
    <m/>
    <s v="Yes"/>
    <m/>
    <m/>
    <s v="Yes"/>
    <m/>
    <m/>
    <m/>
    <m/>
    <d v="2023-12-04T00:00:00"/>
    <s v="Less than one week"/>
    <s v="Yes"/>
    <x v="191"/>
    <x v="229"/>
    <s v="Consumer"/>
    <m/>
    <m/>
    <s v="Pre-RFX"/>
    <x v="2"/>
    <s v="PMO Support / Bid Management;Vendor Alliance Support;"/>
    <s v="No"/>
    <s v="&lt; $500,000"/>
    <s v="This is a sole sourced opportunity we received from a trusted, repeat client buyer group at Toyota, and is intended to be a high fidelity, but draft proposal by end of week - with likely several other iterative proposal updates by middle / end of December."/>
    <s v="I'm a repeat user of the pod;"/>
    <s v="Accepted"/>
    <s v="Medium"/>
    <n v="2"/>
    <n v="0.5"/>
    <x v="19"/>
    <s v="Logan Webb"/>
    <m/>
    <m/>
    <s v="Larry Mallett, Logan Webb"/>
    <n v="0"/>
    <x v="0"/>
    <m/>
    <m/>
    <m/>
    <d v="2024-01-02T00:00:00"/>
    <s v="12/01 (NS) - Intake call needed. The POC is from West coast. We will need one person from US team to be the front end for us."/>
    <s v="Jupiter Updated (Tags/Team)"/>
    <s v="Content Uploaded"/>
    <m/>
    <d v="2023-12-02T21:09:26"/>
    <s v="FY24 P7"/>
    <n v="30.118449074070668"/>
    <m/>
    <m/>
  </r>
  <r>
    <n v="278"/>
    <d v="2023-12-04T12:28:05"/>
    <d v="2023-12-04T12:32:19"/>
    <s v="dadamczak@deloitte.com"/>
    <s v="Derina Adamczak"/>
    <s v="WT"/>
    <m/>
    <m/>
    <m/>
    <s v="Workforce Strategy &amp; Analytics"/>
    <s v="Yes"/>
    <m/>
    <m/>
    <s v="No"/>
    <s v="Bhawna Bist"/>
    <s v="bbist@deloitte.com"/>
    <m/>
    <m/>
    <d v="2023-12-04T00:00:00"/>
    <s v="1 week"/>
    <s v="Not a Pursuit"/>
    <x v="4"/>
    <x v="230"/>
    <s v="Technology, Media, &amp; Telecom"/>
    <m/>
    <m/>
    <m/>
    <x v="2"/>
    <s v="Content Design / Formatting;"/>
    <s v="No"/>
    <s v="&gt; $500K - $1.5M"/>
    <s v="The content is nearly complete. We may be changing some of the figures to be global vs US centric, but PPMD feedback is we want to make the slides edgier. I showed her the Workforce Experience by Design slides and she loved it. The audience viewing these slides will be CHRO level clients in the semiconductor industry. Their intent is to be conversation starters for our LEPs. "/>
    <s v="Word of mouth;"/>
    <s v="Rejected"/>
    <s v="Low"/>
    <n v="1"/>
    <n v="0.33"/>
    <x v="3"/>
    <m/>
    <m/>
    <m/>
    <m/>
    <s v=""/>
    <x v="1"/>
    <m/>
    <m/>
    <m/>
    <m/>
    <s v="NG 25 JAN: Canceling due to design-only scope; non-response from requestor_x000a_NG 05-DEC: Requestor confirmed design support/formatting only; referred to creative services. Leaving Overall Status at &quot;on-hold&quot; in case creative services cannot provide timely turnaround._x000a_NG 04-DEC: Checking with requestor to get more details; seems like may be formatting only"/>
    <s v="Rejected/Canceled"/>
    <s v="Rejected/Canceled"/>
    <m/>
    <d v="2023-12-04T12:28:05"/>
    <s v="FY24 P7"/>
    <s v=""/>
    <m/>
    <m/>
  </r>
  <r>
    <n v="279"/>
    <d v="2023-12-04T14:01:24"/>
    <d v="2023-12-04T14:10:35"/>
    <s v="mararmstrong@deloitte.com"/>
    <s v="Mary Rose Armstrong"/>
    <s v="HRT and HCaaS"/>
    <m/>
    <m/>
    <m/>
    <m/>
    <s v="Yes"/>
    <m/>
    <m/>
    <s v="No"/>
    <s v="Kevin Moss"/>
    <s v="kevinmoss@deloitte.com"/>
    <m/>
    <m/>
    <d v="2023-12-18T00:00:00"/>
    <s v="3 weeks"/>
    <s v="Yes"/>
    <x v="192"/>
    <x v="231"/>
    <s v="Life Sciences &amp; Healthcare"/>
    <m/>
    <m/>
    <s v="Pre-RFX"/>
    <x v="113"/>
    <s v="Content and Asset Creation (net-new);Content Design / Formatting;TBD;"/>
    <s v="Unsure"/>
    <s v="&gt; $5M"/>
    <s v="RFP is expected to be release prior to the holidays, but we don't have an actual date.  We'd like to alert the Pod and request support for when the RFP does drop."/>
    <s v="I'm a repeat user of the pod;"/>
    <s v="Accepted"/>
    <s v="Medium"/>
    <n v="2"/>
    <n v="0.25"/>
    <x v="17"/>
    <s v="Sooraj Sreenivasan"/>
    <m/>
    <m/>
    <s v="Neema Sharma, Sooraj Sreenivasan"/>
    <n v="0"/>
    <x v="0"/>
    <m/>
    <d v="2024-01-12T00:00:00"/>
    <m/>
    <d v="2024-04-05T00:00:00"/>
    <s v="NG 10-JAN: Requestor stated new due date is now 16-FEB; Pod requested scope now: Content/Asset Creation; Content Design &amp; Formatting; Pricing Model Support_x000a_CB 9 Jan: Updated to canceled as MRA confirmed RFP has not been received_x000a_RA 11 Dec: Updated status to On-hold, awaiting RFP_x000a_NS 07 Dec: Contacted POC. No RFP as yet, team on standby for any updates. _x000a_Intake Call_x000a_NG 04-DEC: Setting up intake call with requestor"/>
    <s v="Jupiter Updated (Tags/Team)"/>
    <s v="Pending Upload"/>
    <m/>
    <d v="2023-12-04T14:01:24"/>
    <s v="FY24 P7"/>
    <n v="122.41569444444758"/>
    <m/>
    <m/>
  </r>
  <r>
    <n v="280"/>
    <d v="2023-12-04T14:34:42"/>
    <d v="2023-12-04T15:10:59"/>
    <s v="suwells@deloitte.com"/>
    <s v="Susan Wells"/>
    <s v="WT"/>
    <m/>
    <m/>
    <m/>
    <s v="Workforce Strategy &amp; Analytics"/>
    <s v="Yes"/>
    <m/>
    <m/>
    <s v="Yes"/>
    <m/>
    <m/>
    <m/>
    <m/>
    <d v="2023-12-05T00:00:00"/>
    <s v="Less than one week"/>
    <s v="Not a Pursuit"/>
    <x v="4"/>
    <x v="232"/>
    <s v="Not a pursuit"/>
    <m/>
    <m/>
    <m/>
    <x v="2"/>
    <s v="Content and Asset Creation (net-new);Message refinement;"/>
    <s v="Unsure"/>
    <s v="&gt; $1.5M - $2.5M"/>
    <s v="The request here is to support the Work Redesign offering (aka Work re-Architected) to refine our messaging as one of the 6 HC WS Big Bets.  Given that this is a WT offering, we are hoping Cole can provide assistance (although we are open to others)."/>
    <s v="Word of mouth;"/>
    <s v="Accepted"/>
    <s v="Low"/>
    <n v="1"/>
    <n v="0.33"/>
    <x v="14"/>
    <m/>
    <m/>
    <m/>
    <s v="Cole Butchen"/>
    <n v="0"/>
    <x v="0"/>
    <m/>
    <d v="2023-12-05T00:00:00"/>
    <m/>
    <d v="2023-12-15T00:00:00"/>
    <s v="NG 04-DEC: Cole will likely pick this up and is connecting with USI to get additional support"/>
    <s v="Not a Pursuit"/>
    <s v="Nothing to Upload"/>
    <m/>
    <d v="2023-12-04T14:34:42"/>
    <s v="FY24 P7"/>
    <n v="10.392569444447872"/>
    <s v="Verbal Commit"/>
    <m/>
  </r>
  <r>
    <n v="281"/>
    <d v="2023-12-05T14:04:59"/>
    <d v="2023-12-05T14:07:23"/>
    <s v="jhiipakka@deloitte.com"/>
    <s v="Julie Hiipakka"/>
    <s v="WT"/>
    <m/>
    <m/>
    <m/>
    <s v="Workforce Development"/>
    <s v="Yes"/>
    <m/>
    <m/>
    <s v="No"/>
    <s v="Matt Stevens"/>
    <s v="mastevens@deloitte.com"/>
    <m/>
    <m/>
    <d v="2023-12-06T00:00:00"/>
    <s v="1 week"/>
    <s v="Not a Pursuit"/>
    <x v="4"/>
    <x v="233"/>
    <s v="Life Sciences &amp; Healthcare"/>
    <s v="Learning Tech Strategy"/>
    <m/>
    <s v="Pre-RFX"/>
    <x v="2"/>
    <s v="Content Design / Formatting;"/>
    <s v="No"/>
    <s v="&lt; $500,000"/>
    <s v="Rebecca Eakin and I are meeting about this tomorrow morning"/>
    <s v="I'm a repeat user of the pod;"/>
    <s v="Accepted"/>
    <s v="Low"/>
    <n v="1"/>
    <n v="0.33"/>
    <x v="13"/>
    <s v="Larry Mallett"/>
    <m/>
    <m/>
    <s v="Rebecca Eakin, Larry Mallett"/>
    <n v="0"/>
    <x v="0"/>
    <m/>
    <m/>
    <m/>
    <d v="2023-12-12T00:00:00"/>
    <s v="NG 05-DEC: Going to ping requestor to determine if this is truly content formatting only."/>
    <s v="Not a Pursuit"/>
    <s v="Content Uploaded"/>
    <m/>
    <d v="2023-12-05T14:04:59"/>
    <s v="FY24 P7"/>
    <n v="6.4132060185220325"/>
    <m/>
    <m/>
  </r>
  <r>
    <n v="282"/>
    <d v="2023-12-05T16:14:12"/>
    <d v="2023-12-05T16:18:37"/>
    <s v="mararmstrong@deloitte.com"/>
    <s v="Mary Rose Armstrong"/>
    <s v="HRT"/>
    <m/>
    <s v="Payroll &amp; Workforce Management Solutions"/>
    <m/>
    <m/>
    <s v="Yes"/>
    <m/>
    <m/>
    <s v="No"/>
    <s v="Chip Newton"/>
    <s v="chipnewton@deloitte.com"/>
    <m/>
    <m/>
    <d v="2023-12-07T00:00:00"/>
    <s v="1 week"/>
    <s v="Yes"/>
    <x v="193"/>
    <x v="234"/>
    <s v="Life Sciences &amp; Healthcare"/>
    <s v="MetroHealth WFM Implementation"/>
    <m/>
    <s v="RFP"/>
    <x v="114"/>
    <m/>
    <s v="No"/>
    <s v="&gt; $2.5M - $5M"/>
    <s v="Due date is Dec. 18th by 1 pm ET_x000a_We will be submitting 2 responses -- one for UKG and one for Infor "/>
    <s v="I'm a repeat user of the pod;"/>
    <s v="Accepted"/>
    <s v="Medium"/>
    <n v="2"/>
    <n v="0.5"/>
    <x v="8"/>
    <s v="(Maddy) Madhusudan Purushothaman"/>
    <m/>
    <m/>
    <s v="Sonakshi Malik, (Maddy) Madhusudan Purushothaman"/>
    <n v="0"/>
    <x v="0"/>
    <m/>
    <d v="2023-12-07T00:00:00"/>
    <m/>
    <d v="2024-01-10T00:00:00"/>
    <s v="01/10: Chris Forti provided the closer note of the request. She is expecting further response from MetroHealht between next 30-40 days time and accordingly new Intake form will be created for Oral support._x000a_01/09: The RFP request was submitted on 05 Jan. Sent an email to Shiva and Chris requesting if we can close the request. _x000a_NG 05-DEC: Will setup intake call with requestor tomorrow; 06-DEC."/>
    <s v="Jupiter Updated (Tags/Team)"/>
    <s v="Content Uploaded"/>
    <m/>
    <d v="2023-12-05T16:14:12"/>
    <s v="FY24 P7"/>
    <n v="35.323472222218697"/>
    <m/>
    <m/>
  </r>
  <r>
    <n v="283"/>
    <d v="2023-12-06T11:43:02"/>
    <d v="2023-12-06T11:49:42"/>
    <s v="rguillen@deloitte.com"/>
    <s v="Ryan Guillen"/>
    <s v="HRT"/>
    <m/>
    <s v="Workday"/>
    <m/>
    <m/>
    <s v="Yes"/>
    <m/>
    <m/>
    <s v="No"/>
    <s v="Swati Patel, Steve Seykora"/>
    <s v="swapatel@deloitte.com"/>
    <m/>
    <m/>
    <d v="2023-12-07T00:00:00"/>
    <s v="3 weeks"/>
    <s v="Yes"/>
    <x v="194"/>
    <x v="235"/>
    <s v="Life Sciences &amp; Healthcare"/>
    <m/>
    <m/>
    <s v="RFP"/>
    <x v="115"/>
    <s v="PMO Support / Bid Management;Content and Asset Creation (net-new);Content Design / Formatting;"/>
    <s v="No"/>
    <s v="&gt; $5M"/>
    <m/>
    <s v="Worked on previous pursuit;"/>
    <s v="Accepted"/>
    <s v="Medium"/>
    <n v="2"/>
    <n v="0.5"/>
    <x v="18"/>
    <s v="Joann Boduch"/>
    <m/>
    <m/>
    <s v="Shwetha Chandrashekhar, Joann Boduch"/>
    <n v="0"/>
    <x v="0"/>
    <m/>
    <d v="2023-12-11T00:00:00"/>
    <d v="2024-01-19T00:00:00"/>
    <d v="2024-01-26T00:00:00"/>
    <s v="Intake call"/>
    <s v="Jupiter Updated (Tags/Team)"/>
    <m/>
    <m/>
    <d v="2023-12-06T11:43:02"/>
    <s v="FY24 P7"/>
    <n v="50.511782407404098"/>
    <m/>
    <m/>
  </r>
  <r>
    <n v="284"/>
    <d v="2023-12-06T13:08:39"/>
    <d v="2023-12-06T13:12:56"/>
    <s v="dhasenbalg@deloitte.com"/>
    <s v="David Hasenbalg"/>
    <s v="WT"/>
    <m/>
    <m/>
    <m/>
    <s v="Workforce Development"/>
    <s v="Yes"/>
    <m/>
    <m/>
    <s v="Yes"/>
    <m/>
    <m/>
    <m/>
    <m/>
    <d v="2023-12-06T00:00:00"/>
    <s v="Less than one week"/>
    <s v="Yes"/>
    <x v="195"/>
    <x v="236"/>
    <s v="Consumer"/>
    <m/>
    <m/>
    <s v="RFP"/>
    <x v="116"/>
    <s v="Content Design / Formatting;Pricing Model;Content and Asset Creation (net-new);"/>
    <s v="Unsure"/>
    <s v="&lt; $500,000"/>
    <m/>
    <s v="Word of mouth;"/>
    <s v="Accepted"/>
    <s v="Medium"/>
    <n v="2"/>
    <n v="0.5"/>
    <x v="9"/>
    <m/>
    <m/>
    <m/>
    <s v="Yi-Hui Chang"/>
    <n v="0"/>
    <x v="0"/>
    <m/>
    <d v="2024-01-23T00:00:00"/>
    <m/>
    <d v="2024-01-24T00:00:00"/>
    <s v="Reopen to update slides for two days. Client is interested in moving forward. "/>
    <s v="Jupiter Updated (Tags/Team)"/>
    <s v="Content Uploaded"/>
    <m/>
    <d v="2023-12-06T13:08:39"/>
    <s v="FY24 P7"/>
    <n v="48.452326388891379"/>
    <m/>
    <m/>
  </r>
  <r>
    <n v="285"/>
    <d v="2023-12-06T16:10:02"/>
    <d v="2023-12-06T17:16:33"/>
    <s v="mzatkulak@deloitte.com"/>
    <s v="Maggie Zatkulak"/>
    <s v="HRT"/>
    <m/>
    <s v="HR Strategy &amp; Solutions"/>
    <m/>
    <m/>
    <s v="Yes"/>
    <m/>
    <m/>
    <s v="No"/>
    <s v="Vyas Anantharaman"/>
    <s v="vyanantharaman@deloitte.com"/>
    <m/>
    <m/>
    <d v="2023-12-06T00:00:00"/>
    <s v="1 week"/>
    <s v="Yes"/>
    <x v="196"/>
    <x v="237"/>
    <s v="Life Sciences &amp; Healthcare"/>
    <s v="Boston Children's Hospital ERP Selection"/>
    <m/>
    <s v="RFP"/>
    <x v="117"/>
    <s v="Pursuit Advisory;Answering questions;"/>
    <s v="No"/>
    <s v="&lt; $500,000"/>
    <s v="This is a pursuit for Boston Children's Hospital - I am unsure if there is an entry in Jupiter at this time. We need support answering some basic company questions as well as some detailed questions around ERP selection / credentials of Deloitte."/>
    <s v="Word of mouth;"/>
    <s v="Accepted"/>
    <s v="Low"/>
    <n v="1"/>
    <n v="0.33"/>
    <x v="20"/>
    <s v="Amit Augustine Singh"/>
    <m/>
    <m/>
    <s v="Sooraj Sreenivasan, Amit Augustine Singh"/>
    <n v="0"/>
    <x v="0"/>
    <m/>
    <d v="2023-12-11T00:00:00"/>
    <d v="2023-12-15T00:00:00"/>
    <d v="2024-01-02T00:00:00"/>
    <s v="Provided answers to 12 questions marked for GTM Pod - 12/15_x000a_Closing the request after confirming with Maggie 01/02/2023"/>
    <s v="Jupiter Updated (Tags/Team)"/>
    <s v="Content Uploaded"/>
    <m/>
    <d v="2023-12-06T16:10:02"/>
    <s v="FY24 P7"/>
    <n v="26.326365740744222"/>
    <m/>
    <m/>
  </r>
  <r>
    <n v="286"/>
    <d v="2023-12-07T10:14:00"/>
    <d v="2023-12-07T10:17:29"/>
    <s v="madraheim@deloitte.com"/>
    <s v="Marissa Draheim"/>
    <s v="HRT"/>
    <m/>
    <s v="Workday"/>
    <m/>
    <m/>
    <s v="Yes"/>
    <m/>
    <m/>
    <s v="No"/>
    <s v="Wai Siow"/>
    <s v="wsiow@deloitte.com"/>
    <m/>
    <m/>
    <d v="2023-12-07T00:00:00"/>
    <s v="Less than one week"/>
    <s v="Yes"/>
    <x v="197"/>
    <x v="238"/>
    <s v="Financial Services"/>
    <m/>
    <m/>
    <s v="RFP"/>
    <x v="117"/>
    <s v="Vendor Questions;"/>
    <s v="Unsure"/>
    <s v="&gt; $2.5M - $5M"/>
    <m/>
    <s v="I'm a repeat user of the pod;"/>
    <s v="Accepted"/>
    <s v="Medium"/>
    <n v="2"/>
    <n v="0.33"/>
    <x v="11"/>
    <s v="Neema Sharma"/>
    <m/>
    <m/>
    <s v="Ruchika Akhtar, Neema Sharma"/>
    <n v="0"/>
    <x v="0"/>
    <m/>
    <d v="2023-12-08T00:00:00"/>
    <m/>
    <d v="2023-12-18T00:00:00"/>
    <s v="NG 08 DEC: Had a call with the POC and  in addition to the questions, we will also support RFP development._x000a_NG 07 DEC: Confirmed with requestor that scope is limited to 28 questions; will refer to USI team to see if they'd like to pick it up. "/>
    <s v="Jupiter Updated (Tags/Team)"/>
    <s v="Nothing to Upload"/>
    <m/>
    <d v="2023-12-07T10:14:00"/>
    <s v="FY24 P7"/>
    <n v="10.573611111110949"/>
    <s v="Won Closed"/>
    <m/>
  </r>
  <r>
    <n v="287"/>
    <d v="2023-12-07T08:38:34"/>
    <d v="2023-12-07T10:25:19"/>
    <s v="cathgutierrez@deloitte.com"/>
    <s v="Cathy Gutierrez"/>
    <s v="OT"/>
    <m/>
    <m/>
    <s v="Change Services (CS&amp;A / T&amp;C)"/>
    <m/>
    <s v="Yes"/>
    <m/>
    <m/>
    <s v="Yes"/>
    <m/>
    <m/>
    <m/>
    <m/>
    <d v="2023-12-07T00:00:00"/>
    <s v="Less than one week"/>
    <s v="Not a Pursuit"/>
    <x v="4"/>
    <x v="239"/>
    <s v="Consumer"/>
    <s v="Daimler Truck Financial Services - Project RISE"/>
    <m/>
    <s v="RFP"/>
    <x v="117"/>
    <s v="PMO Support / Bid Management;Pricing Model;Content Design / Formatting;Content and Asset Creation (net-new);Pursuit Advisory;"/>
    <s v="No"/>
    <s v="&gt; $500K - $1.5M"/>
    <m/>
    <s v="I'm a repeat user of the pod;"/>
    <s v="Rejected"/>
    <s v="High"/>
    <n v="3"/>
    <n v="1"/>
    <x v="3"/>
    <m/>
    <m/>
    <m/>
    <s v=""/>
    <s v=""/>
    <x v="1"/>
    <m/>
    <m/>
    <m/>
    <m/>
    <s v="NG 08-DEC: Reject w/ Explanation - rejecting due to scope and tight turnaround; pod at capacity. Referred requestor to RM for bench report._x000a_NG 07-DEC: Pinged requestor to try and understand true scope of request before setting up intake call or rejecting."/>
    <s v="Rejected/Canceled"/>
    <s v="Rejected/Canceled"/>
    <m/>
    <d v="2023-12-07T08:38:34"/>
    <s v="FY24 P7"/>
    <s v=""/>
    <m/>
    <m/>
  </r>
  <r>
    <n v="288"/>
    <d v="2023-12-12T05:12:10"/>
    <d v="2023-12-12T08:22:50"/>
    <s v="fsymes@deloitte.com"/>
    <s v="Frances Symes"/>
    <s v="WT"/>
    <m/>
    <m/>
    <m/>
    <s v="Workforce Development"/>
    <s v="No"/>
    <s v="Lauren Mann (OT SM)"/>
    <s v="laurenmann@deloitte.com"/>
    <s v="No"/>
    <s v="Lauren Mann"/>
    <s v="laurenmann@deloitte.com"/>
    <m/>
    <m/>
    <d v="2023-12-12T00:00:00"/>
    <s v="Less than one week"/>
    <s v="Yes"/>
    <x v="198"/>
    <x v="240"/>
    <s v="Consumer"/>
    <s v="American Airlines Recruiter Academy"/>
    <m/>
    <s v="RFP"/>
    <x v="111"/>
    <s v="Content and Asset Creation (net-new);Pursuit Advisory;"/>
    <s v="No"/>
    <s v="&lt; $500,000"/>
    <s v="I am filling this out for Lauren - she will be taking the lead but given that the expertise lies in Workforce Development I am helping her out.  Would be great to have Rebecca Eakin tagged into this given she has transferrable experience"/>
    <s v="I'm a repeat user of the pod;"/>
    <s v="Accepted"/>
    <s v="Medium"/>
    <n v="2"/>
    <n v="0.5"/>
    <x v="13"/>
    <s v="Logan Webb"/>
    <m/>
    <m/>
    <s v="Rebecca Eakin, Logan Webb"/>
    <n v="0"/>
    <x v="0"/>
    <m/>
    <d v="2023-12-12T00:00:00"/>
    <m/>
    <d v="2023-12-15T00:00:00"/>
    <s v="VH 12-DEC: Exchanged Teams messages with Lauren and Pod members to confirm scope and expectations. All on board with supporting content development and &quot;simple&quot; pricing model through 12/15. "/>
    <s v="Jupiter Updated (Tags/Team)"/>
    <s v="Content Uploaded"/>
    <m/>
    <d v="2023-12-12T05:12:10"/>
    <s v="FY24 P7"/>
    <n v="2.7832175925941556"/>
    <m/>
    <m/>
  </r>
  <r>
    <n v="289"/>
    <d v="2023-12-13T11:44:11"/>
    <d v="2023-12-13T11:45:54"/>
    <s v="jhaims@deloitte.com"/>
    <s v="Joshua Haims"/>
    <s v="WT"/>
    <m/>
    <m/>
    <m/>
    <s v="Workforce Development"/>
    <s v="Yes"/>
    <m/>
    <m/>
    <s v="Yes"/>
    <m/>
    <m/>
    <m/>
    <m/>
    <d v="2023-12-13T00:00:00"/>
    <s v="Less than one week"/>
    <s v="Yes"/>
    <x v="199"/>
    <x v="188"/>
    <s v="Financial Services"/>
    <s v="AML Skills Development and Assessment"/>
    <m/>
    <s v="RFP"/>
    <x v="118"/>
    <s v="PMO Support / Bid Management;"/>
    <s v="No"/>
    <s v="&lt; $500,000"/>
    <m/>
    <s v="Someone from the pod reached out to me offering to assist on my pursuit;"/>
    <s v="Accepted"/>
    <s v="Medium"/>
    <n v="2"/>
    <n v="0.5"/>
    <x v="9"/>
    <m/>
    <m/>
    <m/>
    <s v="Yi-Hui Chang"/>
    <n v="0"/>
    <x v="0"/>
    <m/>
    <d v="2023-12-13T00:00:00"/>
    <m/>
    <d v="2024-01-04T00:00:00"/>
    <s v="Lost bid to EY as the incumbent for existing work with the bank's function. "/>
    <s v="Jupiter Updated (Tags/Team)"/>
    <s v="Content Uploaded"/>
    <m/>
    <d v="2023-12-13T11:44:11"/>
    <s v="FY24 P7"/>
    <n v="21.510983796295477"/>
    <m/>
    <m/>
  </r>
  <r>
    <n v="290"/>
    <d v="2023-12-19T15:15:55"/>
    <d v="2023-12-19T15:47:20"/>
    <s v="markwilliams4@deloitte.com"/>
    <s v="Mark Williams"/>
    <s v="HRT"/>
    <m/>
    <s v="Payroll &amp; Workforce Management Solutions"/>
    <m/>
    <m/>
    <s v="Yes"/>
    <m/>
    <m/>
    <s v="Yes"/>
    <m/>
    <m/>
    <m/>
    <m/>
    <d v="2024-01-02T00:00:00"/>
    <s v="4 + weeks"/>
    <s v="Yes"/>
    <x v="200"/>
    <x v="241"/>
    <s v="Life Sciences &amp; Healthcare"/>
    <m/>
    <m/>
    <s v="RFP"/>
    <x v="119"/>
    <s v="PMO Support / Bid Management;Content and Asset Creation (net-new);Content Design / Formatting;Pricing Model;Pursuit Advisory;"/>
    <s v="No"/>
    <s v="&gt; $5M"/>
    <s v="Would like to request Veronica Holleran to lead PMO Support.  I'm working with her on Costco proposal and she is doing a fantastic job."/>
    <s v="I'm a repeat user of the pod;"/>
    <s v="Accepted"/>
    <s v="High"/>
    <n v="3"/>
    <n v="0.5"/>
    <x v="7"/>
    <s v="Amit Augustine Singh"/>
    <s v="Sooraj Sreenivasan"/>
    <m/>
    <s v="Logan Webb, Amit Augustine Singh, Sooraj Sreenivasan"/>
    <n v="0"/>
    <x v="0"/>
    <m/>
    <d v="2024-01-02T00:00:00"/>
    <d v="2024-02-21T00:00:00"/>
    <d v="2024-03-08T00:00:00"/>
    <s v="Helped with Vendor selection, should win this"/>
    <s v="Jupiter Updated (Tags/Team)"/>
    <m/>
    <m/>
    <d v="2023-12-19T15:15:55"/>
    <s v="FY24 P8"/>
    <n v="79.363946759258397"/>
    <m/>
    <m/>
  </r>
  <r>
    <n v="291"/>
    <d v="2023-12-19T16:16:44"/>
    <d v="2023-12-19T16:20:23"/>
    <s v="chrisforti@deloitte.com"/>
    <s v="Chris Forti"/>
    <s v="HRT"/>
    <m/>
    <s v="Payroll &amp; Workforce Management Solutions"/>
    <m/>
    <m/>
    <s v="Yes"/>
    <m/>
    <m/>
    <s v="No"/>
    <s v="Chip Newton"/>
    <s v="chipnewton@deloitte.com"/>
    <m/>
    <m/>
    <d v="2024-01-02T00:00:00"/>
    <s v="Less than one week"/>
    <s v="Yes"/>
    <x v="168"/>
    <x v="202"/>
    <s v="Life Sciences &amp; Healthcare"/>
    <m/>
    <m/>
    <s v="RFP"/>
    <x v="120"/>
    <s v="PMO Support / Bid Management;Content Design / Formatting;"/>
    <s v="Unsure"/>
    <s v="&gt; $5M"/>
    <m/>
    <s v="I'm a repeat user of the pod;"/>
    <s v="Accepted"/>
    <s v="High"/>
    <n v="3"/>
    <n v="0.5"/>
    <x v="16"/>
    <s v="Cole Butchen"/>
    <s v="Ruchika Akhtar"/>
    <m/>
    <s v="Veronica Holleran, Cole Butchen, Ruchika Akhtar"/>
    <n v="0"/>
    <x v="0"/>
    <m/>
    <d v="2024-01-02T00:00:00"/>
    <d v="2024-03-26T00:00:00"/>
    <d v="2024-04-05T00:00:00"/>
    <s v="(VH) Spoke with Chris to confirm scope/expectations. Ready to support beginning 1/2/24. _x000a__x000a_(VH) Flipped back to &quot;in-progress&quot; status as there have been mutliple post-orals requests we're supporting PMO for_x000a__x000a_VH 26 MAR: Pinged Chris Forti to confirm ok to close and she mentioned anticipating another session with the client that will require materials. Will keep open another two wks and check back in."/>
    <s v="Jupiter Updated (Tags/Team)"/>
    <s v="Pending Upload"/>
    <m/>
    <d v="2023-12-19T16:16:44"/>
    <s v="FY24 P8"/>
    <n v="97.32171296296292"/>
    <s v="Verbal Commit"/>
    <m/>
  </r>
  <r>
    <n v="292"/>
    <d v="2023-12-20T13:58:03"/>
    <d v="2023-12-20T14:20:04"/>
    <s v="chrisforti@deloitte.com"/>
    <s v="Chris Forti"/>
    <s v="HRT"/>
    <m/>
    <s v="Payroll &amp; Workforce Management Solutions"/>
    <m/>
    <m/>
    <s v="Yes"/>
    <m/>
    <m/>
    <s v="No"/>
    <s v="Gautam Shah"/>
    <s v="gautshah@deloitte.com"/>
    <m/>
    <m/>
    <d v="2024-01-02T00:00:00"/>
    <s v="Less than one week"/>
    <s v="Yes"/>
    <x v="201"/>
    <x v="242"/>
    <s v="Life Sciences &amp; Healthcare"/>
    <m/>
    <m/>
    <s v="RFP"/>
    <x v="110"/>
    <s v="PMO Support / Bid Management;Content Design / Formatting;"/>
    <s v="Yes"/>
    <s v="&gt; $2.5M - $5M"/>
    <s v="Looking for the GTM Pod to also engage creative services on the"/>
    <s v="I'm a repeat user of the pod;"/>
    <s v="Accepted"/>
    <s v="High"/>
    <n v="3"/>
    <n v="0.5"/>
    <x v="15"/>
    <s v="Larry Mallett"/>
    <s v="Neema Sharma"/>
    <m/>
    <s v="Michael Gilman, Larry Mallett, Neema Sharma"/>
    <n v="0"/>
    <x v="0"/>
    <m/>
    <d v="2024-01-02T00:00:00"/>
    <d v="2024-01-30T00:00:00"/>
    <d v="2024-03-06T00:00:00"/>
    <s v="Will follow up this week to see if additional support is needed"/>
    <s v="Jupiter Updated (Tags/Team)"/>
    <m/>
    <m/>
    <d v="2023-12-20T13:58:03"/>
    <s v="FY24 P8"/>
    <n v="76.418020833334594"/>
    <s v="Won Closed"/>
    <m/>
  </r>
  <r>
    <n v="293"/>
    <d v="2024-01-01T18:05:15"/>
    <d v="2024-01-01T18:10:10"/>
    <s v="madraheim@deloitte.com"/>
    <s v="Marissa Draheim"/>
    <s v="HRT"/>
    <m/>
    <s v="Workday"/>
    <m/>
    <m/>
    <s v="Yes"/>
    <m/>
    <m/>
    <s v="No"/>
    <s v="Jason Berry, Lisa Fox"/>
    <s v="jaberry@deloitte.com; lfox@deloitte.com"/>
    <m/>
    <m/>
    <d v="2024-01-02T00:00:00"/>
    <s v="2 weeks"/>
    <s v="Yes"/>
    <x v="202"/>
    <x v="243"/>
    <s v="Consumer"/>
    <m/>
    <m/>
    <s v="RFP"/>
    <x v="121"/>
    <s v="Content and Asset Creation (net-new);Content Design / Formatting;Account Planning;Pursuit Advisory;PMO Support / Bid Management;"/>
    <s v="Unsure"/>
    <s v="&gt; $2.5M - $5M"/>
    <s v="This is a Workday and Oracle RFI response to implementation for GM Financial. Will be competitive with KPMG and other SIs. We have relationships at the account and an active account team. This opportunity could have large tail including AMS, OT/WT, etc. "/>
    <s v="I'm a repeat user of the pod;"/>
    <s v="Accepted"/>
    <s v="High"/>
    <n v="3"/>
    <n v="0.5"/>
    <x v="6"/>
    <s v="Sooraj Sreenivasan"/>
    <s v="Amit Augustine Singh"/>
    <m/>
    <s v="Joann Boduch, Sooraj Sreenivasan, Amit Augustine Singh"/>
    <n v="0"/>
    <x v="0"/>
    <m/>
    <d v="2024-01-02T00:00:00"/>
    <d v="2024-02-09T00:00:00"/>
    <d v="2024-02-21T00:00:00"/>
    <s v="Opened again on 1.29.2024_x000a_2/5 - Orals support date updated to 2.8.2024_x000a_2/12 - Orals completed on 2/9 and moved to on Hold"/>
    <s v="Jupiter Updated (Tags/Team)"/>
    <s v="Content Uploaded"/>
    <m/>
    <d v="2024-01-01T18:05:15"/>
    <s v="FY24 P8"/>
    <n v="50.246354166665697"/>
    <m/>
    <m/>
  </r>
  <r>
    <n v="294"/>
    <d v="2024-01-03T07:47:25"/>
    <d v="2024-01-03T07:55:11"/>
    <s v="tmcmillin@deloitte.com"/>
    <s v="Tim Mcmillin"/>
    <s v="This is will be primarily EP however there will be a HC component "/>
    <m/>
    <m/>
    <m/>
    <m/>
    <s v="Yes"/>
    <m/>
    <m/>
    <s v="Yes"/>
    <m/>
    <m/>
    <m/>
    <m/>
    <d v="2024-01-03T00:00:00"/>
    <s v="3 weeks"/>
    <s v="Yes"/>
    <x v="203"/>
    <x v="244"/>
    <s v="Financial Services"/>
    <m/>
    <m/>
    <s v="Pre-RFX"/>
    <x v="2"/>
    <s v="Content Design / Formatting;"/>
    <s v="Unsure"/>
    <s v="&gt; $5M"/>
    <s v="This deal has been percolating since September. I have brought the relationship with the VP of Financial Technology at Cushman so from a sales pursuit angle to EP. So We will be supporting the efforts of EP on this deal. There will be a HC component however that is not the main driver of the business discussion."/>
    <s v="I'm a repeat user of the pod;"/>
    <s v="Canceled"/>
    <s v="Low"/>
    <n v="1"/>
    <n v="0.25"/>
    <x v="3"/>
    <m/>
    <m/>
    <m/>
    <s v=""/>
    <s v=""/>
    <x v="1"/>
    <m/>
    <m/>
    <m/>
    <m/>
    <m/>
    <s v="Rejected/Canceled"/>
    <s v="Rejected/Canceled"/>
    <m/>
    <d v="2024-01-03T07:47:25"/>
    <s v="FY24 P8"/>
    <s v=""/>
    <m/>
    <m/>
  </r>
  <r>
    <n v="295"/>
    <d v="2024-01-04T12:03:36"/>
    <d v="2024-01-04T14:58:12"/>
    <s v="mkorbieh@deloitte.com"/>
    <s v="Mark Korbieh"/>
    <s v="HRT"/>
    <m/>
    <s v="Oracle Enabled Transformation"/>
    <m/>
    <m/>
    <s v="Yes"/>
    <m/>
    <m/>
    <s v="No"/>
    <s v="Jill Van De Ven"/>
    <s v="jivandeven@deloitte.com"/>
    <m/>
    <m/>
    <d v="2024-01-08T00:00:00"/>
    <s v="3 weeks"/>
    <s v="Yes"/>
    <x v="204"/>
    <x v="245"/>
    <s v="Technology, Media, &amp; Telecom"/>
    <m/>
    <m/>
    <s v="Pre-RFX"/>
    <x v="2"/>
    <s v="PMO Support / Bid Management;Content and Asset Creation (net-new);Content Design / Formatting;"/>
    <s v="Unsure"/>
    <s v="&gt; $2.5M - $5M"/>
    <s v="•_x0009_Akamai has about 10K EEs and are in 31 countries; they are looking to retire their EBS platform and move to Oracle HCM Cloud._x000a_•_x0009_They started their implementation in August 2023; they are currently partnering with another firm (they did not say who out of confidentiality) and the project isn’t going well.  They are looking to wrap up their Global Design phase by end of Jan/early Feb and transition to another implementation partner.  Their current partner is not aware of this change yet – hence the need to keep this confidential, including no discussions with Oracle yet._x000a_•_x0009_This is currently a sole source opportunity for a phase 1 and Phase 2 project and I we would leverage the GTM pod to help with content and PM pursuit activities"/>
    <s v="I'm a repeat user of the pod;"/>
    <s v="Accepted"/>
    <s v="High"/>
    <n v="3"/>
    <n v="0.33"/>
    <x v="13"/>
    <s v="(Maddy) Madhusudan Purushothaman"/>
    <s v="Ruchika Akhtar"/>
    <m/>
    <s v="Rebecca Eakin, (Maddy) Madhusudan Purushothaman, Ruchika Akhtar"/>
    <n v="0"/>
    <x v="0"/>
    <m/>
    <d v="2024-01-05T00:00:00"/>
    <m/>
    <d v="2024-03-04T00:00:00"/>
    <s v="Intake Call"/>
    <s v="Jupiter Updated (Tags/Team)"/>
    <s v="Content Uploaded"/>
    <m/>
    <d v="2024-01-04T12:03:36"/>
    <s v="FY24 P8"/>
    <n v="59.497499999997672"/>
    <m/>
    <m/>
  </r>
  <r>
    <n v="296"/>
    <d v="2024-01-06T16:38:53"/>
    <d v="2024-01-06T16:57:59"/>
    <s v="mkmishra@deloitte.com"/>
    <s v="Manoj Mishra"/>
    <s v="HCaaS"/>
    <s v="HC Operate"/>
    <m/>
    <m/>
    <m/>
    <s v="Yes"/>
    <m/>
    <m/>
    <s v="Yes"/>
    <m/>
    <m/>
    <m/>
    <m/>
    <d v="2024-01-10T00:00:00"/>
    <s v="3 weeks"/>
    <s v="Yes"/>
    <x v="205"/>
    <x v="246"/>
    <s v="Consumer"/>
    <m/>
    <m/>
    <s v="RFP"/>
    <x v="122"/>
    <s v="PMO Support / Bid Management;Content Design / Formatting;Pricing Model;Pursuit Advisory;"/>
    <s v="Unsure"/>
    <s v="&gt; $5M"/>
    <s v="We have marked this as a Tier 1 deal and asked for PCOE support. We will need help from GTM pod depending on the level of support from PCOE."/>
    <s v="I'm a repeat user of the pod;"/>
    <s v="Canceled"/>
    <s v="High"/>
    <n v="3"/>
    <n v="0.33"/>
    <x v="3"/>
    <m/>
    <m/>
    <m/>
    <s v=""/>
    <s v=""/>
    <x v="1"/>
    <m/>
    <m/>
    <m/>
    <m/>
    <s v="NG 12 JAN: Intake call and request cancelled by requestor; they received PCOE support. Told requestor to contact us again if their needs change and we will re-evaluate._x000a_NG 10-JAN: Intake call scheduled with requestor via EA for Fri, 12-JAN."/>
    <s v="Rejected/Canceled"/>
    <s v="Rejected/Canceled"/>
    <m/>
    <d v="2024-01-06T16:38:53"/>
    <s v="FY24 P8"/>
    <s v=""/>
    <m/>
    <m/>
  </r>
  <r>
    <n v="297"/>
    <d v="2024-01-09T13:01:10"/>
    <d v="2024-01-09T13:43:57"/>
    <s v="bryder@deloitte.com"/>
    <s v="Bridget Lalley Ryder"/>
    <s v="WT"/>
    <m/>
    <m/>
    <m/>
    <s v="Workforce Strategy &amp; Analytics"/>
    <s v="Yes"/>
    <m/>
    <m/>
    <s v="No"/>
    <s v="Spencer Horowitz"/>
    <s v="shorowitz@deloitte.com"/>
    <m/>
    <m/>
    <d v="2024-01-11T00:00:00"/>
    <s v="Less than one week"/>
    <s v="Not a Pursuit"/>
    <x v="4"/>
    <x v="247"/>
    <s v="Life Sciences &amp; Healthcare"/>
    <m/>
    <m/>
    <s v="RFP"/>
    <x v="123"/>
    <s v="Content Design / Formatting;"/>
    <s v="Unsure"/>
    <s v="&gt; $5M"/>
    <s v="Need design support for 3-5 slides at most. Thanks!"/>
    <s v="Word of mouth;Chris Forti referral;"/>
    <s v="Rejected"/>
    <s v="Low"/>
    <n v="1"/>
    <n v="0.33"/>
    <x v="3"/>
    <m/>
    <m/>
    <m/>
    <s v=""/>
    <s v=""/>
    <x v="1"/>
    <m/>
    <m/>
    <m/>
    <m/>
    <s v="NG 10-JAN: Reject w/ Explanation - rejected due to tight turn around and design-only scope; referred to Core Creative services._x000a_NG 09-JAN: Pinged with requestor and confirmed the request is limited to formatting 3-5 slides for client presentation. I informed them we typically do not support &quot;design-only&quot; requests, but said I'd check with the team to gauge interest."/>
    <s v="Rejected/Canceled"/>
    <s v="Rejected/Canceled"/>
    <m/>
    <d v="2024-01-09T13:01:10"/>
    <s v="FY24 P8"/>
    <s v=""/>
    <m/>
    <m/>
  </r>
  <r>
    <n v="298"/>
    <d v="2024-01-10T09:21:32"/>
    <d v="2024-01-10T09:25:22"/>
    <s v="jhiipakka@deloitte.com"/>
    <s v="Julie Hiipakka"/>
    <s v="WT"/>
    <m/>
    <m/>
    <m/>
    <s v="Workforce Development"/>
    <s v="Yes"/>
    <m/>
    <m/>
    <s v="No"/>
    <s v="Sameer Khan"/>
    <s v="samekhan@deloitte.com"/>
    <m/>
    <m/>
    <d v="2024-01-11T00:00:00"/>
    <s v="1 week"/>
    <s v="Yes"/>
    <x v="206"/>
    <x v="248"/>
    <s v="Life Sciences &amp; Healthcare"/>
    <s v="NYULH | BIDDING OPPORTUNITY | Assessment for Talent Management System RFP-1421806"/>
    <m/>
    <s v="RFP"/>
    <x v="124"/>
    <s v="Content Design / Formatting;"/>
    <s v="Unsure"/>
    <s v="&gt; $500K - $1.5M"/>
    <s v="Rebecca Eakin previously worked on the pre-pursuit materials - we are speaking Thursday 1/11 about it!"/>
    <s v="I'm a repeat user of the pod;"/>
    <s v="Accepted"/>
    <s v="High"/>
    <n v="3"/>
    <n v="0.5"/>
    <x v="13"/>
    <m/>
    <m/>
    <m/>
    <s v="Rebecca Eakin"/>
    <n v="0"/>
    <x v="0"/>
    <m/>
    <m/>
    <m/>
    <d v="2024-01-24T00:00:00"/>
    <s v="NG 24 JAN - pinged with requestor and confirmed OK to close._x000a_NG 10 JAN - Rebecca is scheduled to conduct the intake with requestor tomorrow; we will know full-scope and re-triage then."/>
    <s v="Jupiter Updated (Tags/Team)"/>
    <s v="Content Uploaded"/>
    <m/>
    <d v="2024-01-10T09:21:32"/>
    <s v="FY24 P8"/>
    <n v="13.610046296293149"/>
    <m/>
    <m/>
  </r>
  <r>
    <n v="299"/>
    <d v="2024-01-12T10:06:35"/>
    <d v="2024-01-12T10:08:08"/>
    <s v="kdshukla@deloitte.com"/>
    <s v="Kartik Shukla"/>
    <s v="HRT"/>
    <m/>
    <s v="HR Strategy &amp; Solutions"/>
    <m/>
    <m/>
    <s v="Yes"/>
    <m/>
    <m/>
    <s v="Yes"/>
    <m/>
    <m/>
    <m/>
    <m/>
    <d v="2024-01-12T00:00:00"/>
    <s v="Less than one week"/>
    <s v="Yes"/>
    <x v="207"/>
    <x v="249"/>
    <s v="Technology, Media, &amp; Telecom"/>
    <m/>
    <m/>
    <m/>
    <x v="2"/>
    <s v="Content and Asset Creation (net-new);Content Design / Formatting;"/>
    <s v="Unsure"/>
    <s v="&gt; $500K - $1.5M"/>
    <s v="Our counterpart at Verizon is meeting with CHRO on 17-Jan and has prepared a deck to talk about where they are in their journey today and where they are planning to go ....._x000a_ _x000a_he needs help with better articulating that deck which makes it look like Executive ready....._x000a_ _x000a_Content is more around Digital Employee Experience and define what is the mission, vision, approach, outcome "/>
    <s v="I'm a repeat user of the pod;"/>
    <s v="Accepted"/>
    <s v="Medium"/>
    <n v="2"/>
    <n v="0.5"/>
    <x v="18"/>
    <m/>
    <m/>
    <m/>
    <s v="Shwetha Chandrashekhar"/>
    <n v="0"/>
    <x v="0"/>
    <m/>
    <d v="2024-01-12T00:00:00"/>
    <m/>
    <d v="2024-01-16T00:00:00"/>
    <m/>
    <s v="Jupiter Updated (Tags/Team)"/>
    <m/>
    <m/>
    <d v="2024-01-12T10:06:35"/>
    <s v="FY24 P8"/>
    <n v="3.5787615740773617"/>
    <m/>
    <m/>
  </r>
  <r>
    <n v="300"/>
    <d v="2024-01-12T08:20:53"/>
    <d v="2024-01-15T08:49:16"/>
    <s v="mkorbieh@deloitte.com"/>
    <s v="Mark Korbieh"/>
    <s v="HRT"/>
    <m/>
    <s v="Payroll &amp; Workforce Management Solutions"/>
    <m/>
    <m/>
    <s v="Yes"/>
    <m/>
    <m/>
    <s v="No"/>
    <s v="Chip Newton"/>
    <s v="chipnewton@deloitte.com"/>
    <m/>
    <m/>
    <d v="2024-01-17T00:00:00"/>
    <s v="4 + weeks"/>
    <s v="Yes"/>
    <x v="208"/>
    <x v="250"/>
    <s v="Energy, Resources, &amp; Industrials"/>
    <m/>
    <m/>
    <s v="Early Conversations"/>
    <x v="2"/>
    <s v="PMO Support / Bid Management;Content and Asset Creation (net-new);Content Design / Formatting;"/>
    <s v="Unsure"/>
    <s v="&gt; $2.5M - $5M"/>
    <s v="WY is in the process of migrating from Kronos to Dimensions and is finalizing the purchase of UKG licenses. We lost a UKG implementation opp to them in 2022, however they have not yet started that project and have not picked a vendor. WY has asked Deloitte to help them with a Phase 0 engagement to help them come up with a roadmap for Dimensions migration and UKG implementation. This engagement will involve a proposed workshop to enable Deloitte to come up with a proposal._x000a__x000a_This GTM pod request is to help support the Phase 0 pursuit.  There are 2 additional pursuits for UKG WFM (JO-7136583) and UKG HCM (JO-7303564) implementations.  There is potential for the Phase 0 and additional pursuits to have a total value of $5M+.  I am partnering with Carl Eisenmann on this opportunity as he has a bit of history with the client."/>
    <s v="I'm a repeat user of the pod;"/>
    <s v="Accepted"/>
    <s v="High"/>
    <n v="3"/>
    <n v="0.33"/>
    <x v="6"/>
    <s v="Sooraj Sreenivasan"/>
    <s v="Ruchika Akhtar"/>
    <s v="Amit Augustine Singh"/>
    <s v="Joann Boduch, Sooraj Sreenivasan, Ruchika Akhtar"/>
    <n v="0"/>
    <x v="0"/>
    <m/>
    <d v="2024-01-22T00:00:00"/>
    <m/>
    <d v="2024-03-27T00:00:00"/>
    <s v="Intake Call, Phase 0 SOW submitted on March 27th"/>
    <s v="Jupiter Updated (Tags/Team)"/>
    <m/>
    <m/>
    <d v="2024-01-12T08:20:53"/>
    <s v="FY24 P8"/>
    <n v="74.652164351849933"/>
    <m/>
    <m/>
  </r>
  <r>
    <n v="301"/>
    <d v="2024-01-15T14:04:10"/>
    <d v="2024-01-15T14:06:39"/>
    <s v="samekhan@deloitte.com"/>
    <s v="Sameer A Khan"/>
    <s v="HRT"/>
    <m/>
    <s v="HR Strategy &amp; Solutions"/>
    <m/>
    <m/>
    <s v="Yes"/>
    <m/>
    <m/>
    <s v="Yes"/>
    <m/>
    <m/>
    <m/>
    <m/>
    <d v="2024-01-16T00:00:00"/>
    <s v="1 week"/>
    <s v="Yes"/>
    <x v="209"/>
    <x v="251"/>
    <s v="Life Sciences &amp; Healthcare"/>
    <s v="Johns Hopkins Health _ HRT "/>
    <m/>
    <s v="Orals"/>
    <x v="2"/>
    <s v="Pricing Model;Content and Asset Creation (net-new);Content Design / Formatting;"/>
    <s v="No"/>
    <s v="&gt; $500K - $1.5M"/>
    <s v="We are looking for support in building a comprehensive SOW that includes potentially a variety of HRT scope"/>
    <s v="I'm a repeat user of the pod;"/>
    <s v="Accepted"/>
    <s v="Medium"/>
    <n v="2"/>
    <n v="0.5"/>
    <x v="18"/>
    <s v="Nicholas Gregoretti"/>
    <m/>
    <m/>
    <s v="Shwetha Chandrashekhar, Nicholas Gregoretti"/>
    <n v="0"/>
    <x v="0"/>
    <m/>
    <d v="2024-01-17T00:00:00"/>
    <m/>
    <d v="2024-01-22T00:00:00"/>
    <s v="Intake Call"/>
    <s v="Jupiter Updated (Tags/Team)"/>
    <m/>
    <m/>
    <d v="2024-01-15T14:04:10"/>
    <s v="FY24 P9"/>
    <n v="6.4137731481459923"/>
    <m/>
    <m/>
  </r>
  <r>
    <n v="302"/>
    <d v="2024-01-16T20:25:03"/>
    <d v="2024-01-16T20:26:19"/>
    <s v="jibox@deloitte.com"/>
    <s v="Jillian Munoz Box"/>
    <s v="WT"/>
    <m/>
    <m/>
    <m/>
    <s v="Workforce Strategy &amp; Analytics"/>
    <s v="Yes"/>
    <m/>
    <m/>
    <s v="Yes"/>
    <m/>
    <m/>
    <m/>
    <m/>
    <d v="2024-01-17T00:00:00"/>
    <s v="Less than one week"/>
    <s v="Not a Pursuit"/>
    <x v="4"/>
    <x v="228"/>
    <s v="Energy, Resources, &amp; Industrials"/>
    <s v="WestRock Supply Chain Workforce Enablement - Phase 1 Support"/>
    <m/>
    <s v="Orals"/>
    <x v="2"/>
    <s v="Content Design / Formatting;"/>
    <s v="No"/>
    <s v="&lt; $500,000"/>
    <s v="SMEs on hand building out detailed content, just need help formatting for consistency :) "/>
    <s v="I'm a repeat user of the pod;"/>
    <s v="Rejected"/>
    <s v="Low"/>
    <n v="1"/>
    <n v="0.33"/>
    <x v="3"/>
    <m/>
    <m/>
    <m/>
    <s v=""/>
    <s v=""/>
    <x v="1"/>
    <m/>
    <m/>
    <m/>
    <m/>
    <s v="NG 17-JAN: Reject w/ explanation - rejected due to pod capacity, design-only scope and tight turnaround time; refrerred requestor to Creative Services."/>
    <s v="Rejected/Canceled"/>
    <s v="Rejected/Canceled"/>
    <m/>
    <d v="2024-01-16T20:25:03"/>
    <s v="FY24 P9"/>
    <s v=""/>
    <m/>
    <m/>
  </r>
  <r>
    <n v="303"/>
    <d v="2024-01-18T09:31:49"/>
    <d v="2024-01-18T09:43:15"/>
    <s v="andrclark@deloitte.com"/>
    <s v="Andrew G Clark"/>
    <s v="HRT"/>
    <m/>
    <s v="Workday"/>
    <m/>
    <m/>
    <s v="Yes"/>
    <m/>
    <m/>
    <s v="No"/>
    <s v="Derek Polzien"/>
    <s v="dpolzien@deloitte.com"/>
    <m/>
    <m/>
    <d v="2024-01-19T00:00:00"/>
    <s v="1 week"/>
    <s v="Yes"/>
    <x v="210"/>
    <x v="252"/>
    <s v="Consumer"/>
    <m/>
    <m/>
    <s v="RFP"/>
    <x v="125"/>
    <s v="Content and Asset Creation (net-new);PMO Support / Bid Management;Content Design / Formatting;"/>
    <s v="No"/>
    <s v="&gt; $5M"/>
    <s v="This is a non-traditional RFP cycle. We received a packet of information to respond and likely quickly move to Orals."/>
    <s v="I'm a repeat user of the pod;"/>
    <s v="Rejected"/>
    <s v="High"/>
    <n v="3"/>
    <n v="1"/>
    <x v="3"/>
    <m/>
    <m/>
    <m/>
    <s v=""/>
    <s v=""/>
    <x v="1"/>
    <m/>
    <m/>
    <m/>
    <m/>
    <s v="NG 19 JAN: Reject w/ explanation - rejecting due to pod capacity constraints &amp; tight turnaround_x000a_Intake Call_x000a_NG 18 JAN: Will likely reject due to no capacity and tight turnaround."/>
    <s v="Rejected/Canceled"/>
    <s v="Rejected/Canceled"/>
    <m/>
    <d v="2024-01-18T09:31:49"/>
    <s v="FY24 P9"/>
    <s v=""/>
    <m/>
    <m/>
  </r>
  <r>
    <n v="304"/>
    <d v="2024-01-18T17:22:51"/>
    <d v="2024-01-18T18:25:37"/>
    <s v="mkorbieh@deloitte.com"/>
    <s v="Mark Korbieh"/>
    <s v="HRT"/>
    <m/>
    <s v="Oracle Enabled Transformation"/>
    <m/>
    <m/>
    <s v="Yes"/>
    <m/>
    <m/>
    <s v="No"/>
    <s v="Lisa Laine"/>
    <s v="llaine@deloitte.com"/>
    <m/>
    <m/>
    <d v="2024-01-23T00:00:00"/>
    <s v="2 weeks"/>
    <s v="Yes"/>
    <x v="211"/>
    <x v="253"/>
    <s v="Energy, Resources, &amp; Industrials"/>
    <m/>
    <m/>
    <s v="Pre-RFX"/>
    <x v="2"/>
    <s v="Content and Asset Creation (net-new);Content Design / Formatting;"/>
    <s v="Unsure"/>
    <s v="&gt; $500K - $1.5M"/>
    <s v="Tredegar bought a company Bonnell and is looking to bring their harmonize their HRIS into one Oracle instance.  We are looking to present to their Executives on our approach the week of February 5th.  Would like to get support on content procurement/creation and design as well, if we do not get Creative Core Services"/>
    <s v="I'm a repeat user of the pod;"/>
    <s v="Rejected"/>
    <s v="Medium"/>
    <n v="2"/>
    <n v="0.33"/>
    <x v="3"/>
    <m/>
    <m/>
    <m/>
    <s v=""/>
    <s v=""/>
    <x v="1"/>
    <m/>
    <m/>
    <m/>
    <m/>
    <s v="NG 19 JAN - Reject w/ Explanation: rejected due to pod capacity during support duration; referred to creative services and RM for bench report._x000a_NG 18 JAN - I'll get more details from Mark in the morning."/>
    <s v="Rejected/Canceled"/>
    <s v="Rejected/Canceled"/>
    <m/>
    <d v="2024-01-18T17:22:51"/>
    <s v="FY24 P9"/>
    <s v=""/>
    <m/>
    <m/>
  </r>
  <r>
    <n v="305"/>
    <d v="2024-01-19T06:54:42"/>
    <d v="2024-01-19T07:03:27"/>
    <s v="mpanek@deloitte.com"/>
    <s v="Mark Panek"/>
    <s v="HCaaS"/>
    <s v="HC Operate"/>
    <m/>
    <m/>
    <m/>
    <s v="Yes"/>
    <m/>
    <m/>
    <s v="No"/>
    <s v="Mark Squiers"/>
    <s v="msquiers@deloitte.com"/>
    <m/>
    <m/>
    <d v="2024-01-19T00:00:00"/>
    <s v="Less than one week"/>
    <s v="Yes"/>
    <x v="212"/>
    <x v="254"/>
    <s v="Technology, Media, &amp; Telecom"/>
    <m/>
    <m/>
    <s v="RFP"/>
    <x v="126"/>
    <s v="Content and Asset Creation (net-new);Content Design / Formatting;Pursuit Advisory;PMO Support / Bid Management;"/>
    <s v="Unsure"/>
    <s v="&gt; $5M"/>
    <s v="we have an RFP for Whole Foods. The LEP suggested we try to get the PCOE involved to help us with organization of materials, timelines, etc. But it sounds like they are very particular about requests at the moment. The TMT HCAAS POD is pretty strapped so just hoping for someone to help us stay organized throughout this RFP/pursuit. We currently are in the question gathering phase and those are due Tuesday 1/23. Bids are due Feb 2nd"/>
    <s v="I'm a repeat user of the pod;"/>
    <s v="Canceled"/>
    <s v="High"/>
    <n v="3"/>
    <n v="0.5"/>
    <x v="3"/>
    <m/>
    <m/>
    <m/>
    <s v=""/>
    <s v=""/>
    <x v="1"/>
    <m/>
    <m/>
    <m/>
    <m/>
    <s v="NG 22 JAN - Requestor confirmed they've received PCOE support and that Pod Support is not required_x000a_NG 19 JAN - Waiting final confirmation from requestor on PCOE v. Pod Support"/>
    <s v="Rejected/Canceled"/>
    <s v="Rejected/Canceled"/>
    <m/>
    <d v="2024-01-19T06:54:42"/>
    <s v="FY24 P9"/>
    <s v=""/>
    <m/>
    <m/>
  </r>
  <r>
    <n v="306"/>
    <d v="2024-01-19T11:50:18"/>
    <d v="2024-01-19T11:52:26"/>
    <s v="zpremji@deloitte.com"/>
    <s v="Zain Premji"/>
    <s v="HRT"/>
    <m/>
    <s v="Workday"/>
    <m/>
    <m/>
    <s v="Yes"/>
    <m/>
    <m/>
    <s v="No"/>
    <s v="Kartik Shukla"/>
    <s v="kdshukla@deloitte.com"/>
    <m/>
    <m/>
    <d v="2024-01-22T00:00:00"/>
    <s v="2 weeks"/>
    <s v="Not a Pursuit"/>
    <x v="4"/>
    <x v="144"/>
    <s v="Technology, Media, &amp; Telecom"/>
    <s v="Workday Extend Implementation"/>
    <m/>
    <s v="h"/>
    <x v="121"/>
    <s v="PMO Support / Bid Management;Content Design / Formatting;Content and Asset Creation (net-new);"/>
    <s v="No"/>
    <s v="&gt; $500K - $1.5M"/>
    <m/>
    <s v="I'm a repeat user of the pod;"/>
    <s v="Rejected"/>
    <s v="High"/>
    <n v="3"/>
    <n v="0.5"/>
    <x v="3"/>
    <m/>
    <m/>
    <m/>
    <s v=""/>
    <s v=""/>
    <x v="1"/>
    <m/>
    <m/>
    <m/>
    <m/>
    <s v="NG 25 JAN: Rejected due to pod capacity and non-response from requestor._x000a_NG 22 JAN: Connected w/ Requestor and they are unsure of scope of actual proposal; Zain said he will connect with Kathee Fox to determine if they need to develop an actual proposal/content and if so, how much support they will need. I told Zain we will evaluate the Pod's capacity to support upon receipt of additional details._x000a_NG 19 JAN: Intake call scheduled for Monday; will get better understanding of the timing of support needed."/>
    <s v="Rejected/Canceled"/>
    <s v="Rejected/Canceled"/>
    <m/>
    <d v="2024-01-19T11:50:18"/>
    <s v="FY24 P9"/>
    <s v=""/>
    <m/>
    <m/>
  </r>
  <r>
    <n v="307"/>
    <d v="2024-01-22T10:33:23"/>
    <d v="2024-01-22T10:35:42"/>
    <s v="andrclark@deloitte.com"/>
    <s v="Andrew G Clark"/>
    <s v="HRT"/>
    <m/>
    <s v="Payroll &amp; Workforce Management Solutions"/>
    <m/>
    <m/>
    <s v="Yes"/>
    <m/>
    <m/>
    <s v="No"/>
    <s v="Keith Burr"/>
    <s v="kburr@deloitte.com"/>
    <m/>
    <m/>
    <d v="2024-01-24T00:00:00"/>
    <s v="2 weeks"/>
    <s v="Yes"/>
    <x v="149"/>
    <x v="255"/>
    <s v="Consumer"/>
    <m/>
    <m/>
    <s v="RFP"/>
    <x v="127"/>
    <s v="Pursuit Advisory;Agile specific content;"/>
    <s v="Yes"/>
    <s v="&gt; $5M"/>
    <s v="Keith has request support from the Pod / Nicholas G. for Agile related support."/>
    <s v="I'm a repeat user of the pod;"/>
    <s v="Accepted"/>
    <s v="Medium"/>
    <n v="2"/>
    <n v="0.33"/>
    <x v="15"/>
    <s v="Nicholas Gregoretti"/>
    <m/>
    <m/>
    <s v="Michael Gilman, Nicholas Gregoretti"/>
    <n v="0"/>
    <x v="0"/>
    <m/>
    <d v="2024-01-23T00:00:00"/>
    <d v="2024-03-28T00:00:00"/>
    <d v="2024-04-11T00:00:00"/>
    <s v="NG 22 JAN - I'll start joining the calls for this and pull in residents as-needed."/>
    <s v="Jupiter Updated (Tags/Team)"/>
    <s v="Pending Upload"/>
    <m/>
    <d v="2024-01-22T10:33:23"/>
    <s v="FY24 P9"/>
    <n v="79.560150462959427"/>
    <m/>
    <m/>
  </r>
  <r>
    <n v="308"/>
    <d v="2024-01-22T13:58:52"/>
    <d v="2024-01-22T14:04:10"/>
    <s v="samekhan@deloitte.com"/>
    <s v="Sameer A Khan"/>
    <s v="OT"/>
    <m/>
    <m/>
    <s v="Organizational Strategy, Design, and Transition"/>
    <m/>
    <s v="No"/>
    <s v="Brian Deck"/>
    <s v="bdeck@deloitte.com"/>
    <s v="Yes"/>
    <m/>
    <m/>
    <m/>
    <m/>
    <d v="2024-01-23T00:00:00"/>
    <s v="1 week"/>
    <s v="Yes"/>
    <x v="213"/>
    <x v="256"/>
    <s v="Life Sciences &amp; Healthcare"/>
    <s v="CHOP SPOC Opp. "/>
    <m/>
    <s v="RFP"/>
    <x v="128"/>
    <s v="Pricing Model;Content Design / Formatting;"/>
    <s v="No"/>
    <s v="&gt; $500K - $1.5M"/>
    <s v="Requesting Joann Boduch and Shwetha Chandrashekhar"/>
    <s v="I'm a repeat user of the pod;"/>
    <s v="Accepted"/>
    <s v="Medium"/>
    <n v="2"/>
    <n v="0.5"/>
    <x v="18"/>
    <m/>
    <s v="Joann Boduch"/>
    <m/>
    <s v="Shwetha Chandrashekhar, Joann Boduch"/>
    <n v="0"/>
    <x v="0"/>
    <m/>
    <m/>
    <m/>
    <d v="2024-02-09T00:00:00"/>
    <s v="NG 23 JAN - Conducted intake and updated initial scope/weight in accordance with requestor details_x000a_NG 22 JAN - Intake call scheduled with requestor for 23 JAN; will update request weight/scope after"/>
    <s v="Jupiter Updated (Tags/Team)"/>
    <m/>
    <m/>
    <d v="2024-01-22T13:58:52"/>
    <s v="FY24 P9"/>
    <n v="17.417453703703359"/>
    <m/>
    <m/>
  </r>
  <r>
    <n v="309"/>
    <d v="2024-01-23T15:53:43"/>
    <d v="2024-01-23T19:40:48"/>
    <s v="mkorbieh@deloitte.com"/>
    <s v="Mark Korbieh"/>
    <s v="HRT"/>
    <m/>
    <s v="SAP/SF Enabled Transformation"/>
    <m/>
    <m/>
    <s v="Yes"/>
    <m/>
    <m/>
    <s v="No"/>
    <s v="Harry Singh"/>
    <s v="harrysingh@deloitte.com"/>
    <m/>
    <m/>
    <d v="2024-01-24T00:00:00"/>
    <s v="2 weeks"/>
    <s v="Yes"/>
    <x v="214"/>
    <x v="257"/>
    <s v="Energy, Resources, &amp; Industrials"/>
    <m/>
    <m/>
    <s v="RFP"/>
    <x v="129"/>
    <s v="PMO Support / Bid Management;Content and Asset Creation (net-new);Content Design / Formatting;"/>
    <s v="No"/>
    <s v="&gt; $5M"/>
    <s v="SAP has chosen Deloitte as one of a couple of vendors to respond to Vermont Electric and Power's ERP and HCM RFP.  I am working with Kelly Skinner on the EP side and we need some help with PMing this process, similar to what we did for Loudoun.  We don't have PCOE support as this is a small company (~200 EE).  Is this something we can get someone to support.  SAP has asked for an extension on the RFP an do due date may change."/>
    <s v="I'm a repeat user of the pod;"/>
    <s v="Accepted"/>
    <s v="High"/>
    <n v="3"/>
    <n v="1"/>
    <x v="17"/>
    <s v="Sooraj Sreenivasan"/>
    <s v="Amit Augustine Singh"/>
    <m/>
    <s v="Neema Sharma, Sooraj Sreenivasan, Amit Augustine Singh"/>
    <n v="0"/>
    <x v="0"/>
    <m/>
    <d v="2024-01-30T00:00:00"/>
    <m/>
    <d v="2024-02-21T00:00:00"/>
    <s v="AS 30 JAN: Accepted in lieu of Weyerhauser (no inputs recevied yet). Primary role is to provide PMO support and some content support. New due date is 9th Feb. _x000a_NG 26 JAN: Reject w/ explanation - rejected due to pod capacity and tight turnaround. Referred to RM and Core Creative services._x000a_Intake Call"/>
    <s v="Jupiter Updated (Tags/Team)"/>
    <s v="Content Uploaded"/>
    <m/>
    <d v="2024-01-23T15:53:43"/>
    <s v="FY24 P9"/>
    <n v="28.337696759255778"/>
    <m/>
    <m/>
  </r>
  <r>
    <n v="310"/>
    <d v="2024-01-24T15:46:09"/>
    <d v="2024-01-24T15:48:13"/>
    <s v="fsymes@deloitte.com"/>
    <s v="Frances Symes"/>
    <s v="WT"/>
    <m/>
    <m/>
    <m/>
    <s v="Workforce Development"/>
    <s v="Yes"/>
    <m/>
    <m/>
    <s v="Yes"/>
    <m/>
    <m/>
    <m/>
    <m/>
    <d v="2024-01-25T00:00:00"/>
    <s v="1 week"/>
    <s v="Yes"/>
    <x v="215"/>
    <x v="258"/>
    <s v="Technology, Media, &amp; Telecom"/>
    <s v="SBO Strategy and Tech Use Cases"/>
    <m/>
    <s v="RFP"/>
    <x v="126"/>
    <s v="Content and Asset Creation (net-new);Pricing Model;PMO Support / Bid Management;"/>
    <s v="No"/>
    <s v="&lt; $500,000"/>
    <m/>
    <s v="I'm a repeat user of the pod;"/>
    <s v="Accepted"/>
    <s v="Medium"/>
    <n v="2"/>
    <n v="0.5"/>
    <x v="13"/>
    <s v="Yi-Hui Chang"/>
    <m/>
    <m/>
    <s v="Rebecca Eakin, Yi-Hui Chang"/>
    <n v="0"/>
    <x v="0"/>
    <m/>
    <m/>
    <m/>
    <d v="2024-02-02T00:00:00"/>
    <s v="Intake Call"/>
    <s v="Jupiter Updated (Tags/Team)"/>
    <s v="Content Uploaded"/>
    <m/>
    <d v="2024-01-24T15:46:09"/>
    <s v="FY24 P9"/>
    <n v="8.3429513888913789"/>
    <m/>
    <m/>
  </r>
  <r>
    <n v="311"/>
    <d v="2024-01-25T05:14:02"/>
    <d v="2024-01-25T05:42:10"/>
    <s v="mkorbieh@deloitte.com"/>
    <s v="Mark Korbieh"/>
    <s v="HRT"/>
    <m/>
    <s v="Payroll &amp; Workforce Management Solutions"/>
    <m/>
    <m/>
    <s v="Yes"/>
    <m/>
    <m/>
    <s v="No"/>
    <s v="Mustaque Ali"/>
    <s v="muhali@deloitte.com"/>
    <m/>
    <m/>
    <d v="2024-01-25T00:00:00"/>
    <s v="Less than one week"/>
    <s v="Yes"/>
    <x v="216"/>
    <x v="259"/>
    <s v="Technology, Media, &amp; Telecom"/>
    <m/>
    <m/>
    <s v="RFI"/>
    <x v="119"/>
    <s v="PMO Support / Bid Management;Content Design / Formatting;"/>
    <s v="Unsure"/>
    <s v="&gt; $1.5M - $2.5M"/>
    <s v="Deal just came in yesterday and looking for Pod support toward an RFI due on 1/29.  Mustauqe is leading this effort with Chip and Brian.  We do not have a date on an RFP yet and so will likely have to put in another ticket once we find out if there is an RFP.  Would like to engage someone that can help manage and help source content"/>
    <s v="I'm a repeat user of the pod;"/>
    <s v="Rejected"/>
    <s v="High"/>
    <n v="3"/>
    <n v="1"/>
    <x v="3"/>
    <m/>
    <m/>
    <m/>
    <s v=""/>
    <s v=""/>
    <x v="1"/>
    <m/>
    <m/>
    <m/>
    <m/>
    <s v="NG 25 JAN: Reject w/ explanation - rejected due to pod capacity and tight turnaround time. Referred requestor to Core Creative and RM for respective MO."/>
    <s v="Rejected/Canceled"/>
    <s v="Rejected/Canceled"/>
    <m/>
    <d v="2024-01-25T05:14:02"/>
    <s v="FY24 P9"/>
    <s v=""/>
    <m/>
    <m/>
  </r>
  <r>
    <n v="312"/>
    <d v="2024-01-25T13:57:55"/>
    <d v="2024-01-25T14:04:34"/>
    <s v="gstephans@deloitte.com"/>
    <s v="Greg Stephans"/>
    <s v="HRT"/>
    <m/>
    <s v="SAP/SF Enabled Transformation"/>
    <m/>
    <m/>
    <s v="Yes"/>
    <m/>
    <m/>
    <s v="No"/>
    <s v="Derek Polzien"/>
    <s v="dpolzien@deloitte.com"/>
    <m/>
    <m/>
    <d v="2024-01-29T00:00:00"/>
    <s v="2 weeks"/>
    <s v="Yes"/>
    <x v="217"/>
    <x v="260"/>
    <s v="Consumer"/>
    <m/>
    <m/>
    <s v="RFP"/>
    <x v="130"/>
    <s v="PMO Support / Bid Management;Content and Asset Creation (net-new);Content Design / Formatting;Account Planning;Pursuit Advisory;Pricing Model;"/>
    <s v="Unsure"/>
    <s v="&gt; $1.5M - $2.5M"/>
    <s v="There are actually 2 RFPs for Ferrara (one for SuccessFactors, and another for a UKG WFM dimensions migration), but we plan to integrate both into one response.  There is a OCM component for both projects as well.  "/>
    <s v="I'm a repeat user of the pod;"/>
    <s v="Accepted"/>
    <s v="High"/>
    <n v="3"/>
    <n v="0.5"/>
    <x v="15"/>
    <s v="Larry Mallett"/>
    <s v="Neema Sharma"/>
    <m/>
    <s v="Michael Gilman, Larry Mallett, Neema Sharma"/>
    <n v="0"/>
    <x v="0"/>
    <m/>
    <d v="2024-01-30T00:00:00"/>
    <d v="2024-03-28T00:00:00"/>
    <d v="2024-04-11T00:00:00"/>
    <s v="Intake Call"/>
    <s v="Jupiter Updated (Tags/Team)"/>
    <s v="Pending Upload"/>
    <m/>
    <d v="2024-01-25T13:57:55"/>
    <s v="FY24 P9"/>
    <n v="76.418113425927004"/>
    <m/>
    <m/>
  </r>
  <r>
    <n v="313"/>
    <d v="2024-01-25T15:22:43"/>
    <d v="2024-01-25T15:23:49"/>
    <s v="elizvarghese@deloitte.com"/>
    <s v="Elizebeth Varghese"/>
    <s v="WT"/>
    <m/>
    <m/>
    <m/>
    <s v="Workforce Strategy &amp; Analytics"/>
    <s v="Yes"/>
    <m/>
    <m/>
    <s v="Yes"/>
    <m/>
    <m/>
    <m/>
    <m/>
    <d v="2024-01-26T00:00:00"/>
    <s v="Less than one week"/>
    <s v="Not a Pursuit"/>
    <x v="4"/>
    <x v="261"/>
    <s v="Financial Services"/>
    <m/>
    <m/>
    <m/>
    <x v="2"/>
    <s v="Content and Asset Creation (net-new);"/>
    <s v="No"/>
    <s v="&lt; $500,000"/>
    <s v="Looking to build out some content. "/>
    <s v="I'm a repeat user of the pod;"/>
    <s v="Rejected"/>
    <s v="Low"/>
    <n v="1"/>
    <n v="0.33"/>
    <x v="3"/>
    <m/>
    <m/>
    <m/>
    <s v=""/>
    <s v=""/>
    <x v="1"/>
    <m/>
    <m/>
    <m/>
    <s v=""/>
    <s v="NG 26 JAN: Reject w/ explanation; reject due to non pursuit and tight turnaround._x000a_NG 25 JAN: Will likely reject due to non-pursuit and tight turnaround."/>
    <s v="Rejected/Canceled"/>
    <s v="Rejected/Canceled"/>
    <m/>
    <d v="2024-01-25T15:22:43"/>
    <s v="FY24 P9"/>
    <s v=""/>
    <m/>
    <m/>
  </r>
  <r>
    <n v="314"/>
    <d v="2024-01-26T11:13:50"/>
    <d v="2024-01-26T11:18:20"/>
    <s v="jhiipakka@deloitte.com"/>
    <s v="Julie Hiipakka"/>
    <s v="WT"/>
    <m/>
    <m/>
    <m/>
    <s v="Workforce Development"/>
    <s v="Yes"/>
    <m/>
    <m/>
    <s v="No"/>
    <s v="Brian Deck"/>
    <s v="bdeck@deloitte.com"/>
    <m/>
    <m/>
    <d v="2024-01-26T00:00:00"/>
    <s v="Less than one week"/>
    <s v="Yes"/>
    <x v="218"/>
    <x v="262"/>
    <s v="Life Sciences &amp; Healthcare"/>
    <m/>
    <m/>
    <s v="Orals"/>
    <x v="2"/>
    <s v="PMO Support / Bid Management;Content Design / Formatting;"/>
    <s v="No"/>
    <s v="&lt; $500,000"/>
    <s v="Rebecca helped us w/ the RFP submission and now we're doing orals! we're doing prep in 30 Rock wednesdsay and the presentation is live thursday."/>
    <s v="I'm a repeat user of the pod;"/>
    <s v="Accepted"/>
    <s v="Medium"/>
    <n v="2"/>
    <n v="0.5"/>
    <x v="13"/>
    <m/>
    <m/>
    <m/>
    <s v="Rebecca Eakin"/>
    <n v="0"/>
    <x v="0"/>
    <m/>
    <d v="2024-01-29T00:00:00"/>
    <m/>
    <d v="2024-02-06T00:00:00"/>
    <m/>
    <s v="Jupiter Updated (Tags/Team)"/>
    <s v="Content Uploaded"/>
    <m/>
    <d v="2024-01-26T11:13:50"/>
    <s v="FY24 P9"/>
    <n v="10.532060185185401"/>
    <m/>
    <m/>
  </r>
  <r>
    <n v="315"/>
    <d v="2024-01-29T17:47:20"/>
    <d v="2024-01-29T17:57:14"/>
    <s v="kcaputo@deloitte.com"/>
    <s v="Katharine Caputo Cahen"/>
    <s v="OT"/>
    <m/>
    <m/>
    <s v="Change Services (CS&amp;A / T&amp;C)"/>
    <m/>
    <s v="Yes"/>
    <m/>
    <m/>
    <s v="No"/>
    <s v="Jessica Like (Syslo)"/>
    <s v="jlike@deloitte.com"/>
    <m/>
    <m/>
    <d v="2024-01-31T00:00:00"/>
    <s v="3 weeks"/>
    <s v="Yes"/>
    <x v="219"/>
    <x v="263"/>
    <s v="Life Sciences &amp; Healthcare"/>
    <s v="Roche OCM Assessment &amp; Capabilities Workshop"/>
    <m/>
    <s v="Early Conversations"/>
    <x v="2"/>
    <s v="Content and Asset Creation (net-new);Client workshop prep;"/>
    <s v="No"/>
    <s v="&lt; $500,000"/>
    <s v="Current state assessment of Roche's in-house OCM capabilities (upfront light assessment + live client workshop), eventually leading to developing a training curriculum for their OCM team that incorporates our Transformation Intelligence methodology / tools; longer term Operate play to augment their existing in-house team whenever they can't meet demand; targeting client workshop for sometime in February"/>
    <s v="Word of mouth;"/>
    <s v="Accepted"/>
    <s v="Medium"/>
    <n v="2"/>
    <n v="0.33"/>
    <x v="17"/>
    <s v="(Maddy) Madhusudan Purushothaman"/>
    <m/>
    <m/>
    <s v="Neema Sharma, (Maddy) Madhusudan Purushothaman"/>
    <n v="0"/>
    <x v="0"/>
    <m/>
    <d v="2024-01-30T00:00:00"/>
    <m/>
    <d v="2024-03-06T00:00:00"/>
    <s v="The requirement for GTM POD is closed. However, the document is being worked upon. I will follow up in a couple of weeks to check back with the team."/>
    <s v="Jupiter Updated (Tags/Team)"/>
    <m/>
    <m/>
    <d v="2024-01-29T17:47:20"/>
    <s v="FY24 P9"/>
    <n v="36.25879629629344"/>
    <m/>
    <m/>
  </r>
  <r>
    <n v="316"/>
    <d v="2024-01-30T12:42:46"/>
    <d v="2024-01-30T12:45:10"/>
    <s v="gstephans@deloitte.com"/>
    <s v="Greg Stephans"/>
    <s v="HRT"/>
    <m/>
    <s v="HR Strategy &amp; Solutions"/>
    <m/>
    <m/>
    <s v="Yes"/>
    <m/>
    <m/>
    <s v="No"/>
    <s v="Derek Polzien"/>
    <s v="dpolzien@deloitte.com"/>
    <m/>
    <m/>
    <d v="2024-01-30T00:00:00"/>
    <s v="Less than one week"/>
    <s v="Yes"/>
    <x v="153"/>
    <x v="178"/>
    <s v="Consumer"/>
    <m/>
    <m/>
    <m/>
    <x v="2"/>
    <s v="SOW Creation;"/>
    <s v="No"/>
    <s v="&gt; $500K - $1.5M"/>
    <s v="We've received verbal commit from Kirkland &amp; Ellis for our phase 1 work (HR Assessment) and the client would like a SOW by this Friday (2/2).  Would like Logan Webb to continue her support of this given her strong background in the RFP submission."/>
    <s v="I'm a repeat user of the pod;"/>
    <s v="Accepted"/>
    <s v="Low"/>
    <n v="1"/>
    <n v="0.17"/>
    <x v="7"/>
    <m/>
    <m/>
    <m/>
    <s v="Logan Webb"/>
    <n v="0"/>
    <x v="0"/>
    <m/>
    <d v="2024-01-30T00:00:00"/>
    <m/>
    <d v="2024-02-06T00:00:00"/>
    <s v="NG 30 JAN: Pinged with requestor; he said they will work around Logan's availability. Looking for her support given her knowledge of K&amp;E._x000a_LW: SOW was finalized on 2/5 - waiting to see if there are any additional tweaks this week before closing (will close when the SOW is submitted)."/>
    <s v="Jupiter Updated (Tags/Team)"/>
    <s v="Content Uploaded"/>
    <m/>
    <d v="2024-01-30T12:42:46"/>
    <s v="FY24 P9"/>
    <n v="6.4703009259246755"/>
    <m/>
    <m/>
  </r>
  <r>
    <n v="317"/>
    <d v="2024-01-30T19:39:07"/>
    <d v="2024-01-30T19:39:43"/>
    <s v="dpolzien@deloitte.com"/>
    <s v="Derek Polzien"/>
    <s v="Cross Functional Shared Services - HR, FIN, IT, Sourcing"/>
    <m/>
    <m/>
    <m/>
    <m/>
    <s v="Yes"/>
    <m/>
    <m/>
    <s v="Yes"/>
    <m/>
    <m/>
    <m/>
    <m/>
    <d v="2024-02-01T00:00:00"/>
    <s v="3 weeks"/>
    <s v="Yes"/>
    <x v="220"/>
    <x v="264"/>
    <s v="Consumer"/>
    <m/>
    <m/>
    <s v="RFP"/>
    <x v="129"/>
    <s v="Content Design / Formatting;PMO Support / Bid Management;"/>
    <s v="Unsure"/>
    <s v="&gt; $5M"/>
    <m/>
    <s v="I'm a repeat user of the pod;"/>
    <s v="Accepted"/>
    <s v="High"/>
    <n v="3"/>
    <n v="0.5"/>
    <x v="16"/>
    <s v="Cole Butchen"/>
    <s v="Amit Augustine Singh"/>
    <m/>
    <s v="Veronica Holleran, Cole Butchen, Amit Augustine Singh"/>
    <n v="0"/>
    <x v="0"/>
    <m/>
    <d v="2024-02-02T00:00:00"/>
    <m/>
    <d v="2024-05-21T00:00:00"/>
    <s v="NG 31 JAN: Intake call scheduled for 01 FEB; requestor said he will have more info by that day._x000a_VH 8 MAR: Updated to on-hold as Orals is anticipated to be pushed to wk of 4/15 or 4/22_x000a_VH 26 MAR: Whirlpool came back with follow up questions we just responded to. Anticipate Orals invite on 4/1_x000a_VH 15 MAY: Orals completed. Client has come back 3 times for more data/info. Awaiting confirm of all responses being completed and no further questions_x000a_VH 21 May: Derek confirmed we were not selected"/>
    <s v="Jupiter Updated (Tags/Team)"/>
    <s v="Pending Upload"/>
    <m/>
    <d v="2024-01-30T19:39:07"/>
    <s v="FY24 P9"/>
    <n v="111.18116898147855"/>
    <m/>
    <m/>
  </r>
  <r>
    <n v="318"/>
    <d v="2024-02-02T09:25:32"/>
    <d v="2024-02-02T09:26:43"/>
    <s v="jibox@deloitte.com"/>
    <s v="Jillian Munoz Box"/>
    <s v="WT"/>
    <m/>
    <m/>
    <m/>
    <s v="Workforce Strategy &amp; Analytics"/>
    <s v="Yes"/>
    <m/>
    <m/>
    <s v="Yes"/>
    <m/>
    <m/>
    <m/>
    <m/>
    <d v="2024-02-02T00:00:00"/>
    <s v="1 week"/>
    <s v="Yes"/>
    <x v="221"/>
    <x v="265"/>
    <s v="Energy, Resources, &amp; Industrials"/>
    <s v="Talent Strategy &amp; Skills Activation"/>
    <m/>
    <s v="Orals"/>
    <x v="2"/>
    <s v="Content and Asset Creation (net-new);Content Design / Formatting;"/>
    <s v="No"/>
    <s v="&lt; $500,000"/>
    <m/>
    <s v="I'm a repeat user of the pod;"/>
    <s v="Accepted"/>
    <s v="Medium"/>
    <n v="2"/>
    <n v="0.5"/>
    <x v="13"/>
    <m/>
    <m/>
    <m/>
    <s v="Rebecca Eakin"/>
    <n v="0"/>
    <x v="0"/>
    <m/>
    <d v="2024-02-02T00:00:00"/>
    <m/>
    <d v="2024-02-14T00:00:00"/>
    <m/>
    <s v="Jupiter Updated (Tags/Team)"/>
    <m/>
    <m/>
    <d v="2024-02-02T09:25:32"/>
    <s v="FY24 P9"/>
    <n v="11.607268518520868"/>
    <m/>
    <m/>
  </r>
  <r>
    <n v="319"/>
    <d v="2024-02-08T11:29:12"/>
    <d v="2024-02-08T12:15:51"/>
    <s v="kduerr@deloitte.com"/>
    <s v="Katie Duerr"/>
    <s v="HCaaS"/>
    <s v="HC Operate"/>
    <m/>
    <m/>
    <m/>
    <s v="Yes"/>
    <m/>
    <m/>
    <s v="Yes"/>
    <m/>
    <m/>
    <m/>
    <m/>
    <d v="2024-02-08T00:00:00"/>
    <s v="Less than one week"/>
    <s v="Not a Pursuit"/>
    <x v="4"/>
    <x v="266"/>
    <s v="Energy, Resources, &amp; Industrials"/>
    <s v="Discovery Energy"/>
    <m/>
    <s v="RFP"/>
    <x v="128"/>
    <s v="Move data from Excel to Word format;"/>
    <s v="No"/>
    <s v="&gt; $2.5M - $5M"/>
    <m/>
    <s v="I'm a repeat user of the pod;"/>
    <s v="Rejected"/>
    <s v="Low"/>
    <n v="1"/>
    <n v="0.5"/>
    <x v="3"/>
    <m/>
    <m/>
    <m/>
    <s v=""/>
    <s v=""/>
    <x v="1"/>
    <m/>
    <m/>
    <m/>
    <m/>
    <s v="NG 08 FEB - Rejected due to pod capacity, tight turnaround and scope of work."/>
    <s v="Rejected/Canceled"/>
    <s v="Rejected/Canceled"/>
    <m/>
    <d v="2024-02-08T11:29:12"/>
    <s v="FY24 P9"/>
    <s v=""/>
    <m/>
    <m/>
  </r>
  <r>
    <n v="320"/>
    <d v="2024-02-09T08:20:49"/>
    <d v="2024-02-09T08:28:15"/>
    <s v="dchalanick@deloitte.com"/>
    <s v="Daniel Chalanick"/>
    <s v="Leadership Talent Strategy"/>
    <m/>
    <m/>
    <m/>
    <m/>
    <s v="Yes"/>
    <m/>
    <m/>
    <s v="No"/>
    <s v="Carissa Kilgour"/>
    <s v="ckilgour@deloitte.com"/>
    <m/>
    <m/>
    <d v="2024-02-12T00:00:00"/>
    <s v="3 weeks"/>
    <s v="Yes"/>
    <x v="222"/>
    <x v="267"/>
    <s v="Energy, Resources, &amp; Industrials"/>
    <m/>
    <m/>
    <s v="RFP"/>
    <x v="131"/>
    <s v="PMO Support / Bid Management;Content and Asset Creation (net-new);Content Design / Formatting;Pricing Model;"/>
    <s v="Unsure"/>
    <s v="&gt; $500K - $1.5M"/>
    <s v="Looking for HC offering support to develop / provide content, solution and pricing for a Leadership Assessment Center for Airbus Americas as they ramp up production in Mobile, AL.  Airbus is looking to host assessments (1 day each) to evaluate internal and external candidates for leadership positions using a pre-defined criteria and checklist."/>
    <s v="I'm a repeat user of the pod;"/>
    <s v="Accepted"/>
    <s v="High"/>
    <n v="3"/>
    <n v="0.5"/>
    <x v="18"/>
    <s v="Cole Butchen"/>
    <m/>
    <m/>
    <s v="Shwetha Chandrashekhar, Cole Butchen"/>
    <n v="0"/>
    <x v="0"/>
    <n v="0"/>
    <d v="2024-02-12T00:00:00"/>
    <m/>
    <d v="2024-02-29T00:00:00"/>
    <s v="Intake Call"/>
    <s v="Jupiter Updated (Tags/Team)"/>
    <m/>
    <m/>
    <d v="2024-02-09T08:20:49"/>
    <s v="FY24 P9"/>
    <n v="19.652210648149776"/>
    <m/>
    <m/>
  </r>
  <r>
    <n v="321"/>
    <d v="2024-02-12T12:26:21"/>
    <d v="2024-02-12T12:30:11"/>
    <s v="ggeiselman@deloitte.com"/>
    <s v="Graham Geiselman"/>
    <s v="OT"/>
    <m/>
    <m/>
    <s v="Change Services (CS&amp;A / T&amp;C)"/>
    <m/>
    <s v="Yes"/>
    <m/>
    <m/>
    <s v="No"/>
    <s v="Colleen Cheesman"/>
    <s v="ccheesman@deloitte.com"/>
    <m/>
    <m/>
    <d v="2024-02-13T00:00:00"/>
    <s v="2 weeks"/>
    <s v="Yes"/>
    <x v="223"/>
    <x v="268"/>
    <s v="Consumer"/>
    <m/>
    <m/>
    <s v="RFP"/>
    <x v="131"/>
    <s v="Content Design / Formatting;Content and Asset Creation (net-new);Pursuit Advisory;"/>
    <s v="Unsure"/>
    <s v="&gt; $1.5M - $2.5M"/>
    <s v="Colleen has already discussed with Shwetha Chandrashekhar - hoping she's able to support!"/>
    <s v="Word of mouth;"/>
    <s v="Accepted"/>
    <s v="Low"/>
    <n v="1"/>
    <n v="0.25"/>
    <x v="18"/>
    <s v="Cole Butchen"/>
    <m/>
    <m/>
    <s v="Shwetha Chandrashekhar, Cole Butchen"/>
    <n v="0"/>
    <x v="0"/>
    <n v="0"/>
    <d v="2024-02-12T00:00:00"/>
    <m/>
    <d v="2024-02-29T00:00:00"/>
    <m/>
    <s v="Jupiter Updated (Tags/Team)"/>
    <m/>
    <m/>
    <d v="2024-02-12T12:26:21"/>
    <s v="FY24 P10"/>
    <n v="16.481701388889633"/>
    <m/>
    <m/>
  </r>
  <r>
    <n v="322"/>
    <d v="2024-02-19T13:04:48"/>
    <d v="2024-02-19T13:08:08"/>
    <s v="jibox@deloitte.com"/>
    <s v="Jillian Munoz Box"/>
    <s v="WT"/>
    <m/>
    <m/>
    <m/>
    <s v="Workforce Development"/>
    <s v="Yes"/>
    <m/>
    <m/>
    <s v="Yes"/>
    <m/>
    <m/>
    <m/>
    <m/>
    <d v="2024-02-19T00:00:00"/>
    <s v="Less than one week"/>
    <s v="Not a Pursuit"/>
    <x v="4"/>
    <x v="269"/>
    <s v="Energy, Resources, &amp; Industrials"/>
    <s v="Teck Mining Compliance Learning Strategy "/>
    <m/>
    <s v="RFI"/>
    <x v="132"/>
    <s v="Content and Asset Creation (net-new);PMO Support / Bid Management;"/>
    <s v="No"/>
    <s v="&lt; $500,000"/>
    <s v="New client for the firm. Interested in a 2-3 year strategy with a first-year roadmap that acts as a &quot;double-click&quot; into the work that will be done over the next year. "/>
    <s v="I'm a repeat user of the pod;"/>
    <s v="Rejected"/>
    <s v="Medium"/>
    <n v="2"/>
    <n v="0.5"/>
    <x v="3"/>
    <m/>
    <m/>
    <m/>
    <s v=""/>
    <s v=""/>
    <x v="1"/>
    <m/>
    <m/>
    <m/>
    <m/>
    <m/>
    <s v="Rejected/Canceled"/>
    <s v="Rejected/Canceled"/>
    <m/>
    <d v="2024-02-19T13:04:48"/>
    <s v="FY24 P10"/>
    <s v=""/>
    <m/>
    <m/>
  </r>
  <r>
    <n v="323"/>
    <d v="2024-02-19T14:18:47"/>
    <d v="2024-02-19T14:20:06"/>
    <s v="cobordeaux@deloitte.com"/>
    <s v="Colleen M Bordeaux"/>
    <s v="WT"/>
    <m/>
    <m/>
    <m/>
    <s v="Workforce Strategy &amp; Analytics"/>
    <s v="Yes"/>
    <m/>
    <m/>
    <s v="Yes"/>
    <m/>
    <m/>
    <m/>
    <m/>
    <d v="2024-02-12T00:00:00"/>
    <s v="1 week"/>
    <s v="Yes"/>
    <x v="224"/>
    <x v="270"/>
    <s v="Life Sciences &amp; Healthcare"/>
    <s v="UCSF leadership development"/>
    <m/>
    <s v="RFP"/>
    <x v="133"/>
    <s v="Content and Asset Creation (net-new);Pricing Model;Pursuit Advisory;"/>
    <s v="No"/>
    <s v="&gt; $2.5M - $5M"/>
    <m/>
    <s v="Someone from the pod reached out to me offering to assist on my pursuit;"/>
    <s v="Accepted"/>
    <s v="Medium"/>
    <n v="2"/>
    <n v="0.5"/>
    <x v="13"/>
    <m/>
    <m/>
    <m/>
    <s v="Rebecca Eakin"/>
    <n v="0"/>
    <x v="0"/>
    <m/>
    <d v="2024-02-15T00:00:00"/>
    <m/>
    <d v="2024-02-23T00:00:00"/>
    <s v="Intake Call"/>
    <s v="Jupiter Updated (Tags/Team)"/>
    <s v="Content Uploaded"/>
    <m/>
    <d v="2024-02-19T14:18:47"/>
    <s v="FY24 P10"/>
    <n v="3.4036226851821993"/>
    <m/>
    <m/>
  </r>
  <r>
    <n v="324"/>
    <d v="2024-02-21T06:56:53"/>
    <d v="2024-02-21T07:07:00"/>
    <s v="chrisforti@deloitte.com"/>
    <s v="Chris Forti"/>
    <s v="HRT"/>
    <m/>
    <s v="ServiceNow HRT"/>
    <m/>
    <m/>
    <s v="Yes"/>
    <m/>
    <m/>
    <s v="No"/>
    <s v="Joel Thompson"/>
    <s v="joelthompson@deloitte.com"/>
    <m/>
    <m/>
    <d v="2024-02-21T00:00:00"/>
    <s v="2 weeks"/>
    <s v="Yes"/>
    <x v="225"/>
    <x v="271"/>
    <s v="Life Sciences &amp; Healthcare"/>
    <m/>
    <m/>
    <s v="RFP"/>
    <x v="134"/>
    <s v="PMO Support / Bid Management;Content Design / Formatting;"/>
    <s v="No"/>
    <s v="&gt; $500K - $1.5M"/>
    <s v="Internal kick off call today at 12pm ET that I will be on.  Also, there will be a 15 min call with the client this week, likely on 2/22.  Not sure the GTM team will be able to provide support for this call and we will move forward regardless.  Questions to client need to be submitted by 3/1."/>
    <s v="I'm a repeat user of the pod;"/>
    <s v="Accepted"/>
    <s v="High"/>
    <n v="3"/>
    <n v="0.5"/>
    <x v="9"/>
    <s v="(Maddy) Madhusudan Purushothaman"/>
    <s v="Larry Mallett"/>
    <m/>
    <s v="Yi-Hui Chang, (Maddy) Madhusudan Purushothaman, Larry Mallett"/>
    <n v="0"/>
    <x v="0"/>
    <m/>
    <d v="2024-04-17T00:00:00"/>
    <m/>
    <d v="2024-04-23T00:00:00"/>
    <s v="Waiting for Oral confirmation and schedule"/>
    <s v="Jupiter Updated (Tags/Team)"/>
    <s v="Nothing to Upload"/>
    <m/>
    <d v="2024-02-21T06:56:53"/>
    <s v="FY24 P10"/>
    <n v="61.710497685184237"/>
    <m/>
    <m/>
  </r>
  <r>
    <n v="325"/>
    <d v="2024-02-22T10:56:05"/>
    <d v="2024-02-22T10:59:22"/>
    <s v="ceisenmann@deloitte.com"/>
    <s v="Carl Eisenmann"/>
    <s v="HRT"/>
    <m/>
    <s v="Oracle Enabled Transformation"/>
    <m/>
    <m/>
    <s v="Yes"/>
    <m/>
    <m/>
    <s v="Yes"/>
    <m/>
    <m/>
    <m/>
    <m/>
    <d v="2024-02-27T00:00:00"/>
    <s v="3 weeks"/>
    <s v="Not a Pursuit"/>
    <x v="4"/>
    <x v="272"/>
    <s v="Not a pursuit"/>
    <m/>
    <m/>
    <m/>
    <x v="135"/>
    <s v="PMO Support / Bid Management;Content Design / Formatting;"/>
    <s v="Unsure"/>
    <s v="N/A - Not a pursuit"/>
    <s v="The Oracle practice is preparing to submit an application to Oracle to become an Oracle Now partner. This is critical to our success in Mid-Market and we need support to manage the steps and build the content. "/>
    <s v="I'm a repeat user of the pod;"/>
    <s v="Accepted"/>
    <s v="Medium"/>
    <n v="2"/>
    <n v="0.17"/>
    <x v="20"/>
    <s v="Amit Augustine Singh"/>
    <m/>
    <m/>
    <s v="Sooraj Sreenivasan, Amit Augustine Singh"/>
    <n v="0"/>
    <x v="0"/>
    <m/>
    <d v="2024-02-28T00:00:00"/>
    <m/>
    <d v="2024-05-20T00:00:00"/>
    <s v="2/29 - sent email to carl,awaiting response for with link to deck. Below are some inputs from initial discussion with Natkar, Nitin _x000a_scope of the work is to create/design brand for Oracle now.. is this correct? Any other inputs if you want to highlight to the design team about the ask? - Ask is to create a Deloitte branded Oracle HRT microsite that Oracle will embed on their Oracle NOW website_x000a_Carl - we will also need PPT template with same theme_x000a_what is the approx. number of pages that we are expecting? - One landing page with 4 scrolls / pages. Vertical scrolling. _x000a_Due date given in the intake form is March 15th. Is this flexible? Ideally earlier than that._x000a_Are there any supporting documents to be shared to the designer? We have PDFs and POV documents on Mid Market that we can share._x000a_Any other guidance/instructions to the designer? - My two cents. Keep the customer in mind - UI should be intuitive and attractive. _x000a_No further updates from team after sharing first draft created by design team. Sent out email on 5/15 about closing the request since no response from team. Closing this request on 5/20 and have informed them to start a new one in case they need further support."/>
    <s v="Not a Pursuit"/>
    <s v="Nothing to Upload"/>
    <m/>
    <d v="2024-02-22T10:56:05"/>
    <s v="FY24 P10"/>
    <n v="87.544386574074451"/>
    <m/>
    <m/>
  </r>
  <r>
    <n v="326"/>
    <d v="2024-02-23T09:17:57"/>
    <d v="2024-02-23T09:20:05"/>
    <s v="sbadgi@deloitte.com"/>
    <s v="Satish Badgi"/>
    <s v="HRT"/>
    <m/>
    <s v="SAP/SF Enabled Transformation"/>
    <m/>
    <m/>
    <s v="Yes"/>
    <m/>
    <m/>
    <s v="Yes"/>
    <m/>
    <m/>
    <m/>
    <m/>
    <d v="2024-03-01T00:00:00"/>
    <s v="4 + weeks"/>
    <s v="Not a Pursuit"/>
    <x v="4"/>
    <x v="273"/>
    <s v="Not a pursuit"/>
    <s v="GTM Payroll Lab"/>
    <m/>
    <m/>
    <x v="2"/>
    <s v="Content Design / Formatting;"/>
    <s v="No"/>
    <s v="N/A - Not a pursuit"/>
    <s v="This is a Go to market payroll lab that we are taking to many potential clients in payroll space."/>
    <s v="I'm a repeat user of the pod;"/>
    <s v="Accepted"/>
    <s v="Low"/>
    <n v="1"/>
    <n v="0.25"/>
    <x v="15"/>
    <m/>
    <m/>
    <m/>
    <s v="Michael Gilman"/>
    <n v="0"/>
    <x v="0"/>
    <m/>
    <d v="2024-03-05T00:00:00"/>
    <m/>
    <d v="2024-04-11T00:00:00"/>
    <m/>
    <s v="Not a Pursuit"/>
    <s v="Nothing to Upload"/>
    <m/>
    <d v="2024-02-23T09:17:57"/>
    <s v="FY24 P10"/>
    <n v="47.612534722218697"/>
    <m/>
    <m/>
  </r>
  <r>
    <n v="327"/>
    <d v="2024-02-27T06:55:42"/>
    <d v="2024-02-27T07:00:00"/>
    <s v="fsymes@deloitte.com"/>
    <s v="Frances Symes"/>
    <s v="WT"/>
    <m/>
    <m/>
    <m/>
    <s v="Workforce Development"/>
    <s v="Yes"/>
    <m/>
    <m/>
    <s v="Yes"/>
    <m/>
    <m/>
    <m/>
    <m/>
    <d v="2024-02-27T00:00:00"/>
    <s v="Less than one week"/>
    <s v="Yes"/>
    <x v="221"/>
    <x v="274"/>
    <s v="Energy, Resources, &amp; Industrials"/>
    <m/>
    <m/>
    <s v="RFP"/>
    <x v="136"/>
    <s v="Content and Asset Creation (net-new);Content Design / Formatting;"/>
    <s v="No"/>
    <s v="&lt; $500,000"/>
    <s v="Rebecca Eakin had been supporting this with Jill Box - I am taking over the pursuit and need some help making some edits to the approach and pricing over the next couple days"/>
    <s v="I'm a repeat user of the pod;"/>
    <s v="Accepted"/>
    <s v="Low"/>
    <n v="1"/>
    <n v="0.33"/>
    <x v="13"/>
    <m/>
    <m/>
    <m/>
    <s v="Rebecca Eakin"/>
    <n v="0"/>
    <x v="0"/>
    <m/>
    <d v="2024-02-27T00:00:00"/>
    <m/>
    <d v="2024-04-02T00:00:00"/>
    <m/>
    <s v="Jupiter Updated (Tags/Team)"/>
    <s v="Pending Upload"/>
    <m/>
    <d v="2024-02-27T06:55:42"/>
    <s v="FY24 P10"/>
    <n v="34.711319444446417"/>
    <m/>
    <m/>
  </r>
  <r>
    <n v="328"/>
    <d v="2024-02-27T12:17:32"/>
    <d v="2024-02-27T12:22:56"/>
    <s v="mpanek@deloitte.com"/>
    <s v="Mark Panek"/>
    <s v="HCaaS"/>
    <s v="HC Operate"/>
    <m/>
    <m/>
    <m/>
    <s v="No"/>
    <s v="usha r  "/>
    <s v="ur@deloitte.com"/>
    <s v="No"/>
    <s v="Atin Garg"/>
    <s v="atgarg@deloitte.com"/>
    <m/>
    <m/>
    <d v="2024-02-28T00:00:00"/>
    <s v="1 week"/>
    <s v="Yes"/>
    <x v="226"/>
    <x v="275"/>
    <s v="Technology, Media, &amp; Telecom"/>
    <m/>
    <m/>
    <s v="RFP"/>
    <x v="137"/>
    <s v="Content Design / Formatting;"/>
    <s v="No"/>
    <s v="&gt; $1.5M - $2.5M"/>
    <s v="Usha and Atin are working on a sales deck that requires formatting help"/>
    <s v="I'm a repeat user of the pod;"/>
    <s v="Rejected"/>
    <s v="Medium"/>
    <n v="2"/>
    <n v="0.5"/>
    <x v="3"/>
    <m/>
    <m/>
    <m/>
    <s v=""/>
    <s v=""/>
    <x v="1"/>
    <m/>
    <m/>
    <m/>
    <m/>
    <s v="NG 28 FEB: Reject w/ Explanation - rejected due to pod capacity and design-only support._x000a_NG 27 FEB: Pending review, may wind up rejecting due to design-only scope. Connected with requestor and confirmed scope is to format ~20 slides; no other support is needed."/>
    <s v="Rejected/Canceled"/>
    <s v="Rejected/Canceled"/>
    <m/>
    <d v="2024-02-27T12:17:32"/>
    <s v="FY24 P10"/>
    <s v=""/>
    <m/>
    <m/>
  </r>
  <r>
    <n v="329"/>
    <d v="2024-02-28T09:27:40"/>
    <d v="2024-02-28T09:37:13"/>
    <s v="lchristensen@deloitte.com"/>
    <s v="Lori Christensen"/>
    <s v="HRT"/>
    <m/>
    <s v="Workday"/>
    <m/>
    <m/>
    <s v="No"/>
    <s v="Joe Grossnickle, myself and Jonathan Gomez"/>
    <s v="Gomez, Jonathan &lt;jongomez@deloitte.com&gt;; Grossnickle, Joseph &lt;jgrossnickle@deloitte.com&gt;; Christensen, Lori &lt;lchristensen@deloitte.com&gt;"/>
    <s v="No"/>
    <s v="Joe Grossnickle"/>
    <s v="Grossnickle, Joseph &lt;jgrossnickle@deloitte.com&gt;"/>
    <m/>
    <m/>
    <d v="2024-02-28T00:00:00"/>
    <s v="Less than one week"/>
    <s v="Yes"/>
    <x v="227"/>
    <x v="276"/>
    <s v="Technology, Media, &amp; Telecom"/>
    <s v="AT&amp;T Payroll Stabilization"/>
    <m/>
    <s v="Early Conversations"/>
    <x v="2"/>
    <s v="Content Design / Formatting;"/>
    <s v="No"/>
    <s v="&gt; $500K - $1.5M"/>
    <s v="We are looking for support with formatting and design of 3-4 slides for the AT&amp;T payroll stabilization analysis. Timelines will be from today/tomorrow with a deadline of next Tuesday/Wednesday"/>
    <s v="Word of mouth;"/>
    <s v="Accepted"/>
    <s v="Low"/>
    <n v="1"/>
    <n v="0.33"/>
    <x v="17"/>
    <m/>
    <m/>
    <m/>
    <s v="Neema Sharma"/>
    <n v="0"/>
    <x v="0"/>
    <m/>
    <d v="2024-02-29T00:00:00"/>
    <m/>
    <d v="2024-03-19T00:00:00"/>
    <s v="Content still being developed. Neema to check with the team for final copy for upload to Stash."/>
    <s v="Jupiter Updated (Tags/Team)"/>
    <m/>
    <m/>
    <d v="2024-02-28T09:27:40"/>
    <s v="FY24 P10"/>
    <n v="19.605787037035043"/>
    <m/>
    <m/>
  </r>
  <r>
    <n v="330"/>
    <d v="2024-02-28T15:59:45"/>
    <d v="2024-02-28T16:03:59"/>
    <s v="alexchun@deloitte.com"/>
    <s v="Alex Chun"/>
    <s v="WT"/>
    <m/>
    <m/>
    <m/>
    <s v="Workforce Strategy &amp; Analytics"/>
    <s v="Yes"/>
    <m/>
    <m/>
    <s v="No"/>
    <s v="Bhawna Bist"/>
    <s v="bbist@deloitte.com"/>
    <m/>
    <m/>
    <d v="2024-02-29T00:00:00"/>
    <s v="Less than one week"/>
    <s v="Not a Pursuit"/>
    <x v="4"/>
    <x v="277"/>
    <s v="Life Sciences &amp; Healthcare"/>
    <s v="Stanford Healthcare TA Advisory Support"/>
    <m/>
    <s v="Pre-RFX"/>
    <x v="2"/>
    <s v="Content Design / Formatting;Content and Asset Creation (net-new);"/>
    <s v="No"/>
    <s v="&gt; $500K - $1.5M"/>
    <s v="Requesting design and content support on materials for an upcoming client conversation.  "/>
    <s v="I'm a repeat user of the pod;"/>
    <s v="Rejected"/>
    <s v="Medium"/>
    <n v="1"/>
    <n v="0.33"/>
    <x v="3"/>
    <m/>
    <m/>
    <m/>
    <s v=""/>
    <s v=""/>
    <x v="1"/>
    <m/>
    <m/>
    <m/>
    <m/>
    <s v="NG 29 FEB: Reject w/ Explanation - rejected due to pod capacity and design-only support; referred to RM for support."/>
    <s v="Rejected/Canceled"/>
    <s v="Rejected/Canceled"/>
    <m/>
    <d v="2024-02-28T15:59:45"/>
    <s v="FY24 P10"/>
    <s v=""/>
    <m/>
    <m/>
  </r>
  <r>
    <n v="331"/>
    <d v="2024-03-01T10:01:51"/>
    <d v="2024-03-01T10:57:31"/>
    <s v="lchristensen@deloitte.com"/>
    <s v="Lori Christensen"/>
    <s v="HRT"/>
    <m/>
    <s v="Payroll &amp; Workforce Management Solutions"/>
    <m/>
    <m/>
    <s v="No"/>
    <s v="Joseph Grossnickle, Lori Christensen"/>
    <s v="jgrossnickle@deloitte.com; lchristensen@deloitte.com"/>
    <s v="No"/>
    <s v="Kraig Eaton"/>
    <s v="keaton@deloitte.com"/>
    <m/>
    <m/>
    <d v="2024-03-04T00:00:00"/>
    <s v="1 week"/>
    <s v="Yes"/>
    <x v="227"/>
    <x v="276"/>
    <s v="Technology, Media, &amp; Telecom"/>
    <m/>
    <m/>
    <s v="Early Conversations"/>
    <x v="2"/>
    <s v="PMO Support / Bid Management;Content and Asset Creation (net-new);Content Design / Formatting;strategic roadmap planning/event;"/>
    <s v="No"/>
    <s v="&gt; $2.5M - $5M"/>
    <s v="We will be starting discussions early next week to start planning and organizing an event with AT&amp;T to create a strategic roadmap."/>
    <s v="Word of mouth;"/>
    <s v="Accepted"/>
    <s v="High"/>
    <n v="3"/>
    <n v="1"/>
    <x v="19"/>
    <s v="Logan Webb"/>
    <s v="Joann Boduch"/>
    <m/>
    <s v="Larry Mallett, Logan Webb, Joann Boduch"/>
    <n v="0"/>
    <x v="0"/>
    <m/>
    <d v="2024-03-06T00:00:00"/>
    <m/>
    <d v="2024-05-22T00:00:00"/>
    <s v="NG 01 MAR: Intake call scheduled for 04 MAR."/>
    <s v="Jupiter Updated (Tags/Team)"/>
    <s v="Nothing to Upload"/>
    <m/>
    <d v="2024-03-01T10:01:51"/>
    <s v="FY24 P10"/>
    <n v="81.582048611111531"/>
    <m/>
    <m/>
  </r>
  <r>
    <n v="332"/>
    <d v="2024-03-05T07:30:56"/>
    <d v="2024-03-05T07:33:16"/>
    <s v="jenahn@deloitte.com"/>
    <s v="Jenny Ahn"/>
    <s v="WT"/>
    <m/>
    <m/>
    <m/>
    <s v="Workforce Activation"/>
    <s v="Yes"/>
    <m/>
    <m/>
    <s v="Yes"/>
    <m/>
    <m/>
    <m/>
    <m/>
    <d v="2024-03-05T00:00:00"/>
    <s v="Less than one week"/>
    <s v="Yes"/>
    <x v="228"/>
    <x v="278"/>
    <s v="Life Sciences &amp; Healthcare"/>
    <m/>
    <m/>
    <s v="RFP"/>
    <x v="138"/>
    <s v="Content Design / Formatting;"/>
    <s v="No"/>
    <s v="&lt; $500,000"/>
    <s v="Requesting Cole Butchen who's been helping with earlier parts of this pursuit and prior project that this is associated with "/>
    <s v="I'm a repeat user of the pod;"/>
    <s v="Accepted"/>
    <s v="Medium"/>
    <n v="2"/>
    <n v="0.33"/>
    <x v="14"/>
    <s v="Joann Boduch"/>
    <m/>
    <m/>
    <s v="Cole Butchen, Joann Boduch"/>
    <n v="0"/>
    <x v="0"/>
    <m/>
    <d v="2024-03-05T00:00:00"/>
    <m/>
    <d v="2024-03-25T00:00:00"/>
    <s v="Cole is managing this request with Joann's support."/>
    <s v="Jupiter Updated (Tags/Team)"/>
    <s v="Pending Upload"/>
    <m/>
    <d v="2024-03-05T07:30:56"/>
    <s v="FY24 P10"/>
    <n v="19.686851851853135"/>
    <m/>
    <m/>
  </r>
  <r>
    <n v="333"/>
    <d v="2024-03-06T07:02:40"/>
    <d v="2024-03-06T07:04:29"/>
    <s v="kduerr@deloitte.com"/>
    <s v="Katie Duerr"/>
    <s v="HCaaS"/>
    <s v="HC Operate"/>
    <m/>
    <m/>
    <m/>
    <s v="Yes"/>
    <m/>
    <m/>
    <s v="Yes"/>
    <m/>
    <m/>
    <m/>
    <m/>
    <d v="2024-03-06T00:00:00"/>
    <s v="Less than one week"/>
    <s v="Yes"/>
    <x v="229"/>
    <x v="279"/>
    <s v="Consumer"/>
    <s v="RaceTrac Operate "/>
    <m/>
    <s v="RFP"/>
    <x v="135"/>
    <s v="PMO Support / Bid Management;Content Design / Formatting;"/>
    <s v="No"/>
    <s v="&gt; $1.5M - $2.5M"/>
    <m/>
    <s v="I'm a repeat user of the pod;"/>
    <s v="Accepted"/>
    <s v="Medium"/>
    <n v="2"/>
    <n v="0.33"/>
    <x v="20"/>
    <m/>
    <m/>
    <m/>
    <s v="Sooraj Sreenivasan"/>
    <n v="0"/>
    <x v="0"/>
    <m/>
    <d v="2024-03-07T00:00:00"/>
    <d v="2024-03-12T00:00:00"/>
    <d v="2024-03-15T00:00:00"/>
    <s v="commitment from pod was to provide only first draft support."/>
    <s v="Jupiter Updated (Tags/Team)"/>
    <s v="Nothing to Upload"/>
    <m/>
    <d v="2024-03-06T07:02:40"/>
    <s v="FY24 P10"/>
    <n v="8.7064814814802958"/>
    <m/>
    <m/>
  </r>
  <r>
    <n v="334"/>
    <d v="2024-03-07T18:41:02"/>
    <d v="2024-03-07T18:43:14"/>
    <s v="alexchun@deloitte.com"/>
    <s v="Alex Chun"/>
    <s v="HRT"/>
    <m/>
    <s v="Digital HR &amp; Emerging Solutions"/>
    <m/>
    <m/>
    <s v="Yes"/>
    <m/>
    <m/>
    <s v="Yes"/>
    <m/>
    <m/>
    <m/>
    <m/>
    <d v="2024-03-11T00:00:00"/>
    <s v="3 weeks"/>
    <s v="Yes"/>
    <x v="230"/>
    <x v="280"/>
    <s v="Consumer"/>
    <s v="Honda TA Tech Transformation"/>
    <m/>
    <s v="Early Conversations"/>
    <x v="2"/>
    <s v="Content Design / Formatting;Content and Asset Creation (net-new);"/>
    <s v="No"/>
    <s v="&gt; $500K - $1.5M"/>
    <s v="We need support prepping for an upcoming TA transformation workshop with Honda.  The client is looking for our help understanding the 4 vendors for their upcoming software RFP."/>
    <s v="I'm a repeat user of the pod;"/>
    <s v="Accepted"/>
    <s v="Medium"/>
    <n v="2"/>
    <n v="0.33"/>
    <x v="13"/>
    <s v="Larry Mallett"/>
    <m/>
    <m/>
    <s v="Rebecca Eakin, Larry Mallett"/>
    <n v="0"/>
    <x v="0"/>
    <m/>
    <d v="2024-03-12T00:00:00"/>
    <m/>
    <d v="2024-04-08T00:00:00"/>
    <s v="VH: Scheduled intake call w/ Alex for Mon 3/11. He's OOO Fri. Anticipating this is simply design support so might be a &quot;no&quot;"/>
    <s v="Jupiter Updated (Tags/Team)"/>
    <s v="Content Uploaded"/>
    <m/>
    <d v="2024-03-07T18:41:02"/>
    <s v="FY24 P10"/>
    <n v="31.221504629625997"/>
    <m/>
    <m/>
  </r>
  <r>
    <n v="335"/>
    <d v="2024-03-08T11:11:11"/>
    <d v="2024-03-08T11:13:13"/>
    <s v="madraheim@deloitte.com"/>
    <s v="Marissa Draheim"/>
    <s v="HRT"/>
    <m/>
    <s v="Workday"/>
    <m/>
    <m/>
    <s v="Yes"/>
    <m/>
    <m/>
    <s v="No"/>
    <s v="Anurag Dhingra"/>
    <s v="anudhingra@deloitte.com"/>
    <m/>
    <m/>
    <d v="2024-03-11T00:00:00"/>
    <s v="2 weeks"/>
    <s v="Yes"/>
    <x v="231"/>
    <x v="281"/>
    <s v="Financial Services"/>
    <m/>
    <m/>
    <s v="RFP"/>
    <x v="139"/>
    <s v="Content and Asset Creation (net-new);PMO Support / Bid Management;Content Design / Formatting;Account Planning;Pricing Model;Pursuit Advisory;"/>
    <s v="No"/>
    <s v="&gt; $500K - $1.5M"/>
    <s v="This will be a huge deal of 18th months and around 5M in potential spend. This is just the first phase. Anurag requesting Joann if available. "/>
    <s v="I'm a repeat user of the pod;"/>
    <s v="Accepted"/>
    <s v="High"/>
    <n v="3"/>
    <n v="0.5"/>
    <x v="6"/>
    <s v="Sooraj Sreenivasan"/>
    <m/>
    <m/>
    <s v="Joann Boduch, Sooraj Sreenivasan"/>
    <n v="0"/>
    <x v="0"/>
    <m/>
    <d v="2024-03-12T00:00:00"/>
    <d v="2024-03-26T00:00:00"/>
    <d v="2024-03-29T00:00:00"/>
    <s v="Proposal was submitted on 3/20 and client communicated that they would let us know by 3/22 what our Orals time slot would be. As of 3/26, no time slot has been assigned. Orals will likely be pushed to week of 4/1. 4/2 Update: Suspected that this proposal was a &quot;price check&quot;. Not asked back for Orals. Scott Parker will be requesting a meeting to get more intel as to why we were not selected."/>
    <s v="Jupiter Updated (Tags/Team)"/>
    <s v="Pending Upload"/>
    <m/>
    <d v="2024-03-08T11:11:11"/>
    <s v="FY24 P10"/>
    <n v="20.533900462964084"/>
    <m/>
    <m/>
  </r>
  <r>
    <n v="336"/>
    <d v="2024-03-11T10:26:33"/>
    <d v="2024-03-11T10:35:56"/>
    <s v="chrisforti@deloitte.com"/>
    <s v="Chris Forti"/>
    <s v="HRT"/>
    <m/>
    <s v="Oracle Enabled Transformation"/>
    <m/>
    <m/>
    <s v="Yes"/>
    <m/>
    <m/>
    <s v="No"/>
    <s v="Sarah Szpaichler"/>
    <s v="Szpaichler, Sarah &lt;sszpaichler@deloitte.com&gt;"/>
    <m/>
    <m/>
    <d v="2024-03-12T00:00:00"/>
    <s v="1 week"/>
    <s v="Yes"/>
    <x v="232"/>
    <x v="282"/>
    <s v="Life Sciences &amp; Healthcare"/>
    <m/>
    <m/>
    <s v="RFP"/>
    <x v="140"/>
    <s v="PMO Support / Bid Management;Content Design / Formatting;"/>
    <s v="No"/>
    <s v="&gt; $5M"/>
    <s v="In addition to responding to this RFP, we have two additional &quot;sole sourced&quot; opportunities related to Oracle HCM and UKG implementation support.  We are replacing PwC for this work, and thus, very strategic to the firm and to the overall business opportunity at Mayo.  If resources are available, we may want to ensure there is consistent branding across all documents being delivered to the client. Responses are already underway for these 3 opportunities, yet need more bandwidth and expertise from the GTM POD to help.  Thanks! "/>
    <s v="I'm a repeat user of the pod;"/>
    <s v="Rejected"/>
    <s v="High"/>
    <n v="3"/>
    <n v="1"/>
    <x v="3"/>
    <m/>
    <m/>
    <m/>
    <s v=""/>
    <s v=""/>
    <x v="1"/>
    <m/>
    <m/>
    <m/>
    <m/>
    <m/>
    <s v="Rejected/Canceled"/>
    <s v="Rejected/Canceled"/>
    <m/>
    <d v="2024-03-11T10:26:33"/>
    <s v="FY24 P11"/>
    <s v=""/>
    <m/>
    <m/>
  </r>
  <r>
    <n v="337"/>
    <d v="2024-03-11T17:07:04"/>
    <d v="2024-03-11T17:14:30"/>
    <s v="alexchun@deloitte.com"/>
    <s v="Alex Chun"/>
    <s v="HRT"/>
    <m/>
    <s v="ServiceNow HRT"/>
    <m/>
    <m/>
    <s v="Yes"/>
    <m/>
    <m/>
    <s v="Yes"/>
    <m/>
    <m/>
    <m/>
    <m/>
    <d v="2024-03-18T00:00:00"/>
    <s v="2 weeks"/>
    <s v="Yes"/>
    <x v="233"/>
    <x v="283"/>
    <s v="Technology, Media, &amp; Telecom"/>
    <m/>
    <m/>
    <s v="Pre-RFX"/>
    <x v="2"/>
    <s v="PMO Support / Bid Management;Pursuit Advisory;Content Design / Formatting;Content and Asset Creation (net-new);"/>
    <s v="Unsure"/>
    <s v="&gt; $1.5M - $2.5M"/>
    <s v="Deloitte is being included in an upcoming RFP for Synopsys' ServiceNow HRSD, LSD, ITSM, and Finance implementation.  We do not have the RFP yet, but we are scheduling a call with the client this week(3/11) to learn more."/>
    <s v="I'm a repeat user of the pod;"/>
    <s v="Canceled"/>
    <s v="High"/>
    <n v="3"/>
    <n v="0.5"/>
    <x v="3"/>
    <m/>
    <m/>
    <m/>
    <s v=""/>
    <s v=""/>
    <x v="1"/>
    <m/>
    <m/>
    <d v="2024-03-18T00:00:00"/>
    <m/>
    <s v="CB 23 APR: Canceling due to not receiving the RFP._x000a_NG 13 MAR: On-Hold pending receipt of RFP and/or RFP timeline. Informed requestor we will evaluate pod ability to support at that time."/>
    <s v="Rejected/Canceled"/>
    <s v="Rejected/Canceled"/>
    <m/>
    <d v="2024-03-11T17:07:04"/>
    <s v="FY24 P11"/>
    <s v=""/>
    <m/>
    <m/>
  </r>
  <r>
    <n v="338"/>
    <d v="2024-03-11T17:37:58"/>
    <d v="2024-03-11T17:41:12"/>
    <s v="chrisforti@deloitte.com"/>
    <s v="Chris Forti"/>
    <s v="HRT"/>
    <m/>
    <s v="Payroll &amp; Workforce Management Solutions"/>
    <m/>
    <m/>
    <s v="Yes"/>
    <m/>
    <m/>
    <s v="No"/>
    <s v="Chip Newton"/>
    <s v="chipnewton@deloitte.com"/>
    <m/>
    <m/>
    <d v="2024-03-12T00:00:00"/>
    <s v="Less than one week"/>
    <s v="Yes"/>
    <x v="166"/>
    <x v="200"/>
    <s v="Life Sciences &amp; Healthcare"/>
    <m/>
    <m/>
    <s v="Orals"/>
    <x v="2"/>
    <s v="PMO Support / Bid Management;Content Design / Formatting;"/>
    <s v="No"/>
    <s v="&gt; $2.5M - $5M"/>
    <s v="Will need PMO and polishing of final deliverable to the client.  Could be 4 to 6 hours of work, from Tues - Thurs, of this week. Don't need creative services."/>
    <s v="I'm a repeat user of the pod;"/>
    <s v="Accepted"/>
    <s v="High"/>
    <n v="3"/>
    <n v="1"/>
    <x v="16"/>
    <s v="Cole Butchen"/>
    <m/>
    <m/>
    <s v="Veronica Holleran, Cole Butchen"/>
    <n v="0"/>
    <x v="0"/>
    <m/>
    <d v="2024-03-12T00:00:00"/>
    <d v="2024-03-15T00:00:00"/>
    <d v="2024-04-22T00:00:00"/>
    <m/>
    <s v="Jupiter Updated (Tags/Team)"/>
    <s v="Content Uploaded"/>
    <m/>
    <d v="2024-03-11T17:37:58"/>
    <s v="FY24 P11"/>
    <n v="41.265300925922929"/>
    <m/>
    <m/>
  </r>
  <r>
    <n v="339"/>
    <d v="2024-03-15T12:29:59"/>
    <d v="2024-03-15T12:32:06"/>
    <s v="bkaul@deloitte.com"/>
    <s v="Bharat Kaul"/>
    <s v="WT"/>
    <m/>
    <m/>
    <m/>
    <s v="Rewards &amp; Wellbeing"/>
    <s v="Yes"/>
    <m/>
    <m/>
    <s v="Yes"/>
    <m/>
    <m/>
    <m/>
    <m/>
    <d v="2024-03-18T00:00:00"/>
    <s v="2 weeks"/>
    <s v="Yes"/>
    <x v="234"/>
    <x v="284"/>
    <s v="Consumer"/>
    <s v="Mars HR and Workforce Risk"/>
    <m/>
    <s v="RFP"/>
    <x v="141"/>
    <s v="PMO Support / Bid Management;Content Design / Formatting;Pricing Model;"/>
    <s v="No"/>
    <s v="&gt; $500K - $1.5M"/>
    <s v="Would like to work with Rebecca Eakin if possible. For a Workforce Risk pursuit at Mars with the potential to turn into large bit of work. Sole sourced where client has asked us for a range of options to support. We have previous proposals and delivered projects we can pull from"/>
    <s v="Word of mouth;HC Leadership Meeting Announcement;FSI meeting;"/>
    <s v="Accepted"/>
    <s v="High"/>
    <n v="3"/>
    <n v="0.5"/>
    <x v="13"/>
    <s v="Yi-Hui Chang"/>
    <m/>
    <m/>
    <s v="Rebecca Eakin, Yi-Hui Chang"/>
    <n v="0"/>
    <x v="0"/>
    <m/>
    <d v="2024-03-18T00:00:00"/>
    <m/>
    <d v="2024-03-29T00:00:00"/>
    <m/>
    <s v="Jupiter Updated (Tags/Team)"/>
    <s v="Pending Upload"/>
    <m/>
    <d v="2024-03-15T12:29:59"/>
    <s v="FY24 P11"/>
    <n v="13.479178240741021"/>
    <m/>
    <m/>
  </r>
  <r>
    <n v="340"/>
    <d v="2024-03-18T05:33:01"/>
    <d v="2024-03-18T05:36:23"/>
    <s v="zpremji@deloitte.com"/>
    <s v="Zain Premji"/>
    <s v="HRT"/>
    <m/>
    <s v="Payroll &amp; Workforce Management Solutions"/>
    <m/>
    <m/>
    <s v="No"/>
    <s v="Mark Korbieh"/>
    <s v="mkorbieh@deloitte.com"/>
    <s v="No"/>
    <s v="John Brownridge"/>
    <s v="jbrownridge@deloitte.com"/>
    <m/>
    <m/>
    <d v="2024-03-19T00:00:00"/>
    <s v="2 weeks"/>
    <s v="Yes"/>
    <x v="216"/>
    <x v="285"/>
    <s v="Technology, Media, &amp; Telecom"/>
    <m/>
    <m/>
    <s v="RFP"/>
    <x v="142"/>
    <s v="PMO Support / Bid Management;Content Design / Formatting;"/>
    <s v="No"/>
    <s v="&gt; $2.5M - $5M"/>
    <m/>
    <s v="I'm a repeat user of the pod;"/>
    <s v="Accepted"/>
    <s v="High"/>
    <n v="3"/>
    <n v="0.5"/>
    <x v="18"/>
    <m/>
    <m/>
    <m/>
    <s v="Shwetha Chandrashekhar"/>
    <n v="0"/>
    <x v="0"/>
    <n v="0"/>
    <d v="2024-03-19T00:00:00"/>
    <m/>
    <d v="2024-04-08T00:00:00"/>
    <s v="RFP to Orals stage complete."/>
    <s v="Jupiter Updated (Tags/Team)"/>
    <s v="Pending Upload"/>
    <m/>
    <d v="2024-03-18T05:33:01"/>
    <s v="FY24 P11"/>
    <n v="20.768738425926131"/>
    <m/>
    <m/>
  </r>
  <r>
    <n v="341"/>
    <d v="2024-03-18T14:21:56"/>
    <d v="2024-03-18T14:25:17"/>
    <s v="chrisforti@deloitte.com"/>
    <s v="Chris Forti"/>
    <s v="HRT"/>
    <m/>
    <s v="Payroll &amp; Workforce Management Solutions"/>
    <m/>
    <m/>
    <s v="Yes"/>
    <m/>
    <m/>
    <s v="No"/>
    <s v="Chip Newton"/>
    <s v="chipnewton@deloitte.com"/>
    <m/>
    <m/>
    <d v="2024-03-22T00:00:00"/>
    <s v="1 week"/>
    <s v="Yes"/>
    <x v="66"/>
    <x v="286"/>
    <s v="Life Sciences &amp; Healthcare"/>
    <m/>
    <m/>
    <s v="RFP"/>
    <x v="113"/>
    <s v="PMO Support / Bid Management;Content Design / Formatting;"/>
    <s v="No"/>
    <s v="&gt; $2.5M - $5M"/>
    <s v="The client has indicated the RFP for implementation of UKG Pro WFM will arrive on/by March 22ndg. Since the RFP is not yet in hand, I provided tentative info to some of the questions in the intake form, like assuming a 2 week turn around time for the RFP response."/>
    <s v="I'm a repeat user of the pod;"/>
    <s v="Accepted"/>
    <s v="High"/>
    <n v="3"/>
    <n v="0.5"/>
    <x v="13"/>
    <s v="Larry Mallett"/>
    <s v="Srivatsan Sampathkumar"/>
    <s v="Larry Mallett"/>
    <s v="Rebecca Eakin, Larry Mallett, Srivatsan Sampathkumar"/>
    <m/>
    <x v="0"/>
    <n v="0.1"/>
    <d v="2024-06-24T00:00:00"/>
    <d v="2024-07-17T00:00:00"/>
    <d v="2024-10-07T00:00:00"/>
    <s v="RE 07 AUG: Re-opened due to additional post-Orals follow-ups needed_x000a_RE 17 JUL: Putting on hold as we await our invite to Orals_x000a_LW 24 JUN: Re-opened to due RFP submitted by the client._x000a_CB 23 APR: Canceling due to not receiving the RFP._x000a_NG 27 MAR: requestor states RFP now delayed until 22 APR; will keep us aware of any other changes._x000a_NG 22 MAR: Intake completed on 19 MAR; expecting RFP today and will determine resourcing, if available, when we have the RFP in-hand."/>
    <s v="Jupiter Updated (Tags/Team)"/>
    <s v="Pending Upload"/>
    <m/>
    <d v="2024-03-18T14:21:56"/>
    <s v="FY24 P11"/>
    <n v="202.40143518518744"/>
    <m/>
    <m/>
  </r>
  <r>
    <n v="342"/>
    <d v="2024-03-22T06:59:40"/>
    <d v="2024-03-22T07:05:09"/>
    <s v="madraheim@deloitte.com"/>
    <s v="Marissa Draheim"/>
    <s v="HRT"/>
    <m/>
    <s v="Workday"/>
    <m/>
    <m/>
    <s v="No"/>
    <s v="Tim McMillin; Sandra Smith, Myself, Victoria Robinson, Anurag Dhingra"/>
    <s v="Tim McMillin"/>
    <s v="No"/>
    <s v="Victoria Robinson, Sandra Smith"/>
    <s v="vjrobinson@deloitte.com; sansmith@deloitte.com"/>
    <m/>
    <m/>
    <d v="2024-03-25T00:00:00"/>
    <s v="1 week"/>
    <s v="Yes"/>
    <x v="235"/>
    <x v="287"/>
    <s v="Financial Services"/>
    <m/>
    <m/>
    <s v="RFP"/>
    <x v="142"/>
    <s v="PMO Support / Bid Management;Content and Asset Creation (net-new);Content Design / Formatting;Account Planning;Pursuit Advisory;"/>
    <s v="No"/>
    <s v="&gt; $5M"/>
    <s v="Our invitation got lost in an email to respond to this RFP and they came back and invited us to bid &quot;ASAP.&quot; Intake call coming today with First Citizens. Will be a very tight turnaround. I will be on vacation next week and Tim will lead in my absence. This will be combining First citizens and SVB on the Workday platform + UKG support. "/>
    <s v="I'm a repeat user of the pod;"/>
    <s v="Accepted"/>
    <s v="High"/>
    <n v="3"/>
    <n v="0.5"/>
    <x v="6"/>
    <s v="Amit Augustine Singh"/>
    <m/>
    <m/>
    <s v="Joann Boduch, Amit Augustine Singh"/>
    <n v="0"/>
    <x v="0"/>
    <m/>
    <d v="2024-04-05T00:00:00"/>
    <m/>
    <d v="2024-05-14T00:00:00"/>
    <s v="NG 04 APR: Updated initial weight to reflect revised timeline of 2 weeks; due 19 APR._x000a_NG 25 MAR: Updated to 'On-Hold'; requestor noted that the RFI will arrive in the next 1-2 weeks. I told them we will re-evaluate pod ability to support at that time._x000a_NG 22 MAR: Intake completed on 22 MAR; waiting on RFP timeline details from requestor and TBD on pod capacity to support."/>
    <s v="Jupiter Updated (Tags/Team)"/>
    <s v="Pending Upload"/>
    <m/>
    <d v="2024-03-22T06:59:40"/>
    <s v="FY24 P11"/>
    <n v="52.708564814813144"/>
    <s v="Won Closed"/>
    <m/>
  </r>
  <r>
    <n v="343"/>
    <d v="2024-03-22T09:04:30"/>
    <d v="2024-03-22T09:10:50"/>
    <s v="jharless@deloitte.com"/>
    <s v="Jeremy Harless"/>
    <s v="HRT"/>
    <m/>
    <s v="HR Strategy &amp; Solutions"/>
    <m/>
    <m/>
    <s v="No"/>
    <s v="Jessica Britton"/>
    <s v="jbritton@deloitte.com"/>
    <s v="No"/>
    <s v="Jessica Britton"/>
    <s v="jbritton@deloitte.com"/>
    <m/>
    <m/>
    <d v="2024-03-25T00:00:00"/>
    <s v="1 week"/>
    <s v="Yes"/>
    <x v="236"/>
    <x v="288"/>
    <s v="Energy, Resources, &amp; Industrials"/>
    <m/>
    <m/>
    <s v="RFP"/>
    <x v="143"/>
    <s v="Content Design / Formatting;PMO Support / Bid Management;Content and Asset Creation (net-new);"/>
    <s v="Unsure"/>
    <s v="&gt; $5M"/>
    <s v="Client is looking at HR Transformation including HR op model work, shared services, SuccessFactors HCM Implementation, and ServiceNow HRSD."/>
    <s v="I'm a repeat user of the pod;"/>
    <s v="Accepted"/>
    <s v="High"/>
    <n v="3"/>
    <n v="1"/>
    <x v="16"/>
    <s v="Cole Butchen"/>
    <s v="(Maddy) Madhusudan Purushothaman"/>
    <m/>
    <s v="Veronica Holleran, Cole Butchen, (Maddy) Madhusudan Purushothaman"/>
    <n v="0"/>
    <x v="0"/>
    <n v="1"/>
    <d v="2024-03-22T00:00:00"/>
    <d v="2024-05-15T00:00:00"/>
    <d v="2024-05-10T00:00:00"/>
    <s v="Team wrapped SOW on Fri 5/10. Awaiting any feedback from client to incorp edits. "/>
    <s v="Jupiter Updated (Tags/Team)"/>
    <s v="Pending Upload"/>
    <m/>
    <d v="2024-03-22T09:04:30"/>
    <s v="FY24 P11"/>
    <n v="48.62187499999709"/>
    <m/>
    <m/>
  </r>
  <r>
    <n v="344"/>
    <d v="2024-03-27T12:31:25"/>
    <d v="2024-03-27T12:32:37"/>
    <s v="zpremji@deloitte.com"/>
    <s v="Zain Premji"/>
    <s v="HRT"/>
    <m/>
    <s v="SAP/SF Enabled Transformation"/>
    <m/>
    <m/>
    <s v="Yes"/>
    <m/>
    <m/>
    <s v="No"/>
    <s v="John Brownridge"/>
    <s v="jbrownridge@deloitte.com"/>
    <m/>
    <m/>
    <d v="2024-03-27T00:00:00"/>
    <s v="1 week"/>
    <s v="No"/>
    <x v="237"/>
    <x v="40"/>
    <s v="Technology, Media, &amp; Telecom"/>
    <s v="Disney SAP SF Pre Implementation"/>
    <m/>
    <s v="RFP"/>
    <x v="144"/>
    <s v="Content and Asset Creation (net-new);Content Design / Formatting;PMO Support / Bid Management;"/>
    <s v="No"/>
    <s v="&gt; $1.5M - $2.5M"/>
    <m/>
    <s v="I'm a repeat user of the pod;"/>
    <s v="Accepted"/>
    <s v="Medium"/>
    <n v="2"/>
    <n v="0.5"/>
    <x v="15"/>
    <s v="Logan Webb"/>
    <m/>
    <s v="Logan Webb"/>
    <s v="Michael Gilman, Logan Webb"/>
    <n v="0"/>
    <x v="0"/>
    <n v="0.33"/>
    <d v="2024-03-28T00:00:00"/>
    <d v="2024-07-08T00:00:00"/>
    <d v="2024-07-08T00:00:00"/>
    <s v="27 MAR: Intake call completed; proposal due 03 APR at 8a ET"/>
    <s v="Jupiter Updated (Tags/Team)"/>
    <m/>
    <m/>
    <d v="2024-03-27T12:31:25"/>
    <s v="FY24 P11"/>
    <n v="102.4781828703708"/>
    <s v="Won Closed"/>
    <m/>
  </r>
  <r>
    <n v="345"/>
    <d v="2024-03-28T14:01:54"/>
    <d v="2024-03-28T14:03:36"/>
    <s v="zpremji@deloitte.com"/>
    <s v="Zain Premji"/>
    <s v="HRT"/>
    <m/>
    <s v="HR Strategy &amp; Solutions"/>
    <m/>
    <m/>
    <s v="Yes"/>
    <m/>
    <m/>
    <s v="No"/>
    <s v="Kartik Shukla"/>
    <s v="kdshukla@deloitte.com"/>
    <m/>
    <m/>
    <d v="2024-03-29T00:00:00"/>
    <s v="2 weeks"/>
    <s v="Yes"/>
    <x v="238"/>
    <x v="249"/>
    <s v="Technology, Media, &amp; Telecom"/>
    <m/>
    <m/>
    <s v="RFI"/>
    <x v="145"/>
    <s v="Content and Asset Creation (net-new);Content Design / Formatting;PMO Support / Bid Management;"/>
    <s v="No"/>
    <s v="&gt; $1.5M - $2.5M"/>
    <m/>
    <s v="I'm a repeat user of the pod;"/>
    <s v="Accepted"/>
    <s v="Medium"/>
    <n v="2"/>
    <n v="0.5"/>
    <x v="7"/>
    <s v="Yi-Hui Chang"/>
    <s v="(Maddy) Madhusudan Purushothaman"/>
    <m/>
    <s v="Logan Webb, Yi-Hui Chang, (Maddy) Madhusudan Purushothaman"/>
    <n v="0"/>
    <x v="0"/>
    <n v="0.5"/>
    <d v="2024-03-28T00:00:00"/>
    <m/>
    <d v="2024-06-05T00:00:00"/>
    <m/>
    <s v="Jupiter Updated (Tags/Team)"/>
    <s v="Pending Upload"/>
    <m/>
    <d v="2024-03-28T14:01:54"/>
    <s v="FY24 P11"/>
    <n v="68.415347222224227"/>
    <m/>
    <m/>
  </r>
  <r>
    <n v="346"/>
    <d v="2024-04-02T08:55:15"/>
    <d v="2024-04-02T08:57:24"/>
    <s v="yingwang9@deloitte.com"/>
    <s v="Ying Wang"/>
    <s v="WT"/>
    <m/>
    <m/>
    <m/>
    <s v="Workforce Development"/>
    <s v="Yes"/>
    <m/>
    <m/>
    <s v="Yes"/>
    <m/>
    <m/>
    <m/>
    <m/>
    <d v="2024-04-02T00:00:00"/>
    <s v="Less than one week"/>
    <s v="Yes"/>
    <x v="239"/>
    <x v="133"/>
    <s v="Financial Services"/>
    <s v="Amex ADAP Org and Skill Assessment"/>
    <m/>
    <s v="Pre-RFX"/>
    <x v="2"/>
    <s v="Content and Asset Creation (net-new);"/>
    <s v="No"/>
    <s v="&lt; $500,000"/>
    <m/>
    <s v="Word of mouth;"/>
    <s v="Accepted"/>
    <s v="Medium"/>
    <n v="2"/>
    <n v="0.5"/>
    <x v="13"/>
    <s v="Yi-Hui Chang"/>
    <m/>
    <m/>
    <s v="Rebecca Eakin, Yi-Hui Chang"/>
    <n v="0"/>
    <x v="0"/>
    <m/>
    <d v="2024-04-03T00:00:00"/>
    <m/>
    <d v="2024-04-12T00:00:00"/>
    <s v="Client decided to move forward with conducting their own internal assessment"/>
    <s v="Jupiter Updated (Tags/Team)"/>
    <s v="Pending Upload"/>
    <m/>
    <d v="2024-04-02T08:55:15"/>
    <s v="FY24 P11"/>
    <n v="9.6282986111109494"/>
    <m/>
    <m/>
  </r>
  <r>
    <n v="347"/>
    <d v="2024-04-02T11:08:38"/>
    <d v="2024-04-02T11:17:34"/>
    <s v="kduerr@deloitte.com"/>
    <s v="Katie Duerr"/>
    <s v="HRT"/>
    <m/>
    <s v="Payroll &amp; Workforce Management Solutions"/>
    <m/>
    <m/>
    <s v="Yes"/>
    <m/>
    <m/>
    <s v="Yes"/>
    <m/>
    <m/>
    <m/>
    <m/>
    <d v="2024-04-04T00:00:00"/>
    <s v="2 weeks"/>
    <s v="Yes"/>
    <x v="240"/>
    <x v="289"/>
    <s v="Consumer"/>
    <m/>
    <m/>
    <s v="RFP"/>
    <x v="146"/>
    <s v="Content Design / Formatting;"/>
    <s v="No"/>
    <s v="&gt; $5M"/>
    <s v="We need design help on current slides and reformating of slides"/>
    <s v="I'm a repeat user of the pod;"/>
    <s v="Accepted"/>
    <s v="Medium"/>
    <n v="2"/>
    <n v="0.33"/>
    <x v="13"/>
    <s v="Michael Gilman"/>
    <m/>
    <m/>
    <s v="Rebecca Eakin, Michael Gilman"/>
    <n v="0"/>
    <x v="0"/>
    <n v="1"/>
    <d v="2024-04-08T00:00:00"/>
    <m/>
    <d v="2024-06-14T00:00:00"/>
    <s v="Submitted proposal on 4/19; team would like our continued support if downselected for Orals"/>
    <s v="Jupiter Updated (Tags/Team)"/>
    <s v="Pending Upload"/>
    <m/>
    <d v="2024-04-02T11:08:38"/>
    <s v="FY24 P11"/>
    <n v="72.535671296296641"/>
    <m/>
    <m/>
  </r>
  <r>
    <n v="348"/>
    <d v="2024-04-11T16:35:35"/>
    <d v="2024-04-11T17:06:38"/>
    <s v="cohara@deloitte.com"/>
    <s v="Christine O'Hara"/>
    <s v="HCaaS"/>
    <s v="HC Operate"/>
    <m/>
    <m/>
    <m/>
    <s v="Yes"/>
    <m/>
    <m/>
    <s v="No"/>
    <s v="Keerat Bawa"/>
    <s v="kbawa@deloitte.com"/>
    <m/>
    <m/>
    <d v="2024-04-15T00:00:00"/>
    <s v="3 weeks"/>
    <s v="Yes"/>
    <x v="241"/>
    <x v="290"/>
    <s v="Technology, Media, &amp; Telecom"/>
    <m/>
    <m/>
    <s v="Orals"/>
    <x v="2"/>
    <s v="Content and Asset Creation (net-new);"/>
    <s v="Unsure"/>
    <s v="&gt; $5M"/>
    <s v="Cross-OP sole-sourced opportunity for op model redesign &amp; long-term Operate work at Stagwell Marketing. Presentation to the Board of Directors in early May to include high-level savings targets across functions and roadmap to get there. Big theam of SMs and PMDs (incl. Dan Brown and Rob Straub); given timeline, looking for additional support with hands-on material creation and savings calculations."/>
    <s v="Word of mouth;"/>
    <s v="Accepted"/>
    <s v="Medium"/>
    <n v="2"/>
    <n v="0.5"/>
    <x v="9"/>
    <s v="Sooraj Sreenivasan"/>
    <s v="Logan Webb"/>
    <m/>
    <s v="Yi-Hui Chang, Sooraj Sreenivasan, Logan Webb"/>
    <n v="0"/>
    <x v="0"/>
    <n v="0"/>
    <d v="2024-04-16T00:00:00"/>
    <m/>
    <d v="2024-05-14T00:00:00"/>
    <s v="Client decided to conducting their own shared services "/>
    <s v="Jupiter Updated (Tags/Team)"/>
    <s v="Pending Upload"/>
    <m/>
    <d v="2024-04-11T16:35:35"/>
    <s v="FY24 P12"/>
    <n v="32.308622685188311"/>
    <m/>
    <m/>
  </r>
  <r>
    <n v="349"/>
    <d v="2024-04-16T14:48:31"/>
    <d v="2024-04-16T21:59:41"/>
    <s v="mkorbieh@deloitte.com"/>
    <s v="Mark Korbieh"/>
    <s v="OT"/>
    <m/>
    <m/>
    <s v="Change Services (CS&amp;A / T&amp;C)"/>
    <m/>
    <s v="Yes"/>
    <m/>
    <m/>
    <s v="No"/>
    <s v="Luke Monck"/>
    <s v="lmonck@deloitte.com"/>
    <m/>
    <m/>
    <d v="2024-04-18T00:00:00"/>
    <s v="Less than one week"/>
    <s v="Yes"/>
    <x v="242"/>
    <x v="165"/>
    <s v="Energy, Resources, &amp; Industrials"/>
    <m/>
    <m/>
    <s v="RFI"/>
    <x v="147"/>
    <s v="PMO Support / Bid Management;Content and Asset Creation (net-new);Content Design / Formatting;"/>
    <s v="No"/>
    <s v="&gt; $500K - $1.5M"/>
    <m/>
    <s v="Word of mouth;"/>
    <s v="Rejected"/>
    <s v="Medium"/>
    <n v="2"/>
    <n v="0.5"/>
    <x v="3"/>
    <m/>
    <m/>
    <m/>
    <s v=""/>
    <s v=""/>
    <x v="1"/>
    <m/>
    <m/>
    <m/>
    <m/>
    <s v="NG 24 APR: Reject w/ Explanation - rejected due to turnaround time and pod capacity; referred to WT ER&amp;I support resources."/>
    <s v="Rejected/Canceled"/>
    <s v="Rejected/Canceled"/>
    <m/>
    <d v="2024-04-16T14:48:31"/>
    <s v="FY24 P12"/>
    <s v=""/>
    <m/>
    <m/>
  </r>
  <r>
    <n v="350"/>
    <d v="2024-04-18T13:03:05"/>
    <d v="2024-04-18T13:06:06"/>
    <s v="yingwang9@deloitte.com"/>
    <s v="Ying Wang"/>
    <s v="WT"/>
    <m/>
    <m/>
    <m/>
    <s v="Workforce Strategy &amp; Analytics"/>
    <s v="No"/>
    <s v="Seneca Smith"/>
    <s v="Smith, Seneca &lt;sensmith@deloitte.com&gt;"/>
    <s v="Yes"/>
    <m/>
    <m/>
    <m/>
    <m/>
    <d v="2024-04-19T00:00:00"/>
    <s v="1 week"/>
    <s v="Not a Pursuit"/>
    <x v="4"/>
    <x v="188"/>
    <s v="Financial Services"/>
    <s v="IT Talent Acquisition Strategy"/>
    <m/>
    <s v="Early Conversations"/>
    <x v="2"/>
    <s v="Content and Asset Creation (net-new);"/>
    <s v="No"/>
    <s v="&gt; $500K - $1.5M"/>
    <s v="I'd like to request Logan Webb to support"/>
    <s v="I'm a repeat user of the pod;"/>
    <s v="Accepted"/>
    <s v="Low"/>
    <n v="1"/>
    <n v="0.33"/>
    <x v="7"/>
    <m/>
    <m/>
    <m/>
    <s v="Logan Webb"/>
    <n v="0"/>
    <x v="0"/>
    <m/>
    <d v="2024-04-22T00:00:00"/>
    <m/>
    <d v="2024-04-26T00:00:00"/>
    <s v="19 APR: Intake call completed; 3-5 slide POV due EOW. Jupiter ID forthcoming."/>
    <s v="Not a Pursuit"/>
    <s v="Nothing to Upload"/>
    <m/>
    <d v="2024-04-18T13:03:05"/>
    <s v="FY24 P12"/>
    <n v="7.4561921296262881"/>
    <m/>
    <m/>
  </r>
  <r>
    <n v="351"/>
    <d v="2024-04-22T10:35:06"/>
    <d v="2024-04-22T10:38:32"/>
    <s v="mblinn@deloitte.com"/>
    <s v="Martin Blinn"/>
    <s v="HRT"/>
    <m/>
    <s v="Workday"/>
    <m/>
    <m/>
    <s v="No"/>
    <s v="Shweta Rathi"/>
    <s v="shwrathi@deloitte.com"/>
    <s v="No"/>
    <s v="Dominick Sabatino"/>
    <s v="dsabatino@deloitte.com"/>
    <m/>
    <m/>
    <d v="2024-04-22T00:00:00"/>
    <s v="1 week"/>
    <s v="Not a Pursuit"/>
    <x v="4"/>
    <x v="153"/>
    <s v="Energy, Resources, &amp; Industrials"/>
    <m/>
    <m/>
    <s v="RFP"/>
    <x v="148"/>
    <s v="Content Design / Formatting;"/>
    <s v="No"/>
    <s v="&lt; $500,000"/>
    <m/>
    <s v="I'm a repeat user of the pod;"/>
    <s v="Canceled"/>
    <m/>
    <s v=""/>
    <m/>
    <x v="3"/>
    <m/>
    <m/>
    <m/>
    <s v=""/>
    <s v=""/>
    <x v="1"/>
    <m/>
    <m/>
    <m/>
    <m/>
    <s v="NG 23 APR: Requestor confirmed that the RFP was cancelled by the client."/>
    <s v="Rejected/Canceled"/>
    <s v="Rejected/Canceled"/>
    <m/>
    <d v="2024-04-22T10:35:06"/>
    <s v="FY24 P12"/>
    <s v=""/>
    <m/>
    <m/>
  </r>
  <r>
    <n v="352"/>
    <d v="2024-04-23T08:54:10"/>
    <d v="2024-04-23T09:15:16"/>
    <s v="abreimayer@deloitte.com"/>
    <s v="Andrew Breimayer"/>
    <s v="HRT"/>
    <m/>
    <s v="Workday"/>
    <m/>
    <m/>
    <s v="Yes"/>
    <m/>
    <m/>
    <s v="Yes"/>
    <m/>
    <m/>
    <m/>
    <m/>
    <d v="2024-05-03T00:00:00"/>
    <s v="3 weeks"/>
    <s v="Yes"/>
    <x v="243"/>
    <x v="291"/>
    <s v="Consumer"/>
    <m/>
    <m/>
    <s v="RFP"/>
    <x v="149"/>
    <s v="Content Design / Formatting;"/>
    <s v="Unsure"/>
    <s v="&gt; $5M"/>
    <m/>
    <s v="I'm a repeat user of the pod;"/>
    <s v="Accepted"/>
    <s v="Medium"/>
    <n v="2"/>
    <n v="0.33"/>
    <x v="10"/>
    <s v="Cole Butchen"/>
    <m/>
    <m/>
    <s v="(Maddy) Madhusudan Purushothaman, Cole Butchen"/>
    <n v="0"/>
    <x v="0"/>
    <m/>
    <d v="2024-05-06T00:00:00"/>
    <m/>
    <d v="2024-05-08T00:00:00"/>
    <s v="NG 24 APR: Sent note to requestor confirming scope, but not confirming support - noted that we will confirm support once we receive RFP based on pod capacity._x000a_NG 23 APR: intake call completed; have not received RFP as of yet"/>
    <s v="Jupiter Updated (Tags/Team)"/>
    <s v="Nothing to Upload"/>
    <m/>
    <d v="2024-04-23T08:54:10"/>
    <s v="FY24 P12"/>
    <n v="14.629050925927004"/>
    <m/>
    <m/>
  </r>
  <r>
    <n v="353"/>
    <d v="2024-04-24T06:57:42"/>
    <d v="2024-04-24T07:01:15"/>
    <s v="madraheim@deloitte.com"/>
    <s v="Marissa Draheim"/>
    <s v="WT"/>
    <m/>
    <m/>
    <m/>
    <m/>
    <s v="Yes"/>
    <m/>
    <m/>
    <s v="Yes"/>
    <s v="Anurag Dhingra"/>
    <s v="anudhingra@deloitte.com"/>
    <m/>
    <m/>
    <d v="2024-04-24T00:00:00"/>
    <s v="Less than one week"/>
    <s v="Yes"/>
    <x v="244"/>
    <x v="292"/>
    <s v="Financial Services"/>
    <m/>
    <m/>
    <s v="RFP"/>
    <x v="147"/>
    <s v="Content Design / Formatting;"/>
    <s v="No"/>
    <s v="&gt; $500K - $1.5M"/>
    <m/>
    <s v="I'm a repeat user of the pod;"/>
    <s v="Accepted"/>
    <s v="Medium"/>
    <n v="2"/>
    <n v="0.5"/>
    <x v="6"/>
    <s v="Amit Augustine Singh"/>
    <m/>
    <m/>
    <s v="Joann Boduch, Amit Augustine Singh"/>
    <n v="0"/>
    <x v="0"/>
    <m/>
    <d v="2024-04-24T00:00:00"/>
    <m/>
    <d v="2024-05-17T00:00:00"/>
    <m/>
    <s v="Jupiter Updated (Tags/Team)"/>
    <s v="Pending Upload"/>
    <m/>
    <d v="2024-04-24T06:57:42"/>
    <s v="FY24 P12"/>
    <n v="22.709930555553001"/>
    <s v="Won Closed"/>
    <m/>
  </r>
  <r>
    <n v="354"/>
    <d v="2024-04-24T10:06:52"/>
    <d v="2024-04-24T10:08:48"/>
    <s v="zpremji@deloitte.com"/>
    <s v="Zain Premji"/>
    <s v="HRT"/>
    <m/>
    <s v="Digital HR &amp; Emerging Solutions"/>
    <m/>
    <m/>
    <s v="No"/>
    <s v="Andrea Wilp"/>
    <s v="awilp@deloitte.com"/>
    <s v="No"/>
    <s v="John Brownridge"/>
    <s v="jbrownridge@deloitte.com"/>
    <m/>
    <m/>
    <d v="2024-04-29T00:00:00"/>
    <s v="2 weeks"/>
    <s v="Yes"/>
    <x v="245"/>
    <x v="293"/>
    <s v="Technology, Media, &amp; Telecom"/>
    <m/>
    <m/>
    <s v="Pre-RFX"/>
    <x v="2"/>
    <s v="Content Design / Formatting; Need strong design support for a workshop presentation that will accelerate the proposal."/>
    <s v="No"/>
    <s v="&gt; $500K - $1.5M"/>
    <m/>
    <s v="I'm a repeat user of the pod;"/>
    <s v="Canceled"/>
    <m/>
    <m/>
    <m/>
    <x v="3"/>
    <m/>
    <m/>
    <m/>
    <s v=""/>
    <s v=""/>
    <x v="1"/>
    <m/>
    <m/>
    <m/>
    <m/>
    <s v="NG 24 APR: Requestor stated that this may be exclusively for design services; asked that they check back with their SM to see if they need additional support. Placing 'on hold' for now."/>
    <s v="Rejected/Canceled"/>
    <s v="Rejected/Canceled"/>
    <m/>
    <d v="2024-04-24T10:06:52"/>
    <s v="FY24 P12"/>
    <s v=""/>
    <s v="Won Closed"/>
    <m/>
  </r>
  <r>
    <n v="355"/>
    <d v="2024-04-29T12:19:13"/>
    <d v="2024-04-29T12:38:27"/>
    <s v="ccheesman@deloitte.com"/>
    <s v="Colleen Cheesman"/>
    <s v="HRT"/>
    <m/>
    <s v="HR Strategy &amp; Solutions"/>
    <m/>
    <m/>
    <s v="Yes"/>
    <m/>
    <m/>
    <s v="No"/>
    <s v="Trey Howard and Matt Kraus"/>
    <s v="treyhoward@deloitte.com"/>
    <m/>
    <m/>
    <d v="2024-04-30T00:00:00"/>
    <s v="2 weeks"/>
    <s v="Yes"/>
    <x v="246"/>
    <x v="284"/>
    <s v="Consumer"/>
    <m/>
    <m/>
    <s v="RFP"/>
    <x v="149"/>
    <s v="Content Design / Formatting;Content and Asset Creation (net-new);PMO Support / Bid Management;"/>
    <s v="No"/>
    <s v="&gt; $500K - $1.5M"/>
    <s v="Client has launched an RFP for suppliers to bid on three key pieces of work: _x000a_1._x0009_High level business case and feasibility of combining the 2 current Workday tenants to support Vet Health and CPG businesses and future acquisitions_x000a_2._x0009_Target state technology architecture (that includes an option for consolidation of 2 Workday instances across Mars) with estimated level of investment for recommended solutions over 3 years including Learning, Recruiting etc._x000a_3._x0009_Governance model required including;  _x000a_o_x0009_Criteria to assess use of AI/ML within ecosystem_x000a_o_x0009_Key metrics to measure success of strategic architect model and business outcomes from investments eg adoption over time, benefits per investment initiative_x000a__x000a_Deloitte HC holds deep relationships across Mars as we were the SI provider for the implementation of both Workday instances at Mars (CPG and the Vet Health businesses).  Deloitte also provides AMS services for Workday across Mars.  Winning this work will position Deloitte to win the longer-term program, tech implementation and continued AMS services across Mars. _x000a__x000a_Looking for support with content development, design and some PMO support through the next 2 weeks.  "/>
    <s v="I'm a repeat user of the pod;"/>
    <s v="Accepted"/>
    <s v="Medium"/>
    <n v="2"/>
    <n v="0.5"/>
    <x v="13"/>
    <m/>
    <m/>
    <m/>
    <s v="Rebecca Eakin"/>
    <n v="0"/>
    <x v="0"/>
    <m/>
    <d v="2024-05-01T00:00:00"/>
    <m/>
    <d v="2024-05-13T00:00:00"/>
    <m/>
    <s v="Jupiter Updated (Tags/Team)"/>
    <s v="Pending Upload"/>
    <m/>
    <d v="2024-04-29T12:19:13"/>
    <s v="FY24 P12"/>
    <n v="13.486655092594447"/>
    <m/>
    <m/>
  </r>
  <r>
    <n v="356"/>
    <d v="2024-04-29T16:14:44"/>
    <d v="2024-04-29T16:59:14"/>
    <s v="andrclark@deloitte.com"/>
    <s v="Andrew G Clark"/>
    <s v="HRT"/>
    <m/>
    <s v="SAP/SF Enabled Transformation"/>
    <m/>
    <m/>
    <s v="Yes"/>
    <m/>
    <m/>
    <s v="No"/>
    <s v="Brian Stewart"/>
    <s v="bstewart@deloitte.com"/>
    <m/>
    <m/>
    <d v="2024-04-30T00:00:00"/>
    <s v="Less than one week"/>
    <s v="Yes"/>
    <x v="247"/>
    <x v="294"/>
    <s v="Consumer"/>
    <m/>
    <m/>
    <s v="RFI"/>
    <x v="150"/>
    <s v="PMO Support / Bid Management;Content Design / Formatting;"/>
    <s v="No"/>
    <s v="&gt; $500K - $1.5M"/>
    <s v="Looking for some support answering an RFI. RFP will likely come in the next month or so if we are downselected."/>
    <s v="I'm a repeat user of the pod;"/>
    <s v="Accepted"/>
    <s v="High"/>
    <n v="3"/>
    <n v="0.5"/>
    <x v="18"/>
    <s v="Cole Butchen"/>
    <s v="(Maddy) Madhusudan Purushothaman"/>
    <m/>
    <s v="Shwetha Chandrashekhar, Cole Butchen, (Maddy) Madhusudan Purushothaman"/>
    <n v="0"/>
    <x v="0"/>
    <n v="0"/>
    <m/>
    <m/>
    <d v="2024-05-03T00:00:00"/>
    <m/>
    <s v="Jupiter Updated (Tags/Team)"/>
    <s v="Pending Upload"/>
    <m/>
    <d v="2024-04-29T16:14:44"/>
    <s v="FY24 P12"/>
    <n v="3.32310185184906"/>
    <s v="Lost Closed"/>
    <m/>
  </r>
  <r>
    <n v="357"/>
    <d v="2024-05-02T09:05:18"/>
    <d v="2024-05-02T09:08:50"/>
    <s v="punetandon@deloitte.com"/>
    <s v="Puneet Tandon"/>
    <s v="HRT"/>
    <m/>
    <s v="SAP/SF Enabled Transformation"/>
    <m/>
    <m/>
    <s v="Yes"/>
    <m/>
    <m/>
    <s v="No"/>
    <s v="Toan Viradet"/>
    <s v="xviradet@deloitte.com"/>
    <m/>
    <m/>
    <d v="2024-05-02T00:00:00"/>
    <s v="Less than one week"/>
    <s v="No"/>
    <x v="4"/>
    <x v="40"/>
    <s v="Technology, Media, &amp; Telecom"/>
    <s v="Disney HCM transition"/>
    <m/>
    <s v="Orals"/>
    <x v="2"/>
    <s v="PMO Support / Bid Management;Content Design / Formatting;"/>
    <s v="Yes"/>
    <s v="&gt; $5M"/>
    <m/>
    <s v="I'm a repeat user of the pod;"/>
    <s v="Rejected"/>
    <m/>
    <s v=""/>
    <m/>
    <x v="3"/>
    <m/>
    <m/>
    <m/>
    <s v=""/>
    <s v=""/>
    <x v="1"/>
    <m/>
    <m/>
    <m/>
    <m/>
    <s v="This is a duplicate request as the above Disney line item (as Puneet recently joined the team and did not know the HC GTM Pod was already engaged)."/>
    <s v="Rejected/Canceled"/>
    <s v="Rejected/Canceled"/>
    <m/>
    <d v="2024-05-02T09:05:18"/>
    <s v="FY24 P12"/>
    <s v=""/>
    <m/>
    <m/>
  </r>
  <r>
    <n v="358"/>
    <d v="2024-05-02T10:58:15"/>
    <d v="2024-05-02T11:27:41"/>
    <s v="dprovitt@deloitte.com"/>
    <s v="Dayna Provitt"/>
    <s v="WT"/>
    <m/>
    <m/>
    <m/>
    <s v="Rewards &amp; Wellbeing"/>
    <n v="0"/>
    <s v="Sheila Sever"/>
    <s v="ssever@deloitte.com"/>
    <s v="No"/>
    <s v="Sheila Sever"/>
    <s v="ssever@deloitte.com"/>
    <m/>
    <m/>
    <d v="2024-05-02T00:00:00"/>
    <s v="1 week"/>
    <s v="Yes"/>
    <x v="248"/>
    <x v="295"/>
    <s v="Energy, Resources, &amp; Industrials"/>
    <s v="Tennessee Valley Authority - Rough Order of Magnitude (ROM) request"/>
    <m/>
    <s v="RFI"/>
    <x v="149"/>
    <s v="Content and Asset Creation (net-new);Writing response for Skills/JA piece;"/>
    <s v="Unsure"/>
    <s v="&gt; $500K - $1.5M"/>
    <s v="This is a ROM (rough order of magnitude) request, to include high level writing and pricing."/>
    <s v="Word of mouth;"/>
    <s v="Accepted"/>
    <s v="High"/>
    <n v="3"/>
    <n v="0.33"/>
    <x v="9"/>
    <s v="(Maddy) Madhusudan Purushothaman"/>
    <m/>
    <m/>
    <s v="Yi-Hui Chang, (Maddy) Madhusudan Purushothaman"/>
    <n v="0"/>
    <x v="0"/>
    <m/>
    <d v="2024-05-06T00:00:00"/>
    <m/>
    <d v="2024-05-22T00:00:00"/>
    <s v="Waiting for client response on a formal proposal or Change Order/SOW. "/>
    <s v="Jupiter Updated (Tags/Team)"/>
    <s v="Pending Upload"/>
    <m/>
    <d v="2024-05-02T10:58:15"/>
    <s v="FY24 P12"/>
    <n v="19.542881944442343"/>
    <m/>
    <m/>
  </r>
  <r>
    <n v="359"/>
    <d v="2024-05-02T14:01:41"/>
    <d v="2024-05-02T14:07:12"/>
    <s v="alombardo@deloitte.com"/>
    <s v="Anthony Lombardo"/>
    <s v="HRT"/>
    <m/>
    <s v="HR Strategy &amp; Solutions"/>
    <m/>
    <m/>
    <s v="Yes"/>
    <m/>
    <m/>
    <s v="Yes"/>
    <m/>
    <m/>
    <m/>
    <m/>
    <d v="2024-05-03T00:00:00"/>
    <s v="1 week"/>
    <s v="Yes"/>
    <x v="249"/>
    <x v="296"/>
    <s v="Consumer"/>
    <m/>
    <m/>
    <s v="RFI"/>
    <x v="149"/>
    <s v="Content and Asset Creation (net-new);Content Design / Formatting;"/>
    <s v="Unsure"/>
    <s v="&gt; $5M"/>
    <s v="We initially thought the effort would be vendor selection but, it appears to be SI selection in advance of choosing a platform.  "/>
    <s v="I'm a repeat user of the pod;"/>
    <s v="Accepted"/>
    <s v="Medium"/>
    <n v="2"/>
    <n v="0.5"/>
    <x v="20"/>
    <m/>
    <m/>
    <m/>
    <s v="Sooraj Sreenivasan"/>
    <n v="0"/>
    <x v="0"/>
    <m/>
    <d v="2024-05-06T00:00:00"/>
    <m/>
    <d v="2024-05-24T00:00:00"/>
    <s v="5/14 - Orals planned for 5/22"/>
    <s v="Jupiter Updated (Tags/Team)"/>
    <s v="Content Uploaded"/>
    <m/>
    <d v="2024-05-02T14:01:41"/>
    <s v="FY24 P12"/>
    <n v="21.415497685185983"/>
    <m/>
    <m/>
  </r>
  <r>
    <n v="360"/>
    <d v="2024-05-02T14:16:29"/>
    <d v="2024-05-02T14:20:43"/>
    <s v="chrisforti@deloitte.com"/>
    <s v="Chris Forti"/>
    <s v="WT"/>
    <m/>
    <m/>
    <m/>
    <s v="Workforce Strategy &amp; Analytics"/>
    <s v="Yes"/>
    <m/>
    <m/>
    <s v="No"/>
    <s v="Chloe Domergue"/>
    <s v="cdomergue@deloitte.com"/>
    <m/>
    <m/>
    <d v="2024-05-03T00:00:00"/>
    <s v="1 week"/>
    <s v="No"/>
    <x v="4"/>
    <x v="297"/>
    <s v="Life Sciences &amp; Healthcare"/>
    <s v="Novartis Workforce Management"/>
    <m/>
    <s v="RFI"/>
    <x v="149"/>
    <s v="PMO Support / Bid Management;Content Design / Formatting;"/>
    <s v="Unsure"/>
    <s v="&gt; $500K - $1.5M"/>
    <s v="I will forward the RFI to Nick G. for review after submitting this request. "/>
    <s v="I'm a repeat user of the pod;"/>
    <s v="Rejected"/>
    <m/>
    <s v=""/>
    <m/>
    <x v="3"/>
    <m/>
    <m/>
    <m/>
    <s v=""/>
    <s v=""/>
    <x v="1"/>
    <m/>
    <m/>
    <m/>
    <m/>
    <m/>
    <s v="Rejected/Canceled"/>
    <s v="Rejected/Canceled"/>
    <m/>
    <d v="2024-05-02T14:16:29"/>
    <s v="FY24 P12"/>
    <s v=""/>
    <m/>
    <m/>
  </r>
  <r>
    <n v="361"/>
    <d v="2024-05-03T06:46:52"/>
    <d v="2024-05-03T06:55:50"/>
    <s v="aoshaughnessy@deloitte.com"/>
    <s v="Andrew O'Shaughnessy"/>
    <s v="HRT"/>
    <m/>
    <s v="HR Strategy &amp; Solutions"/>
    <m/>
    <m/>
    <s v="No"/>
    <s v="Maggie Zatkulak"/>
    <s v="mzatkulak@deloitte.com"/>
    <s v="Yes"/>
    <m/>
    <m/>
    <m/>
    <m/>
    <d v="2024-05-13T00:00:00"/>
    <s v="2 weeks"/>
    <s v="Not a Pursuit"/>
    <x v="4"/>
    <x v="298"/>
    <s v="Life Sciences &amp; Healthcare"/>
    <m/>
    <m/>
    <m/>
    <x v="2"/>
    <s v="Account Planning;Content and Asset Creation (net-new);Pursuit Advisory;"/>
    <s v="No"/>
    <s v="&gt; $500K - $1.5M"/>
    <s v="We need support and strategic guidance on how to mobilize health care accounts and HCALs to help our team generate interest and demand for our GEAN AI service offerings."/>
    <s v="I'm a repeat user of the pod;"/>
    <s v="Accepted"/>
    <s v="Medium"/>
    <n v="2"/>
    <n v="1"/>
    <x v="18"/>
    <m/>
    <m/>
    <m/>
    <s v="Shwetha Chandrashekhar"/>
    <n v="0"/>
    <x v="0"/>
    <n v="0.5"/>
    <d v="2024-05-07T00:00:00"/>
    <m/>
    <d v="2024-06-13T00:00:00"/>
    <m/>
    <s v="Not a Pursuit"/>
    <m/>
    <m/>
    <d v="2024-05-03T06:46:52"/>
    <s v="FY24 P12"/>
    <n v="40.717453703706269"/>
    <m/>
    <m/>
  </r>
  <r>
    <n v="362"/>
    <d v="2024-05-08T13:07:53"/>
    <d v="2024-05-08T13:55:06"/>
    <s v="andrclark@deloitte.com"/>
    <s v="Andrew G Clark"/>
    <s v="WT"/>
    <m/>
    <m/>
    <m/>
    <s v="Workforce Development"/>
    <s v="Yes"/>
    <m/>
    <m/>
    <s v="No"/>
    <s v="Sameer Khan"/>
    <s v="samekhan@deloitte.com"/>
    <m/>
    <m/>
    <d v="2024-05-08T00:00:00"/>
    <s v="1 week"/>
    <s v="Yes"/>
    <x v="250"/>
    <x v="299"/>
    <s v="Consumer"/>
    <m/>
    <m/>
    <s v="RFP"/>
    <x v="151"/>
    <s v="PMO Support / Bid Management;Content Design / Formatting;"/>
    <s v="No"/>
    <s v="&gt; $500K - $1.5M"/>
    <s v="Very similar support needed to the ADM pursuit from last week. Help with standard &quot;About Deloitte&quot; questions. Proposal formatting / design needed."/>
    <s v="I'm a repeat user of the pod;"/>
    <s v="Rejected"/>
    <m/>
    <s v=""/>
    <m/>
    <x v="3"/>
    <m/>
    <m/>
    <m/>
    <s v=""/>
    <s v=""/>
    <x v="1"/>
    <m/>
    <m/>
    <m/>
    <m/>
    <s v="Rejected as the request was primarily for formatting help on a quick turn RFI."/>
    <s v="Rejected/Canceled"/>
    <s v="Rejected/Canceled"/>
    <m/>
    <d v="2024-05-08T13:07:53"/>
    <s v="FY24 P13"/>
    <s v=""/>
    <m/>
    <m/>
  </r>
  <r>
    <n v="363"/>
    <d v="2024-05-14T09:53:24"/>
    <d v="2024-05-14T10:17:36"/>
    <s v="ebazilian@deloitte.com"/>
    <s v="Emily Bazilian"/>
    <s v="HRT"/>
    <m/>
    <s v="HR Strategy &amp; Solutions"/>
    <m/>
    <m/>
    <s v="No"/>
    <s v="Zac Quayle"/>
    <s v="zquayle@deloitte.com"/>
    <s v="No"/>
    <s v="Sendhil Govindarajan"/>
    <s v="sgovindarajan@deloitte.com"/>
    <m/>
    <m/>
    <d v="2024-05-20T00:00:00"/>
    <s v="Less than one week"/>
    <s v="Yes"/>
    <x v="251"/>
    <x v="300"/>
    <s v="Energy, Resources, &amp; Industrials"/>
    <m/>
    <m/>
    <s v="Contracting"/>
    <x v="2"/>
    <s v="Content Design / Formatting;Pursuit Advisory;"/>
    <s v="No"/>
    <s v="&gt; $500K - $1.5M"/>
    <m/>
    <s v="Word of mouth;"/>
    <s v="Rejected"/>
    <m/>
    <s v=""/>
    <m/>
    <x v="3"/>
    <m/>
    <m/>
    <m/>
    <s v=""/>
    <s v=""/>
    <x v="1"/>
    <m/>
    <m/>
    <m/>
    <m/>
    <s v="The turn-around was too quick; we were able to provide supplemental resources, data, and POCs for the team to leverage instead of the Pod"/>
    <s v="Rejected/Canceled"/>
    <s v="Rejected/Canceled"/>
    <m/>
    <d v="2024-05-14T09:53:24"/>
    <s v="FY24 P13"/>
    <s v=""/>
    <m/>
    <m/>
  </r>
  <r>
    <n v="364"/>
    <d v="2024-05-21T08:18:37"/>
    <d v="2024-05-21T08:21:57"/>
    <s v="ljaeger@deloitte.com"/>
    <s v="Liana Jaeger"/>
    <s v="HRT"/>
    <m/>
    <s v="HR Strategy &amp; Solutions"/>
    <m/>
    <m/>
    <s v="Yes"/>
    <m/>
    <m/>
    <s v="No"/>
    <s v="Mike Teska"/>
    <s v="mteska@deloitte.com"/>
    <m/>
    <m/>
    <d v="2024-05-23T00:00:00"/>
    <s v="1 week"/>
    <s v="No"/>
    <x v="4"/>
    <x v="301"/>
    <s v="Life Sciences &amp; Healthcare"/>
    <s v="HR Managed Services"/>
    <m/>
    <s v="RFP"/>
    <x v="152"/>
    <s v="Content Design / Formatting;Content and Asset Creation (net-new);Pricing Model;"/>
    <s v="Unsure"/>
    <s v="&gt; $500K - $1.5M"/>
    <s v="Hello! I just was given responsibility to help drive this RFP response and still figuring out exact needs. I would love formatting support at the minimum and should have a bit more context on support needed for content creation / pricing model in the next day or two. "/>
    <s v="From friends who work in the pod!;"/>
    <s v="Accepted"/>
    <s v="Medium"/>
    <n v="2"/>
    <n v="0.5"/>
    <x v="16"/>
    <s v="Cole Butchen"/>
    <m/>
    <m/>
    <s v="Veronica Holleran, Cole Butchen"/>
    <n v="0"/>
    <x v="0"/>
    <n v="0.5"/>
    <d v="2024-05-23T00:00:00"/>
    <m/>
    <d v="2024-06-04T00:00:00"/>
    <s v="VH 5/23 - conducted intake call. Clear content development needs + design. Submitted design request."/>
    <s v="Not a Pursuit"/>
    <m/>
    <m/>
    <d v="2024-05-21T08:18:37"/>
    <s v="FY24 P13"/>
    <n v="13.653738425928168"/>
    <m/>
    <m/>
  </r>
  <r>
    <n v="365"/>
    <d v="2024-05-21T10:09:02"/>
    <d v="2024-05-21T10:13:08"/>
    <s v="mpanek@deloitte.com"/>
    <s v="Mark Panek"/>
    <s v="HCaaS"/>
    <s v="HC Operate"/>
    <m/>
    <m/>
    <m/>
    <s v="Yes"/>
    <m/>
    <m/>
    <s v="No"/>
    <s v="Atin Garg"/>
    <s v="atgarg@deloitte.com"/>
    <m/>
    <m/>
    <d v="2024-05-21T00:00:00"/>
    <s v="1 week"/>
    <s v="Yes"/>
    <x v="252"/>
    <x v="302"/>
    <s v="Technology, Media, &amp; Telecom"/>
    <m/>
    <m/>
    <s v="RFP"/>
    <x v="153"/>
    <s v="PMO Support / Bid Management;Content Design / Formatting;"/>
    <s v="No"/>
    <s v="&gt; $500K - $1.5M"/>
    <s v="I (Mark P) will be assisting w/PMO as well but giving the timelines, we feel and extra set of hands will be extremely helpful"/>
    <s v="I'm a repeat user of the pod;"/>
    <s v="Accepted"/>
    <s v="High"/>
    <n v="3"/>
    <n v="0.33"/>
    <x v="19"/>
    <s v="Sooraj Sreenivasan"/>
    <m/>
    <m/>
    <s v="Larry Mallett, Sooraj Sreenivasan"/>
    <n v="0"/>
    <x v="0"/>
    <n v="0"/>
    <d v="2024-05-22T00:00:00"/>
    <m/>
    <d v="2024-07-09T00:00:00"/>
    <s v="VH 5/21 - conducted intake call. 1 wk turnaround, PMO + design support_x000a_Orals planned for 6/7"/>
    <s v="Jupiter Updated (Tags/Team)"/>
    <m/>
    <m/>
    <d v="2024-05-21T10:09:02"/>
    <s v="FY24 P13"/>
    <n v="48.577060185183655"/>
    <m/>
    <m/>
  </r>
  <r>
    <n v="366"/>
    <d v="2024-05-20T08:56:56"/>
    <d v="2024-05-21T11:37:53"/>
    <s v="mkorbieh@deloitte.com"/>
    <s v="Mark Korbieh"/>
    <s v="HRT"/>
    <m/>
    <s v="Oracle Enabled Transformation"/>
    <m/>
    <m/>
    <s v="Yes"/>
    <m/>
    <m/>
    <s v="Yes"/>
    <m/>
    <m/>
    <m/>
    <m/>
    <d v="2024-05-28T00:00:00"/>
    <s v="1 week"/>
    <s v="Yes"/>
    <x v="253"/>
    <x v="303"/>
    <s v="Energy, Resources, &amp; Industrials"/>
    <m/>
    <m/>
    <s v="RFP"/>
    <x v="154"/>
    <s v="PMO Support / Bid Management;Content and Asset Creation (net-new);"/>
    <s v="Yes"/>
    <s v="&gt; $5M"/>
    <s v="This is a full platform RFP for SAP &amp; SF and our ERP folks have GTM support for the overall opp.  This request is to have someone help with PMOing the SF team."/>
    <s v="I'm a repeat user of the pod;"/>
    <s v="Accepted"/>
    <s v="High"/>
    <n v="3"/>
    <n v="0.25"/>
    <x v="10"/>
    <s v="Amit Augustine Singh"/>
    <s v="Sonali Koley"/>
    <m/>
    <s v="(Maddy) Madhusudan Purushothaman, Amit Augustine Singh, Sonali Koley"/>
    <n v="0"/>
    <x v="0"/>
    <n v="0.25"/>
    <d v="2024-05-22T00:00:00"/>
    <m/>
    <d v="2024-07-23T00:00:00"/>
    <s v="VH 5/21 - conducted intake call. 4+ wks to support PMO + content mgmt. _x000a_6/26 - RFP submission date extended to 7/18"/>
    <s v="Jupiter Updated (Tags/Team)"/>
    <m/>
    <m/>
    <d v="2024-05-20T08:56:56"/>
    <s v="FY24 P13"/>
    <n v="63.627129629632691"/>
    <s v="Lost Closed"/>
    <m/>
  </r>
  <r>
    <n v="367"/>
    <d v="2024-05-22T13:33:24"/>
    <d v="2024-05-22T13:36:16"/>
    <s v="jharless@deloitte.com"/>
    <s v="Jeremy Harless"/>
    <s v="HRT"/>
    <m/>
    <s v="Oracle Enabled Transformation"/>
    <m/>
    <m/>
    <s v="Yes"/>
    <m/>
    <m/>
    <s v="No"/>
    <s v="Bruce Shaffer"/>
    <s v="brshaffer@deloitte.com"/>
    <m/>
    <m/>
    <d v="2024-05-28T00:00:00"/>
    <s v="2 weeks"/>
    <s v="Yes"/>
    <x v="254"/>
    <x v="304"/>
    <s v="Energy, Resources, &amp; Industrials"/>
    <m/>
    <m/>
    <s v="RFP"/>
    <x v="155"/>
    <s v="PMO Support / Bid Management;Content and Asset Creation (net-new);"/>
    <s v="No"/>
    <s v="&gt; $2.5M - $5M"/>
    <m/>
    <s v="I'm a repeat user of the pod;"/>
    <s v="Rejected"/>
    <m/>
    <s v=""/>
    <m/>
    <x v="3"/>
    <m/>
    <m/>
    <m/>
    <s v=""/>
    <s v=""/>
    <x v="1"/>
    <m/>
    <m/>
    <m/>
    <m/>
    <s v="VH 5/28 - conducted intake call. Win probability is very low and the work requested is minimal. Rejecting as volume is high for pod and effort needs to be focused elsewhere"/>
    <s v="Rejected/Canceled"/>
    <s v="Rejected/Canceled"/>
    <m/>
    <d v="2024-05-22T13:33:24"/>
    <s v="FY24 P13"/>
    <s v=""/>
    <m/>
    <m/>
  </r>
  <r>
    <n v="368"/>
    <d v="2024-05-23T05:05:54"/>
    <d v="2024-05-23T05:07:41"/>
    <s v="dabergamo@deloitte.com"/>
    <s v="Danielle Bergamo"/>
    <s v="OT"/>
    <m/>
    <m/>
    <s v="Actuarial &amp; Insurance Solutions"/>
    <m/>
    <s v="Yes"/>
    <m/>
    <m/>
    <s v="Yes"/>
    <m/>
    <m/>
    <m/>
    <m/>
    <d v="2024-05-23T00:00:00"/>
    <s v="2 weeks"/>
    <s v="Yes"/>
    <x v="255"/>
    <x v="305"/>
    <s v="Financial Services"/>
    <m/>
    <m/>
    <s v="RFP"/>
    <x v="156"/>
    <s v="Content and Asset Creation (net-new);"/>
    <s v="Yes"/>
    <s v="&gt; $5M"/>
    <s v="Need assistance with filling in answers to an XLS QA form "/>
    <s v="I'm a repeat user of the pod;"/>
    <s v="Accepted"/>
    <s v="Low"/>
    <n v="1"/>
    <n v="0.25"/>
    <x v="21"/>
    <m/>
    <m/>
    <m/>
    <s v="Sonali Koley"/>
    <n v="0"/>
    <x v="0"/>
    <n v="0.25"/>
    <d v="2024-05-24T00:00:00"/>
    <m/>
    <d v="2024-06-26T00:00:00"/>
    <s v="VH 5/23 - Conducted intake call. PCOE in need of first pass support on excel. Accepted and committed to first draft support only. Requested Amit take a look while US is on holiday."/>
    <s v="Jupiter Updated (Tags/Team)"/>
    <m/>
    <m/>
    <d v="2024-05-23T05:05:54"/>
    <s v="FY24 P13"/>
    <n v="33.787569444444671"/>
    <m/>
    <m/>
  </r>
  <r>
    <n v="369"/>
    <d v="2024-05-28T09:24:47"/>
    <d v="2024-05-28T09:29:39"/>
    <s v="madraheim@deloitte.com"/>
    <s v="Marissa Draheim"/>
    <s v="HRT"/>
    <m/>
    <s v="Workday"/>
    <m/>
    <m/>
    <s v="Yes"/>
    <m/>
    <m/>
    <s v="No"/>
    <s v="Andrew Breimayer "/>
    <s v="abreimayer@deloitte.com"/>
    <m/>
    <m/>
    <d v="2024-05-29T00:00:00"/>
    <s v="2 weeks"/>
    <s v="Yes"/>
    <x v="256"/>
    <x v="306"/>
    <s v="Financial Services"/>
    <m/>
    <m/>
    <s v="RFP"/>
    <x v="157"/>
    <s v="Content Design / Formatting;PMO Support / Bid Management;"/>
    <s v="No"/>
    <s v="&gt; $1.5M - $2.5M"/>
    <s v="First American is undergoing a global expansion of their Workday platform. RFP is due June 14th. Support would be similar to other FSI pursuits in respect to herding project team deliverables, deck formatting, questions, and general PM of the pursuit."/>
    <s v="I'm a repeat user of the pod;"/>
    <s v="Accepted"/>
    <s v="Medium"/>
    <n v="2"/>
    <n v="0.33"/>
    <x v="20"/>
    <s v="Cole Butchen"/>
    <s v="Yi-Hui Chang"/>
    <s v="Amit Augustine Singh"/>
    <s v="Sooraj Sreenivasan, Cole Butchen, Yi-Hui Chang"/>
    <n v="0"/>
    <x v="0"/>
    <n v="0.1"/>
    <d v="2024-05-30T00:00:00"/>
    <d v="2024-07-08T00:00:00"/>
    <d v="2024-07-15T00:00:00"/>
    <s v="Support extended for orals - tentative 7/2_x000a_7/8 - Orals submitted, reducing the weightage"/>
    <s v="Jupiter Updated (Tags/Team)"/>
    <m/>
    <m/>
    <d v="2024-05-28T09:24:47"/>
    <s v="FY24 P13"/>
    <n v="47.607789351852261"/>
    <m/>
    <m/>
  </r>
  <r>
    <n v="370"/>
    <d v="2024-05-28T09:44:42"/>
    <d v="2024-05-28T09:47:06"/>
    <s v="abreimayer@deloitte.com"/>
    <s v="Andrew Breimayer"/>
    <s v="HRT"/>
    <m/>
    <s v="Workday"/>
    <m/>
    <m/>
    <s v="Yes"/>
    <m/>
    <m/>
    <s v="Yes"/>
    <m/>
    <m/>
    <m/>
    <m/>
    <d v="2024-05-29T00:00:00"/>
    <s v="2 weeks"/>
    <s v="Yes"/>
    <x v="256"/>
    <x v="307"/>
    <s v="Financial Services"/>
    <m/>
    <m/>
    <s v="RFP"/>
    <x v="158"/>
    <s v="Content Design / Formatting;"/>
    <s v="Unsure"/>
    <s v="&gt; $1.5M - $2.5M"/>
    <m/>
    <s v="I'm a repeat user of the pod;"/>
    <s v="Canceled"/>
    <m/>
    <s v=""/>
    <m/>
    <x v="3"/>
    <m/>
    <m/>
    <m/>
    <s v=""/>
    <s v=""/>
    <x v="1"/>
    <m/>
    <m/>
    <m/>
    <m/>
    <s v="Same request as  prior row #347, submitted by the respective sales exec. Canceling this request since the prior row has a bit more data."/>
    <s v="Rejected/Canceled"/>
    <s v="Rejected/Canceled"/>
    <m/>
    <d v="2024-05-28T09:44:42"/>
    <s v="FY24 P13"/>
    <s v=""/>
    <s v="Lost Closed"/>
    <m/>
  </r>
  <r>
    <n v="371"/>
    <d v="2024-05-28T13:07:04"/>
    <d v="2024-05-28T13:11:51"/>
    <s v="chrisforti@deloitte.com"/>
    <s v="Chris Forti"/>
    <s v="HRT"/>
    <m/>
    <s v="HR Strategy &amp; Solutions"/>
    <m/>
    <m/>
    <s v="Yes"/>
    <m/>
    <m/>
    <s v="No"/>
    <s v="Vyas Anantharaman"/>
    <s v="vyanantharaman@deloitte.com"/>
    <m/>
    <m/>
    <d v="2024-05-29T00:00:00"/>
    <s v="2 weeks"/>
    <s v="Yes"/>
    <x v="257"/>
    <x v="308"/>
    <s v="Life Sciences &amp; Healthcare"/>
    <m/>
    <m/>
    <s v="RFP"/>
    <x v="158"/>
    <s v="Content Design / Formatting;PMO Support / Bid Management;"/>
    <s v="Unsure"/>
    <s v="&gt; $500K - $1.5M"/>
    <s v="This is an ERP/HCM vendor selection RFP, which will be followed by an ERP implementation RFP valued in excess of $20M. We are also expecting 2 other RFPs from BJC, once for ServiceNow and another for UKG implementation. So, lots of business in the pipeline for BJC."/>
    <s v="I'm a repeat user of the pod;"/>
    <s v="Accepted"/>
    <s v="Medium"/>
    <n v="2"/>
    <n v="0.5"/>
    <x v="18"/>
    <m/>
    <m/>
    <m/>
    <s v="Shwetha Chandrashekhar"/>
    <n v="0"/>
    <x v="0"/>
    <n v="0.5"/>
    <d v="2024-06-03T00:00:00"/>
    <m/>
    <d v="2024-06-14T00:00:00"/>
    <s v="Support will start on Monday, June 3rd; Current weight will be updated then "/>
    <s v="Jupiter Updated (Tags/Team)"/>
    <m/>
    <m/>
    <d v="2024-05-28T13:07:04"/>
    <s v="FY24 P13"/>
    <n v="16.453425925923511"/>
    <m/>
    <m/>
  </r>
  <r>
    <n v="372"/>
    <d v="2024-05-30T11:46:00"/>
    <d v="2024-05-30T11:51:49"/>
    <s v="clhenderson@deloitte.com"/>
    <s v="Claire Henderson"/>
    <s v="OT"/>
    <m/>
    <m/>
    <s v="Change Services (CS&amp;A / T&amp;C)"/>
    <m/>
    <s v="Yes"/>
    <m/>
    <m/>
    <s v="No"/>
    <s v="Ana de Matos"/>
    <s v="adematos@deloitte.com"/>
    <m/>
    <m/>
    <d v="2024-05-31T00:00:00"/>
    <s v="1 week"/>
    <s v="Yes"/>
    <x v="258"/>
    <x v="309"/>
    <s v="Consumer"/>
    <m/>
    <m/>
    <s v="RFI"/>
    <x v="159"/>
    <s v="Content Design / Formatting;Content and Asset Creation (net-new);PMO Support / Bid Management;Pursuit Advisory;"/>
    <s v="Unsure"/>
    <s v="&gt; $500K - $1.5M"/>
    <m/>
    <s v="Word of mouth;"/>
    <s v="Rejected"/>
    <m/>
    <s v=""/>
    <m/>
    <x v="3"/>
    <m/>
    <m/>
    <m/>
    <s v=""/>
    <s v=""/>
    <x v="1"/>
    <m/>
    <m/>
    <m/>
    <m/>
    <s v="Limited capacity in the Pod, and the team mostly just needed help with formatting/design with 1 week turn-around. Encouraged the team to reach back out if there are more milestones past the RFI due next week."/>
    <s v="Rejected/Canceled"/>
    <s v="Rejected/Canceled"/>
    <m/>
    <d v="2024-05-30T11:46:00"/>
    <s v="FY24 P13"/>
    <s v=""/>
    <m/>
    <m/>
  </r>
  <r>
    <n v="373"/>
    <d v="2024-06-04T14:51:39"/>
    <d v="2024-06-04T15:01:58"/>
    <s v="gstephans@deloitte.com"/>
    <s v="Greg Stephans"/>
    <s v="HRT"/>
    <m/>
    <s v="HR Strategy &amp; Solutions"/>
    <m/>
    <m/>
    <s v="Yes"/>
    <m/>
    <m/>
    <s v="No"/>
    <s v="Tony Lombardo"/>
    <s v="alombardo@deloitte.com"/>
    <m/>
    <m/>
    <d v="2024-06-05T00:00:00"/>
    <s v="2 weeks"/>
    <s v="Yes"/>
    <x v="249"/>
    <x v="310"/>
    <s v="Consumer"/>
    <m/>
    <m/>
    <s v="Orals"/>
    <x v="2"/>
    <s v="Content and Asset Creation (net-new);Content Design / Formatting;PMO Support / Bid Management;Pursuit Advisory;Vendor Selection experience (optional);"/>
    <s v="No"/>
    <s v="&gt; $2.5M - $5M"/>
    <s v="We've been down-selected at Herc and are now competing against one other firm.  To select a partner, the client would like us to evaluate their RFP requirements and signature use cases, &quot;scope and narrow the three potential platforms to the platform(s) that are best suited to demonstrate an employee journey from recruit through retire&quot; (week of 6/17) and a &quot;A deeper-dive proof of concept demonstration to cover signature use cases&quot; (week of 6/24).  We just got this news today and will be further clarifying much of the request with the client (it doesn't really make sense now).  If you like problem solving, solutioning requirements, a little bit of ambiguity, and want to help us educate an inexperienced client, this is the job for you! "/>
    <s v="I'm a repeat user of the pod;"/>
    <s v="Accepted"/>
    <s v="Medium"/>
    <n v="2"/>
    <n v="0.5"/>
    <x v="16"/>
    <m/>
    <m/>
    <m/>
    <s v="Veronica Holleran"/>
    <n v="0"/>
    <x v="0"/>
    <n v="0.5"/>
    <d v="2024-06-10T00:00:00"/>
    <d v="2024-07-16T00:00:00"/>
    <d v="2024-10-09T00:00:00"/>
    <s v="Placed on hold 7/16. Final pricing submitted to client on Fri 7/12 and no follow-up anticipated. Will close out in one week."/>
    <s v="Jupiter Updated (Tags/Team)"/>
    <m/>
    <m/>
    <d v="2024-06-04T14:51:39"/>
    <s v="FY25 P1"/>
    <n v="126.38079861111328"/>
    <m/>
    <m/>
  </r>
  <r>
    <n v="374"/>
    <d v="2024-06-12T11:31:58"/>
    <d v="2024-06-12T11:34:17"/>
    <s v="ceisenmann@deloitte.com"/>
    <s v="Carl Eisenmann"/>
    <s v="HRT"/>
    <m/>
    <s v="Workday"/>
    <m/>
    <m/>
    <s v="Yes"/>
    <m/>
    <m/>
    <s v="Yes"/>
    <m/>
    <m/>
    <m/>
    <m/>
    <d v="2024-07-15T00:00:00"/>
    <s v="2 weeks"/>
    <s v="Not a Pursuit"/>
    <x v="259"/>
    <x v="311"/>
    <s v="Not a pursuit"/>
    <m/>
    <m/>
    <m/>
    <x v="2"/>
    <s v="PMO Support / Bid Management;Content and Asset Creation (net-new);Content Design / Formatting;"/>
    <s v="Unsure"/>
    <s v="&gt; $5M"/>
    <s v="The Workday practice is getting Launch certified and we need to build a proposal template to address this market across Mid Market"/>
    <s v="I'm a repeat user of the pod;"/>
    <s v="Accepted"/>
    <s v="High"/>
    <n v="3"/>
    <n v="0.25"/>
    <x v="16"/>
    <m/>
    <m/>
    <m/>
    <s v="Veronica Holleran"/>
    <n v="0"/>
    <x v="0"/>
    <n v="0.25"/>
    <d v="2024-06-12T00:00:00"/>
    <m/>
    <d v="2024-11-01T00:00:00"/>
    <m/>
    <s v="Not a Pursuit"/>
    <m/>
    <m/>
    <d v="2024-06-12T11:31:58"/>
    <s v="FY25 P1"/>
    <n v="141.5194675925959"/>
    <s v="Verbal Commit"/>
    <m/>
  </r>
  <r>
    <n v="375"/>
    <d v="2024-06-13T10:14:26"/>
    <d v="2024-06-13T10:18:28"/>
    <s v="andrclark@deloitte.com"/>
    <s v="Andrew G Clark"/>
    <s v="HRT"/>
    <m/>
    <s v="Workday"/>
    <m/>
    <m/>
    <s v="Yes"/>
    <m/>
    <m/>
    <s v="No"/>
    <s v="Dan Sundt"/>
    <s v="dsundt@deloitte.com"/>
    <m/>
    <m/>
    <d v="2024-06-14T00:00:00"/>
    <s v="3 weeks"/>
    <s v="Yes"/>
    <x v="260"/>
    <x v="312"/>
    <s v="Consumer"/>
    <m/>
    <m/>
    <s v="RFP"/>
    <x v="160"/>
    <s v="PMO Support / Bid Management;Content Design / Formatting;Pursuit Advisory;Pricing Model;"/>
    <s v="Unsure"/>
    <s v="&gt; $5M"/>
    <m/>
    <s v="I'm a repeat user of the pod;"/>
    <s v="Accepted"/>
    <s v="Medium"/>
    <n v="2"/>
    <n v="0.33"/>
    <x v="20"/>
    <m/>
    <m/>
    <m/>
    <s v="Sooraj Sreenivasan"/>
    <n v="0"/>
    <x v="0"/>
    <n v="0.1"/>
    <d v="2024-06-18T00:00:00"/>
    <d v="2024-07-08T00:00:00"/>
    <d v="2024-07-15T00:00:00"/>
    <s v="7/8 - RFP submitted, reducing weightage"/>
    <s v="Jupiter Updated (Tags/Team)"/>
    <m/>
    <m/>
    <d v="2024-06-13T10:14:26"/>
    <s v="FY25 P1"/>
    <n v="31.573310185187438"/>
    <m/>
    <m/>
  </r>
  <r>
    <n v="376"/>
    <d v="2024-06-17T11:31:21"/>
    <d v="2024-06-17T11:40:03"/>
    <s v="mipriore@deloitte.com"/>
    <s v="Michael Priore"/>
    <s v="HRT"/>
    <m/>
    <s v="ServiceNow HRT"/>
    <m/>
    <m/>
    <s v="Yes"/>
    <m/>
    <m/>
    <s v="No"/>
    <s v="Brian Cespedes"/>
    <s v="bcespedes@deloitte.com"/>
    <m/>
    <m/>
    <d v="2024-06-19T00:00:00"/>
    <s v="3 weeks"/>
    <s v="Yes"/>
    <x v="261"/>
    <x v="313"/>
    <s v="Financial Services"/>
    <m/>
    <m/>
    <s v="RFP"/>
    <x v="161"/>
    <s v="PMO Support / Bid Management;Content and Asset Creation (net-new);Content Design / Formatting;"/>
    <s v="No"/>
    <s v="&gt; $1.5M - $2.5M"/>
    <s v="we'd like PMO Support &amp; Slide design help for our upcoming ServiceNow HRSD RFP which is due July 12th for Vanguard.  "/>
    <s v="Word of mouth;"/>
    <s v="Rejected"/>
    <m/>
    <s v=""/>
    <m/>
    <x v="3"/>
    <m/>
    <m/>
    <m/>
    <s v=""/>
    <s v=""/>
    <x v="1"/>
    <m/>
    <m/>
    <m/>
    <m/>
    <s v="Rejected due to lack of availability"/>
    <s v="Rejected/Canceled"/>
    <m/>
    <m/>
    <d v="2024-06-17T11:31:21"/>
    <s v="FY25 P1"/>
    <s v=""/>
    <s v="Verbal Commit"/>
    <m/>
  </r>
  <r>
    <n v="377"/>
    <d v="2024-06-19T13:34:25"/>
    <d v="2024-06-19T13:38:35"/>
    <s v="mararmstrong@deloitte.com"/>
    <s v="Mary Rose Armstrong"/>
    <s v="HRT"/>
    <m/>
    <s v="Workday"/>
    <m/>
    <m/>
    <s v="No"/>
    <s v="David Lotterer"/>
    <s v="dlotterer@deloitte.com"/>
    <s v="No"/>
    <s v="Stev Seykora"/>
    <s v="sseykora@deloitte.com"/>
    <m/>
    <m/>
    <d v="2024-06-19T00:00:00"/>
    <s v="2 weeks"/>
    <s v="Yes"/>
    <x v="262"/>
    <x v="314"/>
    <s v="Life Sciences &amp; Healthcare"/>
    <m/>
    <m/>
    <s v="Orals"/>
    <x v="162"/>
    <s v="Content Design / Formatting;"/>
    <s v="Unsure"/>
    <s v="&gt; $5M"/>
    <m/>
    <s v="I'm a repeat user of the pod;"/>
    <s v="Accepted"/>
    <s v="Medium"/>
    <n v="2"/>
    <m/>
    <x v="18"/>
    <m/>
    <m/>
    <m/>
    <s v="Shwetha Chandrashekhar"/>
    <n v="0"/>
    <x v="0"/>
    <n v="0.5"/>
    <d v="2024-06-21T00:00:00"/>
    <m/>
    <m/>
    <m/>
    <s v="Jupiter Updated (Tags/Team)"/>
    <m/>
    <m/>
    <d v="2024-06-19T13:34:25"/>
    <s v="FY25 P1"/>
    <s v=""/>
    <m/>
    <m/>
  </r>
  <r>
    <n v="378"/>
    <d v="2024-06-21T11:31:52"/>
    <d v="2024-06-21T12:18:57"/>
    <s v="mkorbieh@deloitte.com"/>
    <s v="Mark Korbieh"/>
    <s v="HRT"/>
    <m/>
    <s v="Payroll &amp; Workforce Management Solutions"/>
    <m/>
    <m/>
    <s v="Yes"/>
    <m/>
    <m/>
    <s v="Yes"/>
    <m/>
    <m/>
    <m/>
    <m/>
    <d v="2024-06-25T00:00:00"/>
    <s v="4 + weeks"/>
    <s v="Yes"/>
    <x v="263"/>
    <x v="250"/>
    <s v="Energy, Resources, &amp; Industrials"/>
    <m/>
    <m/>
    <s v="RFP"/>
    <x v="163"/>
    <s v="PMO Support / Bid Management;Content and Asset Creation (net-new);"/>
    <s v="Unsure"/>
    <s v="&gt; $5M"/>
    <s v="This request is being made for a sole source opportunity at Weyerhaeuser to implement UKG HCM, Talent, Payroll and WFM.  This deal will include OCM and potentially some HR Op model redesign work.  The deal is listed at $5M in Jupiter, but will likely be closer to $7M, we are still putting PMs together.  We originally worked with Joann Boduch to win a phase 0 engagement and would like to see if we can partner with her again.  There is no set due date but we are targeting completion by 7/26 and will aim to complete earlier."/>
    <s v="I'm a repeat user of the pod;"/>
    <s v="Accepted"/>
    <s v="Medium"/>
    <n v="2"/>
    <n v="0.33"/>
    <x v="6"/>
    <s v="Jaspreet Kaur"/>
    <m/>
    <m/>
    <s v="Joann Boduch, Jaspreet Kaur"/>
    <n v="0"/>
    <x v="0"/>
    <n v="0.5"/>
    <d v="2024-06-24T00:00:00"/>
    <m/>
    <d v="2024-07-29T00:00:00"/>
    <m/>
    <s v="Jupiter Updated (Tags/Team)"/>
    <m/>
    <m/>
    <d v="2024-06-21T11:31:52"/>
    <s v="FY25 P1"/>
    <n v="37.519537037034752"/>
    <s v="Verbal Commit"/>
    <m/>
  </r>
  <r>
    <n v="379"/>
    <d v="2024-07-09T14:57:17"/>
    <d v="2024-07-09T15:03:15"/>
    <s v="asdaniels@deloitte.com"/>
    <s v="Ashley Cole"/>
    <s v="OT"/>
    <m/>
    <m/>
    <s v="Change Services (CS&amp;A / T&amp;C)"/>
    <m/>
    <s v="Yes"/>
    <m/>
    <m/>
    <s v="Yes"/>
    <m/>
    <m/>
    <m/>
    <m/>
    <d v="2024-07-10T00:00:00"/>
    <s v="Less than one week"/>
    <s v="Not a Pursuit"/>
    <x v="4"/>
    <x v="315"/>
    <s v="Life Sciences &amp; Healthcare"/>
    <m/>
    <m/>
    <m/>
    <x v="161"/>
    <s v="Completion of a Supplier Questionnaire with standard Deloitte responses.;"/>
    <s v="Yes"/>
    <s v="N/A - Not a pursuit"/>
    <s v="Request is technically a pursuit but is a request for response to be part of a preferred supplier network for the client for org change management services. The response is due Friday, July 12."/>
    <s v="Word of mouth;"/>
    <s v="Accepted"/>
    <s v="Medium"/>
    <n v="2"/>
    <n v="0.5"/>
    <x v="7"/>
    <s v="Sooraj Sreenivasan"/>
    <m/>
    <m/>
    <s v="Logan Webb, Sooraj Sreenivasan"/>
    <n v="0"/>
    <x v="0"/>
    <n v="0.5"/>
    <d v="2024-07-09T00:00:00"/>
    <m/>
    <d v="2024-07-16T00:00:00"/>
    <m/>
    <s v="Not a Pursuit"/>
    <m/>
    <m/>
    <d v="2024-07-09T14:57:17"/>
    <s v="FY25 P2"/>
    <n v="6.3768865740712499"/>
    <m/>
    <m/>
  </r>
  <r>
    <n v="380"/>
    <d v="2024-07-10T09:20:12"/>
    <d v="2024-07-10T09:25:23"/>
    <s v="jharless@deloitte.com"/>
    <s v="Jeremy Harless"/>
    <s v="HRT"/>
    <m/>
    <s v="Workday"/>
    <m/>
    <m/>
    <s v="Yes"/>
    <m/>
    <m/>
    <s v="No"/>
    <s v="Dan Sundt"/>
    <s v="dsundt@deloitte.com"/>
    <m/>
    <m/>
    <d v="2024-07-10T00:00:00"/>
    <s v="3 weeks"/>
    <s v="Yes"/>
    <x v="264"/>
    <x v="316"/>
    <s v="Energy, Resources, &amp; Industrials"/>
    <m/>
    <m/>
    <s v="RFP"/>
    <x v="163"/>
    <s v="PMO Support / Bid Management;Content and Asset Creation (net-new);Content Design / Formatting;"/>
    <s v="Unsure"/>
    <s v="&gt; $5M"/>
    <m/>
    <s v="I'm a repeat user of the pod;"/>
    <s v="Accepted"/>
    <s v="Medium"/>
    <n v="2"/>
    <n v="0.5"/>
    <x v="15"/>
    <s v="Jaspreet Kaur"/>
    <m/>
    <m/>
    <s v="Michael Gilman, Jaspreet Kaur"/>
    <n v="0"/>
    <x v="0"/>
    <n v="0.1"/>
    <d v="2024-07-11T00:00:00"/>
    <d v="2024-08-13T00:00:00"/>
    <d v="2024-09-05T00:00:00"/>
    <m/>
    <s v="Jupiter Updated (Tags/Team)"/>
    <m/>
    <m/>
    <d v="2024-07-10T09:20:12"/>
    <s v="FY25 P2"/>
    <n v="56.610972222224518"/>
    <m/>
    <m/>
  </r>
  <r>
    <n v="381"/>
    <d v="2024-07-18T13:18:46"/>
    <d v="2024-07-18T13:36:49"/>
    <s v="mipriore@deloitte.com"/>
    <s v="Michael Priore"/>
    <s v="HRT"/>
    <m/>
    <s v="ServiceNow HRT"/>
    <m/>
    <m/>
    <s v="Yes"/>
    <m/>
    <m/>
    <s v="No"/>
    <s v="Brian Cespedes"/>
    <s v="bcespedes@deloitte.com"/>
    <m/>
    <m/>
    <d v="2024-07-22T00:00:00"/>
    <s v="2 weeks"/>
    <s v="Yes"/>
    <x v="261"/>
    <x v="317"/>
    <s v="Financial Services"/>
    <m/>
    <m/>
    <s v="Orals"/>
    <x v="2"/>
    <s v="Content Design / Formatting;Orals Coaching;Pursuit Advisory;"/>
    <s v="Unsure"/>
    <s v="&gt; $5M"/>
    <s v="Requesting support around Orals coaching, Getting Orals PPT. Deck ready, and Graphics Support for upcoming Vanguard Orals sessions."/>
    <s v="Word of mouth;"/>
    <s v="Accepted"/>
    <s v="Medium"/>
    <n v="2"/>
    <n v="0.5"/>
    <x v="18"/>
    <s v="Sooraj Sreenivasan"/>
    <s v="Jill T. Perkins "/>
    <m/>
    <s v="Shwetha Chandrashekhar, Sooraj Sreenivasan, Jill T. Perkins "/>
    <n v="0"/>
    <x v="0"/>
    <n v="0.5"/>
    <d v="2024-07-19T00:00:00"/>
    <m/>
    <d v="2024-08-27T00:00:00"/>
    <m/>
    <s v="Jupiter Updated (Tags/Team)"/>
    <m/>
    <m/>
    <d v="2024-07-18T13:18:46"/>
    <s v="FY25 P2"/>
    <n v="39.44530092592322"/>
    <m/>
    <m/>
  </r>
  <r>
    <n v="382"/>
    <d v="2024-07-18T14:41:33"/>
    <d v="2024-07-18T14:43:02"/>
    <s v="alexchun@deloitte.com"/>
    <s v="Alex Chun"/>
    <s v="HCaaS"/>
    <s v="HC Operate"/>
    <m/>
    <m/>
    <m/>
    <s v="Yes"/>
    <m/>
    <m/>
    <s v="Yes"/>
    <m/>
    <m/>
    <m/>
    <m/>
    <d v="2024-07-18T00:00:00"/>
    <s v="Less than one week"/>
    <s v="Not a Pursuit"/>
    <x v="4"/>
    <x v="318"/>
    <s v="Consumer"/>
    <m/>
    <m/>
    <m/>
    <x v="2"/>
    <s v="Content Design / Formatting;Content and Asset Creation (net-new);"/>
    <s v="No"/>
    <s v="&lt; $500,000"/>
    <m/>
    <s v="I'm a repeat user of the pod;"/>
    <s v="Accepted"/>
    <s v="High"/>
    <n v="3"/>
    <n v="0.5"/>
    <x v="18"/>
    <m/>
    <m/>
    <m/>
    <s v="Shwetha Chandrashekhar"/>
    <n v="0"/>
    <x v="0"/>
    <n v="0.5"/>
    <d v="2024-07-18T00:00:00"/>
    <m/>
    <m/>
    <m/>
    <s v="Not a Pursuit"/>
    <m/>
    <m/>
    <d v="2024-07-18T14:41:33"/>
    <s v="FY25 P2"/>
    <s v=""/>
    <s v="Lost Closed"/>
    <s v="Price (from Jupiter)"/>
  </r>
  <r>
    <n v="383"/>
    <d v="2024-07-19T10:27:56"/>
    <d v="2024-07-19T10:29:44"/>
    <s v="zpremji@deloitte.com"/>
    <s v="Zain Premji"/>
    <s v="HRT"/>
    <m/>
    <s v="Digital HR &amp; Emerging Solutions"/>
    <m/>
    <m/>
    <s v="No"/>
    <s v="Puneet Tandon"/>
    <s v="punetandon@deloitte.com"/>
    <s v="No"/>
    <s v="Mustaque Ali"/>
    <s v="muali@deloitte.com"/>
    <m/>
    <m/>
    <d v="2024-07-19T00:00:00"/>
    <s v="1 week"/>
    <s v="Yes"/>
    <x v="265"/>
    <x v="319"/>
    <s v="Technology, Media, &amp; Telecom"/>
    <m/>
    <m/>
    <s v="RFP"/>
    <x v="164"/>
    <s v="PMO Support / Bid Management;Content Design / Formatting;"/>
    <s v="No"/>
    <s v="&gt; $500K - $1.5M"/>
    <m/>
    <s v="I'm a repeat user of the pod;"/>
    <s v="Accepted"/>
    <s v="High"/>
    <n v="3"/>
    <n v="0.5"/>
    <x v="19"/>
    <s v="Srivatsan Sampathkumar"/>
    <m/>
    <m/>
    <s v="Larry Mallett, Srivatsan Sampathkumar"/>
    <n v="0"/>
    <x v="0"/>
    <n v="0.1"/>
    <d v="2024-07-22T00:00:00"/>
    <m/>
    <d v="2024-09-26T00:00:00"/>
    <m/>
    <s v="Jupiter Updated (Tags/Team)"/>
    <m/>
    <m/>
    <d v="2024-07-19T10:27:56"/>
    <s v="FY25 P2"/>
    <n v="68.563935185185983"/>
    <m/>
    <m/>
  </r>
  <r>
    <n v="384"/>
    <d v="2024-07-19T15:41:37"/>
    <d v="2024-07-19T15:44:41"/>
    <s v="mpanek@deloitte.com"/>
    <s v="Mark Panek"/>
    <s v="HCaaS"/>
    <s v="HC Operate"/>
    <m/>
    <m/>
    <m/>
    <s v="Yes"/>
    <m/>
    <m/>
    <s v="No"/>
    <s v="Mark Squiers"/>
    <s v="msquiers@deloitte.com"/>
    <m/>
    <m/>
    <d v="2024-07-22T00:00:00"/>
    <s v="Less than one week"/>
    <s v="Yes"/>
    <x v="266"/>
    <x v="320"/>
    <s v="Technology, Media, &amp; Telecom"/>
    <m/>
    <m/>
    <s v="RFP"/>
    <x v="163"/>
    <s v="PMO Support / Bid Management;Content Design / Formatting;"/>
    <s v="No"/>
    <s v="&gt; $500K - $1.5M"/>
    <s v="would like primarily PMO support to help manage activities/tasks while the sales team focuses on deal strategy. but may require formatting help at the end"/>
    <s v="I'm a repeat user of the pod;"/>
    <s v="Rejected"/>
    <m/>
    <m/>
    <m/>
    <x v="3"/>
    <m/>
    <m/>
    <m/>
    <s v=""/>
    <s v=""/>
    <x v="1"/>
    <m/>
    <m/>
    <m/>
    <m/>
    <s v="Rejected due to not being a good fit for the Pod after speaking with the SE. Mostly meeting management and light PMO for a quick turn that we wouldn't have availability to staff for a couple of days"/>
    <s v="Rejected/Canceled"/>
    <m/>
    <m/>
    <d v="2024-07-19T15:41:37"/>
    <s v="FY25 P2"/>
    <s v=""/>
    <m/>
    <m/>
  </r>
  <r>
    <n v="385"/>
    <d v="2024-07-23T09:37:07"/>
    <d v="2024-07-23T09:41:28"/>
    <s v="abreimayer@deloitte.com"/>
    <s v="Andrew Breimayer"/>
    <s v="HRT"/>
    <m/>
    <s v="Workday"/>
    <m/>
    <m/>
    <s v="Yes"/>
    <m/>
    <m/>
    <s v="Yes"/>
    <m/>
    <m/>
    <m/>
    <m/>
    <d v="2024-07-24T00:00:00"/>
    <s v="2 weeks"/>
    <s v="No"/>
    <x v="267"/>
    <x v="237"/>
    <s v="Life Sciences &amp; Healthcare"/>
    <s v="Workday or Oracle ERP Implementation"/>
    <m/>
    <s v="RFP"/>
    <x v="165"/>
    <s v="Content and Asset Creation (net-new);Content Design / Formatting;"/>
    <s v="Unsure"/>
    <s v="&gt; $5M"/>
    <m/>
    <s v="I'm a repeat user of the pod;"/>
    <s v="Accepted"/>
    <s v="Medium"/>
    <n v="2"/>
    <n v="0.5"/>
    <x v="7"/>
    <s v="Sooraj Sreenivasan"/>
    <m/>
    <m/>
    <s v="Logan Webb, Sooraj Sreenivasan"/>
    <n v="0"/>
    <x v="0"/>
    <n v="0.1"/>
    <d v="2024-07-24T00:00:00"/>
    <d v="2024-09-30T00:00:00"/>
    <d v="2024-10-01T00:00:00"/>
    <m/>
    <s v="Jupiter Updated (Tags/Team)"/>
    <m/>
    <m/>
    <d v="2024-07-23T09:37:07"/>
    <s v="FY25 P2"/>
    <n v="69.599224537036207"/>
    <m/>
    <m/>
  </r>
  <r>
    <n v="386"/>
    <s v="N/A"/>
    <s v="N/A"/>
    <s v="jhentz@deloitte.com"/>
    <s v="Jennifer Hentz"/>
    <s v="WT"/>
    <m/>
    <m/>
    <m/>
    <s v="Workforce Development"/>
    <s v="Yes"/>
    <m/>
    <m/>
    <s v="Yes"/>
    <m/>
    <m/>
    <m/>
    <m/>
    <d v="2024-07-23T00:00:00"/>
    <s v="Less than one week"/>
    <s v="No"/>
    <x v="4"/>
    <x v="321"/>
    <s v="Life Sciences &amp; Healthcare"/>
    <s v="Amgen Compliance Learning "/>
    <m/>
    <s v="Pre-RFX"/>
    <x v="2"/>
    <s v="Content and Asset Creation (net-new);Pricing Model;"/>
    <s v="No"/>
    <s v="&lt; $500,000"/>
    <s v="this is a sole source opportunity with an existing client "/>
    <s v="Word of mouth;"/>
    <s v="Rejected"/>
    <m/>
    <s v=""/>
    <m/>
    <x v="3"/>
    <m/>
    <m/>
    <m/>
    <s v=""/>
    <s v=""/>
    <x v="1"/>
    <m/>
    <m/>
    <m/>
    <m/>
    <s v="Rejected due to not being a good fit for the Pod services and availability of Pod members. This team is looking for the Pod to be both the SME &amp; own the entire opportunity E2E, jumping in that hour vs. waiting for confirmation the next day"/>
    <s v="Rejected/Canceled"/>
    <m/>
    <m/>
    <s v="N/A"/>
    <e v="#N/A"/>
    <s v=""/>
    <s v="Lost Closed"/>
    <m/>
  </r>
  <r>
    <n v="387"/>
    <d v="2024-07-22T10:27:56"/>
    <d v="2024-07-22T10:29:44"/>
    <s v="gstephans@deloitte.com"/>
    <s v="Greg Stephans"/>
    <s v="HRT"/>
    <m/>
    <s v="Payroll &amp; Workforce Management Solutions"/>
    <m/>
    <m/>
    <s v="Yes"/>
    <m/>
    <m/>
    <s v="No"/>
    <s v="Brian Cespedes"/>
    <s v="bcespedes@deloitte.com"/>
    <m/>
    <m/>
    <d v="2024-07-22T00:00:00"/>
    <s v="Less than one week"/>
    <s v="Yes"/>
    <x v="117"/>
    <x v="135"/>
    <s v="Consumer"/>
    <m/>
    <m/>
    <s v="Orals"/>
    <x v="2"/>
    <s v="Content and Asset Creation (net-new);PMO Support / Bid Management;Content Design / Formatting;Account Planning;Pricing Model;Pursuit Advisory;"/>
    <s v="No"/>
    <s v="&gt; $2.5M - $5M"/>
    <s v="Greg and Logan have connected offline on requirements for support for this assignment.  "/>
    <s v="I'm a repeat user of the pod;"/>
    <s v="Accepted"/>
    <s v="Medium"/>
    <n v="2"/>
    <n v="0.25"/>
    <x v="15"/>
    <s v="Jill T. Perkins "/>
    <m/>
    <m/>
    <s v="Michael Gilman, Jill T. Perkins "/>
    <n v="0"/>
    <x v="0"/>
    <n v="0"/>
    <d v="2024-07-23T00:00:00"/>
    <d v="2024-08-13T00:00:00"/>
    <d v="2024-09-05T00:00:00"/>
    <m/>
    <s v="Jupiter Updated (Tags/Team)"/>
    <m/>
    <m/>
    <d v="2024-07-22T00:00:00"/>
    <s v="FY25 P2"/>
    <n v="45"/>
    <s v="Lost Closed"/>
    <s v="Familiarity with Other Firm (from Jupiter)"/>
  </r>
  <r>
    <n v="388"/>
    <d v="2024-07-24T14:48:34"/>
    <d v="2024-07-24T14:54:50"/>
    <s v="ndangelo@deloitte.com"/>
    <s v="Nick D'Angelo"/>
    <s v="Internal - HC Sales Operations or other Sales Initiative"/>
    <m/>
    <m/>
    <m/>
    <m/>
    <s v="Yes"/>
    <m/>
    <m/>
    <s v="No"/>
    <s v="Brian Proctor"/>
    <s v="brproctor@deloitte.com"/>
    <m/>
    <m/>
    <d v="2024-07-31T00:00:00"/>
    <s v="4 + weeks"/>
    <s v="Not a Pursuit"/>
    <x v="4"/>
    <x v="322"/>
    <s v="Not a pursuit"/>
    <m/>
    <m/>
    <m/>
    <x v="2"/>
    <s v="Content Design / Formatting;Account Planning;Strategy around how this will work;Content and Asset Creation (net-new);"/>
    <s v="No"/>
    <s v="N/A - Not a pursuit"/>
    <s v="Its been known for some time that our Tax GES practice has opened doors at clients for our Payroll and ultimately Human Capital practice for years now. However its not something the sales teams have historically pursued. I need help building out a perspective / approach to getting our sales teams and GES / Payroll leadership engaged, which will lead to more opportunities. I'm seeking a resource that wants to think strategically and help me build out material that can help structure a conversation and engagement with leaders from both GES and Payroll leadership."/>
    <s v="I'm an O.G pod member :-);"/>
    <s v="Rejected"/>
    <m/>
    <s v=""/>
    <m/>
    <x v="3"/>
    <m/>
    <m/>
    <m/>
    <s v=""/>
    <s v=""/>
    <x v="1"/>
    <m/>
    <m/>
    <m/>
    <m/>
    <s v="7/25: Nick D. submitted this request early so it's on our radar - we are going to connect early August to discuss if this is a good fit for the Pod_x000a_August: Due to limited bandwidth and need to onboard new team members, we rejected this opportunity in favor of supporting high demand pursuits."/>
    <s v="Not a Pursuit"/>
    <m/>
    <m/>
    <d v="2024-07-24T14:48:34"/>
    <s v="FY25 P2"/>
    <s v=""/>
    <s v="Lost Closed"/>
    <s v="Familiarity with Other Firm (from Jupiter)"/>
  </r>
  <r>
    <n v="389"/>
    <d v="2024-07-25T21:26:29"/>
    <d v="2024-07-25T21:54:39"/>
    <s v="mkorbieh@deloitte.com"/>
    <s v="Mark Korbieh"/>
    <s v="HRT"/>
    <m/>
    <s v="Payroll &amp; Workforce Management Solutions"/>
    <m/>
    <m/>
    <s v="Yes"/>
    <m/>
    <m/>
    <s v="No"/>
    <s v="Kristof Huyghebaert"/>
    <s v="khuyghebaert@deloitte.com"/>
    <m/>
    <m/>
    <d v="2024-07-26T00:00:00"/>
    <s v="3 weeks"/>
    <s v="Yes"/>
    <x v="216"/>
    <x v="285"/>
    <s v="Technology, Media, &amp; Telecom"/>
    <m/>
    <m/>
    <s v="RFQ"/>
    <x v="2"/>
    <s v="PMO Support / Bid Management;Content Design / Formatting;"/>
    <s v="Unsure"/>
    <s v="&gt; $2.5M - $5M"/>
    <s v="We are completing a Phase 0 engagement with the client and they are looking to go through an RFQ process to start with an implementation.  Looking to get GTM support"/>
    <s v="I'm a repeat user of the pod;"/>
    <s v="Accepted"/>
    <s v="Medium"/>
    <n v="2"/>
    <n v="0.5"/>
    <x v="22"/>
    <s v="Shwetha Chandrashekhar"/>
    <m/>
    <m/>
    <s v="Jaspreet Kaur, Shwetha Chandrashekhar"/>
    <n v="0"/>
    <x v="0"/>
    <n v="0.17"/>
    <d v="2024-07-29T00:00:00"/>
    <d v="2024-10-28T00:00:00"/>
    <d v="2024-11-01T00:00:00"/>
    <m/>
    <s v="Jupiter Updated (Tags/Team)"/>
    <m/>
    <m/>
    <d v="2024-07-25T21:26:29"/>
    <s v="FY25 P2"/>
    <n v="98.106608796297223"/>
    <m/>
    <m/>
  </r>
  <r>
    <n v="390"/>
    <d v="2024-07-26T14:07:03"/>
    <d v="2024-07-26T14:09:35"/>
    <s v="kduerr@deloitte.com"/>
    <s v="Katie Duerr"/>
    <s v="HCaaS"/>
    <s v="HC Operate"/>
    <m/>
    <m/>
    <m/>
    <s v="Yes"/>
    <m/>
    <m/>
    <s v="Yes"/>
    <m/>
    <m/>
    <m/>
    <m/>
    <d v="2024-07-29T00:00:00"/>
    <s v="4 + weeks"/>
    <s v="Yes"/>
    <x v="268"/>
    <x v="10"/>
    <s v="Consumer"/>
    <m/>
    <m/>
    <s v="Pre-RFX"/>
    <x v="2"/>
    <s v="PMO Support / Bid Management;Content Design / Formatting;Content and Asset Creation (net-new);Pricing Model;Pursuit Advisory;"/>
    <s v="No"/>
    <s v="&gt; $5M"/>
    <s v="If you have anyone who worked on TJX before would be helpful. "/>
    <s v="I'm a repeat user of the pod;"/>
    <s v="Accepted"/>
    <s v="Medium"/>
    <n v="2"/>
    <n v="0.2"/>
    <x v="19"/>
    <s v="Srivatsan Sampathkumar"/>
    <m/>
    <m/>
    <s v="Larry Mallett, Srivatsan Sampathkumar"/>
    <n v="0"/>
    <x v="0"/>
    <m/>
    <d v="2024-07-31T00:00:00"/>
    <m/>
    <d v="2024-08-26T00:00:00"/>
    <m/>
    <s v="Jupiter Updated (Tags/Team)"/>
    <m/>
    <m/>
    <d v="2024-07-26T14:07:03"/>
    <s v="FY25 P2"/>
    <n v="30.41177083333605"/>
    <s v="Won Closed"/>
    <m/>
  </r>
  <r>
    <n v="391"/>
    <d v="2024-07-29T08:35:48"/>
    <d v="2024-07-29T08:39:22"/>
    <s v="chrisforti@deloitte.com"/>
    <s v="Chris Forti"/>
    <s v="HRT"/>
    <m/>
    <s v="Payroll &amp; Workforce Management Solutions"/>
    <m/>
    <m/>
    <s v="Yes"/>
    <m/>
    <m/>
    <s v="No"/>
    <s v="Chip Newton"/>
    <s v="chipnewton@deloitte.com"/>
    <m/>
    <m/>
    <d v="2024-07-30T00:00:00"/>
    <s v="2 weeks"/>
    <s v="No"/>
    <x v="269"/>
    <x v="323"/>
    <s v="Life Sciences &amp; Healthcare"/>
    <s v="OhioHealth UKG Pro WFM Implementation"/>
    <m/>
    <s v="RFP"/>
    <x v="166"/>
    <s v="PMO Support / Bid Management;Content Design / Formatting;"/>
    <s v="Yes"/>
    <s v="&gt; $5M"/>
    <s v="Q&amp;A is due this Thursday, Aug 1, which the pursuit team can handle without GTM Pod Support, if there are bandwidth issues this week.  "/>
    <s v="I'm a repeat user of the pod;"/>
    <s v="Accepted"/>
    <s v="Medium"/>
    <n v="2"/>
    <n v="0.25"/>
    <x v="15"/>
    <s v="Jill T. Perkins "/>
    <m/>
    <m/>
    <s v="Michael Gilman, Jill T. Perkins "/>
    <n v="0"/>
    <x v="0"/>
    <n v="0.25"/>
    <d v="2024-07-30T00:00:00"/>
    <m/>
    <d v="2024-09-12T00:00:00"/>
    <m/>
    <s v="Jupiter Updated (Tags/Team)"/>
    <m/>
    <s v="OhioHealth"/>
    <d v="2024-07-29T08:35:48"/>
    <s v="FY25 P3"/>
    <n v="44.641805555555038"/>
    <s v="Lost Closed"/>
    <s v="Price (from Jupiter)"/>
  </r>
  <r>
    <n v="392"/>
    <d v="2024-07-30T10:19:30"/>
    <d v="2024-07-30T11:00:26"/>
    <s v="alexchun@deloitte.com"/>
    <s v="Alex Chun"/>
    <s v="HCaaS"/>
    <s v="HC Operate"/>
    <m/>
    <m/>
    <m/>
    <s v="Yes"/>
    <m/>
    <m/>
    <s v="Yes"/>
    <m/>
    <m/>
    <m/>
    <m/>
    <d v="2024-07-31T00:00:00"/>
    <s v="3 weeks"/>
    <s v="Not a Pursuit"/>
    <x v="4"/>
    <x v="324"/>
    <s v="Not a pursuit"/>
    <m/>
    <m/>
    <m/>
    <x v="2"/>
    <s v="Content and Asset Creation (net-new);Content Design / Formatting;"/>
    <s v="No"/>
    <s v="&gt; $500K - $1.5M"/>
    <s v="Requesting GTM POD support on content creation for a series of investment workshops with our SAP SF clients who are being required to implement SAP SF OBX.  The workshop aims to help clients understand what is changing in the new OBX module, but also position Deloitte onboarding advisory services (process optimization, experience design, additional solutions (SNOW etc.)).  We are pitching these at LFG, Ball Corporation, Cintas, Southern Glazer's, Dover, and many others.  "/>
    <s v="I'm a repeat user of the pod;"/>
    <s v="Accepted"/>
    <s v="Medium"/>
    <n v="2"/>
    <n v="0.5"/>
    <x v="16"/>
    <s v="Jill T. Perkins "/>
    <m/>
    <m/>
    <s v="Veronica Holleran, Jill T. Perkins "/>
    <n v="0"/>
    <x v="0"/>
    <n v="0.1"/>
    <d v="2024-08-13T00:00:00"/>
    <m/>
    <d v="2024-10-11T00:00:00"/>
    <s v="Dropped to 0.1 on 10/9 as final deliverables should be wrapped. Will close out on Fri 10/11 as agreed upon with Alex Chun"/>
    <s v="Not a Pursuit"/>
    <m/>
    <s v="Lincoln Financial Group"/>
    <d v="2024-07-30T10:19:30"/>
    <s v="FY25 P3"/>
    <n v="72.569791666668607"/>
    <m/>
    <s v="Not a pursuit"/>
  </r>
  <r>
    <n v="393"/>
    <d v="2024-08-05T08:32:28"/>
    <d v="2024-08-05T08:34:18"/>
    <s v="fsymes@deloitte.com"/>
    <s v="Frances Symes"/>
    <s v="WT"/>
    <m/>
    <m/>
    <m/>
    <s v="Workforce Development"/>
    <s v="Yes"/>
    <m/>
    <m/>
    <s v="Yes"/>
    <m/>
    <m/>
    <m/>
    <m/>
    <d v="2024-08-05T00:00:00"/>
    <s v="Less than one week"/>
    <s v="No"/>
    <x v="4"/>
    <x v="325"/>
    <s v="Consumer"/>
    <s v="QuikTrip Skills Benchmarking and Mapping Support"/>
    <m/>
    <s v="Early Conversations"/>
    <x v="2"/>
    <s v="Content and Asset Creation (net-new);Pricing Model;Pursuit Advisory;"/>
    <s v="No"/>
    <s v="&lt; $500,000"/>
    <s v="Would love to have Rebecca Eakin on this one - sole-sourced opportunity and continues to build on her skills expertise"/>
    <s v="I'm a repeat user of the pod;"/>
    <s v="Accepted"/>
    <s v="Medium"/>
    <n v="2"/>
    <n v="0.5"/>
    <x v="13"/>
    <m/>
    <m/>
    <m/>
    <s v="Rebecca Eakin"/>
    <n v="0"/>
    <x v="0"/>
    <n v="0.5"/>
    <d v="2024-08-05T00:00:00"/>
    <m/>
    <d v="2024-08-13T00:00:00"/>
    <m/>
    <s v="Not a Pursuit"/>
    <m/>
    <m/>
    <d v="2024-08-05T08:32:28"/>
    <s v="FY25 P3"/>
    <n v="7.6441203703725478"/>
    <m/>
    <s v="Not a pursuit"/>
  </r>
  <r>
    <n v="394"/>
    <d v="2024-08-05T09:40:56"/>
    <d v="2024-08-05T09:45:35"/>
    <s v="pupadhya@deloitte.com"/>
    <s v="Preeti Upadhya"/>
    <s v="HRT"/>
    <m/>
    <s v="HR Strategy &amp; Solutions"/>
    <m/>
    <m/>
    <s v="Yes"/>
    <m/>
    <m/>
    <s v="Yes"/>
    <m/>
    <m/>
    <m/>
    <m/>
    <d v="2024-08-05T00:00:00"/>
    <s v="Less than one week"/>
    <s v="Yes"/>
    <x v="220"/>
    <x v="326"/>
    <s v="Consumer"/>
    <m/>
    <m/>
    <s v="Orals"/>
    <x v="2"/>
    <s v="PMO Support / Bid Management;Content and Asset Creation (net-new);Content Design / Formatting;Pursuit Advisory;"/>
    <s v="Yes"/>
    <s v="&gt; $5M"/>
    <s v="We need Veronica's help for continuity + leadership of the pursuit"/>
    <s v="I'm a repeat user of the pod;"/>
    <s v="Accepted"/>
    <s v="High"/>
    <n v="3"/>
    <n v="0.5"/>
    <x v="16"/>
    <m/>
    <m/>
    <m/>
    <s v="Veronica Holleran"/>
    <n v="0"/>
    <x v="0"/>
    <n v="0.5"/>
    <d v="2024-08-05T00:00:00"/>
    <m/>
    <d v="2024-08-20T00:00:00"/>
    <s v="Confirmed 8/20 that Preeti/Derek do not need a need for support in the near future. Will submit new request should support be needed."/>
    <s v="Jupiter Updated (Tags/Team)"/>
    <m/>
    <m/>
    <d v="2024-08-05T09:40:56"/>
    <s v="FY25 P3"/>
    <n v="14.596574074072123"/>
    <m/>
    <m/>
  </r>
  <r>
    <n v="395"/>
    <d v="2024-08-07T16:46:50"/>
    <d v="2024-08-07T16:58:13"/>
    <s v="codmiller@deloitte.com"/>
    <s v="Cody Miller"/>
    <s v="HCaaS"/>
    <s v="HC Operate"/>
    <m/>
    <m/>
    <m/>
    <s v="Yes"/>
    <m/>
    <m/>
    <s v="Yes"/>
    <m/>
    <m/>
    <m/>
    <m/>
    <d v="2024-08-09T00:00:00"/>
    <s v="1 week"/>
    <s v="Yes"/>
    <x v="270"/>
    <x v="327"/>
    <s v="Life Sciences &amp; Healthcare"/>
    <m/>
    <m/>
    <s v="RFP"/>
    <x v="167"/>
    <s v="General - Non technical responses to questions ;Pursuit Advisory;"/>
    <s v="No"/>
    <s v="&lt; $500,000"/>
    <s v="Need help on an RFP Questionnaire answering and confirming general non technical / supplier  questions, thank you!    "/>
    <s v="I'm a repeat user of the pod;"/>
    <s v="Accepted"/>
    <s v="Medium"/>
    <n v="2"/>
    <n v="0.33"/>
    <x v="20"/>
    <m/>
    <m/>
    <m/>
    <s v="Sooraj Sreenivasan"/>
    <n v="0"/>
    <x v="0"/>
    <n v="0.33"/>
    <d v="2024-08-09T00:00:00"/>
    <m/>
    <d v="2024-08-19T00:00:00"/>
    <m/>
    <s v="Jupiter Updated (Tags/Team)"/>
    <m/>
    <m/>
    <d v="2024-08-07T16:46:50"/>
    <s v="FY25 P3"/>
    <n v="11.300810185188311"/>
    <s v="Lost Closed"/>
    <m/>
  </r>
  <r>
    <n v="396"/>
    <m/>
    <m/>
    <s v="mararmstrong@deloitte.com"/>
    <s v="Mary Rose Armstrong"/>
    <s v="OT"/>
    <m/>
    <m/>
    <s v="Organizational Strategy, Design, and Transition"/>
    <m/>
    <s v="No"/>
    <s v="Jannick Pedersen"/>
    <s v="jpedersen@deloitte.com"/>
    <s v="No"/>
    <s v="Aparupa Bhattacharya"/>
    <s v="apbhattacharya@deloitte.com"/>
    <m/>
    <m/>
    <d v="2024-08-12T00:00:00"/>
    <s v="1 week"/>
    <s v="Yes"/>
    <x v="271"/>
    <x v="328"/>
    <s v="Life Sciences &amp; Healthcare"/>
    <m/>
    <m/>
    <s v="RFP"/>
    <x v="168"/>
    <s v="Content and Asset Creation (net-new);Content Design / Formatting;"/>
    <s v="No"/>
    <s v="&lt; $500,000"/>
    <s v="RFP response is due the morning of August 19th.  There is a past proposal from 2023 for ERP Selection.  Deloitte is also proposing on a Customer &amp; Marketing opportunity at the same time:  _x000a_JO-7652796"/>
    <s v="I'm a repeat user of the pod;"/>
    <s v="Rejected"/>
    <m/>
    <s v=""/>
    <m/>
    <x v="3"/>
    <m/>
    <m/>
    <m/>
    <s v=""/>
    <s v=""/>
    <x v="1"/>
    <m/>
    <m/>
    <m/>
    <m/>
    <s v="Mary Rose requested Pod support but did not have much information on the opportunity to share and scope of work really required. After connecting with the team on the ground, they do not need Pod support and have the opportunity mostly handled/near the finish line. They will keep us in mind for future opportunities."/>
    <s v="Rejected/Canceled"/>
    <m/>
    <m/>
    <d v="1899-12-30T00:00:00"/>
    <e v="#N/A"/>
    <s v=""/>
    <s v="Lost Closed"/>
    <m/>
  </r>
  <r>
    <n v="397"/>
    <d v="2024-08-11T19:43:35"/>
    <d v="2024-08-11T19:48:52"/>
    <s v="chrisforti@deloitte.com"/>
    <s v="Chris Forti"/>
    <s v="HRT"/>
    <m/>
    <s v="Payroll &amp; Workforce Management Solutions"/>
    <m/>
    <m/>
    <s v="Yes"/>
    <m/>
    <m/>
    <s v="No"/>
    <s v="Chip Newton"/>
    <s v="chipnewton@deloitte.com"/>
    <m/>
    <m/>
    <d v="2024-08-12T00:00:00"/>
    <s v="Less than one week"/>
    <s v="Yes"/>
    <x v="272"/>
    <x v="329"/>
    <s v="Life Sciences &amp; Healthcare"/>
    <m/>
    <m/>
    <s v="RFI"/>
    <x v="167"/>
    <s v="PMO Support / Bid Management;Content Design / Formatting;"/>
    <s v="No"/>
    <s v="&gt; $5M"/>
    <s v="Client has issued an RFI and wants budgetary pricing by the end of the week. We will repurpose other UKG proposals to lighten the load for this response given only 5 business days until Chip Newton wants to delivery pricing to the client. Client will need to make a decision within 60 days to meet their deadline to go live in Nov 2025. "/>
    <s v="I'm a repeat user of the pod;"/>
    <s v="Accepted"/>
    <s v="Medium"/>
    <n v="2"/>
    <n v="0.5"/>
    <x v="20"/>
    <s v="Jaspreet Kaur"/>
    <m/>
    <m/>
    <s v="Sooraj Sreenivasan, Jaspreet Kaur"/>
    <n v="0"/>
    <x v="0"/>
    <n v="0.5"/>
    <d v="2024-08-13T00:00:00"/>
    <m/>
    <d v="2024-08-20T00:00:00"/>
    <m/>
    <s v="Jupiter Updated (Tags/Team)"/>
    <m/>
    <m/>
    <d v="2024-08-11T19:43:35"/>
    <s v="FY25 P3"/>
    <n v="8.1780671296291985"/>
    <m/>
    <m/>
  </r>
  <r>
    <n v="398"/>
    <d v="2024-08-11T19:48:57"/>
    <d v="2024-08-11T19:55:36"/>
    <s v="chrisforti@deloitte.com"/>
    <s v="Chris Forti"/>
    <s v="HRT"/>
    <m/>
    <s v="Payroll &amp; Workforce Management Solutions"/>
    <m/>
    <m/>
    <s v="Yes"/>
    <m/>
    <m/>
    <s v="No"/>
    <s v="Spencer Horowitz or Chip Newton"/>
    <s v="shorowitz@DELOITTE.com or chipnewton@deloitte.com"/>
    <m/>
    <m/>
    <d v="2024-08-19T00:00:00"/>
    <s v="3 weeks"/>
    <s v="Yes"/>
    <x v="67"/>
    <x v="73"/>
    <s v="Life Sciences &amp; Healthcare"/>
    <m/>
    <m/>
    <s v="RFP"/>
    <x v="169"/>
    <s v="PMO Support / Bid Management;Content Design / Formatting;"/>
    <s v="Unsure"/>
    <s v="&gt; $5M"/>
    <s v="Northwell is expected to issue an RFP by the end of August to implement UKG Pro WFM.  The RFP has not arrived yet, however, we anticipate a 2 week turnaround. Northwell is an ACP account, great client for Deloitte. "/>
    <s v="I'm a repeat user of the pod;"/>
    <s v="Accepted"/>
    <s v="Medium"/>
    <n v="2"/>
    <n v="0.5"/>
    <x v="16"/>
    <s v="Stephanie Panacci"/>
    <m/>
    <m/>
    <s v="Veronica Holleran, Stephanie Panacci"/>
    <n v="0"/>
    <x v="0"/>
    <n v="0.5"/>
    <d v="2024-08-27T00:00:00"/>
    <m/>
    <d v="2024-10-04T00:00:00"/>
    <s v="As of 8/12 - the RFP has not dropped yet, but it's coming within a week or two. Chris Forti submitted the reqest in advance so it's on our radar. Putting on hold until we hear back with a formal RFP."/>
    <s v="Jupiter Updated (Tags/Team)"/>
    <m/>
    <m/>
    <d v="2024-08-11T19:48:57"/>
    <s v="FY25 P3"/>
    <n v="53.174340277779265"/>
    <m/>
    <m/>
  </r>
  <r>
    <n v="399"/>
    <d v="2024-08-12T05:55:38"/>
    <d v="2024-08-12T06:02:16"/>
    <s v="mkorbieh@deloitte.com"/>
    <s v="Mark Korbieh"/>
    <s v="HRT"/>
    <m/>
    <s v="HR Strategy &amp; Solutions"/>
    <m/>
    <m/>
    <s v="No"/>
    <s v="Jeremy Harless"/>
    <s v="jharless@deloitte.com"/>
    <s v="No"/>
    <s v="Jessica Britton"/>
    <s v="jbritton@deloitte.com"/>
    <m/>
    <m/>
    <d v="2024-08-14T00:00:00"/>
    <s v="3 weeks"/>
    <s v="Yes"/>
    <x v="273"/>
    <x v="330"/>
    <s v="Energy, Resources, &amp; Industrials"/>
    <m/>
    <m/>
    <s v="RFI"/>
    <x v="170"/>
    <s v="PMO Support / Bid Management;Content and Asset Creation (net-new);Content Design / Formatting;"/>
    <s v="Unsure"/>
    <s v="&gt; $2.5M - $5M"/>
    <s v="ONE Gas has sent out an RFI for an HCM cloud solution which will likely involve Workday, Oracle and UKG.  We submitted an RFQ last year for Oracle but they are now looking at expanding to other vendors.  Will need support to manage 3 MOs.  Please include me, Mark Korbieh, and Jeremy Harless on GTM Pod intake calls"/>
    <s v="I'm a repeat user of the pod;"/>
    <s v="Accepted"/>
    <s v="Low"/>
    <n v="1"/>
    <n v="0.25"/>
    <x v="18"/>
    <s v="Jaspreet Kaur"/>
    <m/>
    <m/>
    <s v="Shwetha Chandrashekhar, Jaspreet Kaur"/>
    <n v="0"/>
    <x v="0"/>
    <n v="0.25"/>
    <d v="2024-08-14T00:00:00"/>
    <d v="2024-10-14T00:00:00"/>
    <d v="2024-10-21T00:00:00"/>
    <m/>
    <s v="Jupiter Updated (Tags/Team)"/>
    <m/>
    <m/>
    <d v="2024-08-12T05:55:38"/>
    <s v="FY25 P3"/>
    <n v="69.753032407410501"/>
    <m/>
    <m/>
  </r>
  <r>
    <n v="400"/>
    <d v="2024-08-12T13:29:23"/>
    <d v="2024-08-12T13:48:55"/>
    <s v="chrisforti@deloitte.com"/>
    <s v="Chris Forti"/>
    <s v="HRT"/>
    <m/>
    <s v="Payroll &amp; Workforce Management Solutions"/>
    <m/>
    <m/>
    <s v="Yes"/>
    <m/>
    <m/>
    <s v="No"/>
    <s v="Elizabeth Murphy and Spencer Horowitz"/>
    <s v="elimurphy@deloitte.com "/>
    <m/>
    <m/>
    <d v="2024-08-13T00:00:00"/>
    <s v="2 weeks"/>
    <s v="No"/>
    <x v="4"/>
    <x v="331"/>
    <s v="Life Sciences &amp; Healthcare"/>
    <s v="UVA Medical UKG Implementation"/>
    <m/>
    <s v="RFP"/>
    <x v="171"/>
    <s v="PMO Support / Bid Management;Content Design / Formatting;"/>
    <s v="Unsure"/>
    <s v="&gt; $5M"/>
    <s v="Need Pod support to help with response due 8/23.  Opportunity not yet in Jupiter, as we figure out the correct account to add this opportunity to.  Will be in excess of $5M for the implementation work. "/>
    <s v="I'm a repeat user of the pod;"/>
    <s v="Accepted"/>
    <s v="Medium"/>
    <n v="2"/>
    <n v="0.33"/>
    <x v="23"/>
    <s v="Rebecca Eakin"/>
    <m/>
    <m/>
    <s v="Jill T. Perkins , Rebecca Eakin"/>
    <n v="0"/>
    <x v="0"/>
    <n v="0.33"/>
    <d v="2024-08-13T00:00:00"/>
    <m/>
    <d v="2024-09-10T00:00:00"/>
    <s v="As of 09/10, client had not responded with clarifications on RFP direction. Closed entry."/>
    <s v="Not a Pursuit"/>
    <m/>
    <s v="No reusable content to share"/>
    <d v="2024-08-12T13:29:23"/>
    <s v="FY25 P3"/>
    <e v="#REF!"/>
    <m/>
    <s v="Not a pursuit"/>
  </r>
  <r>
    <n v="401"/>
    <d v="2024-08-13T09:01:07"/>
    <d v="2024-08-13T09:04:27"/>
    <s v="krperry@deloitte.com"/>
    <s v="Kristen Perry"/>
    <s v="HRT"/>
    <m/>
    <s v="HR Strategy &amp; Solutions"/>
    <m/>
    <m/>
    <s v="Yes"/>
    <m/>
    <m/>
    <s v="Yes"/>
    <m/>
    <m/>
    <m/>
    <m/>
    <d v="2024-08-13T00:00:00"/>
    <s v="2 weeks"/>
    <s v="Not a Pursuit"/>
    <x v="4"/>
    <x v="332"/>
    <s v="Not a pursuit"/>
    <m/>
    <m/>
    <m/>
    <x v="2"/>
    <s v="Metrics Calculations;"/>
    <s v="No"/>
    <s v="N/A - Not a pursuit"/>
    <s v="HR S&amp;S is in need of some sales metrics to include in our strategy refresh. We are trying to find qualitative information on how HRS&amp;S helps with deal closure and account expansion. _x000a__x000a_Nick Gregoretti has indicated this may be something you could help with (pending availability). Please include Nick in communications as well. "/>
    <s v="Word of mouth;"/>
    <s v="Rejected"/>
    <m/>
    <s v=""/>
    <m/>
    <x v="3"/>
    <m/>
    <m/>
    <m/>
    <s v=""/>
    <s v=""/>
    <x v="1"/>
    <m/>
    <m/>
    <d v="2024-08-15T00:00:00"/>
    <m/>
    <s v="This opportunity is to help with internal sales for HR S&amp;S so more teams can pull in HR S&amp;S to other deals. TBD if Pod can help with this - the requestor is going to circle back with more specific scope of the ask so we can confirm if the Pod is the right team and has the right skillsets to support. "/>
    <s v="Not a Pursuit"/>
    <m/>
    <m/>
    <d v="2024-08-13T09:01:07"/>
    <s v="FY25 P3"/>
    <s v=""/>
    <m/>
    <m/>
  </r>
  <r>
    <n v="402"/>
    <d v="2024-08-14T11:36:10"/>
    <d v="2024-08-14T11:39:12"/>
    <s v="lkulesher@deloitte.com"/>
    <s v="Lee Kulesher"/>
    <s v="EERPS"/>
    <m/>
    <m/>
    <m/>
    <m/>
    <s v="Yes"/>
    <m/>
    <m/>
    <s v="Yes"/>
    <m/>
    <m/>
    <m/>
    <m/>
    <d v="2024-08-14T00:00:00"/>
    <s v="1 week"/>
    <s v="Yes"/>
    <x v="274"/>
    <x v="333"/>
    <s v="Life Sciences &amp; Healthcare"/>
    <m/>
    <m/>
    <s v="Orals"/>
    <x v="2"/>
    <s v="Content and Asset Creation (net-new);Content Design / Formatting;"/>
    <s v="No"/>
    <s v="&gt; $5M"/>
    <m/>
    <s v="I'm a repeat user of the pod;"/>
    <s v="Rejected"/>
    <m/>
    <s v=""/>
    <m/>
    <x v="3"/>
    <m/>
    <m/>
    <m/>
    <s v=""/>
    <s v=""/>
    <x v="1"/>
    <m/>
    <m/>
    <m/>
    <m/>
    <s v="Not a HC Pursuit"/>
    <s v="Rejected/Canceled"/>
    <m/>
    <m/>
    <d v="2024-08-14T11:36:10"/>
    <s v="FY25 P3"/>
    <s v=""/>
    <m/>
    <m/>
  </r>
  <r>
    <n v="403"/>
    <d v="2024-08-16T11:43:04"/>
    <d v="2024-08-16T11:50:31"/>
    <s v="madraheim@deloitte.com"/>
    <s v="Marissa Draheim"/>
    <s v="OT"/>
    <m/>
    <m/>
    <s v="Retirement &amp; Wealth Provider Solutions"/>
    <m/>
    <s v="Yes"/>
    <m/>
    <m/>
    <s v="No"/>
    <s v="Scott Parker; Lauren Cloud"/>
    <s v="scparker@deloitte.com; lcloud@deloitte.com"/>
    <m/>
    <m/>
    <d v="2024-08-19T00:00:00"/>
    <s v="1 week"/>
    <s v="Yes"/>
    <x v="275"/>
    <x v="281"/>
    <s v="Financial Services"/>
    <m/>
    <m/>
    <s v="RFP"/>
    <x v="172"/>
    <s v="PMO Support / Bid Management;Content Design / Formatting;Content and Asset Creation (net-new);"/>
    <s v="No"/>
    <s v="&gt; $5M"/>
    <s v="This is an amazing $20M to work with FIS to expand their recordkeeping system to address the small market. T.Rowe Price will be the first to leverage FIS small market Omni Recordkeeping functionality. Another $20M RFP to follow. We are well positioned. "/>
    <s v="I'm a repeat user of the pod;"/>
    <s v="Rejected"/>
    <m/>
    <s v=""/>
    <m/>
    <x v="3"/>
    <m/>
    <m/>
    <m/>
    <s v=""/>
    <s v=""/>
    <x v="1"/>
    <m/>
    <m/>
    <m/>
    <m/>
    <m/>
    <s v="Rejected/Canceled"/>
    <m/>
    <m/>
    <d v="2024-08-16T11:43:04"/>
    <s v="FY25 P3"/>
    <s v=""/>
    <m/>
    <m/>
  </r>
  <r>
    <n v="404"/>
    <d v="2024-08-19T10:14:43"/>
    <d v="2024-08-19T10:16:54"/>
    <s v="zpremji@deloitte.com"/>
    <s v="Zain Premji"/>
    <s v="HRT"/>
    <m/>
    <s v="HR Strategy &amp; Solutions"/>
    <m/>
    <m/>
    <s v="Yes"/>
    <m/>
    <m/>
    <s v="No"/>
    <s v="Vyas Anantharaman"/>
    <s v="vyanantharaman@deloitte.com"/>
    <m/>
    <m/>
    <d v="2024-08-21T00:00:00"/>
    <s v="2 weeks"/>
    <s v="Yes"/>
    <x v="276"/>
    <x v="52"/>
    <s v="Technology, Media, &amp; Telecom"/>
    <m/>
    <m/>
    <s v="RFP"/>
    <x v="173"/>
    <s v="PMO Support / Bid Management;Content Design / Formatting;"/>
    <s v="No"/>
    <s v="&gt; $500K - $1.5M"/>
    <m/>
    <s v="I'm a repeat user of the pod;"/>
    <s v="Accepted"/>
    <s v="Medium"/>
    <m/>
    <n v="0.33"/>
    <x v="24"/>
    <s v="Veronica Holleran"/>
    <m/>
    <m/>
    <s v="Srivatsan Sampathkumar, Veronica Holleran"/>
    <n v="0"/>
    <x v="0"/>
    <n v="0.33"/>
    <d v="2024-08-22T00:00:00"/>
    <m/>
    <d v="2024-09-09T00:00:00"/>
    <m/>
    <s v="Jupiter Updated (Tags/Team)"/>
    <m/>
    <m/>
    <d v="2024-08-19T10:14:43"/>
    <s v="FY25 P3"/>
    <n v="20.57311342592584"/>
    <m/>
    <m/>
  </r>
  <r>
    <n v="405"/>
    <d v="2024-08-22T10:07:12"/>
    <d v="2024-08-22T10:27:34"/>
    <n v="0"/>
    <s v="Jen Guo"/>
    <s v="OT"/>
    <m/>
    <m/>
    <s v="Change Services (CS&amp;A / T&amp;C)"/>
    <m/>
    <s v="Yes"/>
    <m/>
    <m/>
    <s v="No"/>
    <s v="Jocelyn Mayfield"/>
    <s v="jomayfield@deloitte.com"/>
    <m/>
    <m/>
    <d v="2024-08-22T00:00:00"/>
    <s v="1 week"/>
    <s v="Yes"/>
    <x v="277"/>
    <x v="334"/>
    <s v="Consumer"/>
    <n v="0"/>
    <m/>
    <s v="RFP"/>
    <x v="174"/>
    <s v="Content and Asset Creation (net-new);Pricing Model;"/>
    <s v="Yes"/>
    <s v="&gt; $5M"/>
    <s v="Pencils down on 8/29 with final content and pricing due to SAP on 8/30 and RFP submitted 9/4 @5p CT. SAP is going to RFP with only us as a SI for this OMS S/4 transformation at Polaris. "/>
    <s v="Word of mouth;"/>
    <s v="Accepted"/>
    <s v="Medium"/>
    <n v="2"/>
    <n v="0.33"/>
    <x v="16"/>
    <m/>
    <m/>
    <m/>
    <s v="Veronica Holleran"/>
    <n v="0"/>
    <x v="0"/>
    <n v="0.5"/>
    <d v="2024-08-22T00:00:00"/>
    <m/>
    <d v="2024-11-01T00:00:00"/>
    <s v="Sourced by Veronica"/>
    <s v="Jupiter Updated (Tags/Team)"/>
    <m/>
    <m/>
    <d v="2024-08-22T10:07:12"/>
    <s v="FY25 P3"/>
    <n v="70.578333333331102"/>
    <m/>
    <m/>
  </r>
  <r>
    <n v="406"/>
    <d v="2024-08-28T01:17:59"/>
    <d v="2024-08-28T01:21:03"/>
    <s v="fenriquez@deloitte.com"/>
    <s v="Federico Enriquez Enriquez"/>
    <s v="HRT"/>
    <m/>
    <s v="Payroll &amp; Workforce Management Solutions"/>
    <m/>
    <m/>
    <s v="Yes"/>
    <m/>
    <m/>
    <s v="No"/>
    <s v="Kevin Ma"/>
    <s v="yama@deloitte.com"/>
    <m/>
    <m/>
    <d v="2024-08-26T00:00:00"/>
    <s v="2 weeks"/>
    <s v="No"/>
    <x v="4"/>
    <x v="335"/>
    <s v="Consumer"/>
    <s v="Viva Aerobus"/>
    <m/>
    <s v="RFP"/>
    <x v="169"/>
    <s v="Content and Asset Creation (net-new);Content Design / Formatting;"/>
    <s v="No"/>
    <s v="&gt; $5M"/>
    <m/>
    <s v="Word of mouth;Someone from the pod reached out to me offering to assist on my pursuit;"/>
    <s v="Accepted"/>
    <s v="Medium"/>
    <n v="2"/>
    <n v="0.5"/>
    <x v="15"/>
    <s v="Stephanie Panacci"/>
    <m/>
    <m/>
    <s v="Michael Gilman, Stephanie Panacci"/>
    <n v="0"/>
    <x v="0"/>
    <n v="0.5"/>
    <d v="2024-08-28T00:00:00"/>
    <d v="2024-09-12T00:00:00"/>
    <d v="2024-09-30T00:00:00"/>
    <s v="Sourced by Michael"/>
    <s v="Not a Pursuit"/>
    <m/>
    <m/>
    <d v="2024-08-28T01:17:59"/>
    <s v="FY25 P4"/>
    <n v="32.945844907408173"/>
    <m/>
    <m/>
  </r>
  <r>
    <n v="407"/>
    <d v="2024-08-29T08:49:58"/>
    <d v="2024-08-29T08:54:15"/>
    <s v="andrclark@deloitte.com"/>
    <s v="Andrew G Clark"/>
    <s v="HRT"/>
    <m/>
    <s v="Payroll &amp; Workforce Management Solutions"/>
    <m/>
    <m/>
    <s v="Yes"/>
    <m/>
    <m/>
    <s v="No"/>
    <s v="Chip Newton"/>
    <s v="chipnewton@deloitte.com"/>
    <m/>
    <m/>
    <d v="2024-08-30T00:00:00"/>
    <s v="3 weeks"/>
    <s v="No"/>
    <x v="4"/>
    <x v="336"/>
    <s v="Energy, Resources, &amp; Industrials"/>
    <s v="ABB LTD WFM Pursuit"/>
    <m/>
    <s v="RFP"/>
    <x v="175"/>
    <s v="PMO Support / Bid Management;Content Design / Formatting;Vendor Alliance Support;Pursuit Advisory;"/>
    <s v="Unsure"/>
    <s v="&gt; $5M"/>
    <s v="ABB is a Swiss firm global crown jewel. Sounds like multiple member firms have been working on this deal and no one is truly leading, so that is where we are coming in to help. "/>
    <s v="I'm a repeat user of the pod;"/>
    <s v="Accepted"/>
    <s v="Medium"/>
    <n v="2"/>
    <n v="0.5"/>
    <x v="18"/>
    <s v="Addy Avdic"/>
    <m/>
    <m/>
    <s v="Shwetha Chandrashekhar, Addy Avdic"/>
    <n v="0"/>
    <x v="0"/>
    <n v="0.33"/>
    <d v="2024-08-30T00:00:00"/>
    <m/>
    <d v="2024-10-14T00:00:00"/>
    <m/>
    <s v="Not a Pursuit"/>
    <m/>
    <m/>
    <d v="2024-08-29T08:49:58"/>
    <s v="FY25 P4"/>
    <n v="45.631967592591536"/>
    <m/>
    <m/>
  </r>
  <r>
    <n v="408"/>
    <d v="2024-08-29T09:46:43"/>
    <d v="2024-08-29T09:52:18"/>
    <s v="andrclark@deloitte.com"/>
    <s v="Andrew G Clark"/>
    <s v="Internal - HC Sales Operations or other Sales Initiative"/>
    <m/>
    <m/>
    <m/>
    <m/>
    <s v="Yes"/>
    <m/>
    <m/>
    <s v="Yes"/>
    <m/>
    <m/>
    <m/>
    <m/>
    <d v="2024-08-30T00:00:00"/>
    <s v="3 weeks"/>
    <s v="Not a Pursuit"/>
    <x v="4"/>
    <x v="337"/>
    <s v="Not a pursuit"/>
    <m/>
    <m/>
    <m/>
    <x v="2"/>
    <s v="Content and Asset Creation (net-new);Support using SmartSheets to build a Quals Database;Pricing Model;"/>
    <s v="No"/>
    <s v="N/A - Not a pursuit"/>
    <s v="This is the formal request for the Payroll &amp; WFM quals database. It will require cloning some other SmartSheets workspaces, consolidating sales/Jupiter data, reaching out to P&amp;WFM leaders on what's important to them."/>
    <s v="I'm a repeat user of the pod;"/>
    <s v="Accepted"/>
    <s v="Medium"/>
    <n v="2"/>
    <n v="0.5"/>
    <x v="20"/>
    <s v="Larry Mallett"/>
    <m/>
    <m/>
    <s v="Sooraj Sreenivasan, Larry Mallett"/>
    <n v="0"/>
    <x v="0"/>
    <n v="0.33"/>
    <d v="2024-08-29T00:00:00"/>
    <m/>
    <d v="2025-12-10T00:00:00"/>
    <s v="This is part of asset creation initiative - Sooraj is owning that initiative. Waiting for update from Andrew before we close this initiative. MVP is completed."/>
    <s v="Not a Pursuit"/>
    <m/>
    <m/>
    <d v="2024-08-29T09:46:43"/>
    <s v="FY25 P4"/>
    <n v="467.59255787036818"/>
    <m/>
    <m/>
  </r>
  <r>
    <n v="409"/>
    <d v="2024-09-04T10:34:57"/>
    <d v="2024-09-04T10:37:34"/>
    <s v="ndangelo@deloitte.com"/>
    <s v="Nick D'Angelo"/>
    <s v="HRT"/>
    <m/>
    <s v="Payroll &amp; Workforce Management Solutions"/>
    <m/>
    <m/>
    <s v="No"/>
    <s v="Kristen Baker"/>
    <s v="kribaker@deloitte.com"/>
    <s v="No"/>
    <s v="Chip Newton"/>
    <s v="chipnewton@deloitte.com"/>
    <m/>
    <m/>
    <d v="2024-09-04T00:00:00"/>
    <s v="Less than one week"/>
    <s v="Yes"/>
    <x v="278"/>
    <x v="338"/>
    <s v="Energy, Resources, &amp; Industrials"/>
    <m/>
    <m/>
    <s v="RFP"/>
    <x v="176"/>
    <s v="Content Design / Formatting;Content and Asset Creation (net-new);"/>
    <s v="No"/>
    <s v="&gt; $5M"/>
    <m/>
    <s v="I'm a repeat user of the pod;"/>
    <s v="Accepted"/>
    <s v="Medium"/>
    <n v="2"/>
    <n v="0.5"/>
    <x v="19"/>
    <s v="Sooraj Sreenivasan"/>
    <m/>
    <m/>
    <s v="Larry Mallett, Sooraj Sreenivasan"/>
    <n v="0"/>
    <x v="0"/>
    <n v="0.1"/>
    <d v="2024-09-05T00:00:00"/>
    <d v="2024-09-16T00:00:00"/>
    <d v="2024-10-15T00:00:00"/>
    <m/>
    <s v="Jupiter Updated (Tags/Team)"/>
    <m/>
    <m/>
    <d v="2024-09-04T10:34:57"/>
    <s v="FY25 P4"/>
    <n v="40.559062499996799"/>
    <m/>
    <m/>
  </r>
  <r>
    <n v="410"/>
    <d v="2024-09-09T13:57:30"/>
    <d v="2024-09-09T14:02:06"/>
    <s v="markawilliams@deloitte.com"/>
    <s v="Mark Williams"/>
    <s v="HRT"/>
    <m/>
    <s v="Workday"/>
    <m/>
    <m/>
    <s v="Yes"/>
    <m/>
    <m/>
    <s v="No"/>
    <s v="Swati Patel"/>
    <s v="swapatel@deloitte.com"/>
    <m/>
    <m/>
    <d v="2024-09-09T00:00:00"/>
    <s v="Less than one week"/>
    <s v="No"/>
    <x v="4"/>
    <x v="339"/>
    <s v="Life Sciences &amp; Healthcare"/>
    <s v="Hackensack Meridian Health"/>
    <m/>
    <s v="RFI"/>
    <x v="177"/>
    <s v="Content Design / Formatting;"/>
    <s v="No"/>
    <s v="&gt; $5M"/>
    <s v="Need to respond to the RFI."/>
    <s v="I'm a repeat user of the pod;"/>
    <s v="Accepted"/>
    <s v="High"/>
    <n v="3"/>
    <n v="0.5"/>
    <x v="7"/>
    <m/>
    <m/>
    <m/>
    <s v="Logan Webb"/>
    <n v="0"/>
    <x v="0"/>
    <n v="0.5"/>
    <d v="2024-09-09T00:00:00"/>
    <d v="2024-09-16T00:00:00"/>
    <d v="2024-10-01T00:00:00"/>
    <s v="Submitting RFI - waiting 1 week before officially closing"/>
    <s v="Not a Pursuit"/>
    <m/>
    <m/>
    <d v="2024-09-09T13:57:30"/>
    <s v="FY25 P4"/>
    <n v="21.418402777781012"/>
    <m/>
    <m/>
  </r>
  <r>
    <n v="411"/>
    <d v="2024-09-11T14:14:56"/>
    <d v="2024-09-11T14:26:18"/>
    <s v="mipriore@deloitte.com"/>
    <s v="Michael Priore"/>
    <s v="HRT"/>
    <m/>
    <s v="ServiceNow HRT"/>
    <m/>
    <m/>
    <s v="Yes"/>
    <m/>
    <m/>
    <s v="No"/>
    <s v="Sameer Khan"/>
    <s v="samekhan@deloitte.com"/>
    <m/>
    <m/>
    <d v="2024-09-16T00:00:00"/>
    <s v="3 weeks"/>
    <s v="Yes"/>
    <x v="279"/>
    <x v="340"/>
    <s v="Life Sciences &amp; Healthcare"/>
    <s v="Cigna"/>
    <m/>
    <s v="RFP"/>
    <x v="178"/>
    <s v="PMO Support / Bid Management;Content Design / Formatting;"/>
    <s v="No"/>
    <s v="&gt; $1.5M - $2.5M"/>
    <s v="We have a strategic ServiceNow HRSD Opportunity that includes many of our key leaders and principals with one of our ACP, Premier clients, Cigna Corporation.  _x000a__x000a_We’re requesting assistance with PMO and Slide Design during our RFP and Orals phase of the pursuit.  We would be very grateful for the opportunity to have a GTM pod resource to help."/>
    <s v="I'm a repeat user of the pod;"/>
    <s v="Accepted"/>
    <s v="Medium"/>
    <n v="2"/>
    <n v="0.5"/>
    <x v="25"/>
    <s v="Logan Webb"/>
    <s v="Addy Avdic"/>
    <m/>
    <s v="Stephanie Panacci, Logan Webb, Addy Avdic"/>
    <n v="0"/>
    <x v="0"/>
    <n v="0.33"/>
    <d v="2024-09-16T00:00:00"/>
    <m/>
    <d v="2024-10-07T00:00:00"/>
    <m/>
    <s v="Jupiter Updated (Tags/Team)"/>
    <m/>
    <m/>
    <d v="2024-09-11T14:14:56"/>
    <s v="FY25 P4"/>
    <n v="25.406296296299843"/>
    <m/>
    <m/>
  </r>
  <r>
    <n v="412"/>
    <d v="2024-09-18T16:18:01"/>
    <d v="2024-09-18T16:23:17"/>
    <s v="mpanek@deloitte.com"/>
    <s v="Mark Panek"/>
    <s v="HCaaS"/>
    <s v="HC Operate"/>
    <m/>
    <m/>
    <m/>
    <s v="Yes"/>
    <m/>
    <m/>
    <s v="No"/>
    <s v="Mark Squiers"/>
    <s v="msquiers@deloitte.com"/>
    <m/>
    <m/>
    <d v="2024-09-19T00:00:00"/>
    <s v="Less than one week"/>
    <s v="Yes"/>
    <x v="266"/>
    <x v="341"/>
    <s v="Technology, Media, &amp; Telecom"/>
    <m/>
    <m/>
    <s v="Orals"/>
    <x v="2"/>
    <s v="PMO Support / Bid Management;Content Design / Formatting;"/>
    <s v="No"/>
    <s v="&gt; $500K - $1.5M"/>
    <m/>
    <s v="I'm a repeat user of the pod;"/>
    <s v="Accepted"/>
    <s v="Medium"/>
    <n v="2"/>
    <n v="0.33"/>
    <x v="19"/>
    <s v="Srivatsan Sampathkumar"/>
    <m/>
    <m/>
    <s v="Larry Mallett, Srivatsan Sampathkumar"/>
    <n v="0"/>
    <x v="0"/>
    <n v="0.33"/>
    <d v="2024-09-20T00:00:00"/>
    <m/>
    <d v="2024-09-24T00:00:00"/>
    <m/>
    <s v="Jupiter Updated (Tags/Team)"/>
    <m/>
    <m/>
    <d v="2024-09-18T16:18:01"/>
    <s v="FY25 P4"/>
    <n v="5.3208217592618894"/>
    <m/>
    <m/>
  </r>
  <r>
    <n v="413"/>
    <d v="2024-09-24T11:45:51"/>
    <d v="2024-09-24T11:49:16"/>
    <s v="vevenkateswaran@deloitte.com"/>
    <s v="Veena Venkateswaran"/>
    <s v="OT"/>
    <m/>
    <m/>
    <s v="Change Services (CS&amp;A / T&amp;C)"/>
    <m/>
    <s v="No"/>
    <s v="Jocelyn Mayfield"/>
    <s v="jomayfield@deloitte.com"/>
    <s v="No"/>
    <s v="Jocelyn Mayfield"/>
    <s v="jomayfield@deloitte.com"/>
    <m/>
    <m/>
    <d v="2024-09-19T00:00:00"/>
    <s v="2 weeks"/>
    <s v="Not a Pursuit"/>
    <x v="4"/>
    <x v="208"/>
    <s v="Consumer"/>
    <m/>
    <m/>
    <m/>
    <x v="2"/>
    <s v="Content Design / Formatting;Content and Asset Creation (net-new);Account Planning;"/>
    <s v="Unsure"/>
    <s v="&gt; $1.5M - $2.5M"/>
    <m/>
    <s v="Word of mouth;HC Leadership Meeting Announcement;"/>
    <s v="Accepted"/>
    <s v="Medium"/>
    <n v="2"/>
    <n v="0.33"/>
    <x v="23"/>
    <m/>
    <m/>
    <m/>
    <s v="Jill T. Perkins "/>
    <n v="0"/>
    <x v="0"/>
    <n v="0.17"/>
    <d v="2024-09-19T00:00:00"/>
    <m/>
    <d v="2024-10-09T00:00:00"/>
    <m/>
    <s v="Not a Pursuit"/>
    <m/>
    <s v="No reusable content to share"/>
    <d v="2024-09-24T11:45:51"/>
    <s v="FY25 P5"/>
    <n v="14.509826388886722"/>
    <m/>
    <s v="Not a pursuit"/>
  </r>
  <r>
    <n v="414"/>
    <d v="2024-09-24T18:13:39"/>
    <d v="2024-09-24T18:17:52"/>
    <s v="chrisforti@deloitte.com"/>
    <s v="Chris Forti"/>
    <s v="HRT"/>
    <m/>
    <s v="Payroll &amp; Workforce Management Solutions"/>
    <m/>
    <m/>
    <s v="Yes"/>
    <m/>
    <m/>
    <s v="Yes"/>
    <m/>
    <m/>
    <m/>
    <m/>
    <d v="2024-09-18T00:00:00"/>
    <s v="1 week"/>
    <s v="Yes"/>
    <x v="280"/>
    <x v="342"/>
    <s v="Life Sciences &amp; Healthcare"/>
    <m/>
    <m/>
    <s v="RFP"/>
    <x v="179"/>
    <s v="PMO Support / Bid Management;Content Design / Formatting;"/>
    <s v="No"/>
    <s v="&gt; $5M"/>
    <s v="Michael Gilman is already engaged and we are waiting for more info from the client on the final deliverables needed and due date."/>
    <s v="I'm a repeat user of the pod;"/>
    <s v="Accepted"/>
    <s v="High"/>
    <n v="3"/>
    <n v="0.5"/>
    <x v="15"/>
    <m/>
    <m/>
    <m/>
    <s v="Michael Gilman"/>
    <n v="0"/>
    <x v="0"/>
    <n v="0.25"/>
    <d v="2024-09-18T00:00:00"/>
    <m/>
    <d v="2024-10-02T00:00:00"/>
    <m/>
    <s v="Jupiter Updated (Tags/Team)"/>
    <m/>
    <m/>
    <d v="2024-09-24T18:13:39"/>
    <s v="FY25 P5"/>
    <n v="7.2405208333366318"/>
    <m/>
    <m/>
  </r>
  <r>
    <n v="415"/>
    <d v="2024-09-24T18:17:57"/>
    <d v="2024-09-24T18:21:04"/>
    <s v="chrisforti@deloitte.com"/>
    <s v="Chris Forti"/>
    <s v="HRT"/>
    <m/>
    <s v="Payroll &amp; Workforce Management Solutions"/>
    <m/>
    <m/>
    <s v="Yes"/>
    <m/>
    <m/>
    <s v="Yes"/>
    <m/>
    <m/>
    <m/>
    <m/>
    <d v="2024-09-18T00:00:00"/>
    <s v="1 week"/>
    <s v="Yes"/>
    <x v="281"/>
    <x v="343"/>
    <s v="Life Sciences &amp; Healthcare"/>
    <m/>
    <m/>
    <s v="RFI"/>
    <x v="180"/>
    <s v="PMO Support / Bid Management;Content Design / Formatting;"/>
    <s v="No"/>
    <s v="&gt; $2.5M - $5M"/>
    <s v="Michael Gilman is already engaged and we are in great shape for submitting our response by 9/25, thanks to his involvement!  Jaspreet is also supporting this response effort. Thank you all! "/>
    <s v="I'm a repeat user of the pod;"/>
    <s v="Accepted"/>
    <s v="High"/>
    <n v="3"/>
    <n v="0.5"/>
    <x v="15"/>
    <s v="Jaspreet Kaur"/>
    <m/>
    <m/>
    <s v="Michael Gilman, Jaspreet Kaur"/>
    <n v="0"/>
    <x v="0"/>
    <n v="0.1"/>
    <d v="2024-09-18T00:00:00"/>
    <d v="2024-09-30T00:00:00"/>
    <d v="2024-10-15T00:00:00"/>
    <m/>
    <s v="Jupiter Updated (Tags/Team)"/>
    <m/>
    <m/>
    <d v="2024-09-24T18:17:57"/>
    <s v="FY25 P5"/>
    <n v="20.237534722218697"/>
    <s v="Lost Closed"/>
    <m/>
  </r>
  <r>
    <n v="416"/>
    <d v="2024-09-27T14:41:46"/>
    <d v="2024-09-27T14:49:39"/>
    <s v="mkorbieh@deloitte.com"/>
    <s v="Mark Korbieh"/>
    <s v="HCaaS"/>
    <s v="HC Operate"/>
    <m/>
    <m/>
    <m/>
    <s v="Yes"/>
    <m/>
    <m/>
    <s v="No"/>
    <s v="Dan Hoover"/>
    <s v="dahoover@deloitte.com"/>
    <m/>
    <m/>
    <d v="2024-09-30T00:00:00"/>
    <s v="1 week"/>
    <s v="No"/>
    <x v="282"/>
    <x v="344"/>
    <s v="Consumer"/>
    <s v="MVH Renewal RFP"/>
    <m/>
    <s v="Pre-RFX"/>
    <x v="2"/>
    <s v="PMO Support / Bid Management;Content and Asset Creation (net-new);Content Design / Formatting;"/>
    <s v="Unsure"/>
    <s v="&gt; $500K - $1.5M"/>
    <s v="RFP Due date is Monday, 10/14 (with any Deloitte questions owed back to the client, if any, by 10/3)"/>
    <s v="I'm a repeat user of the pod;"/>
    <s v="Accepted"/>
    <s v="Medium"/>
    <n v="2"/>
    <n v="0.5"/>
    <x v="19"/>
    <s v="Addy Avdic"/>
    <s v="Weatherly Langsett"/>
    <m/>
    <s v="Larry Mallett, Addy Avdic, Weatherly Langsett"/>
    <n v="0"/>
    <x v="0"/>
    <n v="0.5"/>
    <d v="2024-10-01T00:00:00"/>
    <d v="2024-12-06T00:00:00"/>
    <d v="2024-12-19T00:00:00"/>
    <s v="Orals Prep from 11/6 - 12/6_x000a_Orals on 12/6"/>
    <s v="Jupiter Updated (Tags/Team)"/>
    <m/>
    <s v="MVH Workday AMS Renewal - Final Documents Folder"/>
    <d v="2024-09-27T14:41:46"/>
    <s v="FY25 P5"/>
    <n v="82.387662037035625"/>
    <m/>
    <m/>
  </r>
  <r>
    <n v="417"/>
    <d v="2024-09-29T22:09:52"/>
    <d v="2024-09-29T22:16:30"/>
    <s v="andrclark@deloitte.com"/>
    <s v="Andrew G Clark"/>
    <s v="HRT"/>
    <m/>
    <s v="Payroll &amp; Workforce Management Solutions"/>
    <m/>
    <m/>
    <s v="Yes"/>
    <m/>
    <m/>
    <s v="No"/>
    <s v="Chip Newton"/>
    <s v="chipnewton@deloitte.com"/>
    <m/>
    <m/>
    <d v="2024-09-30T00:00:00"/>
    <s v="Less than one week"/>
    <s v="Yes"/>
    <x v="283"/>
    <x v="345"/>
    <s v="Energy, Resources, &amp; Industrials"/>
    <m/>
    <m/>
    <s v="RFP"/>
    <x v="181"/>
    <s v="Content Design / Formatting;Pursuit Advisory;"/>
    <s v="Unsure"/>
    <s v="&gt; $5M"/>
    <s v="This was sent to me late Friday. Koch interestingly enough is the company that owns Infor (the software company) but is on legacy Kronos Workforce Central. We've proposed an Infor proposal but they've asked us to bid on a UKG Central to UKG Pro WFM migration. This should be a &quot;light&quot; lift but they've asked for a quick turn and resubmission of pricing on Thursday. I would rather have the Pod lean in from a leadership top to bottom review rather than heavy PMO/bid management but will need minor support."/>
    <s v="I'm a repeat user of the pod;"/>
    <s v="Accepted"/>
    <s v="High"/>
    <n v="3"/>
    <n v="0.33"/>
    <x v="15"/>
    <s v="Eric Lied "/>
    <m/>
    <m/>
    <s v="Michael Gilman, Eric Lied "/>
    <n v="0"/>
    <x v="0"/>
    <n v="0.1"/>
    <d v="2024-09-30T00:00:00"/>
    <d v="2024-10-07T00:00:00"/>
    <d v="2024-10-11T00:00:00"/>
    <m/>
    <s v="Jupiter Updated (Tags/Team)"/>
    <m/>
    <m/>
    <d v="2024-09-29T22:09:52"/>
    <s v="FY25 P5"/>
    <n v="11.076481481482915"/>
    <s v="Won Closed"/>
    <s v="Client ultimately valued Deloitte's longstanding relationship and trusted history, opting to continue their partnership rather than introducing a new vendor."/>
  </r>
  <r>
    <n v="418"/>
    <d v="2024-10-01T11:36:29"/>
    <d v="2024-10-01T11:39:01"/>
    <s v="zpremji@deloitte.com"/>
    <s v="Zain Premji"/>
    <s v="HRT"/>
    <m/>
    <s v="HR Strategy &amp; Solutions"/>
    <m/>
    <m/>
    <s v="No"/>
    <s v="Anubhav Johri"/>
    <s v="anjohri@deloitte.com"/>
    <s v="No"/>
    <s v="Mustaque Ali"/>
    <s v="muhali@deloitte.com"/>
    <m/>
    <m/>
    <d v="2024-10-01T00:00:00"/>
    <s v="Less than one week"/>
    <s v="Yes"/>
    <x v="284"/>
    <x v="346"/>
    <s v="Technology, Media, &amp; Telecom"/>
    <m/>
    <m/>
    <s v="Pre-RFX"/>
    <x v="2"/>
    <s v="PMO Support / Bid Management;Content Design / Formatting;"/>
    <s v="No"/>
    <s v="&lt; $500,000"/>
    <m/>
    <s v="I'm a repeat user of the pod;"/>
    <s v="Accepted"/>
    <s v="High"/>
    <n v="3"/>
    <n v="0.33"/>
    <x v="7"/>
    <m/>
    <m/>
    <m/>
    <s v="Logan Webb"/>
    <n v="0"/>
    <x v="0"/>
    <n v="0.33"/>
    <d v="2024-10-01T00:00:00"/>
    <m/>
    <d v="2024-10-21T00:00:00"/>
    <s v="Bloomberg's Procurement team and Global HR team was NOT aligned on the requested topics they wanted vendors to touch on. Deloitte went first of all the potential vendors and the conversation was rocky - leadership is going to provide feedback to Procurement about not setting us up for success, but we were not selected to continue with the RFP process after the 1st '-pre-RFP orals discussion'. "/>
    <s v="Jupiter Updated (Tags/Team)"/>
    <m/>
    <m/>
    <d v="2024-10-01T11:36:29"/>
    <s v="FY25 P5"/>
    <n v="19.516331018516212"/>
    <m/>
    <m/>
  </r>
  <r>
    <n v="419"/>
    <d v="2024-10-01T12:58:19"/>
    <d v="2024-10-01T13:08:08"/>
    <s v="chpage@deloitte.com"/>
    <s v="Chris Page"/>
    <s v="WT"/>
    <m/>
    <m/>
    <m/>
    <s v="Rewards &amp; Wellbeing"/>
    <s v="Yes"/>
    <m/>
    <m/>
    <s v="Yes"/>
    <m/>
    <m/>
    <m/>
    <m/>
    <d v="2024-10-01T00:00:00"/>
    <s v="2 weeks"/>
    <s v="Yes"/>
    <x v="285"/>
    <x v="347"/>
    <s v="Life Sciences &amp; Healthcare"/>
    <m/>
    <m/>
    <s v="RFI"/>
    <x v="182"/>
    <s v="Content and Asset Creation (net-new);Content Design / Formatting;Pricing Model;"/>
    <s v="No"/>
    <s v="&gt; $500K - $1.5M"/>
    <s v="Main need is on content creation and sewing together to create once voice"/>
    <s v="I'm a repeat user of the pod;"/>
    <s v="Accepted"/>
    <s v="Medium"/>
    <n v="2"/>
    <n v="0.33"/>
    <x v="23"/>
    <s v="Srivatsan Sampathkumar"/>
    <s v="Michael Gilman"/>
    <m/>
    <s v="Jill T. Perkins , Srivatsan Sampathkumar, Michael Gilman"/>
    <n v="0"/>
    <x v="0"/>
    <n v="0.33"/>
    <d v="2024-10-04T00:00:00"/>
    <m/>
    <d v="2024-10-11T00:00:00"/>
    <m/>
    <s v="Jupiter Updated (Tags/Team)"/>
    <m/>
    <s v="DaVita"/>
    <d v="2024-10-01T12:58:19"/>
    <s v="FY25 P5"/>
    <n v="9.4595023148140172"/>
    <s v="Lost Closed"/>
    <s v="Relationship with Client (from Jupiter)"/>
  </r>
  <r>
    <n v="420"/>
    <d v="2024-10-01T14:42:29"/>
    <d v="2024-10-01T14:49:19"/>
    <s v="chrisforti@deloitte.com"/>
    <s v="Chris Forti"/>
    <s v="HRT"/>
    <m/>
    <s v="Payroll &amp; Workforce Management Solutions"/>
    <m/>
    <m/>
    <s v="Yes"/>
    <m/>
    <m/>
    <s v="No"/>
    <s v="Chip Newton"/>
    <s v="chipnewton@deloitte.com"/>
    <m/>
    <m/>
    <d v="2024-10-02T00:00:00"/>
    <s v="2 weeks"/>
    <s v="Yes"/>
    <x v="286"/>
    <x v="348"/>
    <s v="Life Sciences &amp; Healthcare"/>
    <m/>
    <m/>
    <s v="RFP"/>
    <x v="183"/>
    <s v="PMO Support / Bid Management;Content Design / Formatting;"/>
    <s v="No"/>
    <s v="&gt; $500K - $1.5M"/>
    <s v="The Jupiter entry given is for a $5M implementation.  We may add a separate opportunity for this RFP, which is for upfront guidance/planning work.  I still need to review the RFP further, yet wanted to make you aware of this dynamic. "/>
    <s v="I'm a repeat user of the pod;"/>
    <s v="Accepted"/>
    <s v="Medium"/>
    <n v="2"/>
    <n v="0.5"/>
    <x v="25"/>
    <s v="Eric Lied "/>
    <m/>
    <m/>
    <s v="Stephanie Panacci, Eric Lied "/>
    <n v="0"/>
    <x v="0"/>
    <n v="0.5"/>
    <d v="2024-10-02T00:00:00"/>
    <m/>
    <d v="2024-11-08T00:00:00"/>
    <m/>
    <s v="Jupiter Updated (Tags/Team)"/>
    <m/>
    <m/>
    <d v="2024-10-01T14:42:29"/>
    <s v="FY25 P5"/>
    <n v="37.387164351850515"/>
    <m/>
    <m/>
  </r>
  <r>
    <n v="421"/>
    <d v="2024-10-03T12:44:09"/>
    <d v="2024-10-03T12:53:08"/>
    <s v="tkovin@deloitte.com"/>
    <s v="Todd Kovin Suarez"/>
    <s v="WT"/>
    <m/>
    <m/>
    <m/>
    <s v="Workforce Strategy &amp; Analytics"/>
    <s v="Yes"/>
    <m/>
    <m/>
    <s v="Yes"/>
    <m/>
    <m/>
    <m/>
    <m/>
    <d v="2024-10-03T00:00:00"/>
    <s v="2 weeks"/>
    <s v="Yes"/>
    <x v="287"/>
    <x v="349"/>
    <s v="Technology, Media, &amp; Telecom"/>
    <m/>
    <m/>
    <s v="RFP"/>
    <x v="184"/>
    <s v="Content and Asset Creation (net-new);"/>
    <s v="No"/>
    <s v="&gt; $500K - $1.5M"/>
    <s v="Requesting support on the RFP Questionnaire that will accompany the powerpoint deck we are creating. Will take support on the Powerpoint as well! Mostly related to asset creation"/>
    <s v="Word of mouth;"/>
    <s v="Accepted"/>
    <s v="Medium"/>
    <n v="2"/>
    <n v="0.5"/>
    <x v="20"/>
    <s v="Srivatsan Sampathkumar"/>
    <m/>
    <m/>
    <s v="Sooraj Sreenivasan, Srivatsan Sampathkumar"/>
    <n v="0"/>
    <x v="0"/>
    <n v="0.1"/>
    <d v="2024-10-04T00:00:00"/>
    <m/>
    <d v="2024-10-17T00:00:00"/>
    <s v="17th Oct was the due date for rfp. Waited for few more days for any updates from Todd; No updates yet, hence closing"/>
    <s v="Jupiter Updated (Tags/Team)"/>
    <m/>
    <m/>
    <d v="2024-10-03T12:44:09"/>
    <s v="FY25 P5"/>
    <n v="13.469340277777519"/>
    <m/>
    <m/>
  </r>
  <r>
    <n v="422"/>
    <d v="2024-10-07T09:13:00"/>
    <d v="2024-10-07T09:15:59"/>
    <s v="mpanek@deloitte.com"/>
    <s v="Mark Panek"/>
    <s v="HCaaS"/>
    <s v="HC Operate"/>
    <m/>
    <m/>
    <m/>
    <s v="Yes"/>
    <m/>
    <m/>
    <s v="No"/>
    <s v="Mark Squiers"/>
    <s v="msquiers@deloitte.com"/>
    <m/>
    <m/>
    <d v="2024-10-07T00:00:00"/>
    <s v="1 week"/>
    <s v="No"/>
    <x v="4"/>
    <x v="69"/>
    <s v="Technology, Media, &amp; Telecom"/>
    <s v="Meta-Payroll Support"/>
    <m/>
    <s v="RFI"/>
    <x v="183"/>
    <s v="PMO Support / Bid Management;Content Design / Formatting;"/>
    <s v="No"/>
    <s v="&gt; $500K - $1.5M"/>
    <m/>
    <s v="I'm a repeat user of the pod;"/>
    <s v="Rejected"/>
    <m/>
    <s v=""/>
    <m/>
    <x v="3"/>
    <m/>
    <m/>
    <m/>
    <s v=""/>
    <s v=""/>
    <x v="1"/>
    <m/>
    <m/>
    <m/>
    <m/>
    <s v="Turns out this was not a HC RFP - the Global Tax team took ownership of it."/>
    <s v="Rejected/Canceled"/>
    <m/>
    <m/>
    <d v="2024-10-07T09:13:00"/>
    <s v="FY25 P5"/>
    <s v=""/>
    <s v="Lost Closed"/>
    <m/>
  </r>
  <r>
    <n v="423"/>
    <d v="2024-10-08T15:29:21"/>
    <d v="2024-10-08T15:33:29"/>
    <s v="markawilliams@deloitte.com"/>
    <s v="Mark Williams"/>
    <s v="HRT"/>
    <m/>
    <s v="Workday"/>
    <m/>
    <m/>
    <s v="Yes"/>
    <m/>
    <m/>
    <s v="No"/>
    <s v="Dan Sundt"/>
    <s v="dsundt@deloitte.com"/>
    <m/>
    <m/>
    <d v="2024-10-08T00:00:00"/>
    <s v="Less than one week"/>
    <s v="No"/>
    <x v="4"/>
    <x v="350"/>
    <s v="Consumer"/>
    <s v="STI - HCM Scope Response"/>
    <m/>
    <s v="RFP"/>
    <x v="183"/>
    <s v="Content Design / Formatting;"/>
    <s v="No"/>
    <s v="&gt; $5M"/>
    <m/>
    <s v="I'm a repeat user of the pod;"/>
    <s v="Rejected"/>
    <m/>
    <s v=""/>
    <m/>
    <x v="3"/>
    <m/>
    <m/>
    <m/>
    <s v=""/>
    <s v=""/>
    <x v="1"/>
    <m/>
    <m/>
    <m/>
    <m/>
    <s v="Rejected due to the ask - requested formatting support"/>
    <s v="Rejected/Canceled"/>
    <m/>
    <m/>
    <d v="2024-10-08T15:29:21"/>
    <s v="FY25 P5"/>
    <s v=""/>
    <m/>
    <m/>
  </r>
  <r>
    <n v="424"/>
    <d v="2024-10-10T13:44:42"/>
    <d v="2024-10-10T13:49:47"/>
    <s v="asdaniels@deloitte.com"/>
    <s v="Ashley Cole"/>
    <s v="OT"/>
    <m/>
    <m/>
    <s v="Change Services (CS&amp;A / T&amp;C)"/>
    <m/>
    <s v="Yes"/>
    <m/>
    <m/>
    <s v="Yes"/>
    <m/>
    <m/>
    <m/>
    <m/>
    <d v="2024-10-14T00:00:00"/>
    <s v="1 week"/>
    <s v="Not a Pursuit"/>
    <x v="4"/>
    <x v="271"/>
    <s v="Life Sciences &amp; Healthcare"/>
    <s v="AbbVie - Change Management POV"/>
    <m/>
    <m/>
    <x v="2"/>
    <s v="Content and Asset Creation (net-new);Content Design / Formatting;"/>
    <s v="No"/>
    <s v="&lt; $500,000"/>
    <s v="I have discussed the need/details with Logan Webb"/>
    <s v="Word of mouth;"/>
    <s v="Accepted"/>
    <s v="Low"/>
    <n v="1"/>
    <n v="0.25"/>
    <x v="26"/>
    <m/>
    <m/>
    <m/>
    <s v="Addy Avdic"/>
    <n v="0"/>
    <x v="0"/>
    <n v="0.25"/>
    <d v="2024-10-11T00:00:00"/>
    <m/>
    <d v="2024-11-01T00:00:00"/>
    <m/>
    <s v="Not a Pursuit"/>
    <m/>
    <m/>
    <d v="2024-10-10T13:44:42"/>
    <s v="FY25 P5"/>
    <n v="21.427291666666861"/>
    <m/>
    <m/>
  </r>
  <r>
    <n v="425"/>
    <d v="2024-10-14T07:18:21"/>
    <d v="2024-10-14T07:23:26"/>
    <s v="dakirk@deloitte.com"/>
    <s v="David Kirk"/>
    <s v="CBO"/>
    <m/>
    <m/>
    <m/>
    <m/>
    <s v="Yes"/>
    <m/>
    <m/>
    <s v="Yes"/>
    <m/>
    <m/>
    <m/>
    <m/>
    <d v="2024-10-17T00:00:00"/>
    <s v="2 weeks"/>
    <s v="Yes"/>
    <x v="288"/>
    <x v="351"/>
    <s v="Life Sciences &amp; Healthcare"/>
    <m/>
    <m/>
    <s v="RFP"/>
    <x v="185"/>
    <s v="Content Design / Formatting;Content and Asset Creation (net-new);"/>
    <s v="Unsure"/>
    <s v="&lt; $500,000"/>
    <m/>
    <s v="I'm a repeat user of the pod;"/>
    <s v="Rejected"/>
    <s v="High"/>
    <n v="3"/>
    <n v="0.2"/>
    <x v="3"/>
    <m/>
    <m/>
    <m/>
    <s v=""/>
    <s v=""/>
    <x v="1"/>
    <m/>
    <m/>
    <m/>
    <m/>
    <s v="10/22 - Rejected due to capcity "/>
    <s v="Rejected/Canceled"/>
    <m/>
    <m/>
    <d v="2024-10-14T07:18:21"/>
    <s v="FY25 P5"/>
    <s v=""/>
    <m/>
    <s v="Not a pursuit"/>
  </r>
  <r>
    <n v="426"/>
    <d v="2024-10-15T01:07:27"/>
    <d v="2024-10-15T01:10:31"/>
    <s v="andrclark@deloitte.com"/>
    <s v="Andrew G Clark"/>
    <s v="HRT"/>
    <m/>
    <s v="Payroll &amp; Workforce Management Solutions"/>
    <m/>
    <m/>
    <s v="Yes"/>
    <m/>
    <m/>
    <s v="No"/>
    <s v="Brian Cespedes"/>
    <s v="bcespedes@deloitte.com"/>
    <m/>
    <m/>
    <d v="2024-10-15T00:00:00"/>
    <s v="2 weeks"/>
    <s v="Yes"/>
    <x v="289"/>
    <x v="352"/>
    <s v="Technology, Media, &amp; Telecom"/>
    <m/>
    <m/>
    <s v="RFP"/>
    <x v="186"/>
    <s v="PMO Support / Bid Management;Content Design / Formatting;Pursuit Advisory;"/>
    <s v="Unsure"/>
    <s v="&gt; $2.5M - $5M"/>
    <m/>
    <s v="I'm a repeat user of the pod;"/>
    <s v="Accepted"/>
    <s v="Medium"/>
    <n v="2"/>
    <n v="0.33"/>
    <x v="15"/>
    <m/>
    <m/>
    <m/>
    <s v="Michael Gilman"/>
    <n v="0"/>
    <x v="0"/>
    <n v="0.33"/>
    <d v="2024-10-14T00:00:00"/>
    <d v="2025-10-25T00:00:00"/>
    <d v="2025-04-07T00:00:00"/>
    <s v="Closing out request as no further help has been requested in Orals phase. Jupiter says Closed-Won as of 1/8/2025"/>
    <s v="Jupiter Updated (Tags/Team)"/>
    <m/>
    <m/>
    <d v="2024-10-15T01:07:27"/>
    <s v="FY25 P5"/>
    <n v="173.95315972222306"/>
    <s v="Won Closed"/>
    <m/>
  </r>
  <r>
    <n v="427"/>
    <d v="2024-10-15T01:10:34"/>
    <d v="2024-10-15T01:18:57"/>
    <s v="andrclark@deloitte.com"/>
    <s v="Andrew G Clark"/>
    <s v="HRT"/>
    <m/>
    <s v="Payroll &amp; Workforce Management Solutions"/>
    <m/>
    <m/>
    <s v="Yes"/>
    <m/>
    <m/>
    <s v="No"/>
    <s v="Brian Proctor"/>
    <s v="bproctor@deloitte.com"/>
    <m/>
    <m/>
    <d v="2024-10-15T00:00:00"/>
    <s v="2 weeks"/>
    <s v="Yes"/>
    <x v="290"/>
    <x v="299"/>
    <s v="Consumer"/>
    <m/>
    <m/>
    <s v="RFP"/>
    <x v="187"/>
    <s v="PMO Support / Bid Management;Pursuit Advisory;"/>
    <s v="No"/>
    <s v="&gt; $1.5M - $2.5M"/>
    <m/>
    <s v="I'm a repeat user of the pod;"/>
    <s v="Accepted"/>
    <s v="Medium"/>
    <n v="2"/>
    <n v="0.5"/>
    <x v="23"/>
    <s v="Eric Lied "/>
    <m/>
    <m/>
    <s v="Jill T. Perkins , Eric Lied "/>
    <n v="0"/>
    <x v="0"/>
    <n v="0.5"/>
    <d v="2024-10-16T00:00:00"/>
    <m/>
    <d v="2024-11-19T00:00:00"/>
    <s v="Reopened on 11/11 to work on slides for 11/13 scope meeting with ADM and subsequent revisions to proposal to be resubmitted on 11/19."/>
    <s v="Jupiter Updated (Tags/Team)"/>
    <m/>
    <s v="Archer Daniel Midlands Company"/>
    <d v="2024-10-15T01:10:34"/>
    <s v="FY25 P5"/>
    <n v="34.950995370367309"/>
    <s v="Lost Closed"/>
    <s v="Familiarity with Other Firm (from Jupiter)"/>
  </r>
  <r>
    <n v="428"/>
    <d v="2024-10-17T08:19:44"/>
    <d v="2024-10-17T08:27:22"/>
    <s v="zpremji@deloitte.com"/>
    <s v="Zain Premji"/>
    <s v="HRT"/>
    <m/>
    <s v="Workday"/>
    <m/>
    <m/>
    <s v="Yes"/>
    <m/>
    <m/>
    <s v="No"/>
    <s v="Kartik Shukla"/>
    <s v="kdshukla@deloitte.com"/>
    <m/>
    <m/>
    <d v="2024-10-25T00:00:00"/>
    <s v="3 weeks"/>
    <s v="Yes"/>
    <x v="291"/>
    <x v="353"/>
    <s v="Technology, Media, &amp; Telecom"/>
    <s v="Hitachi Digital Solutions"/>
    <m/>
    <s v="RFP"/>
    <x v="188"/>
    <s v="PMO Support / Bid Management;Content Design / Formatting;"/>
    <s v="No"/>
    <s v="&gt; $1.5M - $2.5M"/>
    <m/>
    <s v="I'm a repeat user of the pod;"/>
    <s v="Accepted"/>
    <s v="Medium"/>
    <n v="2"/>
    <n v="0.33"/>
    <x v="26"/>
    <s v="Jaspreet Kaur"/>
    <s v="Srivatsan Sampathkumar"/>
    <s v="Jill T. Perkins "/>
    <s v="Addy Avdic, Jaspreet Kaur, Srivatsan Sampathkumar"/>
    <n v="0"/>
    <x v="0"/>
    <n v="0.5"/>
    <d v="2024-10-22T00:00:00"/>
    <d v="2024-11-20T00:00:00"/>
    <d v="2025-01-17T00:00:00"/>
    <s v="RFP is expected to drop on 10/28, the team is in pre-RFP stage right now._x000a_RFP submitted 11/20, waiting for shortlist response on 11/26; orals would be sometime on 12/10-12/12_x000a_11/26 was selected for Orals. Orals to be held on 12/18."/>
    <s v="Jupiter Updated (Tags/Team)"/>
    <m/>
    <s v="Hitachi WD Implementation - Final Documents Folder"/>
    <d v="2024-10-17T08:19:44"/>
    <s v="FY25 P5"/>
    <n v="91.65296296296583"/>
    <s v="Lost Closed"/>
    <m/>
  </r>
  <r>
    <n v="429"/>
    <d v="2024-10-20T20:50:32"/>
    <d v="2024-10-20T20:51:40"/>
    <s v="maugustine@deloitte.com"/>
    <s v="Minu Augustine"/>
    <s v="HRT"/>
    <m/>
    <s v="Oracle Enabled Transformation"/>
    <m/>
    <m/>
    <s v="Yes"/>
    <m/>
    <m/>
    <s v="Yes"/>
    <m/>
    <m/>
    <m/>
    <m/>
    <d v="2024-10-28T00:00:00"/>
    <s v="2 weeks"/>
    <s v="Not a Pursuit"/>
    <x v="4"/>
    <x v="354"/>
    <s v="Not a pursuit"/>
    <m/>
    <m/>
    <m/>
    <x v="2"/>
    <s v="Content and Asset Creation (net-new);Content Design / Formatting;"/>
    <s v="Yes"/>
    <s v="&gt; $5M"/>
    <m/>
    <s v="I'm a repeat user of the pod;"/>
    <s v="Rejected"/>
    <s v="Medium"/>
    <n v="2"/>
    <n v="0.33"/>
    <x v="3"/>
    <m/>
    <m/>
    <m/>
    <s v=""/>
    <s v=""/>
    <x v="1"/>
    <m/>
    <m/>
    <m/>
    <m/>
    <s v="Not a fit for the Pod at this time (both due to availability of the Pod and the type of work requested) - suggest the team looks for PRD support to complete this request."/>
    <s v="Rejected/Canceled"/>
    <m/>
    <m/>
    <d v="2024-10-20T20:50:32"/>
    <s v="FY25 P6"/>
    <s v=""/>
    <s v="Won Closed"/>
    <m/>
  </r>
  <r>
    <n v="430"/>
    <d v="2024-10-21T15:23:18"/>
    <d v="2024-10-21T15:28:10"/>
    <s v="kduerr@deloitte.com"/>
    <s v="Katie Duerr"/>
    <s v="HCaaS"/>
    <s v="HC Operate"/>
    <m/>
    <m/>
    <m/>
    <s v="Yes"/>
    <m/>
    <m/>
    <s v="No"/>
    <s v="Craig Eaton, Katie Duerr"/>
    <s v="kduerr@deloitte.com"/>
    <m/>
    <m/>
    <d v="2024-10-21T00:00:00"/>
    <s v="Less than one week"/>
    <s v="Not a Pursuit"/>
    <x v="4"/>
    <x v="10"/>
    <s v="Consumer"/>
    <m/>
    <m/>
    <m/>
    <x v="2"/>
    <s v="Content and Asset Creation (net-new);"/>
    <s v="No"/>
    <s v="&gt; $5M"/>
    <s v="working with Craig and we need 4 slides to present next week.  "/>
    <s v="I'm a repeat user of the pod;"/>
    <s v="Rejected"/>
    <m/>
    <m/>
    <m/>
    <x v="3"/>
    <m/>
    <m/>
    <m/>
    <s v=""/>
    <s v=""/>
    <x v="1"/>
    <m/>
    <m/>
    <m/>
    <m/>
    <s v="TJX team needed exculsively Core Creative Services for graphic design support.  Anthony will reach out to to Core Creative Services to check their availability for designing slides and request their assistance in professionalizing their four slides"/>
    <s v="Rejected/Canceled"/>
    <m/>
    <m/>
    <d v="2024-10-21T15:23:18"/>
    <s v="FY25 P6"/>
    <s v=""/>
    <m/>
    <m/>
  </r>
  <r>
    <n v="431"/>
    <d v="2024-10-22T14:03:47"/>
    <d v="2024-10-22T14:16:39"/>
    <s v="mkorbieh@deloitte.com"/>
    <s v="Mark Korbieh"/>
    <s v="HCaaS"/>
    <s v="HC Operate"/>
    <m/>
    <m/>
    <m/>
    <s v="Yes"/>
    <m/>
    <m/>
    <s v="No"/>
    <s v="Pat Shannon"/>
    <s v="patshannon@deloitte.com"/>
    <m/>
    <m/>
    <d v="2024-10-23T00:00:00"/>
    <s v="Less than one week"/>
    <s v="Yes"/>
    <x v="292"/>
    <x v="355"/>
    <s v="Consumer"/>
    <m/>
    <m/>
    <s v="Contracting"/>
    <x v="2"/>
    <s v="SOW creation;"/>
    <s v="No"/>
    <s v="&gt; $500K - $1.5M"/>
    <s v="I am working with an AMS Account team on a Renewal RFP for Shake Shack and I'd like to see if someone can help us with SOW creation and modification.  I spoke with Jaspreet Kaur and she may have cycles to help with this and so if she is available would like to ask for her help.  We are trying to get a document to QRM by 10/28 and so would like to engage her this week.  She has helped me with similar work on other RFPs."/>
    <s v="I'm a repeat user of the pod;"/>
    <s v="Accepted"/>
    <s v="Medium"/>
    <n v="2"/>
    <n v="0.33"/>
    <x v="22"/>
    <m/>
    <m/>
    <m/>
    <s v="Jaspreet Kaur"/>
    <n v="0"/>
    <x v="0"/>
    <n v="0.1"/>
    <d v="2024-10-23T00:00:00"/>
    <d v="2024-11-11T00:00:00"/>
    <d v="2024-11-18T00:00:00"/>
    <s v="Jaspreet met with Mark K. and began working on the SOW"/>
    <s v="Jupiter Updated (Tags/Team)"/>
    <m/>
    <m/>
    <d v="2024-10-22T14:03:47"/>
    <s v="FY25 P6"/>
    <n v="26.414039351853717"/>
    <m/>
    <m/>
  </r>
  <r>
    <n v="432"/>
    <d v="2024-10-22T18:49:14"/>
    <d v="2024-10-22T18:50:32"/>
    <s v="cobordeaux@deloitte.com"/>
    <s v="Colleen M Bordeaux"/>
    <s v="WT"/>
    <m/>
    <m/>
    <m/>
    <s v="Workforce Strategy &amp; Analytics"/>
    <s v="Yes"/>
    <m/>
    <m/>
    <s v="Yes"/>
    <m/>
    <m/>
    <m/>
    <m/>
    <d v="2024-10-23T00:00:00"/>
    <s v="Less than one week"/>
    <s v="Yes"/>
    <x v="4"/>
    <x v="356"/>
    <s v="Financial Services"/>
    <m/>
    <m/>
    <s v="Orals"/>
    <x v="2"/>
    <s v="Content Design / Formatting;"/>
    <s v="No"/>
    <s v="&gt; $2.5M - $5M"/>
    <s v="NA"/>
    <s v="I used it before;"/>
    <s v="Rejected"/>
    <m/>
    <s v=""/>
    <m/>
    <x v="3"/>
    <m/>
    <m/>
    <m/>
    <s v=""/>
    <s v=""/>
    <x v="1"/>
    <m/>
    <m/>
    <m/>
    <m/>
    <s v="Only formatting being requested.  Colleen (Requestor) was pointed to core creative services."/>
    <s v="Rejected/Canceled"/>
    <m/>
    <m/>
    <d v="2024-10-22T18:49:14"/>
    <s v="FY25 P6"/>
    <s v=""/>
    <s v="Won Closed"/>
    <m/>
  </r>
  <r>
    <n v="433"/>
    <d v="2024-10-28T11:55:37"/>
    <d v="2024-10-28T12:02:56"/>
    <s v="chrisforti@deloitte.com"/>
    <s v="Chris Forti"/>
    <s v="HRT"/>
    <m/>
    <s v="Payroll &amp; Workforce Management Solutions"/>
    <m/>
    <m/>
    <s v="Yes"/>
    <m/>
    <m/>
    <s v="No"/>
    <s v="Elizabeth Murphy"/>
    <s v="elimurphy@deloitte.com"/>
    <m/>
    <m/>
    <d v="2024-10-21T00:00:00"/>
    <s v="1 week"/>
    <s v="Yes"/>
    <x v="293"/>
    <x v="234"/>
    <s v="Life Sciences &amp; Healthcare"/>
    <m/>
    <m/>
    <s v="RFP"/>
    <x v="186"/>
    <s v="PMO Support / Bid Management;"/>
    <s v="No"/>
    <s v="&lt; $500,000"/>
    <s v="Sorry for the delay in completing the intake form. Michael was great and we got the proposal out on time!  "/>
    <s v="I'm a repeat user of the pod;"/>
    <s v="Accepted"/>
    <s v="Medium"/>
    <n v="2"/>
    <n v="0.33"/>
    <x v="15"/>
    <m/>
    <m/>
    <m/>
    <s v="Michael Gilman"/>
    <n v="0"/>
    <x v="0"/>
    <n v="0.33"/>
    <d v="2024-10-15T00:00:00"/>
    <m/>
    <m/>
    <s v="This request was started 2 weeks ago, Chris Forti was delayed on gettnig it in the tracker"/>
    <s v="Jupiter Updated (Tags/Team)"/>
    <m/>
    <m/>
    <d v="2024-10-28T11:55:37"/>
    <s v="FY25 P6"/>
    <s v=""/>
    <m/>
    <m/>
  </r>
  <r>
    <n v="434"/>
    <d v="2024-10-29T15:42:54"/>
    <d v="2024-10-29T15:45:30"/>
    <s v="gstephans@deloitte.com"/>
    <s v="Greg Stephans"/>
    <s v="HRT"/>
    <m/>
    <s v="Workday"/>
    <m/>
    <m/>
    <s v="Yes"/>
    <m/>
    <m/>
    <s v="No"/>
    <s v="Dan Sundt"/>
    <s v="dsundt@deloitte.com"/>
    <m/>
    <m/>
    <d v="2024-10-29T00:00:00"/>
    <s v="1 week"/>
    <s v="Yes"/>
    <x v="294"/>
    <x v="357"/>
    <s v="Consumer"/>
    <m/>
    <m/>
    <s v="RFP"/>
    <x v="189"/>
    <s v="PMO Support / Bid Management;Content and Asset Creation (net-new);Account Planning;Pursuit Advisory;"/>
    <s v="No"/>
    <s v="&gt; $2.5M - $5M"/>
    <m/>
    <s v="I'm a repeat user of the pod;"/>
    <s v="Accepted"/>
    <s v="High"/>
    <n v="3"/>
    <n v="0.5"/>
    <x v="25"/>
    <m/>
    <m/>
    <m/>
    <s v="Stephanie Panacci"/>
    <n v="0"/>
    <x v="0"/>
    <n v="0.5"/>
    <d v="2024-10-29T00:00:00"/>
    <m/>
    <d v="2024-11-06T00:00:00"/>
    <m/>
    <s v="Jupiter Updated (Tags/Team)"/>
    <m/>
    <m/>
    <d v="2024-10-29T15:42:54"/>
    <s v="FY25 P6"/>
    <n v="7.3452083333322662"/>
    <m/>
    <m/>
  </r>
  <r>
    <n v="435"/>
    <d v="2024-11-01T15:28:41"/>
    <d v="2024-11-01T15:30:00"/>
    <s v="ceisenmann@deloitte.com"/>
    <s v="Carl Eisenmann"/>
    <s v="HRT"/>
    <m/>
    <s v="Workday"/>
    <m/>
    <m/>
    <s v="Yes"/>
    <m/>
    <m/>
    <s v="Yes"/>
    <m/>
    <m/>
    <m/>
    <m/>
    <d v="2024-11-04T00:00:00"/>
    <s v="Less than one week"/>
    <s v="Yes"/>
    <x v="295"/>
    <x v="358"/>
    <s v="Technology, Media, &amp; Telecom"/>
    <s v="SPS Commerce - Full Platform Workday or Oracle Implementation"/>
    <m/>
    <s v="RFP"/>
    <x v="190"/>
    <s v="PMO Support / Bid Management;Content and Asset Creation (net-new);"/>
    <s v="No"/>
    <s v="&gt; $1.5M - $2.5M"/>
    <m/>
    <s v="I'm a repeat user of the pod;"/>
    <s v="Canceled"/>
    <s v="High"/>
    <n v="3"/>
    <n v="0.5"/>
    <x v="27"/>
    <s v="Michael Gilman"/>
    <m/>
    <m/>
    <s v="Eric Lied , Michael Gilman"/>
    <n v="0"/>
    <x v="0"/>
    <n v="0.75"/>
    <d v="2024-11-04T00:00:00"/>
    <d v="2024-11-18T00:00:00"/>
    <d v="2024-12-11T00:00:00"/>
    <s v="Leaders decided to wait until RFP was received before taking action.Next update: 11/25/2024 (tentative)_x000a_RFP Dropped 12/3, due 12/10"/>
    <s v="Jupiter Updated (Tags/Team)"/>
    <m/>
    <m/>
    <d v="2024-11-01T15:28:41"/>
    <s v="FY25 P6"/>
    <n v="39.355081018518831"/>
    <m/>
    <m/>
  </r>
  <r>
    <n v="436"/>
    <d v="2024-11-06T18:31:13"/>
    <d v="2024-11-06T18:37:25"/>
    <s v="mkorbieh@deloitte.com"/>
    <s v="Mark Korbieh"/>
    <s v="HCaaS"/>
    <s v="HC Operate"/>
    <m/>
    <m/>
    <m/>
    <s v="Yes"/>
    <m/>
    <m/>
    <s v="No"/>
    <s v="Zhdan Shakirov"/>
    <s v="zshakirov@deloitte.com"/>
    <m/>
    <m/>
    <d v="2024-11-07T00:00:00"/>
    <s v="Less than one week"/>
    <s v="Yes"/>
    <x v="296"/>
    <x v="359"/>
    <s v="Technology, Media, &amp; Telecom"/>
    <m/>
    <m/>
    <s v="Pre-RFX"/>
    <x v="2"/>
    <s v="Content and Asset Creation (net-new);"/>
    <s v="No"/>
    <s v="&gt; $1.5M - $2.5M"/>
    <s v="ServiceNow will be going to RFP in January to look for a partner to help build a training capability.  We are trying to influence the RFP by showing that we have quals as listed below:_x000a__x000a_•            Deliver learning at scale: Ideally examples where we upskilled a large population of learners (e.g., 1k+ people)_x000a_•            Develop complex learning programs to train people on [software] products: The ideal case would be if we supported a product company that pushes frequent releases and we helped them with constant updates of learning materials for their customers and partners_x000a_•            Learning operate: A great example would be if we ran L&amp;D or training function for a large client over a long period of time; might be running an academy, or important program end-to-end._x000a_•            Rebadging: Examples where employees of a client organization are transferred to work for Deloitte as part of a client’s decision to outsource their learning/leadership and development program(s) to us._x000a__x000a_We need to get information back to the client by Friday and so really looking for qualifications that show projects by number - Assets, Users, Duration of programs and anything else that shows we have touched each of the areas above.  large multiyear Training programs as part of WT learning or OT Changes Services would probably help answer the mail._x000a_"/>
    <s v="I'm a repeat user of the pod;"/>
    <s v="Rejected"/>
    <m/>
    <s v=""/>
    <m/>
    <x v="3"/>
    <m/>
    <m/>
    <m/>
    <s v=""/>
    <s v=""/>
    <x v="1"/>
    <m/>
    <m/>
    <m/>
    <m/>
    <s v="The request was needed for a same-day turn; the pursuit team managed to find PRD members to support."/>
    <s v="Rejected/Canceled"/>
    <m/>
    <m/>
    <d v="2024-11-06T18:31:13"/>
    <s v="FY25 P6"/>
    <s v=""/>
    <m/>
    <m/>
  </r>
  <r>
    <n v="437"/>
    <d v="2024-11-12T14:21:47"/>
    <d v="2024-11-12T14:24:50"/>
    <s v="madraheim@deloitte.com"/>
    <s v="Marissa Draheim"/>
    <s v="HRT"/>
    <m/>
    <s v="Oracle Enabled Transformation"/>
    <m/>
    <m/>
    <s v="Yes"/>
    <m/>
    <m/>
    <s v="No"/>
    <s v="Minu Augustine"/>
    <s v="&lt;maugustine@deloitte.com&gt;"/>
    <m/>
    <m/>
    <d v="2024-11-13T00:00:00"/>
    <s v="1 week"/>
    <s v="Yes"/>
    <x v="297"/>
    <x v="356"/>
    <s v="Financial Services"/>
    <m/>
    <m/>
    <s v="RFP"/>
    <x v="191"/>
    <s v="PMO Support / Bid Management;Pursuit Advisory;Content and Asset Creation (net-new);"/>
    <s v="No"/>
    <s v="&gt; $500K - $1.5M"/>
    <m/>
    <s v="I'm a repeat user of the pod;"/>
    <s v="Accepted"/>
    <s v="Medium"/>
    <n v="2"/>
    <n v="0.33"/>
    <x v="25"/>
    <s v="Srivatsan Sampathkumar"/>
    <m/>
    <m/>
    <s v="Stephanie Panacci, Srivatsan Sampathkumar"/>
    <n v="0"/>
    <x v="0"/>
    <n v="0.33"/>
    <d v="2024-11-13T00:00:00"/>
    <m/>
    <d v="2024-11-22T00:00:00"/>
    <m/>
    <s v="Jupiter Updated (Tags/Team)"/>
    <m/>
    <m/>
    <d v="2024-11-12T14:21:47"/>
    <s v="FY25 P6"/>
    <n v="9.4015393518493511"/>
    <m/>
    <m/>
  </r>
  <r>
    <n v="438"/>
    <d v="2024-11-13T12:01:12"/>
    <d v="2024-11-13T12:03:53"/>
    <s v="mpanek@deloitte.com"/>
    <s v="Mark Panek"/>
    <s v="HCaaS"/>
    <s v="HC Operate"/>
    <m/>
    <m/>
    <m/>
    <s v="Yes"/>
    <m/>
    <m/>
    <s v="No"/>
    <s v="Kyle Forrest"/>
    <s v="kyforrest@deloitte.com"/>
    <m/>
    <m/>
    <d v="2024-11-18T00:00:00"/>
    <s v="2 weeks"/>
    <s v="Not a Pursuit"/>
    <x v="4"/>
    <x v="360"/>
    <s v="Technology, Media, &amp; Telecom"/>
    <m/>
    <m/>
    <m/>
    <x v="2"/>
    <s v="Content and Asset Creation (net-new);"/>
    <s v="No"/>
    <s v="&gt; $500K - $1.5M"/>
    <s v="need help formatting materials for salesforce around a holistic operate approach. The plan is to use these materials as a uniform deck/pdf to share w/other clients"/>
    <s v="I'm a repeat user of the pod;"/>
    <s v="Rejected"/>
    <m/>
    <s v=""/>
    <m/>
    <x v="3"/>
    <m/>
    <m/>
    <m/>
    <s v=""/>
    <s v=""/>
    <x v="1"/>
    <m/>
    <m/>
    <m/>
    <m/>
    <s v="Formatting request - confirmed with the requestor"/>
    <s v="Rejected/Canceled"/>
    <m/>
    <m/>
    <d v="2024-11-13T12:01:12"/>
    <s v="FY25 P6"/>
    <s v=""/>
    <m/>
    <m/>
  </r>
  <r>
    <n v="439"/>
    <d v="2024-11-18T14:44:32"/>
    <d v="2024-11-18T14:49:50"/>
    <s v="zpremji@deloitte.com"/>
    <s v="Zain Premji"/>
    <s v="HRT"/>
    <m/>
    <s v="Workday"/>
    <m/>
    <m/>
    <s v="No"/>
    <s v="Suchintha Jinadasa"/>
    <s v="sjinadasa@deloitte.com"/>
    <s v="No"/>
    <s v="Dan Sundt"/>
    <s v="dsundt@deloitte.com"/>
    <m/>
    <m/>
    <d v="2024-11-20T00:00:00"/>
    <s v="2 weeks"/>
    <s v="Yes"/>
    <x v="298"/>
    <x v="361"/>
    <s v="Technology, Media, &amp; Telecom"/>
    <s v="Zebra Technologies Workday HCM"/>
    <m/>
    <s v="RFI"/>
    <x v="192"/>
    <s v="PMO Support / Bid Management;Content and Asset Creation (net-new);"/>
    <s v="No"/>
    <s v="&gt; $500K - $1.5M"/>
    <s v="Looking for PMO help, summarizing content, formatting, and perhaps some design work. "/>
    <s v="I'm a repeat user of the pod;"/>
    <s v="Accepted"/>
    <s v="Medium"/>
    <n v="2"/>
    <n v="0.33"/>
    <x v="20"/>
    <m/>
    <m/>
    <m/>
    <s v="Sooraj Sreenivasan"/>
    <n v="0"/>
    <x v="0"/>
    <n v="0.33"/>
    <d v="2024-11-25T00:00:00"/>
    <m/>
    <d v="2024-12-11T00:00:00"/>
    <m/>
    <s v="Jupiter Updated (Tags/Team)"/>
    <m/>
    <s v="No reusable content to share"/>
    <d v="2024-11-18T14:44:32"/>
    <s v="FY25 P7"/>
    <n v="22.385740740741312"/>
    <m/>
    <m/>
  </r>
  <r>
    <n v="440"/>
    <d v="2024-11-20T15:16:11"/>
    <d v="2024-11-20T15:42:47"/>
    <s v="madraheim@deloitte.com"/>
    <s v="Marissa Draheim"/>
    <s v="HRT"/>
    <m/>
    <s v="Workday"/>
    <m/>
    <m/>
    <s v="Yes"/>
    <m/>
    <m/>
    <s v="No"/>
    <s v="Sandra Smith "/>
    <s v="sansmith@deloitte.com"/>
    <m/>
    <m/>
    <d v="2024-11-22T00:00:00"/>
    <s v="2 weeks"/>
    <s v="Yes"/>
    <x v="299"/>
    <x v="362"/>
    <s v="Financial Services"/>
    <m/>
    <m/>
    <s v="RFP"/>
    <x v="193"/>
    <s v="PMO Support / Bid Management;Content and Asset Creation (net-new);Orals Prep/Coaching;Pursuit Advisory;"/>
    <s v="No"/>
    <s v="&gt; $2.5M - $5M"/>
    <m/>
    <s v="I'm a repeat user of the pod;"/>
    <s v="Accepted"/>
    <s v="Medium"/>
    <n v="2"/>
    <n v="0.33"/>
    <x v="25"/>
    <m/>
    <m/>
    <m/>
    <s v="Stephanie Panacci"/>
    <n v="0"/>
    <x v="0"/>
    <n v="0.5"/>
    <d v="2024-11-22T00:00:00"/>
    <m/>
    <d v="2024-11-26T00:00:00"/>
    <m/>
    <s v="Jupiter Updated (Tags/Team)"/>
    <m/>
    <m/>
    <d v="2024-11-20T15:16:11"/>
    <s v="FY25 P7"/>
    <n v="5.3637615740735782"/>
    <m/>
    <m/>
  </r>
  <r>
    <n v="441"/>
    <d v="2024-11-20T21:00:15"/>
    <d v="2024-11-20T21:02:31"/>
    <s v="alexchun@deloitte.com"/>
    <s v="Alex Chun"/>
    <s v="HCaaS"/>
    <s v="HC Operate"/>
    <m/>
    <m/>
    <m/>
    <s v="Yes"/>
    <m/>
    <m/>
    <s v="Yes"/>
    <m/>
    <m/>
    <m/>
    <m/>
    <d v="2024-11-21T00:00:00"/>
    <s v="2 weeks"/>
    <s v="Yes"/>
    <x v="300"/>
    <x v="363"/>
    <s v="Energy, Resources, &amp; Industrials"/>
    <s v="TECO OBX Implementation"/>
    <m/>
    <s v="RFP"/>
    <x v="194"/>
    <s v="PMO Support / Bid Management;Content and Asset Creation (net-new);"/>
    <s v="No"/>
    <s v="&lt; $500,000"/>
    <m/>
    <s v="I'm a repeat user of the pod;"/>
    <s v="Accepted"/>
    <s v="Medium"/>
    <n v="2"/>
    <n v="0.33"/>
    <x v="22"/>
    <m/>
    <m/>
    <m/>
    <s v="Jaspreet Kaur"/>
    <n v="0"/>
    <x v="0"/>
    <n v="0.1"/>
    <d v="2024-11-25T00:00:00"/>
    <m/>
    <d v="2025-03-11T00:00:00"/>
    <m/>
    <s v="Jupiter Updated (Tags/Team)"/>
    <m/>
    <m/>
    <d v="2024-11-20T21:00:15"/>
    <s v="FY25 P7"/>
    <n v="110.12482638889196"/>
    <m/>
    <m/>
  </r>
  <r>
    <n v="442"/>
    <d v="2024-11-21T10:25:28"/>
    <d v="2024-11-21T10:31:43"/>
    <s v="chrisforti@deloitte.com"/>
    <s v="Chris Forti"/>
    <s v="HRT"/>
    <m/>
    <s v="Payroll &amp; Workforce Management Solutions"/>
    <m/>
    <m/>
    <s v="No"/>
    <s v="Vyas Anantharaman and Chip Newton"/>
    <s v="vyanantharaman@deloitte.com"/>
    <s v="Yes"/>
    <m/>
    <m/>
    <m/>
    <m/>
    <d v="2024-11-25T00:00:00"/>
    <s v="2 weeks"/>
    <s v="Yes"/>
    <x v="272"/>
    <x v="364"/>
    <s v="Life Sciences &amp; Healthcare"/>
    <m/>
    <m/>
    <s v="Orals"/>
    <x v="2"/>
    <s v="PMO Support / Bid Management;Content and Asset Creation (net-new);Orals Prep/Coaching;"/>
    <s v="No"/>
    <s v="&gt; $2.5M - $5M"/>
    <s v="Deloitte is 1 of 3 finalists who will present to the CEO Council on how we will help them with a transformational implementation of UKG Pro WFM. We don't yet have a date for presenting to the CEO council, however, we expect it will get scheduled for December, likely 2-3 weeks from now.  "/>
    <s v="I'm a repeat user of the pod;"/>
    <s v="Accepted"/>
    <s v="Medium"/>
    <n v="2"/>
    <n v="0.33"/>
    <x v="25"/>
    <s v="Sooraj Sreenivasan"/>
    <s v="Weatherly Langsett"/>
    <m/>
    <s v="Stephanie Panacci, Sooraj Sreenivasan, Weatherly Langsett"/>
    <n v="0"/>
    <x v="0"/>
    <n v="0.5"/>
    <d v="2024-11-25T00:00:00"/>
    <m/>
    <d v="2025-01-17T00:00:00"/>
    <s v="Sooraj and Jaspreet previously supported this opportunity for the RFP stage"/>
    <s v="Jupiter Updated (Tags/Team)"/>
    <m/>
    <m/>
    <d v="2024-11-21T10:25:28"/>
    <s v="FY25 P7"/>
    <n v="56.565648148149194"/>
    <s v="Loss"/>
    <m/>
  </r>
  <r>
    <n v="443"/>
    <d v="2024-11-25T10:38:51"/>
    <d v="2024-11-25T10:42:10"/>
    <s v="gkaland@deloitte.com"/>
    <s v="Greg Kaland"/>
    <s v="HRT"/>
    <m/>
    <s v="SAP/SF Enabled Transformation"/>
    <m/>
    <m/>
    <s v="No"/>
    <s v="Greg Kaland"/>
    <s v="gkaland@deloitte.com"/>
    <s v="No"/>
    <s v="Sri Chennakesavan"/>
    <s v="schennakesavan@deloitte.com"/>
    <m/>
    <m/>
    <d v="2024-11-11T00:00:00"/>
    <s v="Less than one week"/>
    <s v="Yes"/>
    <x v="301"/>
    <x v="365"/>
    <s v="Life Sciences &amp; Healthcare"/>
    <m/>
    <m/>
    <s v="RFP"/>
    <x v="195"/>
    <s v="PMO Support / Bid Management;Content and Asset Creation (net-new);"/>
    <s v="No"/>
    <s v="&gt; $5M"/>
    <s v="This is a confidential deal, so I am submitting this request on behalf of the leadership team. Logan was requested to do previous Pod support on other deals. This is a cross-OP deal upwards of $100M"/>
    <s v="I'm a repeat user of the pod;"/>
    <s v="Accepted"/>
    <s v="High"/>
    <n v="3"/>
    <n v="0.17"/>
    <x v="7"/>
    <m/>
    <m/>
    <m/>
    <s v="Logan Webb"/>
    <n v="0"/>
    <x v="0"/>
    <n v="0.17"/>
    <d v="2024-11-11T00:00:00"/>
    <m/>
    <d v="2024-12-20T00:00:00"/>
    <s v="Vito added the HC GTM Pod to all relevant Jupiter IDs"/>
    <s v="Jupiter Updated (Tags/Team)"/>
    <m/>
    <m/>
    <d v="2024-11-25T10:38:51"/>
    <s v="FY25 P7"/>
    <n v="24.556354166663368"/>
    <m/>
    <m/>
  </r>
  <r>
    <n v="444"/>
    <d v="2024-11-25T11:12:32"/>
    <d v="2024-11-25T11:16:59"/>
    <s v="chrisforti@deloitte.com"/>
    <s v="Chris Forti"/>
    <s v="HRT"/>
    <m/>
    <s v="Payroll &amp; Workforce Management Solutions"/>
    <m/>
    <m/>
    <s v="Yes"/>
    <m/>
    <m/>
    <s v="No"/>
    <s v="Spencer Horowitz"/>
    <s v="shorowitz@deloitte.com"/>
    <m/>
    <m/>
    <d v="2024-11-26T00:00:00"/>
    <s v="2 weeks"/>
    <s v="Yes"/>
    <x v="302"/>
    <x v="366"/>
    <s v="Life Sciences &amp; Healthcare"/>
    <m/>
    <m/>
    <s v="RFP"/>
    <x v="196"/>
    <s v="PMO Support / Bid Management;"/>
    <s v="No"/>
    <s v="&gt; $2.5M - $5M"/>
    <s v="Client is requesting a proposal from us by 12/6, and there is no RFP to the best of my knowledge. Deloitte already delivers a range of consulting services to this client.  "/>
    <s v="I'm a repeat user of the pod;"/>
    <s v="Accepted"/>
    <s v="Medium"/>
    <n v="2"/>
    <n v="0.33"/>
    <x v="28"/>
    <m/>
    <m/>
    <m/>
    <s v="Yefte Hazael Hernandez"/>
    <n v="0"/>
    <x v="0"/>
    <n v="0.33"/>
    <d v="2024-11-25T00:00:00"/>
    <m/>
    <d v="2025-02-21T00:00:00"/>
    <s v="2/21 Yeftte hasn´t heard about the proposal"/>
    <s v="Jupiter Updated (Tags/Team)"/>
    <m/>
    <s v="University of Kentucky Hospital"/>
    <d v="2024-11-25T11:12:32"/>
    <s v="FY25 P7"/>
    <n v="87.532962962963211"/>
    <m/>
    <m/>
  </r>
  <r>
    <n v="445"/>
    <d v="2024-11-26T07:20:15"/>
    <d v="2024-11-26T07:21:04"/>
    <s v="mkorbieh@deloitte.com"/>
    <s v="Mark Korbieh"/>
    <s v="HRT"/>
    <m/>
    <s v="SAP/SF Enabled Transformation"/>
    <m/>
    <m/>
    <s v="Yes"/>
    <m/>
    <m/>
    <s v="No"/>
    <s v="Satish Badgi"/>
    <s v="sbadgi@deloitte.com"/>
    <m/>
    <m/>
    <d v="2024-11-12T00:00:00"/>
    <s v="4 + weeks"/>
    <s v="Yes"/>
    <x v="253"/>
    <x v="303"/>
    <s v="Energy, Resources, &amp; Industrials"/>
    <m/>
    <m/>
    <s v="Orals"/>
    <x v="2"/>
    <s v="Orals Prep/Coaching;PMO Support / Bid Management;"/>
    <s v="Unsure"/>
    <s v="&gt; $5M"/>
    <s v="GTM Pod supported an RFP for WaterOne during the summer and they have invited us to Orals.  Requesting Pod support and have reached out to Jaspreet for assistance. Please confirm she has bandwidth.  This is for an ERP project and there is an ERP GTM Pod team supporting as well.  They will help with our Design effort.  Orals will be held from 12/9 - 12/11"/>
    <s v="I'm a repeat user of the pod;"/>
    <s v="Accepted"/>
    <s v="Medium"/>
    <n v="2"/>
    <n v="0.25"/>
    <x v="22"/>
    <m/>
    <m/>
    <m/>
    <s v="Jaspreet Kaur"/>
    <n v="0"/>
    <x v="0"/>
    <n v="0.1"/>
    <d v="2024-11-15T00:00:00"/>
    <d v="2024-12-18T00:00:00"/>
    <d v="2025-03-10T00:00:00"/>
    <s v="Note: Mark forgot to press 'submit' on the request, but we already had Jaspreety plugged in mid-November. Mark submitted the request retroactively."/>
    <s v="Jupiter Updated (Tags/Team)"/>
    <m/>
    <m/>
    <d v="2024-11-26T07:20:15"/>
    <s v="FY25 P7"/>
    <n v="103.69427083332994"/>
    <m/>
    <m/>
  </r>
  <r>
    <n v="446"/>
    <d v="2024-12-02T13:48:08"/>
    <d v="2024-12-02T13:51:48"/>
    <s v="chrisforti@deloitte.com"/>
    <s v="Chris Forti"/>
    <s v="HRT"/>
    <m/>
    <s v="Payroll &amp; Workforce Management Solutions"/>
    <m/>
    <m/>
    <s v="Yes"/>
    <m/>
    <m/>
    <s v="No"/>
    <s v="Joel Thompson, Eira Jones"/>
    <s v="Thompson, Joel &lt;joelthompson@deloitte.com&gt;; Jones, Eira &lt;eijones@deloitte.com&gt;"/>
    <m/>
    <m/>
    <d v="2024-11-08T00:00:00"/>
    <s v="3 weeks"/>
    <s v="Yes"/>
    <x v="303"/>
    <x v="271"/>
    <s v="Life Sciences &amp; Healthcare"/>
    <m/>
    <m/>
    <s v="RFP"/>
    <x v="196"/>
    <s v="PMO Support / Bid Management;"/>
    <s v="No"/>
    <s v="&gt; $5M"/>
    <m/>
    <s v="I'm a repeat user of the pod;"/>
    <s v="Accepted"/>
    <s v="High"/>
    <n v="3"/>
    <n v="0.5"/>
    <x v="23"/>
    <s v="Michael Gilman"/>
    <s v="Yefte Hazael Hernandez"/>
    <m/>
    <s v="Jill T. Perkins , Michael Gilman, Yefte Hazael Hernandez"/>
    <n v="0"/>
    <x v="0"/>
    <n v="1"/>
    <d v="2024-11-05T00:00:00"/>
    <m/>
    <d v="2025-02-07T00:00:00"/>
    <s v="Submission deadline was extended to 12/9, support continued to that date_x000a_Jill provided support from 1/7-10/25 for followup questions from the client._x000a_Jill provided additional support for additional platform questions from 2/3-7/2025."/>
    <s v="Jupiter Updated (Tags/Team)"/>
    <m/>
    <s v="AbbVie"/>
    <d v="2024-12-02T13:48:08"/>
    <s v="FY25 P7"/>
    <n v="66.424907407410501"/>
    <s v="Won Closed"/>
    <s v="JO-7899800 is open_x000a_JO-8018778 is Closed Won, Relationship with Client (from Jupiter)_x000a_JO-7899814 is not found"/>
  </r>
  <r>
    <n v="447"/>
    <d v="2024-12-04T07:59:09"/>
    <d v="2024-12-04T08:34:21"/>
    <s v="punetandon@deloitte.com"/>
    <s v="Puneet Tandon"/>
    <s v="HRT"/>
    <m/>
    <s v="Workday"/>
    <m/>
    <m/>
    <s v="Yes"/>
    <m/>
    <m/>
    <s v="Yes"/>
    <m/>
    <m/>
    <m/>
    <m/>
    <d v="2024-12-02T00:00:00"/>
    <s v="1 week"/>
    <s v="No"/>
    <x v="304"/>
    <x v="367"/>
    <s v="Technology, Media, &amp; Telecom"/>
    <s v="Advantage Workday Implementation"/>
    <m/>
    <s v="RFP"/>
    <x v="192"/>
    <s v="PMO Support / Bid Management;Pricing Model;Content and Asset Creation (net-new);"/>
    <s v="No"/>
    <s v="&gt; $2.5M - $5M"/>
    <m/>
    <s v="I'm a repeat user of the pod;"/>
    <s v="Accepted"/>
    <s v="Medium"/>
    <n v="2"/>
    <n v="0.5"/>
    <x v="7"/>
    <s v="Srivatsan Sampathkumar"/>
    <m/>
    <m/>
    <s v="Logan Webb, Srivatsan Sampathkumar"/>
    <n v="0"/>
    <x v="0"/>
    <n v="0.2"/>
    <d v="2024-12-02T00:00:00"/>
    <m/>
    <d v="2025-03-14T00:00:00"/>
    <s v="We were initially not selected to move forward to Orals due to price, but then given a second chance in February 2025. We provided an updated RFP and presented at Orals on 3/4, with additional follow-up questions from the client."/>
    <s v="Jupiter Updated (Tags/Team)"/>
    <m/>
    <m/>
    <d v="2024-12-04T07:59:09"/>
    <s v="FY25 P7"/>
    <n v="99.66725694444176"/>
    <m/>
    <m/>
  </r>
  <r>
    <n v="448"/>
    <d v="2024-12-04T13:23:24"/>
    <d v="2024-12-04T13:39:53"/>
    <s v="codmiller@deloitte.com"/>
    <s v="Cody Miller"/>
    <s v="HCaaS"/>
    <s v="HC Operate"/>
    <m/>
    <m/>
    <m/>
    <s v="Yes"/>
    <m/>
    <m/>
    <s v="Yes"/>
    <m/>
    <m/>
    <m/>
    <m/>
    <d v="2024-12-06T00:00:00"/>
    <s v="1 week"/>
    <s v="No"/>
    <x v="305"/>
    <x v="368"/>
    <s v="Life Sciences &amp; Healthcare"/>
    <s v="Charles River Labs - SAP SFSF Operate Support "/>
    <m/>
    <s v="RFP"/>
    <x v="197"/>
    <s v="PMO Support / Bid Management;Pursuit Advisory;Content and Asset Creation (net-new);RFP Response Support ;"/>
    <s v="Unsure"/>
    <s v="&gt; $1.5M - $2.5M"/>
    <s v="Requesting pursuit support for this fast moving SAP SFSF Operate RFP response. EP tower will be leading the overall response, since both Finance and Procurement are included in addition to HR/HCaaS. Intention to bid and written questions due to Client on 12/11.      "/>
    <s v="I'm a repeat user of the pod;"/>
    <s v="Accepted"/>
    <s v="Medium"/>
    <n v="2"/>
    <n v="0.25"/>
    <x v="24"/>
    <m/>
    <m/>
    <m/>
    <s v="Srivatsan Sampathkumar"/>
    <n v="0"/>
    <x v="0"/>
    <n v="0.33"/>
    <d v="2024-12-16T00:00:00"/>
    <m/>
    <d v="2025-01-15T00:00:00"/>
    <m/>
    <s v="Jupiter Updated (Tags/Team)"/>
    <m/>
    <m/>
    <d v="2024-12-04T13:23:24"/>
    <s v="FY25 P7"/>
    <n v="41.442083333335177"/>
    <m/>
    <m/>
  </r>
  <r>
    <n v="449"/>
    <d v="2024-12-04T13:59:00"/>
    <d v="2024-12-04T14:24:18"/>
    <s v="mkorbieh@deloitte.com"/>
    <s v="Mark Korbieh"/>
    <s v="HCaaS"/>
    <s v="HC Operate"/>
    <m/>
    <m/>
    <m/>
    <s v="No"/>
    <s v="Zdhan Shakirov"/>
    <s v="zshakirov@deloitte.com"/>
    <s v="No"/>
    <s v="Jason Magill"/>
    <s v="jmagill@deloitte.com"/>
    <m/>
    <m/>
    <d v="2024-12-09T00:00:00"/>
    <s v="2 weeks"/>
    <s v="Yes"/>
    <x v="296"/>
    <x v="359"/>
    <s v="Technology, Media, &amp; Telecom"/>
    <s v="ServiceNow Learning Solutions RFP"/>
    <m/>
    <s v="Pre-RFX"/>
    <x v="198"/>
    <s v="PMO Support / Bid Management;Content and Asset Creation (net-new);"/>
    <s v="Yes"/>
    <s v="&gt; $5M"/>
    <s v="We are expecting an RFP in January from ServiceNow for learning / training operate.  I have working sessions with a pursuit team starting on Monday and would like to have someone support.  I'll also reach out to Creative Core for design support.  We are working to get this ServiceNow Tiered as well which will help us when the RFP drops.  We have folks on the West and East Coast and Working sessions will not work for folks in India.  Is there anyone on the team that could help in the next 2 weeks to help us with a pre-proposal to influence the RFP?"/>
    <s v="I'm a repeat user of the pod;"/>
    <s v="Accepted"/>
    <s v="High"/>
    <n v="3"/>
    <n v="0.5"/>
    <x v="22"/>
    <m/>
    <m/>
    <m/>
    <s v="Jaspreet Kaur"/>
    <n v="0"/>
    <x v="0"/>
    <n v="0.75"/>
    <d v="2024-12-12T00:00:00"/>
    <m/>
    <d v="2025-02-17T00:00:00"/>
    <s v="Light PM support for pre-proposal, in advance of the RPF dropping mid-January_x000a__x000a_RFP Support - submitted 2/17"/>
    <s v="Jupiter Updated (Tags/Team)"/>
    <m/>
    <m/>
    <d v="2024-12-04T13:59:00"/>
    <s v="FY25 P7"/>
    <n v="74.417361111110949"/>
    <m/>
    <m/>
  </r>
  <r>
    <n v="450"/>
    <d v="2024-12-05T13:05:43"/>
    <d v="2024-12-05T13:13:11"/>
    <s v="shleaks@deloitte.com"/>
    <s v="Shanice Leaks"/>
    <s v="HRT"/>
    <m/>
    <s v="Payroll &amp; Workforce Management Solutions"/>
    <m/>
    <m/>
    <s v="No"/>
    <s v="Kurt Weber"/>
    <s v="kweber@deloitte.com"/>
    <s v="No"/>
    <s v="Nick Karam"/>
    <s v="nkaram@deloitte.com"/>
    <m/>
    <m/>
    <d v="2024-12-16T00:00:00"/>
    <s v="1 week"/>
    <s v="No"/>
    <x v="4"/>
    <x v="369"/>
    <s v="Energy, Resources, &amp; Industrials"/>
    <s v="Implementation &amp; OCM"/>
    <m/>
    <s v="Orals"/>
    <x v="2"/>
    <s v="PMO Support / Bid Management;Content and Asset Creation (net-new);"/>
    <s v="Yes"/>
    <s v="&gt; $2.5M - $5M"/>
    <m/>
    <s v="Word of mouth;"/>
    <s v="Accepted"/>
    <s v="Medium"/>
    <n v="2"/>
    <n v="0.33"/>
    <x v="15"/>
    <m/>
    <m/>
    <m/>
    <s v="Michael Gilman"/>
    <n v="0"/>
    <x v="1"/>
    <m/>
    <m/>
    <m/>
    <m/>
    <m/>
    <s v="Rejected/Canceled"/>
    <m/>
    <m/>
    <d v="2024-12-05T13:05:43"/>
    <s v="FY25 P7"/>
    <s v=""/>
    <m/>
    <m/>
  </r>
  <r>
    <n v="451"/>
    <d v="2024-12-05T23:58:35"/>
    <d v="2024-12-06T00:01:51"/>
    <s v="zpremji@deloitte.com"/>
    <s v="Zain Premji"/>
    <s v="HRT"/>
    <m/>
    <s v="Workday"/>
    <m/>
    <m/>
    <s v="Yes"/>
    <m/>
    <m/>
    <s v="No"/>
    <s v="Kartik Shukla"/>
    <s v="kdshukla@deloitte.com"/>
    <m/>
    <m/>
    <d v="2024-12-06T00:00:00"/>
    <s v="2 weeks"/>
    <s v="Yes"/>
    <x v="306"/>
    <x v="370"/>
    <s v="Technology, Media, &amp; Telecom"/>
    <m/>
    <m/>
    <s v="RFP"/>
    <x v="199"/>
    <s v="PMO Support / Bid Management;Content and Asset Creation (net-new);"/>
    <s v="No"/>
    <s v="&gt; $2.5M - $5M"/>
    <m/>
    <s v="I'm a repeat user of the pod;"/>
    <s v="Accepted"/>
    <s v="Medium"/>
    <n v="2"/>
    <n v="0.33"/>
    <x v="7"/>
    <m/>
    <m/>
    <m/>
    <s v="Logan Webb"/>
    <n v="0"/>
    <x v="0"/>
    <n v="0.2"/>
    <d v="2024-12-09T00:00:00"/>
    <d v="2024-12-20T00:00:00"/>
    <d v="2024-12-20T00:00:00"/>
    <s v="Submitted proposal on 12/20, waiting to hear if we are selected for orals"/>
    <s v="Jupiter Updated (Tags/Team)"/>
    <m/>
    <m/>
    <d v="2024-12-05T23:58:35"/>
    <s v="FY25 P7"/>
    <n v="14.00098379629344"/>
    <m/>
    <m/>
  </r>
  <r>
    <n v="452"/>
    <d v="2024-12-09T18:11:33"/>
    <d v="2024-12-09T18:14:50"/>
    <s v="sansmith@deloitte.com"/>
    <s v="Sandra Smith"/>
    <s v="HRT"/>
    <m/>
    <s v="Workday"/>
    <m/>
    <m/>
    <s v="Yes"/>
    <m/>
    <m/>
    <s v="Yes"/>
    <m/>
    <m/>
    <m/>
    <m/>
    <d v="2024-12-10T00:00:00"/>
    <s v="Less than one week"/>
    <s v="No"/>
    <x v="307"/>
    <x v="371"/>
    <s v="Consumer"/>
    <s v="Chemonics - Workday HCM Launch"/>
    <m/>
    <s v="RFP"/>
    <x v="195"/>
    <s v="Content and Asset Creation (net-new);PMO Support / Bid Management;"/>
    <s v="No"/>
    <s v="&gt; $500K - $1.5M"/>
    <s v="This is a launch RFP with an extensive list of questions. Generally, we can use a standard proposal, but will need additional support to answer the Workday-specific questions. "/>
    <s v="I'm a repeat user of the pod;"/>
    <s v="Accepted"/>
    <s v="Medium"/>
    <n v="2"/>
    <n v="0.33"/>
    <x v="20"/>
    <m/>
    <m/>
    <m/>
    <s v="Sooraj Sreenivasan"/>
    <n v="0"/>
    <x v="0"/>
    <n v="0.33"/>
    <d v="2024-12-11T00:00:00"/>
    <m/>
    <d v="2024-12-16T00:00:00"/>
    <s v="Marked closed as confirmed by Greg"/>
    <s v="Jupiter Updated (Tags/Team)"/>
    <m/>
    <s v="No reusable content to share"/>
    <d v="2024-12-09T18:11:33"/>
    <s v="FY25 P7"/>
    <n v="6.241979166668898"/>
    <m/>
    <m/>
  </r>
  <r>
    <n v="453"/>
    <d v="2024-12-16T14:21:40"/>
    <d v="2024-12-16T14:24:35"/>
    <s v="gstephans@deloitte.com"/>
    <s v="Greg Stephans"/>
    <s v="HRT"/>
    <m/>
    <s v="Oracle Enabled Transformation"/>
    <m/>
    <m/>
    <s v="Yes"/>
    <m/>
    <m/>
    <s v="No"/>
    <s v="Lauren Mann"/>
    <s v="laurenmann@deloitte.com"/>
    <m/>
    <m/>
    <d v="2024-12-17T00:00:00"/>
    <s v="4 + weeks"/>
    <s v="Yes"/>
    <x v="308"/>
    <x v="372"/>
    <s v="Consumer"/>
    <m/>
    <m/>
    <s v="RFP"/>
    <x v="200"/>
    <s v="PMO Support / Bid Management;Content and Asset Creation (net-new);Orals Prep/Coaching;Pursuit Advisory;"/>
    <s v="Yes"/>
    <s v="&gt; $5M"/>
    <m/>
    <s v="I'm a repeat user of the pod;"/>
    <s v="Accepted"/>
    <s v="Medium"/>
    <n v="2"/>
    <n v="0.5"/>
    <x v="25"/>
    <m/>
    <m/>
    <m/>
    <s v="Stephanie Panacci"/>
    <n v="0"/>
    <x v="0"/>
    <n v="0.1"/>
    <d v="2024-12-17T00:00:00"/>
    <d v="2025-02-10T00:00:00"/>
    <d v="2025-02-28T00:00:00"/>
    <s v="RFP submitted on 1/17; 1st orals on 2/7; currently preparing for 2nd orals (PCOE is leading)"/>
    <s v="Jupiter Updated (Tags/Team)"/>
    <m/>
    <m/>
    <d v="2024-12-16T14:21:40"/>
    <s v="FY25 P8"/>
    <n v="73.401620370372257"/>
    <s v="Lost Closed"/>
    <m/>
  </r>
  <r>
    <n v="454"/>
    <d v="2025-01-07T12:33:46"/>
    <d v="2025-01-07T12:37:09"/>
    <s v="chrisforti@deloitte.com"/>
    <s v="Chris Forti"/>
    <s v="HRT"/>
    <m/>
    <s v="Payroll &amp; Workforce Management Solutions"/>
    <m/>
    <m/>
    <s v="Yes"/>
    <m/>
    <m/>
    <s v="No"/>
    <s v="Brian Proctor and Spencer Horowitz"/>
    <s v="Proctor, Brian &lt;brproctor@deloitte.com&gt;; Spencer Horowitz &lt;shorowitz@DELOITTE.com&gt;"/>
    <m/>
    <m/>
    <d v="2025-01-08T00:00:00"/>
    <s v="1 week"/>
    <s v="Yes"/>
    <x v="309"/>
    <x v="373"/>
    <s v="Life Sciences &amp; Healthcare"/>
    <m/>
    <m/>
    <s v="RFP"/>
    <x v="2"/>
    <s v="PMO Support / Bid Management;"/>
    <s v="No"/>
    <s v="&gt; $2.5M - $5M"/>
    <s v="Brian Proctor is personally involved.  He and Spencer spoke to client today.  Highly visibily opportunity with in Deloitte leadership.  Need proposal to discuss with client on 1/14, in 1 week."/>
    <s v="I'm a repeat user of the pod;"/>
    <s v="Accepted"/>
    <s v="High"/>
    <n v="3"/>
    <n v="0.5"/>
    <x v="15"/>
    <s v="Yefte Hazael Hernandez"/>
    <m/>
    <m/>
    <s v="Michael Gilman, Yefte Hazael Hernandez"/>
    <n v="0"/>
    <x v="2"/>
    <n v="1"/>
    <d v="2025-01-08T00:00:00"/>
    <m/>
    <m/>
    <s v="2/6 Orals. Yefte took over the Primary Role as Michael Gilman roll off from the Pod_x000a_2/12 - 2/14 Yefte provided support for deck creation for pricing options _x000a_2/21 - TBD Yefte provided support for creating new slides for timeline, pricing and healthcare conent. _x000a_2/28 we submitted the final version of the proposal after incorporate the changes required by the client_x000a_3/14 Pricing model review_x000a_3/26 Deloitte met with the Executive team to conduct Orals as it was selected as one of the two finalists _x000a_3/31 to 5/15 Deloitte is conducting due dilligence workshops and contract is being negotiated. Yefte is supporting with content creation, and ensuring the storyboard is consistent"/>
    <s v="Jupiter Updated (Tags/Team)"/>
    <m/>
    <s v="RWJ Barnabas Health"/>
    <d v="2025-01-07T12:33:46"/>
    <s v="FY25 P8"/>
    <s v=""/>
    <m/>
    <m/>
  </r>
  <r>
    <n v="455"/>
    <d v="2025-01-13T19:17:10"/>
    <d v="2025-01-13T19:20:05"/>
    <s v="clhenderson@deloitte.com"/>
    <s v="Claire Henderson"/>
    <s v="OT"/>
    <m/>
    <m/>
    <s v="Change Services (CS&amp;A / T&amp;C)"/>
    <m/>
    <s v="Yes"/>
    <m/>
    <m/>
    <s v="No"/>
    <s v="Rebecca Anderson"/>
    <s v="rebanderson@deloitte.com"/>
    <m/>
    <m/>
    <d v="2025-01-14T00:00:00"/>
    <s v="Less than one week"/>
    <s v="Yes"/>
    <x v="4"/>
    <x v="374"/>
    <s v="Consumer"/>
    <m/>
    <m/>
    <s v="RFP"/>
    <x v="201"/>
    <s v="PMO Support / Bid Management;Content and Asset Creation (net-new);Pursuit Advisory;Pricing Model;"/>
    <s v="No"/>
    <s v="&gt; $5M"/>
    <s v="this is for a massive OCM effort- Ralph Lauren is taking on 4+ major change initiatives, including ERP, IBP, IBP op model, etc. Questions are due 1/15 and the proposal is due 1/27. Tracy Heath is the partner. We have a crew of people who have said they have bandwidth to help, but we'd appreciate dedicated support if it's available."/>
    <s v="Word of mouth;"/>
    <s v="Rejected"/>
    <m/>
    <s v=""/>
    <m/>
    <x v="3"/>
    <m/>
    <m/>
    <m/>
    <s v=""/>
    <s v=""/>
    <x v="1"/>
    <m/>
    <m/>
    <m/>
    <m/>
    <m/>
    <s v="Rejected/Canceled"/>
    <m/>
    <m/>
    <d v="2025-01-13T19:17:10"/>
    <s v="FY25 P9"/>
    <s v=""/>
    <m/>
    <m/>
  </r>
  <r>
    <n v="456"/>
    <d v="2025-01-21T17:09:05"/>
    <d v="2025-01-21T17:10:46"/>
    <s v="punetandon@deloitte.com"/>
    <s v="Puneet Tandon"/>
    <s v="HRT"/>
    <m/>
    <s v="Workday"/>
    <m/>
    <m/>
    <s v="Yes"/>
    <m/>
    <m/>
    <s v="Yes"/>
    <m/>
    <m/>
    <m/>
    <m/>
    <d v="2025-01-13T00:00:00"/>
    <s v="2 weeks"/>
    <s v="No"/>
    <x v="310"/>
    <x v="43"/>
    <s v="Technology, Media, &amp; Telecom"/>
    <s v="Google - Workday Transformation"/>
    <m/>
    <s v="RFP"/>
    <x v="202"/>
    <s v="PMO Support / Bid Management;Content and Asset Creation (net-new);"/>
    <s v="Unsure"/>
    <s v="&gt; $5M"/>
    <m/>
    <s v="I'm a repeat user of the pod;"/>
    <s v="Accepted"/>
    <s v="High"/>
    <n v="3"/>
    <n v="0.5"/>
    <x v="7"/>
    <s v="Addy Avdic"/>
    <s v="Jaspreet Kaur"/>
    <m/>
    <s v="Logan Webb, Addy Avdic, Jaspreet Kaur"/>
    <n v="0"/>
    <x v="0"/>
    <n v="0.75"/>
    <d v="2025-01-10T00:00:00"/>
    <d v="2025-02-19T00:00:00"/>
    <d v="2025-03-10T00:00:00"/>
    <s v="2/19 - We are waiting to hear back on follow-up questions from Google. Will close the opportunity if nothing appears in a week."/>
    <s v="Jupiter Updated (Tags/Team)"/>
    <m/>
    <s v="Google Workday Transformation RFP + Orals Folder"/>
    <d v="2025-01-21T17:09:05"/>
    <s v="FY25 P9"/>
    <n v="47.28535879629635"/>
    <m/>
    <m/>
  </r>
  <r>
    <n v="457"/>
    <d v="2025-01-23T01:38:19"/>
    <d v="2025-01-23T01:40:57"/>
    <s v="andrclark@deloitte.com"/>
    <s v="Andrew G Clark"/>
    <s v="HRT"/>
    <m/>
    <s v="Payroll &amp; Workforce Management Solutions"/>
    <m/>
    <m/>
    <s v="Yes"/>
    <m/>
    <m/>
    <s v="No"/>
    <s v="Chip Newton"/>
    <s v="chipnewton@deloitte.com"/>
    <m/>
    <m/>
    <d v="2025-01-23T00:00:00"/>
    <s v="2 weeks"/>
    <s v="Yes"/>
    <x v="311"/>
    <x v="375"/>
    <s v="Energy, Resources, &amp; Industrials"/>
    <m/>
    <m/>
    <s v="RFP"/>
    <x v="203"/>
    <s v="PMO Support / Bid Management;Orals Prep/Coaching;"/>
    <s v="Unsure"/>
    <s v="&gt; $2.5M - $5M"/>
    <s v="Eaton RFP received earlier today based on previous work. Rallying the team as this is reasonable timeline but will need support based on resource constraints."/>
    <s v="I'm a repeat user of the pod;"/>
    <s v="Accepted"/>
    <s v="Medium"/>
    <n v="2"/>
    <n v="0.33"/>
    <x v="23"/>
    <m/>
    <m/>
    <m/>
    <s v="Jill T. Perkins "/>
    <n v="0"/>
    <x v="0"/>
    <n v="0.33"/>
    <d v="2025-01-23T00:00:00"/>
    <d v="2025-02-17T00:00:00"/>
    <d v="2025-03-04T00:00:00"/>
    <s v="RFP submitted 2/17/25; awaiting 3/4/25 update from client for presentations/orals. If no response from client, will close."/>
    <s v="Jupiter Updated (Tags/Team)"/>
    <m/>
    <s v="Eaton"/>
    <d v="2025-01-23T01:38:19"/>
    <s v="FY25 P9"/>
    <n v="39.931724537040282"/>
    <s v="Lost Closed"/>
    <s v="Size and complexity of project not fully indicated in the response (from client). Overall best value (from Jupiter)."/>
  </r>
  <r>
    <n v="458"/>
    <d v="2025-01-23T07:27:23"/>
    <d v="2025-01-23T07:38:52"/>
    <s v="madraheim@deloitte.com"/>
    <s v="Marissa Draheim"/>
    <s v="HRT"/>
    <m/>
    <s v="Workday"/>
    <m/>
    <m/>
    <s v="No"/>
    <s v="Bernanrd Tubiana; Tim McMillin ; Marissa Draheim "/>
    <s v="btubiana@deloitte.com; tmcmillin@deloitte.com; madraheim@deloitte.com"/>
    <s v="No"/>
    <s v="Sandra Smith; Todd Amsley"/>
    <s v="sansmith@deloitte.com; Tamsley@deloitte.com"/>
    <m/>
    <m/>
    <d v="2025-01-24T00:00:00"/>
    <s v="2 weeks"/>
    <s v="Yes"/>
    <x v="312"/>
    <x v="376"/>
    <s v="Financial Services"/>
    <m/>
    <m/>
    <s v="RFP"/>
    <x v="204"/>
    <s v="PMO Support / Bid Management;Content and Asset Creation (net-new);Orals Prep/Coaching;Pursuit Advisory;Account Planning;"/>
    <s v="No"/>
    <s v="&gt; $500K - $1.5M"/>
    <s v="This is an workday assessment that will likely lead to remediation work and potentially operate work as well. "/>
    <s v="I'm a repeat user of the pod;"/>
    <s v="Accepted"/>
    <s v="Medium"/>
    <n v="2"/>
    <n v="0.5"/>
    <x v="20"/>
    <s v="Srivatsan Sampathkumar"/>
    <m/>
    <m/>
    <s v="Sooraj Sreenivasan, Srivatsan Sampathkumar"/>
    <n v="0"/>
    <x v="0"/>
    <n v="0.5"/>
    <d v="2025-01-24T00:00:00"/>
    <m/>
    <d v="2025-02-07T00:00:00"/>
    <m/>
    <s v="Jupiter Updated (Tags/Team)"/>
    <m/>
    <m/>
    <d v="2025-01-23T07:27:23"/>
    <s v="FY25 P9"/>
    <n v="14.6893171296324"/>
    <s v="Lost Closed"/>
    <m/>
  </r>
  <r>
    <n v="459"/>
    <d v="2025-01-24T09:33:35"/>
    <d v="2025-01-24T09:35:34"/>
    <s v="kevinmoss@deloitte.com"/>
    <s v="Kevin Moss"/>
    <s v="WT"/>
    <m/>
    <m/>
    <m/>
    <s v="Workforce Strategy &amp; Analytics"/>
    <s v="Yes"/>
    <m/>
    <m/>
    <s v="Yes"/>
    <m/>
    <m/>
    <m/>
    <m/>
    <d v="2025-01-27T00:00:00"/>
    <s v="2 weeks"/>
    <s v="No"/>
    <x v="313"/>
    <x v="377"/>
    <s v="Financial Services"/>
    <s v="Strategic Workforce Planning Design"/>
    <m/>
    <s v="RFP"/>
    <x v="205"/>
    <s v="PMO Support / Bid Management;Content and Asset Creation (net-new);Pricing Model;"/>
    <s v="Unsure"/>
    <s v="&gt; $500K - $1.5M"/>
    <m/>
    <s v="I'm a repeat user of the pod;"/>
    <s v="Accepted"/>
    <s v="Medium"/>
    <n v="2"/>
    <n v="0.5"/>
    <x v="29"/>
    <m/>
    <m/>
    <m/>
    <s v="Weatherly Langsett"/>
    <n v="0"/>
    <x v="0"/>
    <n v="0.5"/>
    <d v="2025-01-27T00:00:00"/>
    <m/>
    <d v="2025-03-28T00:00:00"/>
    <m/>
    <s v="Jupiter Updated (Tags/Team)"/>
    <m/>
    <m/>
    <d v="2025-01-24T09:33:35"/>
    <s v="FY25 P9"/>
    <n v="62.601678240738693"/>
    <s v="Lost Abandoned"/>
    <s v="Client determined that they no longer had budget"/>
  </r>
  <r>
    <n v="460"/>
    <d v="2025-01-24T11:15:06"/>
    <d v="2025-01-24T11:20:21"/>
    <s v="chrisforti@deloitte.com"/>
    <s v="Chris Forti"/>
    <s v="HCaaS"/>
    <s v="HC Operate"/>
    <m/>
    <m/>
    <m/>
    <s v="Yes"/>
    <m/>
    <m/>
    <s v="No"/>
    <s v="Brian Proctor"/>
    <s v="brproctor@deloitte.com"/>
    <m/>
    <m/>
    <d v="2025-01-27T00:00:00"/>
    <s v="1 week"/>
    <s v="Yes"/>
    <x v="314"/>
    <x v="43"/>
    <s v="Technology, Media, &amp; Telecom"/>
    <m/>
    <m/>
    <s v="RFP"/>
    <x v="202"/>
    <s v="PMO Support / Bid Management;"/>
    <s v="No"/>
    <s v="&gt; $5M"/>
    <s v="Brian Proctor specifically asked for a GTM Pod resources to support this Finance Outsourcing pursuit, as he indicated it could be worth more than $250M to Deloitte overall.  Global Payroll is an important component of this pursuit.  The response team is meeting in San Jose, CA starting on Tuesday, 1/28, and he would like a GTM Pod resource to be there and help facilitate the response and produce a polished document.  Jill Perkins helped me with the AbbVie Global Payroll pursuit and that experience is directly relevant here.  "/>
    <s v="I'm a repeat user of the pod;"/>
    <s v="Accepted"/>
    <s v="High"/>
    <n v="3"/>
    <n v="1"/>
    <x v="25"/>
    <m/>
    <m/>
    <m/>
    <s v="Stephanie Panacci"/>
    <n v="0"/>
    <x v="0"/>
    <n v="0.2"/>
    <d v="2025-01-24T00:00:00"/>
    <m/>
    <d v="2025-02-07T00:00:00"/>
    <m/>
    <s v="Jupiter Updated (Tags/Team)"/>
    <m/>
    <m/>
    <d v="2025-01-24T11:15:06"/>
    <s v="FY25 P9"/>
    <n v="13.531180555553874"/>
    <m/>
    <m/>
  </r>
  <r>
    <n v="461"/>
    <d v="2025-01-29T09:18:20"/>
    <d v="2025-01-29T09:25:03"/>
    <s v="alexchun@deloitte.com"/>
    <s v="Alex Chun"/>
    <s v="HRT"/>
    <m/>
    <s v="Digital HR &amp; Emerging Solutions"/>
    <m/>
    <m/>
    <s v="Yes"/>
    <m/>
    <m/>
    <s v="No"/>
    <s v="Barb Johnson/Kristin Starodub"/>
    <s v="bajohnson@deloitte.com"/>
    <m/>
    <m/>
    <d v="2025-02-03T00:00:00"/>
    <s v="3 weeks"/>
    <s v="No"/>
    <x v="4"/>
    <x v="378"/>
    <s v="Consumer"/>
    <s v="Cintas Talent Workshop"/>
    <m/>
    <s v="Early Conversations"/>
    <x v="2"/>
    <s v="Content and Asset Creation (net-new);Pursuit Advisory;"/>
    <s v="No"/>
    <s v="&gt; $500K - $1.5M"/>
    <s v="We are looking for support to help drive the creation of workshop materials and content for Cintas.  Workshop timing is TBD."/>
    <s v="I'm a repeat user of the pod;"/>
    <s v="Rejected"/>
    <m/>
    <m/>
    <m/>
    <x v="3"/>
    <m/>
    <m/>
    <m/>
    <s v=""/>
    <s v=""/>
    <x v="1"/>
    <m/>
    <m/>
    <m/>
    <m/>
    <m/>
    <s v="Rejected/Canceled"/>
    <m/>
    <m/>
    <d v="2025-01-29T09:18:20"/>
    <s v="FY25 P9"/>
    <s v=""/>
    <m/>
    <m/>
  </r>
  <r>
    <n v="462"/>
    <d v="2025-02-03T09:07:37"/>
    <d v="2025-02-03T09:11:58"/>
    <s v="ielchorbagy@deloitte.com"/>
    <s v="Iman Elchorbagy"/>
    <s v="HRT"/>
    <m/>
    <s v="HR Strategy &amp; Solutions"/>
    <m/>
    <m/>
    <s v="Yes"/>
    <m/>
    <m/>
    <s v="No"/>
    <s v="Vyas Anantharaman"/>
    <s v="vyanantharaman@deloitte.com"/>
    <m/>
    <m/>
    <d v="2025-02-03T00:00:00"/>
    <s v="2 weeks"/>
    <s v="Yes"/>
    <x v="315"/>
    <x v="379"/>
    <s v="Life Sciences &amp; Healthcare"/>
    <m/>
    <m/>
    <s v="RFP"/>
    <x v="198"/>
    <s v="PMO Support / Bid Management;Content and Asset Creation (net-new);"/>
    <s v="No"/>
    <s v="&gt; $500K - $1.5M"/>
    <m/>
    <s v="I'm a repeat user of the pod;"/>
    <s v="Accepted"/>
    <s v="Medium"/>
    <n v="2"/>
    <n v="0.5"/>
    <x v="25"/>
    <s v="Addy Avdic"/>
    <m/>
    <m/>
    <s v="Stephanie Panacci, Addy Avdic"/>
    <n v="0"/>
    <x v="0"/>
    <n v="0.1"/>
    <d v="2025-02-03T00:00:00"/>
    <d v="2025-03-10T00:00:00"/>
    <d v="2025-03-07T00:00:00"/>
    <s v="RFP submitted on 2/17; Orals conducted 3/7"/>
    <s v="Jupiter Updated (Tags/Team)"/>
    <m/>
    <m/>
    <d v="2025-02-03T09:07:37"/>
    <s v="FY25 P9"/>
    <n v="31.619710648148612"/>
    <s v="Lost Closed"/>
    <m/>
  </r>
  <r>
    <n v="463"/>
    <d v="2025-02-03T15:55:33"/>
    <d v="2025-02-03T16:02:30"/>
    <s v="codmiller@deloitte.com"/>
    <s v="Cody Miller"/>
    <s v="HCaaS"/>
    <s v="HC Operate"/>
    <m/>
    <m/>
    <m/>
    <s v="Yes"/>
    <m/>
    <m/>
    <s v="No"/>
    <s v="Giancarlo Giannetti "/>
    <s v="ggiannetti@deloitte.com"/>
    <m/>
    <m/>
    <d v="2025-02-05T00:00:00"/>
    <s v="3 weeks"/>
    <s v="No"/>
    <x v="316"/>
    <x v="380"/>
    <s v="Life Sciences &amp; Healthcare"/>
    <s v="Boston Scientific - SAP SFSF HCM Operate "/>
    <m/>
    <s v="RFP"/>
    <x v="206"/>
    <s v="PMO Support / Bid Management;Content and Asset Creation (net-new);Orals Prep/Coaching;Pursuit Advisory;"/>
    <s v="Unsure"/>
    <s v="&gt; $500K - $1.5M"/>
    <s v="Competitive RFP for SAP Success Factors HCM AMS support. Thank you in advance!   "/>
    <s v="I'm a repeat user of the pod;"/>
    <s v="Accepted"/>
    <s v="Low"/>
    <n v="1"/>
    <n v="0.25"/>
    <x v="24"/>
    <m/>
    <m/>
    <m/>
    <s v="Srivatsan Sampathkumar"/>
    <n v="0"/>
    <x v="2"/>
    <n v="0.25"/>
    <d v="2025-02-06T00:00:00"/>
    <m/>
    <m/>
    <m/>
    <s v="Jupiter Updated (Tags/Team)"/>
    <m/>
    <m/>
    <d v="2025-02-03T15:55:33"/>
    <s v="FY25 P9"/>
    <s v=""/>
    <m/>
    <m/>
  </r>
  <r>
    <n v="464"/>
    <d v="2025-02-04T11:17:02"/>
    <d v="2025-02-04T11:20:55"/>
    <s v="mpanek@deloitte.com"/>
    <s v="Mark Panek"/>
    <s v="HCaaS"/>
    <s v="HC Operate"/>
    <m/>
    <m/>
    <m/>
    <s v="Yes"/>
    <m/>
    <m/>
    <s v="No"/>
    <s v="Mark Panek"/>
    <s v="msquiers@deloitte.com"/>
    <m/>
    <m/>
    <d v="2025-02-05T00:00:00"/>
    <s v="1 week"/>
    <s v="Yes"/>
    <x v="317"/>
    <x v="381"/>
    <s v="Technology, Media, &amp; Telecom"/>
    <m/>
    <m/>
    <s v="Orals"/>
    <x v="2"/>
    <s v="PMO Support / Bid Management;"/>
    <s v="No"/>
    <s v="&gt; $1.5M - $2.5M"/>
    <m/>
    <s v="I'm a repeat user of the pod;"/>
    <s v="Accepted"/>
    <s v="High"/>
    <n v="3"/>
    <n v="0.5"/>
    <x v="28"/>
    <m/>
    <m/>
    <m/>
    <s v="Yefte Hazael Hernandez"/>
    <n v="0"/>
    <x v="0"/>
    <n v="0.5"/>
    <d v="2025-02-06T00:00:00"/>
    <d v="2025-02-21T00:00:00"/>
    <d v="2025-04-17T00:00:00"/>
    <s v="2/6 to 2/12 Yefte provided PM, note-taking and content creation support for Orals prep_x000a_2/12 Orals_x000a_2/21 Pursuit team will conduct a SimplrOps demo on 2/25 More to know about next steps after the demo"/>
    <s v="Jupiter Updated (Tags/Team)"/>
    <m/>
    <s v="Adobe"/>
    <d v="2025-02-04T11:17:02"/>
    <s v="FY25 P9"/>
    <n v="71.529837962960301"/>
    <m/>
    <m/>
  </r>
  <r>
    <n v="465"/>
    <d v="2025-02-18T07:32:18"/>
    <d v="2025-02-18T07:34:51"/>
    <s v="madraheim@deloitte.com"/>
    <s v="Marissa Draheim"/>
    <s v="HRT"/>
    <m/>
    <s v="HR Strategy &amp; Solutions"/>
    <m/>
    <m/>
    <s v="Yes"/>
    <m/>
    <m/>
    <s v="No"/>
    <s v="Gary Johnson"/>
    <s v="gjohnsen@deloitte.com"/>
    <m/>
    <m/>
    <d v="2025-02-19T00:00:00"/>
    <s v="3 weeks"/>
    <s v="Yes"/>
    <x v="318"/>
    <x v="133"/>
    <s v="Financial Services"/>
    <m/>
    <m/>
    <s v="RFP"/>
    <x v="207"/>
    <s v="PMO Support / Bid Management;Content and Asset Creation (net-new);Orals Prep/Coaching;Account Planning;Pursuit Advisory"/>
    <s v="No"/>
    <s v="&gt; $1.5M - $2.5M"/>
    <m/>
    <s v="I'm a repeat user of the pod"/>
    <s v="Accepted"/>
    <s v="Medium"/>
    <n v="2"/>
    <n v="0.5"/>
    <x v="25"/>
    <s v="Sooraj Sreenivasan"/>
    <s v="Ranjani Sivakumaran"/>
    <m/>
    <s v="Stephanie Panacci, Sooraj Sreenivasan, Ranjani Sivakumaran"/>
    <n v="0"/>
    <x v="3"/>
    <n v="0.1"/>
    <d v="2025-02-17T00:00:00"/>
    <d v="2025-03-07T00:00:00"/>
    <d v="2025-03-06T00:00:00"/>
    <s v="RFP submitted on 3/3; Orals conducted 3/6"/>
    <s v="Jupiter Updated (Tags/Team)"/>
    <m/>
    <m/>
    <d v="2025-02-18T07:32:18"/>
    <s v="FY25 P10"/>
    <s v=""/>
    <m/>
    <m/>
  </r>
  <r>
    <n v="466"/>
    <d v="2025-02-18T14:19:01"/>
    <d v="2025-02-18T14:22:00"/>
    <s v="andrclark@deloitte.com"/>
    <s v="Andrew G Clark"/>
    <s v="HRT"/>
    <m/>
    <s v="Payroll &amp; Workforce Management Solutions"/>
    <m/>
    <m/>
    <s v="Yes"/>
    <m/>
    <m/>
    <s v="No"/>
    <s v="Brian Proctor"/>
    <s v="bproctor@deloitte.com"/>
    <m/>
    <m/>
    <d v="2025-02-18T00:00:00"/>
    <s v="Less than one week"/>
    <s v="Yes"/>
    <x v="319"/>
    <x v="382"/>
    <s v="Consumer"/>
    <m/>
    <m/>
    <s v="RFP"/>
    <x v="208"/>
    <s v="PMO Support / Bid Management;Orals Prep/Coaching;Pursuit Advisory"/>
    <s v="No"/>
    <s v="&lt; $500,000"/>
    <m/>
    <s v="I'm a repeat user of the pod"/>
    <s v="Accepted"/>
    <s v="High"/>
    <n v="3"/>
    <n v="0.5"/>
    <x v="29"/>
    <m/>
    <m/>
    <m/>
    <s v="Weatherly Langsett"/>
    <n v="0"/>
    <x v="0"/>
    <n v="0.5"/>
    <d v="2025-02-28T00:00:00"/>
    <m/>
    <d v="2025-03-28T00:00:00"/>
    <m/>
    <s v="Jupiter Updated (Tags/Team)"/>
    <m/>
    <m/>
    <d v="2025-02-18T14:19:01"/>
    <s v="FY25 P10"/>
    <n v="37.403460648100008"/>
    <m/>
    <m/>
  </r>
  <r>
    <n v="467"/>
    <d v="2025-02-19T08:28:56"/>
    <d v="2025-02-19T08:57:53"/>
    <s v="zpremji@deloitte.com"/>
    <s v="Zain Premji"/>
    <s v="HRT"/>
    <m/>
    <s v="HR Strategy &amp; Solutions"/>
    <m/>
    <m/>
    <s v="No"/>
    <s v="Linda Langkos"/>
    <s v="llangkos@deloitte.com"/>
    <s v="No"/>
    <s v="Shannon Sheckler"/>
    <s v="ssheckler@deloitte.com"/>
    <m/>
    <m/>
    <d v="2025-02-20T00:00:00"/>
    <s v="1 week"/>
    <s v="Yes"/>
    <x v="320"/>
    <x v="381"/>
    <s v="Technology, Media, &amp; Telecom"/>
    <m/>
    <m/>
    <s v="RFP"/>
    <x v="209"/>
    <s v="PMO Support / Bid Management;Content and Asset Creation (net-new)"/>
    <s v="No"/>
    <s v="&gt; $500K - $1.5M"/>
    <s v="Requesting PMO support and taking previous proposals for similar scope and projects and tailoring it to this specifc RFP and client. "/>
    <s v="I'm a repeat user of the pod"/>
    <s v="Accepted"/>
    <s v="Medium"/>
    <n v="2"/>
    <n v="0.5"/>
    <x v="26"/>
    <m/>
    <m/>
    <m/>
    <s v="Addy Avdic"/>
    <n v="0"/>
    <x v="3"/>
    <n v="0.5"/>
    <d v="2025-02-19T00:00:00"/>
    <d v="2025-02-28T00:00:00"/>
    <m/>
    <s v="Submitted RFP on 2/28. Waiting to hear back."/>
    <s v="Jupiter Updated (Tags/Team)"/>
    <m/>
    <m/>
    <d v="2025-02-19T08:28:56"/>
    <s v="FY25 P10"/>
    <s v=""/>
    <m/>
    <m/>
  </r>
  <r>
    <n v="468"/>
    <d v="2025-02-19T15:59:42"/>
    <d v="2025-02-19T16:02:15"/>
    <s v="zpremji@deloitte.com"/>
    <s v="Zain Premji"/>
    <s v="HRT"/>
    <m/>
    <s v="HR Strategy &amp; Solutions"/>
    <m/>
    <m/>
    <s v="No"/>
    <s v="Linda Langkos"/>
    <s v="llangkos@deloitte.com"/>
    <s v="No"/>
    <s v="Shannon Sheckler"/>
    <s v="ssheckler@deloitte.com"/>
    <m/>
    <m/>
    <d v="2025-02-20T00:00:00"/>
    <s v="1 week"/>
    <s v="Yes"/>
    <x v="320"/>
    <x v="381"/>
    <s v="Technology, Media, &amp; Telecom"/>
    <m/>
    <m/>
    <s v="RFP"/>
    <x v="209"/>
    <s v="PMO Support / Bid Management;Content and Asset Creation (net-new)"/>
    <s v="No"/>
    <s v="&gt; $500K - $1.5M"/>
    <s v="Need PMO around the proposal and drafting of the proposal leveraging existing HRSD proposals and tailoring for Adobe. "/>
    <s v="I'm a repeat user of the pod"/>
    <s v="Canceled"/>
    <m/>
    <s v=""/>
    <m/>
    <x v="3"/>
    <m/>
    <m/>
    <m/>
    <s v=""/>
    <s v=""/>
    <x v="1"/>
    <m/>
    <m/>
    <m/>
    <m/>
    <s v="Cancelled due to repeated intake form submission"/>
    <s v="Rejected/Canceled"/>
    <m/>
    <m/>
    <d v="2025-02-19T15:59:42"/>
    <s v="FY25 P10"/>
    <s v=""/>
    <m/>
    <m/>
  </r>
  <r>
    <n v="469"/>
    <d v="2025-02-20T07:44:43"/>
    <d v="2025-02-20T07:47:48"/>
    <s v="markawilliams@deloitte.com"/>
    <s v="Mark Williams"/>
    <s v="HRT"/>
    <m/>
    <s v="Workday"/>
    <m/>
    <m/>
    <s v="Yes"/>
    <m/>
    <m/>
    <s v="No"/>
    <s v="Lisa Bretschneider"/>
    <s v="lbretschneider@deloitte.com"/>
    <m/>
    <m/>
    <d v="2025-02-19T00:00:00"/>
    <s v="Less than one week"/>
    <s v="No"/>
    <x v="321"/>
    <x v="113"/>
    <s v="Life Sciences &amp; Healthcare"/>
    <s v="Regeneron Time Tracking and Absence Management Global Implementation"/>
    <m/>
    <s v="RFP"/>
    <x v="210"/>
    <s v="Content and Asset Creation (net-new);PMO Support / Bid Management"/>
    <s v="No"/>
    <s v="&gt; $1.5M - $2.5M"/>
    <m/>
    <s v="I'm a repeat user of the pod"/>
    <s v="Accepted"/>
    <s v="Medium"/>
    <n v="2"/>
    <n v="0.5"/>
    <x v="26"/>
    <m/>
    <m/>
    <m/>
    <s v="Addy Avdic"/>
    <n v="0"/>
    <x v="3"/>
    <n v="0.5"/>
    <d v="2025-02-20T00:00:00"/>
    <d v="2025-03-11T00:00:00"/>
    <m/>
    <s v="RFP due date extended from 2/28 to 3/10_x000a_RFP submitted 3/10_x000a_Orals completed 3/11"/>
    <s v="Jupiter Updated (Tags/Team)"/>
    <m/>
    <m/>
    <d v="2025-02-20T07:44:43"/>
    <s v="FY25 P10"/>
    <s v=""/>
    <m/>
    <m/>
  </r>
  <r>
    <n v="470"/>
    <d v="2025-02-20T11:12:11"/>
    <d v="2025-02-20T11:16:53"/>
    <s v="lowebb@deloitte.com"/>
    <s v="Logan Webb"/>
    <s v="HCaaS"/>
    <s v="HC Operate"/>
    <m/>
    <m/>
    <m/>
    <s v="No"/>
    <s v="Mark Korbieh"/>
    <s v="mkorbieh@deloitte.com"/>
    <s v="No"/>
    <s v="Jason Magill"/>
    <s v="jmagill@deloitte.com"/>
    <m/>
    <m/>
    <d v="2025-02-17T00:00:00"/>
    <s v="2 weeks"/>
    <s v="Yes"/>
    <x v="296"/>
    <x v="359"/>
    <s v="Technology, Media, &amp; Telecom"/>
    <m/>
    <m/>
    <s v="Orals"/>
    <x v="2"/>
    <s v="PMO Support / Bid Management;Content and Asset Creation (net-new);Orals Prep/Coaching"/>
    <s v="Yes"/>
    <s v="&gt; $5M"/>
    <s v="This is a second entry for an existing opportunity. Due to the number of individuals supporting the deal at different stages, I created another entry to best represent who is supporting the Orals portion of the deal."/>
    <s v="I'm a repeat user of the pod"/>
    <s v="Accepted"/>
    <s v="High"/>
    <n v="3"/>
    <n v="0.5"/>
    <x v="22"/>
    <s v="Eric Lied "/>
    <s v="Yefte Hazael Hernandez"/>
    <s v="Addy Avdic"/>
    <s v="Jaspreet Kaur, Eric Lied , Yefte Hazael Hernandez"/>
    <n v="0"/>
    <x v="0"/>
    <n v="0.2"/>
    <d v="2025-02-17T00:00:00"/>
    <m/>
    <d v="2025-04-16T00:00:00"/>
    <s v="2/21 Yefte getting involved in the pursuit_x000a_2/17 Addy supported and covered for Eric "/>
    <s v="Jupiter Updated (Tags/Team)"/>
    <m/>
    <m/>
    <d v="2025-02-20T11:12:11"/>
    <s v="FY25 P10"/>
    <n v="54.533206018502824"/>
    <s v="Lost - Abandoned"/>
    <s v="Client decided to not pursue work, there was insufficient executive alignment to the amount of change"/>
  </r>
  <r>
    <n v="471"/>
    <d v="2025-02-20T11:49:04"/>
    <d v="2025-02-20T12:01:06"/>
    <s v="carovincent@deloitte.com"/>
    <s v="Caroline Vincent"/>
    <s v="OT"/>
    <m/>
    <m/>
    <s v="Change Services (CS&amp;A / T&amp;C)"/>
    <m/>
    <s v="No"/>
    <s v="Colleen Cheeseman; Caroline Vincent (until family leave)"/>
    <s v="ccheesman@deloitte.com; carovincent@deloitte.com"/>
    <s v="Yes"/>
    <m/>
    <m/>
    <m/>
    <m/>
    <d v="2025-02-20T00:00:00"/>
    <s v="2 weeks"/>
    <s v="No"/>
    <x v="322"/>
    <x v="383"/>
    <s v="Consumer"/>
    <s v="UNFI SAP S4 Implementation"/>
    <m/>
    <s v="Pre-RFX"/>
    <x v="2"/>
    <s v="PMO Support / Bid Management;Content and Asset Creation (net-new);Orals Prep/Coaching"/>
    <s v="Unsure"/>
    <s v="&gt; $5M"/>
    <s v="We are planning to secure PCOE support, not sure where that stands at this point. "/>
    <s v="Word of mouth"/>
    <s v="Accepted"/>
    <s v="Medium"/>
    <n v="2"/>
    <n v="0.33"/>
    <x v="27"/>
    <m/>
    <m/>
    <m/>
    <s v="Eric Lied "/>
    <n v="0"/>
    <x v="2"/>
    <n v="0.17"/>
    <d v="2025-02-20T00:00:00"/>
    <m/>
    <m/>
    <m/>
    <s v="Jupiter Updated (Tags/Team)"/>
    <m/>
    <m/>
    <d v="2025-02-20T11:49:04"/>
    <s v="FY25 P10"/>
    <s v=""/>
    <m/>
    <m/>
  </r>
  <r>
    <n v="472"/>
    <d v="2025-02-24T11:35:29"/>
    <d v="2025-02-24T11:38:27"/>
    <s v="madraheim@deloitte.com"/>
    <s v="Marissa Draheim"/>
    <s v="HRT"/>
    <m/>
    <s v="Workday"/>
    <m/>
    <m/>
    <s v="Yes"/>
    <m/>
    <m/>
    <s v="No"/>
    <s v="Sandra Smith "/>
    <s v="sansmith@deloitte.com"/>
    <m/>
    <m/>
    <d v="2025-02-25T00:00:00"/>
    <s v="4 + weeks"/>
    <s v="Yes"/>
    <x v="323"/>
    <x v="384"/>
    <s v="Financial Services"/>
    <m/>
    <m/>
    <s v="RFP"/>
    <x v="211"/>
    <s v="PMO Support / Bid Management;Content and Asset Creation (net-new);Orals Prep/Coaching;Pursuit Advisory"/>
    <s v="Unsure"/>
    <s v="&gt; $5M"/>
    <m/>
    <s v="I'm a repeat user of the pod"/>
    <s v="Accepted"/>
    <s v="Medium"/>
    <n v="2"/>
    <n v="0.25"/>
    <x v="23"/>
    <m/>
    <m/>
    <m/>
    <s v="Jill T. Perkins "/>
    <n v="0"/>
    <x v="0"/>
    <n v="0.1"/>
    <d v="2025-02-26T00:00:00"/>
    <d v="2025-03-31T00:00:00"/>
    <d v="2025-04-04T00:00:00"/>
    <s v="RFP response package submitted on March 19, 2025. Hopefully we will be down-selected for Orals March 26-April 4, 2025. _x000a_4/4/2025: Not selected. Closing."/>
    <s v="Jupiter Updated (Tags/Team)"/>
    <m/>
    <s v="Allied World"/>
    <d v="2025-02-24T11:35:29"/>
    <s v="FY25 P10"/>
    <n v="38.5170254629993"/>
    <s v="Lost Closed"/>
    <s v="Other (from Jupiter)"/>
  </r>
  <r>
    <n v="473"/>
    <d v="2025-03-06T20:39:11"/>
    <d v="2025-03-06T20:41:17"/>
    <s v="zpremji@deloitte.com"/>
    <s v="Zain Premji"/>
    <s v="HRT"/>
    <m/>
    <s v="Oracle Enabled Transformation"/>
    <m/>
    <m/>
    <s v="Yes"/>
    <m/>
    <m/>
    <s v="No"/>
    <s v="Jason Berry "/>
    <s v="jaberry@deloitte.com"/>
    <m/>
    <m/>
    <d v="2025-03-06T00:00:00"/>
    <s v="1 week"/>
    <s v="Yes"/>
    <x v="324"/>
    <x v="385"/>
    <s v="Technology, Media, &amp; Telecom"/>
    <m/>
    <m/>
    <s v="RFI"/>
    <x v="212"/>
    <s v="PMO Support / Bid Management;Content and Asset Creation (net-new)"/>
    <s v="Yes"/>
    <s v="&gt; $5M"/>
    <s v="Already working with Eric, Sri, and Ranjani - Logan approved coverage prior to going out on PTO. Filling out as a request from Eric. "/>
    <s v="I'm a repeat user of the pod"/>
    <s v="Accepted"/>
    <s v="Medium"/>
    <n v="2"/>
    <n v="0.25"/>
    <x v="27"/>
    <s v="Srivatsan Sampathkumar"/>
    <s v="Ranjani Sivakumaran"/>
    <m/>
    <s v="Eric Lied , Srivatsan Sampathkumar, Ranjani Sivakumaran"/>
    <n v="0"/>
    <x v="3"/>
    <n v="0.1"/>
    <d v="2025-03-03T00:00:00"/>
    <d v="2025-03-17T00:00:00"/>
    <m/>
    <s v="RFI submitted 3/17"/>
    <s v="Jupiter Updated (Tags/Team)"/>
    <m/>
    <m/>
    <d v="2025-03-06T20:39:11"/>
    <s v="FY25 P10"/>
    <s v=""/>
    <s v="Lost Closed"/>
    <m/>
  </r>
  <r>
    <n v="474"/>
    <d v="2025-03-07T10:40:00"/>
    <d v="2025-03-07T10:45:49"/>
    <s v="madraheim@deloitte.com"/>
    <s v="Marissa Draheim"/>
    <s v="HRT"/>
    <m/>
    <s v="Workday"/>
    <m/>
    <m/>
    <s v="No"/>
    <s v="Tim McMillin; Aaron Nall"/>
    <s v="tmcmillin@deloitte.com; aanall@deloitte.com"/>
    <s v="No"/>
    <s v="Sandra Smith; Kristof Huyghebaert"/>
    <s v="sansmith@deloitte.com; khuyghebaert@deloitte.com"/>
    <m/>
    <m/>
    <d v="2025-03-10T00:00:00"/>
    <s v="2 weeks"/>
    <s v="No"/>
    <x v="325"/>
    <x v="386"/>
    <s v="Financial Services"/>
    <s v="Pretium - BH Management Services (Op Co)_Migration to Workday"/>
    <m/>
    <s v="RFP"/>
    <x v="211"/>
    <s v="Content and Asset Creation (net-new);Orals Prep/Coaching;Pursuit Advisory"/>
    <s v="No"/>
    <s v="&gt; $500K - $1.5M"/>
    <s v="I will be out next week and Tim McMillin is subbing as SE on the pursuit. "/>
    <s v="I'm a repeat user of the pod"/>
    <s v="Accepted"/>
    <s v="Medium"/>
    <n v="2"/>
    <n v="0.25"/>
    <x v="26"/>
    <s v="Ranjani Sivakumaran"/>
    <m/>
    <m/>
    <s v="Addy Avdic, Ranjani Sivakumaran"/>
    <n v="0"/>
    <x v="3"/>
    <n v="0.25"/>
    <d v="2025-03-11T00:00:00"/>
    <d v="2025-03-24T00:00:00"/>
    <m/>
    <s v="RFP submitted 3/19_x000a_Orals completed Mon 3/24"/>
    <s v="Jupiter Updated (Tags/Team)"/>
    <m/>
    <s v="Pretium RFP and Orals"/>
    <d v="2025-03-07T10:40:00"/>
    <s v="FY25 P10"/>
    <s v=""/>
    <m/>
    <m/>
  </r>
  <r>
    <n v="475"/>
    <d v="2025-03-11T15:22:57"/>
    <d v="2025-03-11T15:25:51"/>
    <s v="andrclark@deloitte.com"/>
    <s v="Andrew G Clark"/>
    <s v="HRT"/>
    <m/>
    <s v="Payroll &amp; Workforce Management Solutions"/>
    <m/>
    <m/>
    <s v="Yes"/>
    <m/>
    <m/>
    <s v="No"/>
    <s v="Kevin Ma"/>
    <s v="yama@deloitte.com"/>
    <m/>
    <m/>
    <d v="2025-03-11T00:00:00"/>
    <s v="4 + weeks"/>
    <s v="No"/>
    <x v="326"/>
    <x v="372"/>
    <s v="Consumer"/>
    <s v="WFM Airline Solution"/>
    <m/>
    <s v="Early Conversations"/>
    <x v="2"/>
    <s v="PMO Support / Bid Management;Content and Asset Creation (net-new);Orals Prep/Coaching;Pursuit Advisory"/>
    <s v="Unsure"/>
    <s v="&gt; $2.5M - $5M"/>
    <s v="Logan / Stephanie, this is an extension of the HC work at United Airlines. We are getting a chance to showcase our Infor + ServiceNow aviation solution that we are using at Delta in a full day workshop. We'd like to run this as a sole source opportunity and hopefully avoid an RFP. Given Stephanie has so much content from the HCM proposal at United, we'd like to leverage her and hope it will be a light lift. "/>
    <s v="I'm a repeat user of the pod"/>
    <s v="Accepted"/>
    <s v="Medium"/>
    <n v="2"/>
    <n v="0.5"/>
    <x v="25"/>
    <m/>
    <m/>
    <m/>
    <s v="Stephanie Panacci"/>
    <n v="0"/>
    <x v="0"/>
    <n v="0.5"/>
    <d v="2025-03-12T00:00:00"/>
    <m/>
    <d v="2025-04-11T00:00:00"/>
    <m/>
    <s v="Jupiter Updated (Tags/Team)"/>
    <m/>
    <m/>
    <d v="2025-03-11T15:22:57"/>
    <s v="FY25 P11"/>
    <n v="30.359062499999709"/>
    <m/>
    <m/>
  </r>
  <r>
    <n v="476"/>
    <d v="2025-03-14T08:03:58"/>
    <d v="2025-03-14T08:16:43"/>
    <s v="mipriore@deloitte.com"/>
    <s v="Michael Priore"/>
    <s v="HCaaS"/>
    <s v="HC Operate"/>
    <m/>
    <m/>
    <m/>
    <s v="Yes"/>
    <m/>
    <m/>
    <s v="No"/>
    <s v="Todd Amsley"/>
    <s v="tamsley@deloitte.com"/>
    <m/>
    <m/>
    <d v="2025-03-24T00:00:00"/>
    <s v="2 weeks"/>
    <s v="Yes"/>
    <x v="327"/>
    <x v="387"/>
    <s v="Financial Services"/>
    <m/>
    <m/>
    <s v="Orals"/>
    <x v="2"/>
    <s v="PMO Support / Bid Management;Orals Prep/Coaching"/>
    <s v="No"/>
    <s v="&gt; $2.5M - $5M"/>
    <s v="We are still waiting on when the Orals date will be, but we should receive this next week.  The RFP was submitted last Wednesday, 3/5.  "/>
    <s v="I'm a repeat user of the pod"/>
    <s v="Accepted"/>
    <s v="Medium"/>
    <m/>
    <n v="0.33"/>
    <x v="26"/>
    <s v="Yefte Hazael Hernandez"/>
    <m/>
    <m/>
    <s v="Addy Avdic, Yefte Hazael Hernandez"/>
    <n v="0"/>
    <x v="2"/>
    <m/>
    <d v="2025-03-24T00:00:00"/>
    <m/>
    <m/>
    <s v="Orals 4/4"/>
    <s v="Jupiter Updated (Tags/Team)"/>
    <m/>
    <s v="Prudential Orals"/>
    <d v="2025-03-14T08:03:58"/>
    <s v="FY25 P11"/>
    <s v=""/>
    <m/>
    <m/>
  </r>
  <r>
    <n v="477"/>
    <d v="2025-03-14T11:09:20"/>
    <d v="2025-03-14T11:18:21"/>
    <s v="mkorbieh@deloitte.com"/>
    <s v="Mark Korbieh"/>
    <s v="WT"/>
    <m/>
    <m/>
    <m/>
    <s v="Workforce Strategy &amp; Analytics"/>
    <s v="Yes"/>
    <m/>
    <m/>
    <s v="No"/>
    <s v="Jason Magill"/>
    <s v="jmagill@deloitte.com"/>
    <m/>
    <m/>
    <d v="2025-03-17T00:00:00"/>
    <s v="2 weeks"/>
    <s v="Yes"/>
    <x v="328"/>
    <x v="388"/>
    <s v="Technology, Media, &amp; Telecom"/>
    <m/>
    <m/>
    <s v="Early Conversations"/>
    <x v="2"/>
    <s v="PMO Support / Bid Management;Content and Asset Creation (net-new)"/>
    <s v="Unsure"/>
    <s v="&lt; $500,000"/>
    <s v="We have a team that has been in conversations with Lenovo product marketing team to see where we can help them come up with content management strategy to promote product adoption at scale.  Team is looking to get the client a proposal for sole source work in the next couple of weeks.  I will be out of town next week and would like to have someone PMO the effort to support Jason Magill and Nate Drix.  Jason asked specifically for Eric and sounds like he may have the cycles.  Let me know if we can have a quick chat about this one.  Pretty quick turn around with low lift"/>
    <s v="I'm a repeat user of the pod"/>
    <s v="Accepted"/>
    <s v="Medium"/>
    <n v="2"/>
    <n v="0.33"/>
    <x v="27"/>
    <m/>
    <m/>
    <m/>
    <s v="Eric Lied "/>
    <n v="0"/>
    <x v="2"/>
    <n v="0.2"/>
    <d v="2025-03-18T00:00:00"/>
    <m/>
    <m/>
    <m/>
    <s v="Jupiter Updated (Tags/Team)"/>
    <m/>
    <m/>
    <d v="2025-03-14T11:09:20"/>
    <s v="FY25 P11"/>
    <s v=""/>
    <m/>
    <m/>
  </r>
  <r>
    <n v="478"/>
    <d v="2025-03-14T14:25:48"/>
    <d v="2025-03-14T14:49:27"/>
    <s v="eycahana@deloitte.com"/>
    <s v="Eyal Cahana"/>
    <s v="WT"/>
    <m/>
    <m/>
    <m/>
    <s v="Workforce Development"/>
    <s v="Yes"/>
    <m/>
    <m/>
    <s v="No"/>
    <s v="Melwin Correa"/>
    <s v="mecorrea@deloitte.com"/>
    <m/>
    <m/>
    <d v="2025-03-14T00:00:00"/>
    <s v="1 week"/>
    <s v="No"/>
    <x v="329"/>
    <x v="389"/>
    <s v="Financial Services"/>
    <s v="Knowledge Management &amp; Semantic Strategy for Ed Jones"/>
    <m/>
    <s v="RFI"/>
    <x v="213"/>
    <s v="PMO Support / Bid Management;Content and Asset Creation (net-new);Pricing Model;Pursuit Advisory;KM SME"/>
    <s v="Unsure"/>
    <s v="&gt; $500K - $1.5M"/>
    <m/>
    <s v="Jill's my coachee and she's part of the pod"/>
    <s v="Accepted"/>
    <s v="Medium"/>
    <n v="2"/>
    <n v="0.5"/>
    <x v="23"/>
    <m/>
    <m/>
    <m/>
    <s v="Jill T. Perkins "/>
    <n v="0"/>
    <x v="0"/>
    <n v="0.1"/>
    <d v="2025-03-17T00:00:00"/>
    <d v="2025-03-31T00:00:00"/>
    <d v="2025-04-04T00:00:00"/>
    <s v="OS-17655406_x000a_Submitted response 3/27/2025.Hopefully will be down-selected for Orals, date TBD. 4/4/2025: No update yet on Orals. Closing but hope to reopen. "/>
    <s v="Jupiter Updated (Tags/Team)"/>
    <m/>
    <s v="Edward Jones"/>
    <d v="2025-03-14T14:25:48"/>
    <s v="FY25 P11"/>
    <n v="20.398750000000291"/>
    <m/>
    <m/>
  </r>
  <r>
    <n v="479"/>
    <d v="2025-03-20T08:36:38"/>
    <d v="2025-03-20T08:36:52"/>
    <s v="mkorbieh@deloitte.com"/>
    <s v="Mark Korbieh"/>
    <s v="HRT"/>
    <m/>
    <s v="HR Strategy &amp; Solutions"/>
    <m/>
    <m/>
    <s v="Yes"/>
    <m/>
    <m/>
    <s v="No"/>
    <s v="Mark Squiers"/>
    <s v="msquiers@deloitte.com"/>
    <m/>
    <m/>
    <d v="2025-03-24T00:00:00"/>
    <s v="4 + weeks"/>
    <s v="Yes"/>
    <x v="330"/>
    <x v="390"/>
    <s v="Technology, Media, &amp; Telecom"/>
    <m/>
    <m/>
    <s v="Pre-RFX"/>
    <x v="2"/>
    <s v="PMO Support / Bid Management;Vendor Alliance Support;Content and Asset Creation (net-new)"/>
    <s v="Yes"/>
    <s v="&gt; $5M"/>
    <s v="Broadcom is currently on Workday and looking to SF / Oracle.  They currently us Oracle for for Finance.  This is sole sourced and may have potential to move very quickly.  I have reached out to Addy who has bandwidth.  Would be great to have Jaspreet as well to help move things during not US working hours."/>
    <s v="Word of mouth"/>
    <s v="Accepted"/>
    <s v="Medium"/>
    <n v="2"/>
    <n v="0.25"/>
    <x v="26"/>
    <s v="Jaspreet Kaur"/>
    <m/>
    <m/>
    <s v="Addy Avdic, Jaspreet Kaur"/>
    <n v="0"/>
    <x v="2"/>
    <n v="0.25"/>
    <d v="2025-03-24T00:00:00"/>
    <m/>
    <m/>
    <m/>
    <s v="Jupiter Updated (Tags/Team)"/>
    <m/>
    <m/>
    <d v="2025-03-20T08:36:38"/>
    <s v="FY25 P11"/>
    <s v=""/>
    <m/>
    <m/>
  </r>
  <r>
    <n v="480"/>
    <d v="2025-03-20T17:33:41"/>
    <d v="2025-03-20T17:39:17"/>
    <s v="andrclark@deloitte.com"/>
    <s v="Andrew G Clark"/>
    <s v="HRT"/>
    <m/>
    <s v="Payroll &amp; Workforce Management Solutions"/>
    <m/>
    <m/>
    <s v="Yes"/>
    <m/>
    <m/>
    <s v="No"/>
    <s v="Nick Mina"/>
    <s v="nmina@deloitte.com"/>
    <m/>
    <m/>
    <d v="2025-03-20T00:00:00"/>
    <s v="1 week"/>
    <s v="Yes"/>
    <x v="331"/>
    <x v="391"/>
    <s v="Consumer"/>
    <m/>
    <m/>
    <s v="RFP"/>
    <x v="214"/>
    <s v="PMO Support / Bid Management;Orals Prep/Coaching;Pursuit Advisory"/>
    <s v="Unsure"/>
    <s v="&gt; $5M"/>
    <m/>
    <s v="I'm a repeat user of the pod"/>
    <s v="Accepted"/>
    <s v="Medium"/>
    <n v="2"/>
    <n v="0.25"/>
    <x v="28"/>
    <s v="Ranjani Sivakumaran"/>
    <m/>
    <m/>
    <s v="Yefte Hazael Hernandez, Ranjani Sivakumaran"/>
    <n v="0"/>
    <x v="0"/>
    <n v="0.25"/>
    <d v="2025-03-21T00:00:00"/>
    <m/>
    <d v="2025-04-17T00:00:00"/>
    <s v="3/21 Content creation support_x000a_3/28 Response submitted "/>
    <s v="Jupiter Updated (Tags/Team)"/>
    <m/>
    <m/>
    <d v="2025-03-20T17:33:41"/>
    <s v="FY25 P11"/>
    <n v="27.268275463000464"/>
    <m/>
    <m/>
  </r>
  <r>
    <n v="481"/>
    <d v="2025-03-24T17:36:55"/>
    <d v="2025-03-24T17:44:46"/>
    <s v="aernsky@deloitte.com"/>
    <s v="Alicia Parisi"/>
    <s v="Human Capital Vendor Capabilities RFP"/>
    <m/>
    <m/>
    <m/>
    <m/>
    <s v="No"/>
    <s v="Jasmin Jacks"/>
    <s v="jasjacks@deloitte.com"/>
    <s v="No"/>
    <s v="Rao Bhavaraju"/>
    <s v="rbhavaraju@deloitte.com"/>
    <m/>
    <m/>
    <d v="2025-03-25T00:00:00"/>
    <s v="Less than one week"/>
    <s v="Not a Pursuit"/>
    <x v="4"/>
    <x v="392"/>
    <s v="Technology, Media, &amp; Telecom"/>
    <m/>
    <m/>
    <m/>
    <x v="2"/>
    <s v="Content and Asset Creation (net-new)"/>
    <s v="No"/>
    <s v="&gt; $500K - $1.5M"/>
    <s v="We need some support populating the RFI questionnaire for the HC-related services (HR Tech and OCM) with standard answers we'd provide about our practice. Ideally would have this complete by end of this week (3/28). Thank you!"/>
    <s v="I'm a repeat user of the pod"/>
    <s v="Accepted"/>
    <s v="Low"/>
    <n v="1"/>
    <n v="0.25"/>
    <x v="25"/>
    <m/>
    <m/>
    <m/>
    <s v="Stephanie Panacci"/>
    <n v="0"/>
    <x v="0"/>
    <n v="0.1"/>
    <d v="2025-03-24T00:00:00"/>
    <m/>
    <d v="2025-04-04T00:00:00"/>
    <m/>
    <s v="Not a Pursuit"/>
    <m/>
    <m/>
    <d v="2025-03-24T17:36:55"/>
    <s v="FY25 P11"/>
    <n v="10.266030092599976"/>
    <m/>
    <m/>
  </r>
  <r>
    <n v="482"/>
    <d v="2025-03-27T09:04:17"/>
    <d v="2025-03-27T09:07:52"/>
    <s v="chrisforti@deloitte.com"/>
    <s v="Chris Forti"/>
    <s v="HRT"/>
    <m/>
    <s v="Payroll &amp; Workforce Management Solutions"/>
    <m/>
    <m/>
    <s v="Yes"/>
    <m/>
    <m/>
    <s v="No"/>
    <s v="Susan Leal"/>
    <s v="suleal@deloitte.com"/>
    <m/>
    <m/>
    <d v="2025-03-28T00:00:00"/>
    <s v="Less than one week"/>
    <s v="No"/>
    <x v="332"/>
    <x v="393"/>
    <s v="Financial Services"/>
    <s v="Payroll/WFM Vendor Selection"/>
    <m/>
    <s v="RFP"/>
    <x v="215"/>
    <s v="PMO Support / Bid Management"/>
    <s v="No"/>
    <s v="&lt; $500,000"/>
    <s v="Jonathan Gomez from the Payroll Advisory practice will be engaged in this pursuit and has existing RFP materials that will be leveraged, given there is a short window to respond.  Looking for support reviewing/polishing the final response document.  "/>
    <s v="I'm a repeat user of the pod"/>
    <s v="Canceled"/>
    <m/>
    <s v=""/>
    <m/>
    <x v="3"/>
    <m/>
    <m/>
    <m/>
    <s v=""/>
    <s v=""/>
    <x v="4"/>
    <m/>
    <m/>
    <m/>
    <m/>
    <s v="From Chris Forti: Deloitte will not be responding to the Kering Payroll RFP.  Thank you all for jumping in so quickly in the last 24 hours to make something happen.  That is one thing about Deloitte, we know how to move quickly and deliver quality work! In this case, I'm sorry we won't be moving forward, yet this will free us up to dig into other opportunities -- and spend our time in the right places!  Thank you again!"/>
    <s v="Rejected/Canceled"/>
    <m/>
    <m/>
    <d v="2025-03-27T09:04:17"/>
    <s v="FY25 P11"/>
    <s v=""/>
    <m/>
    <m/>
  </r>
  <r>
    <n v="483"/>
    <d v="2025-04-08T10:49:00"/>
    <d v="2025-04-08T10:57:50"/>
    <s v="pjanarthanam@deloitte.com"/>
    <s v="Priya Janarthanam"/>
    <s v="HRT"/>
    <m/>
    <s v="Workday"/>
    <m/>
    <m/>
    <s v="No"/>
    <s v="Matt Murray"/>
    <s v="matmurray@deloitte.com"/>
    <s v="No"/>
    <s v="Kartik Shukla / Matt Murray"/>
    <s v="kdshukla@deloitte.com"/>
    <m/>
    <m/>
    <d v="2025-04-08T00:00:00"/>
    <s v="Less than one week"/>
    <s v="No"/>
    <x v="259"/>
    <x v="58"/>
    <s v="Life Sciences &amp; Healthcare"/>
    <s v="Medtronic RFP Workday Optimization"/>
    <m/>
    <s v="RFP"/>
    <x v="216"/>
    <s v="Story Refinement and Deck Formatting"/>
    <s v="Unsure"/>
    <s v="&lt; $500,000"/>
    <m/>
    <s v="Word of mouth"/>
    <s v="Accepted"/>
    <s v="Low"/>
    <n v="1"/>
    <n v="0.5"/>
    <x v="29"/>
    <m/>
    <m/>
    <m/>
    <s v="Weatherly Langsett"/>
    <n v="0"/>
    <x v="2"/>
    <n v="0.5"/>
    <d v="2025-04-08T00:00:00"/>
    <m/>
    <m/>
    <s v="From Priya Janarthanam: RFP was released two weeks ago. The team has already created 90% of the content in PPT. They need Pod Support to button up the storyboard and slides. They are seeking design support and we are waiting on the WBS. RFP is due Friday at noon. Orals is scheduled for 4/17. "/>
    <m/>
    <m/>
    <m/>
    <d v="2025-04-08T10:49:00"/>
    <s v="FY25 P12"/>
    <s v=""/>
    <m/>
    <m/>
  </r>
  <r>
    <n v="484"/>
    <d v="2025-04-09T14:48:54"/>
    <d v="2025-04-09T14:52:17"/>
    <s v="andrclark@deloitte.com"/>
    <s v="Andrew Clark"/>
    <s v="HRT"/>
    <m/>
    <s v="Payroll &amp; Workforce Management Solutions"/>
    <m/>
    <m/>
    <s v="Yes"/>
    <m/>
    <m/>
    <s v="No"/>
    <s v="Kane Critchfield / Chip Newton"/>
    <s v="kcritchfield@deloitte.co.uk"/>
    <m/>
    <m/>
    <d v="2025-04-10T00:00:00"/>
    <s v="4 + weeks"/>
    <s v="Yes"/>
    <x v="333"/>
    <x v="394"/>
    <s v="Consumer"/>
    <m/>
    <m/>
    <s v="RFP"/>
    <x v="217"/>
    <s v="PMO Support / Bid Management;Orals Prep/Coaching;Pursuit Advisory"/>
    <s v="No"/>
    <s v="&gt; $2.5M - $5M"/>
    <m/>
    <s v="I'm a repeat user of the pod"/>
    <s v="Accepted"/>
    <s v="Medium"/>
    <n v="2"/>
    <n v="0.5"/>
    <x v="23"/>
    <s v="Ranjani Sivakumaran"/>
    <m/>
    <m/>
    <s v="Jill T. Perkins , Ranjani Sivakumaran"/>
    <n v="0"/>
    <x v="2"/>
    <n v="0.5"/>
    <d v="2025-04-10T00:00:00"/>
    <m/>
    <m/>
    <s v="Note from Stephanie P: I spoke with Andrew Clark about this today (4/9) and have reached out to Jill for interest. She is OOO today but back tomorrow. This is a UKG implementation for 10k employees in 4 European countries. At least 50% of the delivery work will come out of US/USI. RFP is due 5/5. "/>
    <m/>
    <m/>
    <m/>
    <d v="2025-04-09T14:48:54"/>
    <s v="FY25 P12"/>
    <s v=""/>
    <m/>
    <m/>
  </r>
  <r>
    <n v="485"/>
    <d v="2025-04-11T10:02:32"/>
    <d v="2025-04-11T10:12:14"/>
    <s v="avanbijlevelt@deloitte.com"/>
    <s v="Angela Van Bijlevelt"/>
    <s v="HRT"/>
    <m/>
    <s v="Oracle Enabled Transformation"/>
    <m/>
    <m/>
    <s v="Yes"/>
    <m/>
    <m/>
    <s v="No"/>
    <s v="Lisa Laine"/>
    <s v="llaine@deloitte.com"/>
    <m/>
    <m/>
    <d v="2025-04-14T00:00:00"/>
    <s v="2 weeks"/>
    <s v="Yes"/>
    <x v="334"/>
    <x v="395"/>
    <s v="Energy, Resources, &amp; Industrials"/>
    <m/>
    <m/>
    <s v="RFP"/>
    <x v="218"/>
    <s v="PMO Support / Bid Management"/>
    <s v="No"/>
    <s v="&gt; $2.5M - $5M"/>
    <m/>
    <s v="HC Leadership Meeting Announcement"/>
    <s v="Accepted"/>
    <s v="Medium"/>
    <n v="2"/>
    <n v="0.5"/>
    <x v="29"/>
    <s v="Sid Modi"/>
    <m/>
    <m/>
    <s v="Weatherly Langsett, Sid Modi"/>
    <n v="0"/>
    <x v="2"/>
    <n v="0.5"/>
    <d v="2025-04-15T00:00:00"/>
    <m/>
    <m/>
    <s v="Note from Stephanie P: Scheduled an intake interview Monday morning. Weatherly will be Primary. Sid to shadow. Pursuit team has been working together approx 1 week. Daily meetings are at 2:30 PM EST and already established.  "/>
    <m/>
    <m/>
    <m/>
    <d v="2025-04-11T10:02:32"/>
    <s v="FY25 P12"/>
    <s v=""/>
    <m/>
    <m/>
  </r>
  <r>
    <n v="487"/>
    <d v="2025-04-17T09:39:44"/>
    <d v="2025-04-17T09:51:03"/>
    <s v="rmalviya@deloitte.com"/>
    <s v="Renu Malviya"/>
    <s v="HCaaS"/>
    <s v="HC Operate"/>
    <m/>
    <m/>
    <m/>
    <s v="No"/>
    <s v="Giancarlo Giannetti"/>
    <s v="ggiannetti@deloitte.com"/>
    <s v="No"/>
    <s v="Giancarlo Giannetti"/>
    <s v="ggiannetti@deloitte.com"/>
    <m/>
    <m/>
    <d v="2025-04-21T00:00:00"/>
    <s v="3 weeks"/>
    <s v="Yes"/>
    <x v="335"/>
    <x v="396"/>
    <s v="Energy, Resources, &amp; Industrials"/>
    <m/>
    <m/>
    <s v="RFI"/>
    <x v="219"/>
    <s v="Content and Asset Creation (net-new);Drafting the Proposal"/>
    <s v="No"/>
    <s v="&lt; $500,000"/>
    <s v="NA"/>
    <s v="Someone from the pod reached out to me offering to assist on my pursuit"/>
    <m/>
    <m/>
    <s v=""/>
    <m/>
    <x v="3"/>
    <m/>
    <m/>
    <m/>
    <s v=""/>
    <s v=""/>
    <x v="4"/>
    <m/>
    <m/>
    <m/>
    <m/>
    <m/>
    <m/>
    <m/>
    <m/>
    <d v="2025-04-17T09:39:44"/>
    <s v="FY25 P12"/>
    <s v=""/>
    <m/>
    <m/>
  </r>
  <r>
    <m/>
    <m/>
    <m/>
    <m/>
    <m/>
    <m/>
    <m/>
    <m/>
    <m/>
    <m/>
    <m/>
    <m/>
    <m/>
    <m/>
    <m/>
    <m/>
    <m/>
    <m/>
    <m/>
    <m/>
    <m/>
    <x v="259"/>
    <x v="397"/>
    <m/>
    <m/>
    <m/>
    <m/>
    <x v="2"/>
    <m/>
    <m/>
    <m/>
    <m/>
    <m/>
    <m/>
    <m/>
    <m/>
    <m/>
    <x v="3"/>
    <m/>
    <m/>
    <m/>
    <m/>
    <m/>
    <x v="4"/>
    <m/>
    <m/>
    <m/>
    <m/>
    <m/>
    <m/>
    <m/>
    <m/>
    <m/>
    <m/>
    <m/>
    <m/>
    <m/>
  </r>
  <r>
    <m/>
    <m/>
    <m/>
    <m/>
    <m/>
    <m/>
    <m/>
    <m/>
    <m/>
    <m/>
    <m/>
    <m/>
    <m/>
    <m/>
    <m/>
    <m/>
    <m/>
    <m/>
    <m/>
    <m/>
    <m/>
    <x v="259"/>
    <x v="397"/>
    <m/>
    <m/>
    <m/>
    <m/>
    <x v="2"/>
    <m/>
    <m/>
    <m/>
    <m/>
    <m/>
    <m/>
    <m/>
    <m/>
    <m/>
    <x v="3"/>
    <m/>
    <m/>
    <m/>
    <m/>
    <m/>
    <x v="4"/>
    <m/>
    <m/>
    <m/>
    <m/>
    <m/>
    <m/>
    <m/>
    <m/>
    <m/>
    <m/>
    <m/>
    <m/>
    <m/>
  </r>
  <r>
    <m/>
    <m/>
    <m/>
    <m/>
    <m/>
    <m/>
    <m/>
    <m/>
    <m/>
    <m/>
    <m/>
    <m/>
    <m/>
    <m/>
    <m/>
    <m/>
    <m/>
    <m/>
    <m/>
    <m/>
    <m/>
    <x v="259"/>
    <x v="397"/>
    <m/>
    <m/>
    <m/>
    <m/>
    <x v="2"/>
    <m/>
    <m/>
    <m/>
    <m/>
    <m/>
    <m/>
    <m/>
    <m/>
    <m/>
    <x v="3"/>
    <m/>
    <m/>
    <m/>
    <m/>
    <m/>
    <x v="4"/>
    <m/>
    <m/>
    <m/>
    <m/>
    <m/>
    <m/>
    <m/>
    <m/>
    <m/>
    <m/>
    <m/>
    <m/>
    <m/>
  </r>
  <r>
    <m/>
    <m/>
    <m/>
    <m/>
    <m/>
    <m/>
    <m/>
    <m/>
    <m/>
    <m/>
    <m/>
    <m/>
    <m/>
    <m/>
    <m/>
    <m/>
    <m/>
    <m/>
    <m/>
    <m/>
    <m/>
    <x v="259"/>
    <x v="397"/>
    <m/>
    <m/>
    <m/>
    <m/>
    <x v="2"/>
    <m/>
    <m/>
    <m/>
    <m/>
    <m/>
    <m/>
    <m/>
    <m/>
    <m/>
    <x v="3"/>
    <m/>
    <m/>
    <m/>
    <m/>
    <m/>
    <x v="4"/>
    <m/>
    <m/>
    <m/>
    <m/>
    <m/>
    <m/>
    <m/>
    <m/>
    <m/>
    <m/>
    <m/>
    <m/>
    <m/>
  </r>
  <r>
    <m/>
    <m/>
    <m/>
    <m/>
    <m/>
    <m/>
    <m/>
    <m/>
    <m/>
    <m/>
    <m/>
    <m/>
    <m/>
    <m/>
    <m/>
    <m/>
    <m/>
    <m/>
    <m/>
    <m/>
    <m/>
    <x v="259"/>
    <x v="397"/>
    <m/>
    <m/>
    <m/>
    <m/>
    <x v="2"/>
    <m/>
    <m/>
    <m/>
    <m/>
    <m/>
    <m/>
    <m/>
    <m/>
    <m/>
    <x v="3"/>
    <m/>
    <m/>
    <m/>
    <m/>
    <m/>
    <x v="4"/>
    <m/>
    <m/>
    <m/>
    <m/>
    <m/>
    <m/>
    <m/>
    <m/>
    <m/>
    <m/>
    <m/>
    <m/>
    <m/>
  </r>
  <r>
    <m/>
    <m/>
    <m/>
    <m/>
    <m/>
    <m/>
    <m/>
    <m/>
    <m/>
    <m/>
    <m/>
    <m/>
    <m/>
    <m/>
    <m/>
    <m/>
    <m/>
    <m/>
    <m/>
    <m/>
    <m/>
    <x v="259"/>
    <x v="397"/>
    <m/>
    <m/>
    <m/>
    <m/>
    <x v="2"/>
    <m/>
    <m/>
    <m/>
    <m/>
    <m/>
    <m/>
    <m/>
    <m/>
    <m/>
    <x v="3"/>
    <m/>
    <m/>
    <m/>
    <m/>
    <m/>
    <x v="4"/>
    <m/>
    <m/>
    <m/>
    <m/>
    <m/>
    <m/>
    <m/>
    <m/>
    <m/>
    <m/>
    <m/>
    <m/>
    <m/>
  </r>
  <r>
    <m/>
    <m/>
    <m/>
    <m/>
    <m/>
    <m/>
    <m/>
    <m/>
    <m/>
    <m/>
    <m/>
    <m/>
    <m/>
    <m/>
    <m/>
    <m/>
    <m/>
    <m/>
    <m/>
    <m/>
    <m/>
    <x v="259"/>
    <x v="397"/>
    <m/>
    <m/>
    <m/>
    <m/>
    <x v="2"/>
    <m/>
    <m/>
    <m/>
    <m/>
    <m/>
    <m/>
    <m/>
    <m/>
    <m/>
    <x v="3"/>
    <m/>
    <m/>
    <m/>
    <m/>
    <m/>
    <x v="4"/>
    <m/>
    <m/>
    <m/>
    <m/>
    <m/>
    <m/>
    <m/>
    <m/>
    <m/>
    <m/>
    <m/>
    <m/>
    <m/>
  </r>
  <r>
    <m/>
    <m/>
    <m/>
    <m/>
    <m/>
    <m/>
    <m/>
    <m/>
    <m/>
    <m/>
    <m/>
    <m/>
    <m/>
    <m/>
    <m/>
    <m/>
    <m/>
    <m/>
    <m/>
    <m/>
    <m/>
    <x v="259"/>
    <x v="397"/>
    <m/>
    <m/>
    <m/>
    <m/>
    <x v="2"/>
    <m/>
    <m/>
    <m/>
    <m/>
    <m/>
    <m/>
    <m/>
    <m/>
    <m/>
    <x v="3"/>
    <m/>
    <m/>
    <m/>
    <m/>
    <m/>
    <x v="4"/>
    <m/>
    <m/>
    <m/>
    <m/>
    <m/>
    <m/>
    <m/>
    <m/>
    <m/>
    <m/>
    <m/>
    <m/>
    <m/>
  </r>
  <r>
    <m/>
    <m/>
    <m/>
    <m/>
    <m/>
    <m/>
    <m/>
    <m/>
    <m/>
    <m/>
    <m/>
    <m/>
    <m/>
    <m/>
    <m/>
    <m/>
    <m/>
    <m/>
    <m/>
    <m/>
    <m/>
    <x v="259"/>
    <x v="397"/>
    <m/>
    <m/>
    <m/>
    <m/>
    <x v="2"/>
    <m/>
    <m/>
    <m/>
    <m/>
    <m/>
    <m/>
    <m/>
    <m/>
    <m/>
    <x v="3"/>
    <m/>
    <m/>
    <m/>
    <m/>
    <m/>
    <x v="4"/>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87AB56-143E-5143-AD8E-B28F8FC114FA}" name="PivotTable4"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F18" firstHeaderRow="1" firstDataRow="2" firstDataCol="4"/>
  <pivotFields count="57">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36">
        <item x="38"/>
        <item x="156"/>
        <item x="254"/>
        <item x="112"/>
        <item x="12"/>
        <item x="40"/>
        <item x="37"/>
        <item x="8"/>
        <item x="107"/>
        <item x="7"/>
        <item x="47"/>
        <item x="1"/>
        <item x="31"/>
        <item x="175"/>
        <item x="171"/>
        <item x="82"/>
        <item x="98"/>
        <item x="0"/>
        <item x="55"/>
        <item x="35"/>
        <item x="48"/>
        <item x="27"/>
        <item x="5"/>
        <item x="26"/>
        <item x="25"/>
        <item x="72"/>
        <item x="89"/>
        <item x="16"/>
        <item x="194"/>
        <item x="36"/>
        <item x="15"/>
        <item x="260"/>
        <item x="14"/>
        <item x="56"/>
        <item x="42"/>
        <item x="138"/>
        <item x="18"/>
        <item x="77"/>
        <item x="11"/>
        <item x="13"/>
        <item x="28"/>
        <item x="19"/>
        <item x="9"/>
        <item x="30"/>
        <item x="17"/>
        <item x="243"/>
        <item x="141"/>
        <item x="21"/>
        <item x="49"/>
        <item x="69"/>
        <item x="110"/>
        <item x="32"/>
        <item x="3"/>
        <item x="23"/>
        <item x="20"/>
        <item x="108"/>
        <item x="6"/>
        <item x="10"/>
        <item x="34"/>
        <item x="2"/>
        <item x="33"/>
        <item x="67"/>
        <item x="22"/>
        <item x="88"/>
        <item x="201"/>
        <item x="24"/>
        <item x="29"/>
        <item x="200"/>
        <item x="86"/>
        <item x="52"/>
        <item x="44"/>
        <item x="90"/>
        <item x="60"/>
        <item x="41"/>
        <item x="43"/>
        <item x="45"/>
        <item x="71"/>
        <item x="50"/>
        <item x="39"/>
        <item x="274"/>
        <item x="51"/>
        <item x="264"/>
        <item x="46"/>
        <item x="54"/>
        <item x="53"/>
        <item x="57"/>
        <item x="62"/>
        <item x="235"/>
        <item x="70"/>
        <item x="168"/>
        <item x="58"/>
        <item x="59"/>
        <item x="135"/>
        <item x="61"/>
        <item x="223"/>
        <item x="225"/>
        <item x="63"/>
        <item x="65"/>
        <item x="64"/>
        <item x="66"/>
        <item x="166"/>
        <item x="68"/>
        <item x="111"/>
        <item x="103"/>
        <item x="94"/>
        <item x="85"/>
        <item x="73"/>
        <item x="186"/>
        <item x="93"/>
        <item x="75"/>
        <item x="76"/>
        <item x="78"/>
        <item x="80"/>
        <item x="81"/>
        <item x="191"/>
        <item x="83"/>
        <item x="74"/>
        <item x="84"/>
        <item x="87"/>
        <item x="149"/>
        <item x="146"/>
        <item x="79"/>
        <item x="99"/>
        <item x="95"/>
        <item x="91"/>
        <item x="292"/>
        <item x="262"/>
        <item x="102"/>
        <item x="118"/>
        <item x="96"/>
        <item x="97"/>
        <item x="290"/>
        <item x="151"/>
        <item x="126"/>
        <item x="101"/>
        <item x="100"/>
        <item x="202"/>
        <item x="137"/>
        <item x="116"/>
        <item x="240"/>
        <item x="104"/>
        <item x="261"/>
        <item x="105"/>
        <item x="106"/>
        <item x="109"/>
        <item x="255"/>
        <item x="120"/>
        <item x="132"/>
        <item x="117"/>
        <item x="114"/>
        <item x="169"/>
        <item x="119"/>
        <item x="167"/>
        <item x="210"/>
        <item x="115"/>
        <item x="127"/>
        <item x="123"/>
        <item x="121"/>
        <item x="307"/>
        <item x="133"/>
        <item x="124"/>
        <item x="122"/>
        <item x="273"/>
        <item x="113"/>
        <item x="125"/>
        <item x="140"/>
        <item x="163"/>
        <item x="143"/>
        <item x="130"/>
        <item x="128"/>
        <item x="131"/>
        <item x="157"/>
        <item x="129"/>
        <item x="144"/>
        <item x="134"/>
        <item x="142"/>
        <item x="139"/>
        <item x="136"/>
        <item x="205"/>
        <item x="152"/>
        <item x="145"/>
        <item x="147"/>
        <item x="155"/>
        <item x="150"/>
        <item x="176"/>
        <item x="148"/>
        <item x="286"/>
        <item x="154"/>
        <item x="153"/>
        <item x="184"/>
        <item x="180"/>
        <item x="190"/>
        <item x="158"/>
        <item x="162"/>
        <item x="164"/>
        <item x="203"/>
        <item x="165"/>
        <item x="160"/>
        <item x="159"/>
        <item x="197"/>
        <item x="161"/>
        <item x="250"/>
        <item x="179"/>
        <item x="245"/>
        <item x="170"/>
        <item x="174"/>
        <item x="172"/>
        <item x="173"/>
        <item x="291"/>
        <item x="227"/>
        <item x="177"/>
        <item x="280"/>
        <item x="178"/>
        <item x="185"/>
        <item x="181"/>
        <item x="182"/>
        <item x="187"/>
        <item x="183"/>
        <item x="233"/>
        <item x="189"/>
        <item x="196"/>
        <item x="192"/>
        <item x="193"/>
        <item x="195"/>
        <item x="267"/>
        <item x="198"/>
        <item x="206"/>
        <item x="188"/>
        <item x="199"/>
        <item x="211"/>
        <item x="204"/>
        <item x="246"/>
        <item x="208"/>
        <item x="229"/>
        <item x="263"/>
        <item x="212"/>
        <item x="207"/>
        <item x="226"/>
        <item x="214"/>
        <item x="209"/>
        <item x="213"/>
        <item x="218"/>
        <item x="217"/>
        <item x="215"/>
        <item x="216"/>
        <item x="220"/>
        <item x="221"/>
        <item x="222"/>
        <item x="224"/>
        <item x="228"/>
        <item x="232"/>
        <item x="230"/>
        <item x="231"/>
        <item x="283"/>
        <item x="234"/>
        <item x="219"/>
        <item x="236"/>
        <item x="253"/>
        <item x="237"/>
        <item x="238"/>
        <item x="249"/>
        <item x="299"/>
        <item x="258"/>
        <item x="241"/>
        <item x="294"/>
        <item x="239"/>
        <item x="242"/>
        <item x="244"/>
        <item x="247"/>
        <item x="92"/>
        <item x="248"/>
        <item x="251"/>
        <item x="323"/>
        <item x="257"/>
        <item x="281"/>
        <item x="252"/>
        <item x="256"/>
        <item x="308"/>
        <item x="278"/>
        <item x="279"/>
        <item x="319"/>
        <item x="266"/>
        <item x="312"/>
        <item x="265"/>
        <item x="268"/>
        <item x="271"/>
        <item x="269"/>
        <item x="270"/>
        <item x="275"/>
        <item x="272"/>
        <item x="276"/>
        <item x="309"/>
        <item x="298"/>
        <item x="288"/>
        <item x="284"/>
        <item x="282"/>
        <item x="285"/>
        <item x="287"/>
        <item x="304"/>
        <item x="305"/>
        <item x="289"/>
        <item x="293"/>
        <item x="295"/>
        <item x="296"/>
        <item x="297"/>
        <item x="325"/>
        <item x="303"/>
        <item x="302"/>
        <item x="300"/>
        <item x="306"/>
        <item x="331"/>
        <item x="314"/>
        <item x="317"/>
        <item x="311"/>
        <item x="316"/>
        <item x="313"/>
        <item x="310"/>
        <item x="315"/>
        <item x="318"/>
        <item x="327"/>
        <item x="320"/>
        <item x="326"/>
        <item x="324"/>
        <item x="322"/>
        <item x="321"/>
        <item x="329"/>
        <item x="328"/>
        <item x="330"/>
        <item x="332"/>
        <item x="334"/>
        <item x="333"/>
        <item x="335"/>
        <item x="4"/>
        <item x="277"/>
        <item x="301"/>
        <item x="259"/>
      </items>
    </pivotField>
    <pivotField axis="axisRow" compact="0" outline="0" showAll="0" defaultSubtotal="0">
      <items count="398">
        <item x="336"/>
        <item x="271"/>
        <item x="221"/>
        <item x="315"/>
        <item x="381"/>
        <item x="258"/>
        <item x="367"/>
        <item x="174"/>
        <item x="267"/>
        <item x="245"/>
        <item x="132"/>
        <item x="384"/>
        <item x="114"/>
        <item x="31"/>
        <item x="153"/>
        <item x="240"/>
        <item x="2"/>
        <item x="133"/>
        <item x="195"/>
        <item x="321"/>
        <item x="32"/>
        <item x="293"/>
        <item x="294"/>
        <item x="187"/>
        <item x="299"/>
        <item x="139"/>
        <item x="0"/>
        <item x="276"/>
        <item x="320"/>
        <item x="341"/>
        <item x="101"/>
        <item x="122"/>
        <item x="121"/>
        <item x="188"/>
        <item x="210"/>
        <item x="207"/>
        <item x="218"/>
        <item x="164"/>
        <item x="118"/>
        <item x="137"/>
        <item x="308"/>
        <item x="342"/>
        <item x="346"/>
        <item x="93"/>
        <item x="252"/>
        <item x="27"/>
        <item x="237"/>
        <item x="161"/>
        <item x="380"/>
        <item x="390"/>
        <item x="29"/>
        <item x="80"/>
        <item x="111"/>
        <item x="163"/>
        <item x="171"/>
        <item x="204"/>
        <item x="198"/>
        <item x="227"/>
        <item x="112"/>
        <item x="95"/>
        <item x="26"/>
        <item x="368"/>
        <item x="197"/>
        <item x="5"/>
        <item x="28"/>
        <item x="371"/>
        <item x="55"/>
        <item x="256"/>
        <item x="130"/>
        <item x="183"/>
        <item x="328"/>
        <item x="214"/>
        <item x="226"/>
        <item x="340"/>
        <item x="378"/>
        <item x="44"/>
        <item x="147"/>
        <item x="143"/>
        <item x="365"/>
        <item x="395"/>
        <item x="231"/>
        <item x="305"/>
        <item x="165"/>
        <item x="224"/>
        <item x="86"/>
        <item x="235"/>
        <item x="166"/>
        <item x="14"/>
        <item x="70"/>
        <item x="244"/>
        <item x="379"/>
        <item x="239"/>
        <item x="155"/>
        <item x="347"/>
        <item x="92"/>
        <item x="142"/>
        <item x="75"/>
        <item x="71"/>
        <item x="266"/>
        <item x="40"/>
        <item x="392"/>
        <item x="21"/>
        <item x="98"/>
        <item x="48"/>
        <item x="115"/>
        <item x="375"/>
        <item x="167"/>
        <item x="389"/>
        <item x="66"/>
        <item x="338"/>
        <item x="52"/>
        <item x="33"/>
        <item x="129"/>
        <item x="154"/>
        <item x="385"/>
        <item x="25"/>
        <item x="260"/>
        <item x="306"/>
        <item x="307"/>
        <item x="287"/>
        <item x="281"/>
        <item x="185"/>
        <item x="289"/>
        <item x="212"/>
        <item x="138"/>
        <item x="117"/>
        <item x="79"/>
        <item x="136"/>
        <item x="222"/>
        <item x="236"/>
        <item x="175"/>
        <item x="13"/>
        <item x="15"/>
        <item x="243"/>
        <item x="43"/>
        <item x="125"/>
        <item x="376"/>
        <item x="314"/>
        <item x="339"/>
        <item x="369"/>
        <item x="50"/>
        <item x="45"/>
        <item x="97"/>
        <item x="116"/>
        <item x="30"/>
        <item x="225"/>
        <item x="83"/>
        <item x="135"/>
        <item x="298"/>
        <item x="312"/>
        <item x="310"/>
        <item x="296"/>
        <item x="90"/>
        <item x="275"/>
        <item x="247"/>
        <item x="194"/>
        <item x="170"/>
        <item x="11"/>
        <item x="127"/>
        <item x="353"/>
        <item x="280"/>
        <item x="22"/>
        <item x="162"/>
        <item x="12"/>
        <item x="216"/>
        <item x="332"/>
        <item x="238"/>
        <item x="199"/>
        <item x="64"/>
        <item x="24"/>
        <item x="349"/>
        <item x="230"/>
        <item x="99"/>
        <item x="140"/>
        <item x="180"/>
        <item x="119"/>
        <item x="322"/>
        <item x="6"/>
        <item x="148"/>
        <item x="1"/>
        <item x="68"/>
        <item x="144"/>
        <item x="288"/>
        <item x="251"/>
        <item x="7"/>
        <item x="134"/>
        <item x="201"/>
        <item x="4"/>
        <item x="51"/>
        <item x="356"/>
        <item x="348"/>
        <item x="42"/>
        <item x="343"/>
        <item x="393"/>
        <item x="178"/>
        <item x="345"/>
        <item x="145"/>
        <item x="88"/>
        <item x="158"/>
        <item x="74"/>
        <item x="388"/>
        <item x="377"/>
        <item x="196"/>
        <item x="189"/>
        <item x="36"/>
        <item x="87"/>
        <item x="157"/>
        <item x="9"/>
        <item x="391"/>
        <item x="246"/>
        <item x="219"/>
        <item x="382"/>
        <item x="284"/>
        <item x="344"/>
        <item x="177"/>
        <item x="211"/>
        <item x="103"/>
        <item x="156"/>
        <item x="282"/>
        <item x="149"/>
        <item x="49"/>
        <item x="351"/>
        <item x="58"/>
        <item x="20"/>
        <item x="169"/>
        <item x="278"/>
        <item x="69"/>
        <item x="234"/>
        <item x="18"/>
        <item x="215"/>
        <item x="3"/>
        <item x="123"/>
        <item x="17"/>
        <item x="208"/>
        <item x="184"/>
        <item x="396"/>
        <item x="67"/>
        <item x="57"/>
        <item x="77"/>
        <item x="176"/>
        <item x="151"/>
        <item x="73"/>
        <item x="102"/>
        <item x="297"/>
        <item x="370"/>
        <item x="285"/>
        <item x="259"/>
        <item x="168"/>
        <item x="172"/>
        <item x="72"/>
        <item x="248"/>
        <item x="233"/>
        <item x="286"/>
        <item x="262"/>
        <item x="319"/>
        <item x="76"/>
        <item x="41"/>
        <item x="323"/>
        <item x="316"/>
        <item x="324"/>
        <item x="330"/>
        <item x="109"/>
        <item x="354"/>
        <item x="272"/>
        <item x="120"/>
        <item x="60"/>
        <item x="16"/>
        <item x="23"/>
        <item x="337"/>
        <item x="273"/>
        <item x="205"/>
        <item x="394"/>
        <item x="94"/>
        <item x="61"/>
        <item x="8"/>
        <item x="106"/>
        <item x="292"/>
        <item x="160"/>
        <item x="334"/>
        <item x="386"/>
        <item x="146"/>
        <item x="159"/>
        <item x="202"/>
        <item x="126"/>
        <item x="63"/>
        <item x="387"/>
        <item x="357"/>
        <item x="65"/>
        <item x="35"/>
        <item x="325"/>
        <item x="223"/>
        <item x="279"/>
        <item x="374"/>
        <item x="181"/>
        <item x="85"/>
        <item x="113"/>
        <item x="124"/>
        <item x="39"/>
        <item x="263"/>
        <item x="373"/>
        <item x="186"/>
        <item x="62"/>
        <item x="360"/>
        <item x="89"/>
        <item x="301"/>
        <item x="182"/>
        <item x="91"/>
        <item x="309"/>
        <item x="200"/>
        <item x="359"/>
        <item x="355"/>
        <item x="141"/>
        <item x="300"/>
        <item x="53"/>
        <item x="56"/>
        <item x="318"/>
        <item x="261"/>
        <item x="107"/>
        <item x="54"/>
        <item x="358"/>
        <item x="290"/>
        <item x="277"/>
        <item x="152"/>
        <item x="350"/>
        <item x="78"/>
        <item x="362"/>
        <item x="241"/>
        <item x="304"/>
        <item x="283"/>
        <item x="110"/>
        <item x="192"/>
        <item x="363"/>
        <item x="34"/>
        <item x="269"/>
        <item x="59"/>
        <item x="104"/>
        <item x="265"/>
        <item x="100"/>
        <item x="255"/>
        <item x="313"/>
        <item x="191"/>
        <item x="274"/>
        <item x="10"/>
        <item x="173"/>
        <item x="193"/>
        <item x="229"/>
        <item x="220"/>
        <item x="203"/>
        <item x="291"/>
        <item x="352"/>
        <item x="38"/>
        <item x="128"/>
        <item x="253"/>
        <item x="37"/>
        <item x="295"/>
        <item x="206"/>
        <item x="333"/>
        <item x="270"/>
        <item x="209"/>
        <item x="19"/>
        <item x="150"/>
        <item x="84"/>
        <item x="96"/>
        <item x="213"/>
        <item x="383"/>
        <item x="82"/>
        <item x="372"/>
        <item x="179"/>
        <item x="47"/>
        <item x="366"/>
        <item x="242"/>
        <item x="131"/>
        <item x="108"/>
        <item x="81"/>
        <item x="331"/>
        <item x="317"/>
        <item x="249"/>
        <item x="257"/>
        <item x="327"/>
        <item x="190"/>
        <item x="335"/>
        <item x="105"/>
        <item x="303"/>
        <item x="46"/>
        <item x="268"/>
        <item x="228"/>
        <item x="250"/>
        <item x="326"/>
        <item x="264"/>
        <item x="254"/>
        <item x="217"/>
        <item x="311"/>
        <item x="232"/>
        <item x="329"/>
        <item x="364"/>
        <item x="302"/>
        <item x="361"/>
        <item x="397"/>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220">
        <item x="3"/>
        <item x="4"/>
        <item x="1"/>
        <item x="0"/>
        <item x="6"/>
        <item x="5"/>
        <item x="9"/>
        <item x="8"/>
        <item x="11"/>
        <item x="10"/>
        <item x="12"/>
        <item x="13"/>
        <item x="15"/>
        <item x="7"/>
        <item x="16"/>
        <item x="14"/>
        <item x="18"/>
        <item x="20"/>
        <item x="19"/>
        <item x="21"/>
        <item x="23"/>
        <item x="28"/>
        <item x="25"/>
        <item x="24"/>
        <item x="26"/>
        <item x="30"/>
        <item x="27"/>
        <item x="33"/>
        <item x="32"/>
        <item x="29"/>
        <item x="34"/>
        <item x="38"/>
        <item x="35"/>
        <item x="39"/>
        <item x="40"/>
        <item x="41"/>
        <item x="36"/>
        <item x="37"/>
        <item x="46"/>
        <item x="43"/>
        <item x="31"/>
        <item x="45"/>
        <item x="44"/>
        <item x="42"/>
        <item x="47"/>
        <item x="48"/>
        <item x="49"/>
        <item x="50"/>
        <item x="53"/>
        <item x="51"/>
        <item x="54"/>
        <item x="52"/>
        <item x="56"/>
        <item x="55"/>
        <item x="59"/>
        <item x="64"/>
        <item x="57"/>
        <item x="58"/>
        <item x="60"/>
        <item x="63"/>
        <item x="62"/>
        <item x="65"/>
        <item x="61"/>
        <item x="68"/>
        <item x="66"/>
        <item x="67"/>
        <item x="73"/>
        <item x="72"/>
        <item x="75"/>
        <item x="76"/>
        <item x="77"/>
        <item x="71"/>
        <item x="69"/>
        <item x="81"/>
        <item x="70"/>
        <item x="78"/>
        <item x="79"/>
        <item x="84"/>
        <item x="83"/>
        <item x="85"/>
        <item x="86"/>
        <item x="82"/>
        <item x="88"/>
        <item x="87"/>
        <item x="74"/>
        <item x="92"/>
        <item x="89"/>
        <item x="80"/>
        <item x="93"/>
        <item x="94"/>
        <item x="91"/>
        <item x="95"/>
        <item x="90"/>
        <item x="99"/>
        <item x="98"/>
        <item x="97"/>
        <item x="96"/>
        <item x="104"/>
        <item x="102"/>
        <item x="17"/>
        <item x="103"/>
        <item x="101"/>
        <item x="106"/>
        <item x="100"/>
        <item x="107"/>
        <item x="109"/>
        <item x="108"/>
        <item x="105"/>
        <item x="112"/>
        <item x="116"/>
        <item x="117"/>
        <item x="114"/>
        <item x="118"/>
        <item x="22"/>
        <item x="111"/>
        <item x="115"/>
        <item x="123"/>
        <item x="110"/>
        <item x="120"/>
        <item x="124"/>
        <item x="125"/>
        <item x="119"/>
        <item x="122"/>
        <item x="126"/>
        <item x="127"/>
        <item x="121"/>
        <item x="128"/>
        <item x="130"/>
        <item x="132"/>
        <item x="133"/>
        <item x="129"/>
        <item x="131"/>
        <item x="136"/>
        <item x="137"/>
        <item x="138"/>
        <item x="134"/>
        <item x="135"/>
        <item x="140"/>
        <item x="139"/>
        <item x="141"/>
        <item x="142"/>
        <item x="143"/>
        <item x="144"/>
        <item x="113"/>
        <item x="145"/>
        <item x="146"/>
        <item x="148"/>
        <item x="147"/>
        <item x="150"/>
        <item x="149"/>
        <item x="151"/>
        <item x="152"/>
        <item x="155"/>
        <item x="159"/>
        <item x="153"/>
        <item x="158"/>
        <item x="156"/>
        <item x="157"/>
        <item x="160"/>
        <item x="162"/>
        <item x="161"/>
        <item x="154"/>
        <item x="163"/>
        <item x="164"/>
        <item x="165"/>
        <item x="166"/>
        <item x="167"/>
        <item x="168"/>
        <item x="171"/>
        <item x="172"/>
        <item x="174"/>
        <item x="170"/>
        <item x="169"/>
        <item x="173"/>
        <item x="176"/>
        <item x="177"/>
        <item x="175"/>
        <item x="180"/>
        <item x="178"/>
        <item x="181"/>
        <item x="179"/>
        <item x="182"/>
        <item x="183"/>
        <item x="184"/>
        <item x="187"/>
        <item x="186"/>
        <item x="185"/>
        <item x="189"/>
        <item x="190"/>
        <item x="188"/>
        <item x="191"/>
        <item x="193"/>
        <item x="194"/>
        <item x="196"/>
        <item x="192"/>
        <item x="195"/>
        <item x="199"/>
        <item x="197"/>
        <item x="200"/>
        <item x="201"/>
        <item x="202"/>
        <item x="204"/>
        <item x="205"/>
        <item x="203"/>
        <item x="198"/>
        <item x="208"/>
        <item x="206"/>
        <item x="210"/>
        <item x="209"/>
        <item x="207"/>
        <item x="212"/>
        <item x="211"/>
        <item x="213"/>
        <item x="214"/>
        <item x="215"/>
        <item x="216"/>
        <item x="218"/>
        <item x="219"/>
        <item x="217"/>
        <item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0">
        <item x="10"/>
        <item x="26"/>
        <item x="12"/>
        <item x="2"/>
        <item x="4"/>
        <item x="14"/>
        <item x="27"/>
        <item x="22"/>
        <item x="23"/>
        <item x="6"/>
        <item x="19"/>
        <item x="7"/>
        <item x="15"/>
        <item x="17"/>
        <item x="5"/>
        <item x="0"/>
        <item x="13"/>
        <item x="11"/>
        <item x="1"/>
        <item x="18"/>
        <item x="8"/>
        <item x="21"/>
        <item x="20"/>
        <item x="24"/>
        <item x="25"/>
        <item x="16"/>
        <item x="29"/>
        <item x="28"/>
        <item x="9"/>
        <item x="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dataField="1" compact="0" outline="0" multipleItemSelectionAllowed="1" showAll="0" defaultSubtotal="0">
      <items count="5">
        <item h="1" x="0"/>
        <item x="2"/>
        <item x="3"/>
        <item h="1" x="1"/>
        <item h="1" x="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4">
    <field x="37"/>
    <field x="22"/>
    <field x="21"/>
    <field x="27"/>
  </rowFields>
  <rowItems count="14">
    <i>
      <x v="1"/>
      <x v="4"/>
      <x v="320"/>
      <x v="208"/>
    </i>
    <i r="1">
      <x v="49"/>
      <x v="327"/>
      <x v="219"/>
    </i>
    <i r="1">
      <x v="279"/>
      <x v="305"/>
      <x v="211"/>
    </i>
    <i r="1">
      <x v="285"/>
      <x v="319"/>
      <x v="219"/>
    </i>
    <i r="1">
      <x v="295"/>
      <x v="324"/>
      <x v="207"/>
    </i>
    <i>
      <x v="6"/>
      <x v="114"/>
      <x v="322"/>
      <x v="210"/>
    </i>
    <i r="1">
      <x v="200"/>
      <x v="326"/>
      <x v="219"/>
    </i>
    <i r="1">
      <x v="364"/>
      <x v="323"/>
      <x v="219"/>
    </i>
    <i>
      <x v="8"/>
      <x v="271"/>
      <x v="330"/>
      <x v="218"/>
    </i>
    <i>
      <x v="12"/>
      <x v="299"/>
      <x v="291"/>
      <x v="219"/>
    </i>
    <i>
      <x v="23"/>
      <x v="48"/>
      <x v="314"/>
      <x v="206"/>
    </i>
    <i>
      <x v="24"/>
      <x v="17"/>
      <x v="318"/>
      <x v="209"/>
    </i>
    <i>
      <x v="26"/>
      <x v="79"/>
      <x v="329"/>
      <x v="216"/>
    </i>
    <i r="1">
      <x v="222"/>
      <x v="335"/>
      <x v="215"/>
    </i>
  </rowItems>
  <colFields count="1">
    <field x="43"/>
  </colFields>
  <colItems count="2">
    <i>
      <x v="1"/>
    </i>
    <i>
      <x v="2"/>
    </i>
  </colItems>
  <dataFields count="1">
    <dataField name="Count of Current Status" fld="43" subtotal="count" baseField="0" baseItem="0"/>
  </dataFields>
  <formats count="46">
    <format dxfId="114">
      <pivotArea field="27" type="button" dataOnly="0" labelOnly="1" outline="0" axis="axisRow" fieldPosition="3"/>
    </format>
    <format dxfId="113">
      <pivotArea dataOnly="0" labelOnly="1" outline="0" fieldPosition="0">
        <references count="1">
          <reference field="37" count="1">
            <x v="1"/>
          </reference>
        </references>
      </pivotArea>
    </format>
    <format dxfId="112">
      <pivotArea dataOnly="0" labelOnly="1" outline="0" fieldPosition="0">
        <references count="1">
          <reference field="37" count="1">
            <x v="6"/>
          </reference>
        </references>
      </pivotArea>
    </format>
    <format dxfId="111">
      <pivotArea dataOnly="0" labelOnly="1" outline="0" fieldPosition="0">
        <references count="1">
          <reference field="37" count="1">
            <x v="8"/>
          </reference>
        </references>
      </pivotArea>
    </format>
    <format dxfId="110">
      <pivotArea dataOnly="0" labelOnly="1" outline="0" fieldPosition="0">
        <references count="1">
          <reference field="37" count="1">
            <x v="12"/>
          </reference>
        </references>
      </pivotArea>
    </format>
    <format dxfId="109">
      <pivotArea dataOnly="0" labelOnly="1" outline="0" fieldPosition="0">
        <references count="1">
          <reference field="37" count="1">
            <x v="23"/>
          </reference>
        </references>
      </pivotArea>
    </format>
    <format dxfId="108">
      <pivotArea dataOnly="0" labelOnly="1" outline="0" fieldPosition="0">
        <references count="1">
          <reference field="37" count="1">
            <x v="24"/>
          </reference>
        </references>
      </pivotArea>
    </format>
    <format dxfId="107">
      <pivotArea dataOnly="0" labelOnly="1" outline="0" fieldPosition="0">
        <references count="1">
          <reference field="37" count="1">
            <x v="26"/>
          </reference>
        </references>
      </pivotArea>
    </format>
    <format dxfId="106">
      <pivotArea dataOnly="0" labelOnly="1" grandRow="1" outline="0" fieldPosition="0"/>
    </format>
    <format dxfId="105">
      <pivotArea dataOnly="0" labelOnly="1" outline="0" fieldPosition="0">
        <references count="2">
          <reference field="22" count="1">
            <x v="4"/>
          </reference>
          <reference field="37" count="1" selected="0">
            <x v="1"/>
          </reference>
        </references>
      </pivotArea>
    </format>
    <format dxfId="104">
      <pivotArea dataOnly="0" labelOnly="1" outline="0" fieldPosition="0">
        <references count="2">
          <reference field="22" count="1">
            <x v="49"/>
          </reference>
          <reference field="37" count="1" selected="0">
            <x v="1"/>
          </reference>
        </references>
      </pivotArea>
    </format>
    <format dxfId="103">
      <pivotArea dataOnly="0" labelOnly="1" outline="0" fieldPosition="0">
        <references count="2">
          <reference field="22" count="1">
            <x v="279"/>
          </reference>
          <reference field="37" count="1" selected="0">
            <x v="1"/>
          </reference>
        </references>
      </pivotArea>
    </format>
    <format dxfId="102">
      <pivotArea dataOnly="0" labelOnly="1" outline="0" fieldPosition="0">
        <references count="2">
          <reference field="22" count="1">
            <x v="285"/>
          </reference>
          <reference field="37" count="1" selected="0">
            <x v="1"/>
          </reference>
        </references>
      </pivotArea>
    </format>
    <format dxfId="101">
      <pivotArea dataOnly="0" labelOnly="1" outline="0" fieldPosition="0">
        <references count="2">
          <reference field="22" count="1">
            <x v="295"/>
          </reference>
          <reference field="37" count="1" selected="0">
            <x v="1"/>
          </reference>
        </references>
      </pivotArea>
    </format>
    <format dxfId="100">
      <pivotArea dataOnly="0" labelOnly="1" outline="0" fieldPosition="0">
        <references count="2">
          <reference field="22" count="1">
            <x v="114"/>
          </reference>
          <reference field="37" count="1" selected="0">
            <x v="6"/>
          </reference>
        </references>
      </pivotArea>
    </format>
    <format dxfId="99">
      <pivotArea dataOnly="0" labelOnly="1" outline="0" fieldPosition="0">
        <references count="2">
          <reference field="22" count="1">
            <x v="200"/>
          </reference>
          <reference field="37" count="1" selected="0">
            <x v="6"/>
          </reference>
        </references>
      </pivotArea>
    </format>
    <format dxfId="98">
      <pivotArea dataOnly="0" labelOnly="1" outline="0" fieldPosition="0">
        <references count="2">
          <reference field="22" count="1">
            <x v="364"/>
          </reference>
          <reference field="37" count="1" selected="0">
            <x v="6"/>
          </reference>
        </references>
      </pivotArea>
    </format>
    <format dxfId="97">
      <pivotArea dataOnly="0" labelOnly="1" outline="0" fieldPosition="0">
        <references count="2">
          <reference field="22" count="1">
            <x v="271"/>
          </reference>
          <reference field="37" count="1" selected="0">
            <x v="8"/>
          </reference>
        </references>
      </pivotArea>
    </format>
    <format dxfId="96">
      <pivotArea dataOnly="0" labelOnly="1" outline="0" fieldPosition="0">
        <references count="2">
          <reference field="22" count="1">
            <x v="299"/>
          </reference>
          <reference field="37" count="1" selected="0">
            <x v="12"/>
          </reference>
        </references>
      </pivotArea>
    </format>
    <format dxfId="95">
      <pivotArea dataOnly="0" labelOnly="1" outline="0" fieldPosition="0">
        <references count="2">
          <reference field="22" count="1">
            <x v="48"/>
          </reference>
          <reference field="37" count="1" selected="0">
            <x v="23"/>
          </reference>
        </references>
      </pivotArea>
    </format>
    <format dxfId="94">
      <pivotArea dataOnly="0" labelOnly="1" outline="0" fieldPosition="0">
        <references count="2">
          <reference field="22" count="1">
            <x v="17"/>
          </reference>
          <reference field="37" count="1" selected="0">
            <x v="24"/>
          </reference>
        </references>
      </pivotArea>
    </format>
    <format dxfId="93">
      <pivotArea dataOnly="0" labelOnly="1" outline="0" fieldPosition="0">
        <references count="2">
          <reference field="22" count="1">
            <x v="90"/>
          </reference>
          <reference field="37" count="1" selected="0">
            <x v="24"/>
          </reference>
        </references>
      </pivotArea>
    </format>
    <format dxfId="92">
      <pivotArea dataOnly="0" labelOnly="1" outline="0" fieldPosition="0">
        <references count="2">
          <reference field="22" count="1">
            <x v="366"/>
          </reference>
          <reference field="37" count="1" selected="0">
            <x v="24"/>
          </reference>
        </references>
      </pivotArea>
    </format>
    <format dxfId="91">
      <pivotArea dataOnly="0" labelOnly="1" outline="0" fieldPosition="0">
        <references count="2">
          <reference field="22" count="1">
            <x v="79"/>
          </reference>
          <reference field="37" count="1" selected="0">
            <x v="26"/>
          </reference>
        </references>
      </pivotArea>
    </format>
    <format dxfId="90">
      <pivotArea dataOnly="0" labelOnly="1" outline="0" fieldPosition="0">
        <references count="2">
          <reference field="22" count="1">
            <x v="222"/>
          </reference>
          <reference field="37" count="1" selected="0">
            <x v="26"/>
          </reference>
        </references>
      </pivotArea>
    </format>
    <format dxfId="89">
      <pivotArea dataOnly="0" labelOnly="1" outline="0" fieldPosition="0">
        <references count="3">
          <reference field="22" count="1" selected="0">
            <x v="4"/>
          </reference>
          <reference field="27" count="1">
            <x v="208"/>
          </reference>
          <reference field="37" count="1" selected="0">
            <x v="1"/>
          </reference>
        </references>
      </pivotArea>
    </format>
    <format dxfId="88">
      <pivotArea dataOnly="0" labelOnly="1" outline="0" fieldPosition="0">
        <references count="3">
          <reference field="22" count="1" selected="0">
            <x v="49"/>
          </reference>
          <reference field="27" count="1">
            <x v="219"/>
          </reference>
          <reference field="37" count="1" selected="0">
            <x v="1"/>
          </reference>
        </references>
      </pivotArea>
    </format>
    <format dxfId="87">
      <pivotArea dataOnly="0" labelOnly="1" outline="0" fieldPosition="0">
        <references count="3">
          <reference field="22" count="1" selected="0">
            <x v="279"/>
          </reference>
          <reference field="27" count="1">
            <x v="211"/>
          </reference>
          <reference field="37" count="1" selected="0">
            <x v="1"/>
          </reference>
        </references>
      </pivotArea>
    </format>
    <format dxfId="86">
      <pivotArea dataOnly="0" labelOnly="1" outline="0" fieldPosition="0">
        <references count="3">
          <reference field="22" count="1" selected="0">
            <x v="285"/>
          </reference>
          <reference field="27" count="1">
            <x v="219"/>
          </reference>
          <reference field="37" count="1" selected="0">
            <x v="1"/>
          </reference>
        </references>
      </pivotArea>
    </format>
    <format dxfId="85">
      <pivotArea dataOnly="0" labelOnly="1" outline="0" fieldPosition="0">
        <references count="3">
          <reference field="22" count="1" selected="0">
            <x v="295"/>
          </reference>
          <reference field="27" count="1">
            <x v="207"/>
          </reference>
          <reference field="37" count="1" selected="0">
            <x v="1"/>
          </reference>
        </references>
      </pivotArea>
    </format>
    <format dxfId="84">
      <pivotArea dataOnly="0" labelOnly="1" outline="0" fieldPosition="0">
        <references count="3">
          <reference field="22" count="1" selected="0">
            <x v="114"/>
          </reference>
          <reference field="27" count="1">
            <x v="210"/>
          </reference>
          <reference field="37" count="1" selected="0">
            <x v="6"/>
          </reference>
        </references>
      </pivotArea>
    </format>
    <format dxfId="83">
      <pivotArea dataOnly="0" labelOnly="1" outline="0" fieldPosition="0">
        <references count="3">
          <reference field="22" count="1" selected="0">
            <x v="200"/>
          </reference>
          <reference field="27" count="1">
            <x v="219"/>
          </reference>
          <reference field="37" count="1" selected="0">
            <x v="6"/>
          </reference>
        </references>
      </pivotArea>
    </format>
    <format dxfId="82">
      <pivotArea dataOnly="0" labelOnly="1" outline="0" fieldPosition="0">
        <references count="3">
          <reference field="22" count="1" selected="0">
            <x v="364"/>
          </reference>
          <reference field="27" count="1">
            <x v="219"/>
          </reference>
          <reference field="37" count="1" selected="0">
            <x v="6"/>
          </reference>
        </references>
      </pivotArea>
    </format>
    <format dxfId="81">
      <pivotArea dataOnly="0" labelOnly="1" outline="0" fieldPosition="0">
        <references count="3">
          <reference field="22" count="1" selected="0">
            <x v="271"/>
          </reference>
          <reference field="27" count="1">
            <x v="218"/>
          </reference>
          <reference field="37" count="1" selected="0">
            <x v="8"/>
          </reference>
        </references>
      </pivotArea>
    </format>
    <format dxfId="80">
      <pivotArea dataOnly="0" labelOnly="1" outline="0" fieldPosition="0">
        <references count="3">
          <reference field="22" count="1" selected="0">
            <x v="299"/>
          </reference>
          <reference field="27" count="1">
            <x v="219"/>
          </reference>
          <reference field="37" count="1" selected="0">
            <x v="12"/>
          </reference>
        </references>
      </pivotArea>
    </format>
    <format dxfId="79">
      <pivotArea dataOnly="0" labelOnly="1" outline="0" fieldPosition="0">
        <references count="3">
          <reference field="22" count="1" selected="0">
            <x v="48"/>
          </reference>
          <reference field="27" count="1">
            <x v="206"/>
          </reference>
          <reference field="37" count="1" selected="0">
            <x v="23"/>
          </reference>
        </references>
      </pivotArea>
    </format>
    <format dxfId="78">
      <pivotArea dataOnly="0" labelOnly="1" outline="0" fieldPosition="0">
        <references count="3">
          <reference field="22" count="1" selected="0">
            <x v="17"/>
          </reference>
          <reference field="27" count="1">
            <x v="209"/>
          </reference>
          <reference field="37" count="1" selected="0">
            <x v="24"/>
          </reference>
        </references>
      </pivotArea>
    </format>
    <format dxfId="77">
      <pivotArea dataOnly="0" labelOnly="1" outline="0" fieldPosition="0">
        <references count="3">
          <reference field="22" count="1" selected="0">
            <x v="90"/>
          </reference>
          <reference field="27" count="1">
            <x v="204"/>
          </reference>
          <reference field="37" count="1" selected="0">
            <x v="24"/>
          </reference>
        </references>
      </pivotArea>
    </format>
    <format dxfId="76">
      <pivotArea dataOnly="0" labelOnly="1" outline="0" fieldPosition="0">
        <references count="3">
          <reference field="22" count="1" selected="0">
            <x v="366"/>
          </reference>
          <reference field="27" count="1">
            <x v="198"/>
          </reference>
          <reference field="37" count="1" selected="0">
            <x v="24"/>
          </reference>
        </references>
      </pivotArea>
    </format>
    <format dxfId="75">
      <pivotArea dataOnly="0" labelOnly="1" outline="0" fieldPosition="0">
        <references count="3">
          <reference field="22" count="1" selected="0">
            <x v="79"/>
          </reference>
          <reference field="27" count="1">
            <x v="216"/>
          </reference>
          <reference field="37" count="1" selected="0">
            <x v="26"/>
          </reference>
        </references>
      </pivotArea>
    </format>
    <format dxfId="74">
      <pivotArea dataOnly="0" labelOnly="1" outline="0" fieldPosition="0">
        <references count="3">
          <reference field="22" count="1" selected="0">
            <x v="222"/>
          </reference>
          <reference field="27" count="1">
            <x v="215"/>
          </reference>
          <reference field="37" count="1" selected="0">
            <x v="26"/>
          </reference>
        </references>
      </pivotArea>
    </format>
    <format dxfId="73">
      <pivotArea field="22" type="button" dataOnly="0" labelOnly="1" outline="0" axis="axisRow" fieldPosition="1"/>
    </format>
    <format dxfId="72">
      <pivotArea outline="0" collapsedLevelsAreSubtotals="1" fieldPosition="0"/>
    </format>
    <format dxfId="71">
      <pivotArea field="43" type="button" dataOnly="0" labelOnly="1" outline="0" axis="axisCol" fieldPosition="0"/>
    </format>
    <format dxfId="70">
      <pivotArea type="topRight" dataOnly="0" labelOnly="1" outline="0" fieldPosition="0"/>
    </format>
    <format dxfId="69">
      <pivotArea dataOnly="0" labelOnly="1" outline="0" fieldPosition="0">
        <references count="1">
          <reference field="4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A7795BA-EA1D-465E-B662-8BADA1EFBC51}"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3:B13" firstHeaderRow="1" firstDataRow="1" firstDataCol="1" rowPageCount="1" colPageCount="1"/>
  <pivotFields count="53">
    <pivotField dataField="1"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53">
        <item x="5"/>
        <item x="36"/>
        <item x="51"/>
        <item x="34"/>
        <item x="44"/>
        <item x="46"/>
        <item x="49"/>
        <item x="57"/>
        <item x="2"/>
        <item x="38"/>
        <item x="28"/>
        <item x="39"/>
        <item x="23"/>
        <item x="42"/>
        <item x="6"/>
        <item x="11"/>
        <item x="52"/>
        <item x="19"/>
        <item x="60"/>
        <item x="24"/>
        <item x="31"/>
        <item x="48"/>
        <item m="1" x="133"/>
        <item x="26"/>
        <item x="29"/>
        <item x="53"/>
        <item x="14"/>
        <item x="35"/>
        <item m="1" x="128"/>
        <item x="54"/>
        <item x="55"/>
        <item x="0"/>
        <item x="7"/>
        <item x="45"/>
        <item x="40"/>
        <item x="56"/>
        <item m="1" x="142"/>
        <item x="41"/>
        <item x="50"/>
        <item x="1"/>
        <item x="30"/>
        <item x="33"/>
        <item x="32"/>
        <item x="58"/>
        <item x="37"/>
        <item x="47"/>
        <item x="84"/>
        <item m="1" x="135"/>
        <item m="1" x="150"/>
        <item x="61"/>
        <item x="62"/>
        <item x="63"/>
        <item x="64"/>
        <item x="66"/>
        <item x="4"/>
        <item x="9"/>
        <item m="1" x="141"/>
        <item x="73"/>
        <item x="69"/>
        <item x="71"/>
        <item x="70"/>
        <item m="1" x="130"/>
        <item x="72"/>
        <item m="1" x="126"/>
        <item m="1" x="131"/>
        <item m="1" x="144"/>
        <item m="1" x="124"/>
        <item x="65"/>
        <item x="77"/>
        <item m="1" x="143"/>
        <item m="1" x="149"/>
        <item x="59"/>
        <item m="1" x="120"/>
        <item x="68"/>
        <item x="74"/>
        <item x="75"/>
        <item m="1" x="125"/>
        <item x="67"/>
        <item x="76"/>
        <item m="1" x="123"/>
        <item x="78"/>
        <item m="1" x="122"/>
        <item x="79"/>
        <item m="1" x="121"/>
        <item x="81"/>
        <item m="1" x="145"/>
        <item x="101"/>
        <item x="83"/>
        <item x="89"/>
        <item x="86"/>
        <item x="88"/>
        <item x="82"/>
        <item m="1" x="147"/>
        <item x="90"/>
        <item x="96"/>
        <item m="1" x="127"/>
        <item x="85"/>
        <item m="1" x="136"/>
        <item m="1" x="148"/>
        <item x="93"/>
        <item x="94"/>
        <item x="91"/>
        <item x="95"/>
        <item x="109"/>
        <item x="80"/>
        <item x="92"/>
        <item m="1" x="146"/>
        <item m="1" x="134"/>
        <item x="87"/>
        <item m="1" x="132"/>
        <item x="100"/>
        <item m="1" x="129"/>
        <item x="3"/>
        <item x="8"/>
        <item x="10"/>
        <item x="12"/>
        <item x="13"/>
        <item x="15"/>
        <item x="16"/>
        <item x="17"/>
        <item x="18"/>
        <item x="20"/>
        <item x="21"/>
        <item x="22"/>
        <item x="25"/>
        <item x="27"/>
        <item x="43"/>
        <item x="99"/>
        <item m="1" x="137"/>
        <item x="102"/>
        <item m="1" x="151"/>
        <item x="97"/>
        <item m="1" x="139"/>
        <item x="103"/>
        <item m="1" x="140"/>
        <item x="105"/>
        <item x="104"/>
        <item x="98"/>
        <item x="106"/>
        <item m="1" x="138"/>
        <item x="107"/>
        <item m="1" x="119"/>
        <item m="1" x="117"/>
        <item x="111"/>
        <item x="108"/>
        <item m="1" x="118"/>
        <item x="112"/>
        <item x="110"/>
        <item x="113"/>
        <item x="114"/>
        <item x="115"/>
        <item x="116"/>
        <item t="default"/>
      </items>
    </pivotField>
    <pivotField showAll="0">
      <items count="4">
        <item x="0"/>
        <item x="1"/>
        <item x="2"/>
        <item t="default"/>
      </items>
    </pivotField>
    <pivotField showAll="0"/>
    <pivotField showAll="0"/>
    <pivotField showAll="0"/>
    <pivotField showAll="0"/>
    <pivotField showAll="0"/>
    <pivotField showAll="0"/>
    <pivotField showAll="0"/>
    <pivotField axis="axisRow" showAll="0">
      <items count="7">
        <item sd="0" x="0"/>
        <item n="CYQ1" sd="0" x="1"/>
        <item n="CYQ2" sd="0" x="2"/>
        <item n="CYQ3" sd="0" x="3"/>
        <item n="CYQ4" sd="0" x="4"/>
        <item x="5"/>
        <item t="default" sd="0"/>
      </items>
    </pivotField>
    <pivotField axis="axisRow" showAll="0">
      <items count="6">
        <item h="1" x="0"/>
        <item n="CY2022" x="1"/>
        <item n="CY2023" x="2"/>
        <item h="1" x="3"/>
        <item h="1" x="4"/>
        <item t="default"/>
      </items>
    </pivotField>
    <pivotField dragToRow="0" dragToCol="0" dragToPage="0" showAll="0" defaultSubtotal="0"/>
  </pivotFields>
  <rowFields count="3">
    <field x="51"/>
    <field x="50"/>
    <field x="1"/>
  </rowFields>
  <rowItems count="10">
    <i>
      <x v="1"/>
    </i>
    <i r="1">
      <x v="2"/>
    </i>
    <i r="1">
      <x v="3"/>
    </i>
    <i r="1">
      <x v="4"/>
    </i>
    <i>
      <x v="2"/>
    </i>
    <i r="1">
      <x v="1"/>
    </i>
    <i r="1">
      <x v="2"/>
    </i>
    <i r="1">
      <x v="3"/>
    </i>
    <i r="1">
      <x v="4"/>
    </i>
    <i t="grand">
      <x/>
    </i>
  </rowItems>
  <colItems count="1">
    <i/>
  </colItems>
  <pageFields count="1">
    <pageField fld="41" hier="-1"/>
  </pageFields>
  <dataFields count="1">
    <dataField name="Count of I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F183030-BF32-4930-8348-9B7D86FF55CF}"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43:B53" firstHeaderRow="1" firstDataRow="1" firstDataCol="1" rowPageCount="1" colPageCount="1"/>
  <pivotFields count="53">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Page" multipleItemSelectionAllowed="1" showAll="0">
      <items count="153">
        <item x="5"/>
        <item x="36"/>
        <item x="51"/>
        <item x="34"/>
        <item x="44"/>
        <item x="46"/>
        <item x="49"/>
        <item x="57"/>
        <item x="2"/>
        <item x="38"/>
        <item x="28"/>
        <item x="39"/>
        <item x="23"/>
        <item x="42"/>
        <item x="6"/>
        <item x="11"/>
        <item x="52"/>
        <item x="19"/>
        <item x="60"/>
        <item x="24"/>
        <item x="31"/>
        <item x="48"/>
        <item m="1" x="133"/>
        <item x="26"/>
        <item x="29"/>
        <item x="53"/>
        <item x="14"/>
        <item x="35"/>
        <item m="1" x="128"/>
        <item x="54"/>
        <item x="55"/>
        <item x="0"/>
        <item x="7"/>
        <item x="45"/>
        <item x="40"/>
        <item x="56"/>
        <item m="1" x="142"/>
        <item x="41"/>
        <item x="50"/>
        <item x="1"/>
        <item x="30"/>
        <item x="33"/>
        <item x="32"/>
        <item x="58"/>
        <item x="37"/>
        <item x="47"/>
        <item x="84"/>
        <item m="1" x="135"/>
        <item m="1" x="150"/>
        <item x="61"/>
        <item x="62"/>
        <item x="63"/>
        <item x="64"/>
        <item x="66"/>
        <item x="4"/>
        <item x="9"/>
        <item m="1" x="141"/>
        <item x="73"/>
        <item x="69"/>
        <item x="71"/>
        <item x="70"/>
        <item m="1" x="130"/>
        <item x="72"/>
        <item m="1" x="126"/>
        <item m="1" x="131"/>
        <item m="1" x="144"/>
        <item m="1" x="124"/>
        <item x="65"/>
        <item x="77"/>
        <item m="1" x="143"/>
        <item m="1" x="149"/>
        <item x="59"/>
        <item m="1" x="120"/>
        <item x="68"/>
        <item x="74"/>
        <item x="75"/>
        <item m="1" x="125"/>
        <item x="67"/>
        <item x="76"/>
        <item m="1" x="123"/>
        <item x="78"/>
        <item m="1" x="122"/>
        <item x="79"/>
        <item m="1" x="121"/>
        <item x="81"/>
        <item m="1" x="145"/>
        <item x="101"/>
        <item x="83"/>
        <item x="89"/>
        <item x="86"/>
        <item x="88"/>
        <item x="82"/>
        <item m="1" x="147"/>
        <item x="90"/>
        <item x="96"/>
        <item m="1" x="127"/>
        <item x="85"/>
        <item m="1" x="136"/>
        <item m="1" x="148"/>
        <item x="93"/>
        <item x="94"/>
        <item x="91"/>
        <item x="95"/>
        <item x="109"/>
        <item x="80"/>
        <item x="92"/>
        <item m="1" x="146"/>
        <item m="1" x="134"/>
        <item x="87"/>
        <item m="1" x="132"/>
        <item x="100"/>
        <item m="1" x="129"/>
        <item x="3"/>
        <item x="8"/>
        <item x="10"/>
        <item x="12"/>
        <item x="13"/>
        <item x="15"/>
        <item x="16"/>
        <item x="17"/>
        <item x="18"/>
        <item x="20"/>
        <item x="21"/>
        <item x="22"/>
        <item x="25"/>
        <item x="27"/>
        <item x="43"/>
        <item x="99"/>
        <item m="1" x="137"/>
        <item x="102"/>
        <item m="1" x="151"/>
        <item x="97"/>
        <item m="1" x="139"/>
        <item x="103"/>
        <item m="1" x="140"/>
        <item x="105"/>
        <item x="104"/>
        <item x="98"/>
        <item x="106"/>
        <item m="1" x="138"/>
        <item x="107"/>
        <item m="1" x="119"/>
        <item m="1" x="117"/>
        <item x="111"/>
        <item x="108"/>
        <item m="1" x="118"/>
        <item x="112"/>
        <item x="110"/>
        <item x="113"/>
        <item x="114"/>
        <item x="115"/>
        <item x="116"/>
        <item t="default"/>
      </items>
    </pivotField>
    <pivotField showAll="0">
      <items count="4">
        <item x="0"/>
        <item x="1"/>
        <item x="2"/>
        <item t="default"/>
      </items>
    </pivotField>
    <pivotField showAll="0"/>
    <pivotField showAll="0"/>
    <pivotField showAll="0"/>
    <pivotField showAll="0"/>
    <pivotField showAll="0"/>
    <pivotField showAll="0"/>
    <pivotField showAll="0"/>
    <pivotField axis="axisRow" showAll="0" defaultSubtotal="0">
      <items count="6">
        <item sd="0" x="0"/>
        <item n="CYQ1" sd="0" x="1"/>
        <item n="CYQ2" sd="0" x="2"/>
        <item n="CYQ3" sd="0" x="3"/>
        <item n="CYQ4" sd="0" x="4"/>
        <item x="5"/>
      </items>
    </pivotField>
    <pivotField axis="axisRow" showAll="0" defaultSubtotal="0">
      <items count="5">
        <item h="1" x="0"/>
        <item n="CY2022" x="1"/>
        <item n="CY2023" x="2"/>
        <item h="1" x="3"/>
        <item h="1" x="4"/>
      </items>
    </pivotField>
    <pivotField dragToRow="0" dragToCol="0" dragToPage="0" showAll="0" defaultSubtotal="0"/>
  </pivotFields>
  <rowFields count="3">
    <field x="51"/>
    <field x="50"/>
    <field x="1"/>
  </rowFields>
  <rowItems count="10">
    <i>
      <x v="1"/>
    </i>
    <i r="1">
      <x v="2"/>
    </i>
    <i r="1">
      <x v="3"/>
    </i>
    <i r="1">
      <x v="4"/>
    </i>
    <i>
      <x v="2"/>
    </i>
    <i r="1">
      <x v="1"/>
    </i>
    <i r="1">
      <x v="2"/>
    </i>
    <i r="1">
      <x v="3"/>
    </i>
    <i r="1">
      <x v="4"/>
    </i>
    <i t="grand">
      <x/>
    </i>
  </rowItems>
  <colItems count="1">
    <i/>
  </colItems>
  <pageFields count="1">
    <pageField fld="41" hier="-1"/>
  </pageFields>
  <dataFields count="1">
    <dataField name="Average of Initial Weight" fld="36" subtotal="average" baseField="0" baseItem="1"/>
  </dataFields>
  <chartFormats count="1">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925136-9733-4EFF-B694-FB006AC5DEE7}"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L25:AQ36" firstHeaderRow="1" firstDataRow="2" firstDataCol="1" rowPageCount="1" colPageCount="1"/>
  <pivotFields count="53">
    <pivotField dataField="1" showAll="0"/>
    <pivotField axis="axisRow" showAll="0">
      <items count="15">
        <item x="0"/>
        <item x="1"/>
        <item x="2"/>
        <item x="3"/>
        <item x="4"/>
        <item x="5"/>
        <item x="6"/>
        <item x="7"/>
        <item x="8"/>
        <item x="9"/>
        <item x="10"/>
        <item x="11"/>
        <item x="12"/>
        <item x="13"/>
        <item t="default"/>
      </items>
    </pivotField>
    <pivotField showAll="0"/>
    <pivotField showAll="0"/>
    <pivotField showAll="0"/>
    <pivotField axis="axisCol" showAll="0">
      <items count="25">
        <item h="1" x="7"/>
        <item h="1" x="8"/>
        <item x="6"/>
        <item x="0"/>
        <item h="1" m="1" x="19"/>
        <item h="1" m="1" x="20"/>
        <item h="1" x="4"/>
        <item h="1" x="10"/>
        <item h="1" x="3"/>
        <item x="1"/>
        <item h="1" x="5"/>
        <item x="2"/>
        <item h="1" x="18"/>
        <item h="1" m="1" x="23"/>
        <item h="1" m="1" x="22"/>
        <item h="1" x="9"/>
        <item h="1" x="11"/>
        <item h="1" x="12"/>
        <item h="1" x="13"/>
        <item h="1" x="14"/>
        <item h="1" m="1" x="21"/>
        <item h="1" x="15"/>
        <item h="1" x="16"/>
        <item h="1"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53">
        <item x="5"/>
        <item x="36"/>
        <item x="51"/>
        <item x="34"/>
        <item x="44"/>
        <item x="46"/>
        <item x="49"/>
        <item x="57"/>
        <item x="2"/>
        <item x="38"/>
        <item x="28"/>
        <item x="39"/>
        <item x="23"/>
        <item x="42"/>
        <item x="6"/>
        <item x="11"/>
        <item x="52"/>
        <item x="19"/>
        <item x="60"/>
        <item x="24"/>
        <item x="31"/>
        <item x="48"/>
        <item m="1" x="133"/>
        <item x="26"/>
        <item x="29"/>
        <item x="53"/>
        <item x="14"/>
        <item x="35"/>
        <item m="1" x="128"/>
        <item x="54"/>
        <item x="55"/>
        <item x="0"/>
        <item x="7"/>
        <item x="45"/>
        <item x="40"/>
        <item x="56"/>
        <item m="1" x="142"/>
        <item x="41"/>
        <item x="50"/>
        <item x="1"/>
        <item x="30"/>
        <item x="33"/>
        <item x="32"/>
        <item x="58"/>
        <item x="37"/>
        <item x="47"/>
        <item x="84"/>
        <item m="1" x="135"/>
        <item m="1" x="150"/>
        <item x="61"/>
        <item x="62"/>
        <item x="63"/>
        <item x="64"/>
        <item x="66"/>
        <item x="4"/>
        <item x="9"/>
        <item m="1" x="141"/>
        <item x="73"/>
        <item x="69"/>
        <item x="71"/>
        <item x="70"/>
        <item m="1" x="130"/>
        <item x="72"/>
        <item m="1" x="126"/>
        <item m="1" x="131"/>
        <item m="1" x="144"/>
        <item m="1" x="124"/>
        <item x="65"/>
        <item x="77"/>
        <item m="1" x="143"/>
        <item m="1" x="149"/>
        <item x="59"/>
        <item m="1" x="120"/>
        <item x="68"/>
        <item x="74"/>
        <item x="75"/>
        <item m="1" x="125"/>
        <item x="67"/>
        <item x="76"/>
        <item m="1" x="123"/>
        <item x="78"/>
        <item m="1" x="122"/>
        <item x="79"/>
        <item m="1" x="121"/>
        <item x="81"/>
        <item m="1" x="145"/>
        <item x="101"/>
        <item x="83"/>
        <item x="89"/>
        <item x="86"/>
        <item x="88"/>
        <item x="82"/>
        <item m="1" x="147"/>
        <item x="90"/>
        <item x="96"/>
        <item m="1" x="127"/>
        <item x="85"/>
        <item m="1" x="136"/>
        <item m="1" x="148"/>
        <item x="93"/>
        <item x="94"/>
        <item x="91"/>
        <item x="95"/>
        <item x="109"/>
        <item x="80"/>
        <item x="92"/>
        <item m="1" x="146"/>
        <item m="1" x="134"/>
        <item x="87"/>
        <item m="1" x="132"/>
        <item x="100"/>
        <item m="1" x="129"/>
        <item x="3"/>
        <item x="8"/>
        <item x="10"/>
        <item x="12"/>
        <item x="13"/>
        <item x="15"/>
        <item x="16"/>
        <item x="17"/>
        <item x="18"/>
        <item x="20"/>
        <item x="21"/>
        <item x="22"/>
        <item x="25"/>
        <item x="27"/>
        <item x="43"/>
        <item x="99"/>
        <item m="1" x="137"/>
        <item x="102"/>
        <item m="1" x="151"/>
        <item x="97"/>
        <item m="1" x="139"/>
        <item x="103"/>
        <item m="1" x="140"/>
        <item x="105"/>
        <item x="104"/>
        <item x="98"/>
        <item x="106"/>
        <item m="1" x="138"/>
        <item x="107"/>
        <item m="1" x="119"/>
        <item m="1" x="117"/>
        <item x="111"/>
        <item x="108"/>
        <item m="1" x="118"/>
        <item x="112"/>
        <item x="110"/>
        <item x="113"/>
        <item x="114"/>
        <item x="115"/>
        <item x="116"/>
        <item t="default"/>
      </items>
    </pivotField>
    <pivotField showAll="0">
      <items count="4">
        <item x="0"/>
        <item x="1"/>
        <item x="2"/>
        <item t="default"/>
      </items>
    </pivotField>
    <pivotField showAll="0"/>
    <pivotField showAll="0"/>
    <pivotField showAll="0"/>
    <pivotField showAll="0"/>
    <pivotField showAll="0"/>
    <pivotField showAll="0"/>
    <pivotField showAll="0"/>
    <pivotField axis="axisRow" showAll="0" defaultSubtotal="0">
      <items count="6">
        <item sd="0" x="0"/>
        <item n="CYQ1" sd="0" x="1"/>
        <item n="CYQ2" sd="0" x="2"/>
        <item n="CYQ3" sd="0" x="3"/>
        <item n="CYQ4" sd="0" x="4"/>
        <item x="5"/>
      </items>
    </pivotField>
    <pivotField axis="axisRow" showAll="0" defaultSubtotal="0">
      <items count="5">
        <item h="1" sd="0" x="0"/>
        <item n="CY2022" x="1"/>
        <item n="CY2023" x="2"/>
        <item h="1" x="3"/>
        <item h="1" x="4"/>
      </items>
    </pivotField>
    <pivotField dragToRow="0" dragToCol="0" dragToPage="0" showAll="0" defaultSubtotal="0"/>
  </pivotFields>
  <rowFields count="3">
    <field x="51"/>
    <field x="50"/>
    <field x="1"/>
  </rowFields>
  <rowItems count="10">
    <i>
      <x v="1"/>
    </i>
    <i r="1">
      <x v="2"/>
    </i>
    <i r="1">
      <x v="3"/>
    </i>
    <i r="1">
      <x v="4"/>
    </i>
    <i>
      <x v="2"/>
    </i>
    <i r="1">
      <x v="1"/>
    </i>
    <i r="1">
      <x v="2"/>
    </i>
    <i r="1">
      <x v="3"/>
    </i>
    <i r="1">
      <x v="4"/>
    </i>
    <i t="grand">
      <x/>
    </i>
  </rowItems>
  <colFields count="1">
    <field x="5"/>
  </colFields>
  <colItems count="5">
    <i>
      <x v="2"/>
    </i>
    <i>
      <x v="3"/>
    </i>
    <i>
      <x v="9"/>
    </i>
    <i>
      <x v="11"/>
    </i>
    <i t="grand">
      <x/>
    </i>
  </colItems>
  <pageFields count="1">
    <pageField fld="41" hier="-1"/>
  </pageFields>
  <dataFields count="1">
    <dataField name="Count of ID" fld="0" subtotal="count" baseField="0" baseItem="0"/>
  </dataFields>
  <chartFormats count="5">
    <chartFormat chart="0" format="29" series="1">
      <pivotArea type="data" outline="0" fieldPosition="0">
        <references count="2">
          <reference field="4294967294" count="1" selected="0">
            <x v="0"/>
          </reference>
          <reference field="5" count="1" selected="0">
            <x v="2"/>
          </reference>
        </references>
      </pivotArea>
    </chartFormat>
    <chartFormat chart="0" format="30" series="1">
      <pivotArea type="data" outline="0" fieldPosition="0">
        <references count="2">
          <reference field="4294967294" count="1" selected="0">
            <x v="0"/>
          </reference>
          <reference field="5" count="1" selected="0">
            <x v="3"/>
          </reference>
        </references>
      </pivotArea>
    </chartFormat>
    <chartFormat chart="0" format="31" series="1">
      <pivotArea type="data" outline="0" fieldPosition="0">
        <references count="2">
          <reference field="4294967294" count="1" selected="0">
            <x v="0"/>
          </reference>
          <reference field="5" count="1" selected="0">
            <x v="9"/>
          </reference>
        </references>
      </pivotArea>
    </chartFormat>
    <chartFormat chart="0" format="32" series="1">
      <pivotArea type="data" outline="0" fieldPosition="0">
        <references count="2">
          <reference field="4294967294" count="1" selected="0">
            <x v="0"/>
          </reference>
          <reference field="5" count="1" selected="0">
            <x v="11"/>
          </reference>
        </references>
      </pivotArea>
    </chartFormat>
    <chartFormat chart="0" format="6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A6C290-E3F2-4ED9-8BD8-956118A59C4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2:B178" firstHeaderRow="1" firstDataRow="1" firstDataCol="1"/>
  <pivotFields count="53">
    <pivotField dataField="1" showAll="0"/>
    <pivotField showAll="0"/>
    <pivotField showAll="0"/>
    <pivotField showAll="0"/>
    <pivotField axis="axisRow" showAll="0">
      <items count="116">
        <item x="11"/>
        <item x="37"/>
        <item x="10"/>
        <item x="8"/>
        <item x="1"/>
        <item x="12"/>
        <item x="9"/>
        <item x="21"/>
        <item x="27"/>
        <item x="3"/>
        <item x="20"/>
        <item x="16"/>
        <item x="17"/>
        <item x="38"/>
        <item x="39"/>
        <item x="0"/>
        <item x="25"/>
        <item x="40"/>
        <item x="34"/>
        <item x="35"/>
        <item x="15"/>
        <item x="19"/>
        <item x="29"/>
        <item x="28"/>
        <item x="18"/>
        <item x="33"/>
        <item x="22"/>
        <item x="23"/>
        <item x="36"/>
        <item x="32"/>
        <item x="14"/>
        <item x="6"/>
        <item x="2"/>
        <item x="13"/>
        <item x="24"/>
        <item x="31"/>
        <item x="5"/>
        <item x="26"/>
        <item x="4"/>
        <item x="7"/>
        <item x="30"/>
        <item x="114"/>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Fields count="1">
    <field x="4"/>
  </rowFields>
  <rowItems count="11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t="grand">
      <x/>
    </i>
  </rowItems>
  <colItems count="1">
    <i/>
  </colItems>
  <dataFields count="1">
    <dataField name="Count of ID" fld="0" subtotal="count" baseField="4"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E46C0A-4584-4746-A703-5953240C17F2}"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Y3:AZ7" firstHeaderRow="1" firstDataRow="1" firstDataCol="1" rowPageCount="1" colPageCount="1"/>
  <pivotFields count="54">
    <pivotField dataField="1" showAll="0"/>
    <pivotField numFmtId="164" showAll="0"/>
    <pivotField numFmtId="164" showAll="0"/>
    <pivotField showAll="0"/>
    <pivotField showAll="0"/>
    <pivotField axis="axisRow" showAll="0">
      <items count="24">
        <item h="1" m="1" x="22"/>
        <item h="1" x="7"/>
        <item h="1" x="8"/>
        <item x="6"/>
        <item x="0"/>
        <item h="1" m="1" x="19"/>
        <item h="1" m="1" x="20"/>
        <item x="4"/>
        <item h="1" x="10"/>
        <item h="1" x="3"/>
        <item x="1"/>
        <item h="1" x="5"/>
        <item x="2"/>
        <item h="1" x="18"/>
        <item h="1" x="9"/>
        <item h="1" x="11"/>
        <item h="1" x="12"/>
        <item h="1" x="13"/>
        <item h="1" x="14"/>
        <item h="1" m="1" x="21"/>
        <item h="1" x="15"/>
        <item h="1" x="16"/>
        <item h="1"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56">
        <item h="1" x="5"/>
        <item h="1" x="36"/>
        <item h="1" x="51"/>
        <item h="1" x="34"/>
        <item h="1" x="44"/>
        <item x="46"/>
        <item h="1" x="49"/>
        <item h="1" x="57"/>
        <item h="1" x="2"/>
        <item h="1" x="38"/>
        <item h="1" x="28"/>
        <item h="1" x="39"/>
        <item h="1" x="23"/>
        <item h="1" x="42"/>
        <item h="1" x="6"/>
        <item h="1" x="11"/>
        <item h="1" x="52"/>
        <item h="1" x="19"/>
        <item h="1" x="60"/>
        <item h="1" x="24"/>
        <item h="1" x="31"/>
        <item h="1" x="48"/>
        <item h="1" m="1" x="140"/>
        <item h="1" x="26"/>
        <item h="1" x="29"/>
        <item h="1" x="53"/>
        <item h="1" x="14"/>
        <item h="1" x="35"/>
        <item h="1" m="1" x="135"/>
        <item h="1" x="54"/>
        <item h="1" x="55"/>
        <item h="1" x="0"/>
        <item h="1" x="7"/>
        <item h="1" x="45"/>
        <item h="1" x="40"/>
        <item h="1" x="56"/>
        <item h="1" m="1" x="149"/>
        <item h="1" x="41"/>
        <item x="50"/>
        <item h="1" x="1"/>
        <item h="1" x="30"/>
        <item x="33"/>
        <item x="32"/>
        <item x="58"/>
        <item x="37"/>
        <item x="47"/>
        <item h="1" m="1" x="142"/>
        <item h="1" x="61"/>
        <item h="1" x="62"/>
        <item h="1" x="63"/>
        <item h="1" x="64"/>
        <item h="1" x="66"/>
        <item h="1" x="4"/>
        <item h="1" x="9"/>
        <item h="1" m="1" x="148"/>
        <item h="1" x="73"/>
        <item h="1" x="69"/>
        <item h="1" m="1" x="137"/>
        <item h="1" m="1" x="133"/>
        <item h="1" x="71"/>
        <item h="1" x="72"/>
        <item h="1" m="1" x="138"/>
        <item h="1" m="1" x="150"/>
        <item h="1" x="59"/>
        <item h="1" m="1" x="131"/>
        <item h="1" x="65"/>
        <item h="1" x="67"/>
        <item h="1" x="68"/>
        <item h="1" x="74"/>
        <item h="1" x="75"/>
        <item h="1" x="76"/>
        <item h="1" x="77"/>
        <item h="1" x="78"/>
        <item h="1" x="79"/>
        <item h="1" m="1" x="132"/>
        <item h="1" x="81"/>
        <item h="1" m="1" x="151"/>
        <item h="1" x="83"/>
        <item h="1" x="84"/>
        <item h="1" x="90"/>
        <item h="1" x="82"/>
        <item h="1" x="87"/>
        <item h="1" x="89"/>
        <item h="1" m="1" x="153"/>
        <item h="1" x="97"/>
        <item h="1" x="91"/>
        <item h="1" m="1" x="134"/>
        <item h="1" m="1" x="154"/>
        <item h="1" x="94"/>
        <item h="1" x="95"/>
        <item h="1" x="92"/>
        <item h="1" x="96"/>
        <item h="1" x="109"/>
        <item h="1" x="80"/>
        <item h="1" x="93"/>
        <item h="1" m="1" x="152"/>
        <item h="1" m="1" x="141"/>
        <item h="1" m="1" x="143"/>
        <item h="1" x="88"/>
        <item h="1" m="1" x="139"/>
        <item h="1" x="101"/>
        <item h="1" m="1" x="136"/>
        <item h="1" x="3"/>
        <item h="1" x="8"/>
        <item h="1" x="10"/>
        <item h="1" x="12"/>
        <item h="1" x="13"/>
        <item h="1" x="15"/>
        <item h="1" x="16"/>
        <item h="1" x="17"/>
        <item h="1" x="18"/>
        <item h="1" x="20"/>
        <item h="1" x="21"/>
        <item h="1" x="22"/>
        <item h="1" x="25"/>
        <item h="1" x="27"/>
        <item h="1" x="43"/>
        <item h="1" x="100"/>
        <item h="1" x="102"/>
        <item h="1" x="70"/>
        <item h="1" x="98"/>
        <item h="1" m="1" x="144"/>
        <item h="1" x="103"/>
        <item h="1" m="1" x="146"/>
        <item h="1" x="104"/>
        <item h="1" x="85"/>
        <item h="1" m="1" x="147"/>
        <item h="1" x="106"/>
        <item h="1" x="105"/>
        <item h="1" x="99"/>
        <item h="1" x="107"/>
        <item h="1" m="1" x="145"/>
        <item h="1" x="86"/>
        <item h="1" m="1" x="130"/>
        <item h="1" m="1" x="128"/>
        <item h="1" x="112"/>
        <item h="1" x="108"/>
        <item h="1" m="1" x="129"/>
        <item h="1" x="114"/>
        <item h="1" x="111"/>
        <item h="1" x="115"/>
        <item h="1" x="116"/>
        <item h="1" x="117"/>
        <item h="1" x="118"/>
        <item h="1" x="110"/>
        <item h="1" x="113"/>
        <item h="1" x="119"/>
        <item h="1" x="120"/>
        <item h="1" x="121"/>
        <item h="1" x="122"/>
        <item h="1" x="123"/>
        <item h="1" x="124"/>
        <item h="1" x="125"/>
        <item h="1" x="126"/>
        <item h="1" x="127"/>
        <item t="default"/>
      </items>
    </pivotField>
    <pivotField showAll="0"/>
    <pivotField showAll="0"/>
    <pivotField showAll="0"/>
    <pivotField showAll="0"/>
    <pivotField showAll="0"/>
    <pivotField showAll="0"/>
    <pivotField showAll="0"/>
    <pivotField showAll="0"/>
    <pivotField showAll="0"/>
    <pivotField numFmtId="168" showAll="0"/>
    <pivotField showAll="0"/>
    <pivotField showAll="0"/>
  </pivotFields>
  <rowFields count="1">
    <field x="5"/>
  </rowFields>
  <rowItems count="4">
    <i>
      <x v="3"/>
    </i>
    <i>
      <x v="4"/>
    </i>
    <i>
      <x v="12"/>
    </i>
    <i t="grand">
      <x/>
    </i>
  </rowItems>
  <colItems count="1">
    <i/>
  </colItems>
  <pageFields count="1">
    <pageField fld="41" hier="-1"/>
  </pageFields>
  <dataFields count="1">
    <dataField name="Count o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80981C-F310-4C5F-BF68-E914C3E806D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L63:AM71" firstHeaderRow="1" firstDataRow="1" firstDataCol="1" rowPageCount="1" colPageCount="1"/>
  <pivotFields count="5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6">
        <item h="1" x="8"/>
        <item h="1" x="14"/>
        <item h="1" x="16"/>
        <item x="7"/>
        <item x="2"/>
        <item x="9"/>
        <item x="3"/>
        <item h="1" x="6"/>
        <item h="1" x="4"/>
        <item h="1" x="5"/>
        <item h="1" x="15"/>
        <item h="1" m="1" x="34"/>
        <item h="1" x="0"/>
        <item h="1" x="13"/>
        <item h="1" x="10"/>
        <item h="1" x="12"/>
        <item h="1" x="1"/>
        <item x="17"/>
        <item h="1" x="18"/>
        <item h="1" x="19"/>
        <item h="1" x="20"/>
        <item x="21"/>
        <item h="1" x="22"/>
        <item h="1" x="23"/>
        <item h="1" x="11"/>
        <item x="24"/>
        <item h="1" x="25"/>
        <item h="1" x="26"/>
        <item h="1" x="27"/>
        <item h="1" x="28"/>
        <item h="1" x="29"/>
        <item h="1" x="30"/>
        <item h="1" x="31"/>
        <item h="1" x="32"/>
        <item h="1" x="33"/>
        <item t="default"/>
      </items>
    </pivotField>
    <pivotField showAll="0"/>
    <pivotField showAll="0"/>
    <pivotField showAll="0"/>
    <pivotField showAll="0"/>
    <pivotField showAll="0"/>
    <pivotField showAll="0"/>
    <pivotField showAll="0"/>
    <pivotField showAll="0"/>
    <pivotField axis="axisPage" multipleItemSelectionAllowed="1" showAll="0">
      <items count="153">
        <item x="5"/>
        <item x="36"/>
        <item x="51"/>
        <item x="34"/>
        <item x="44"/>
        <item x="46"/>
        <item x="49"/>
        <item x="57"/>
        <item x="2"/>
        <item x="38"/>
        <item x="28"/>
        <item x="39"/>
        <item x="23"/>
        <item x="42"/>
        <item x="6"/>
        <item x="11"/>
        <item x="52"/>
        <item x="19"/>
        <item x="60"/>
        <item x="24"/>
        <item x="31"/>
        <item x="48"/>
        <item m="1" x="133"/>
        <item x="26"/>
        <item x="29"/>
        <item x="53"/>
        <item x="14"/>
        <item x="35"/>
        <item m="1" x="128"/>
        <item x="54"/>
        <item x="55"/>
        <item x="0"/>
        <item x="7"/>
        <item x="45"/>
        <item x="40"/>
        <item x="56"/>
        <item m="1" x="142"/>
        <item x="41"/>
        <item x="50"/>
        <item x="1"/>
        <item x="30"/>
        <item x="33"/>
        <item x="32"/>
        <item x="58"/>
        <item x="37"/>
        <item x="47"/>
        <item x="84"/>
        <item m="1" x="135"/>
        <item m="1" x="150"/>
        <item x="61"/>
        <item x="62"/>
        <item x="63"/>
        <item x="64"/>
        <item x="66"/>
        <item x="4"/>
        <item x="9"/>
        <item m="1" x="141"/>
        <item x="73"/>
        <item x="69"/>
        <item x="71"/>
        <item x="70"/>
        <item m="1" x="130"/>
        <item x="72"/>
        <item m="1" x="126"/>
        <item m="1" x="131"/>
        <item m="1" x="144"/>
        <item m="1" x="124"/>
        <item x="65"/>
        <item x="77"/>
        <item m="1" x="143"/>
        <item m="1" x="149"/>
        <item x="59"/>
        <item m="1" x="120"/>
        <item x="68"/>
        <item x="74"/>
        <item x="75"/>
        <item m="1" x="125"/>
        <item x="67"/>
        <item x="76"/>
        <item m="1" x="123"/>
        <item x="78"/>
        <item m="1" x="122"/>
        <item x="79"/>
        <item m="1" x="121"/>
        <item x="81"/>
        <item m="1" x="145"/>
        <item x="101"/>
        <item x="83"/>
        <item x="89"/>
        <item x="86"/>
        <item x="88"/>
        <item x="82"/>
        <item m="1" x="147"/>
        <item x="90"/>
        <item x="96"/>
        <item m="1" x="127"/>
        <item x="85"/>
        <item m="1" x="136"/>
        <item m="1" x="148"/>
        <item x="93"/>
        <item x="94"/>
        <item x="91"/>
        <item x="95"/>
        <item x="109"/>
        <item x="80"/>
        <item x="92"/>
        <item m="1" x="146"/>
        <item m="1" x="134"/>
        <item x="87"/>
        <item m="1" x="132"/>
        <item x="100"/>
        <item m="1" x="129"/>
        <item x="3"/>
        <item x="8"/>
        <item x="10"/>
        <item x="12"/>
        <item x="13"/>
        <item x="15"/>
        <item x="16"/>
        <item x="17"/>
        <item x="18"/>
        <item x="20"/>
        <item x="21"/>
        <item x="22"/>
        <item x="25"/>
        <item x="27"/>
        <item x="43"/>
        <item x="99"/>
        <item m="1" x="137"/>
        <item x="102"/>
        <item m="1" x="151"/>
        <item x="97"/>
        <item m="1" x="139"/>
        <item x="103"/>
        <item m="1" x="140"/>
        <item x="105"/>
        <item x="104"/>
        <item x="98"/>
        <item x="106"/>
        <item m="1" x="138"/>
        <item x="107"/>
        <item m="1" x="119"/>
        <item m="1" x="117"/>
        <item x="111"/>
        <item x="108"/>
        <item m="1" x="118"/>
        <item x="112"/>
        <item x="110"/>
        <item x="113"/>
        <item x="114"/>
        <item x="115"/>
        <item x="116"/>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Fields count="1">
    <field x="32"/>
  </rowFields>
  <rowItems count="8">
    <i>
      <x v="3"/>
    </i>
    <i>
      <x v="4"/>
    </i>
    <i>
      <x v="5"/>
    </i>
    <i>
      <x v="6"/>
    </i>
    <i>
      <x v="17"/>
    </i>
    <i>
      <x v="21"/>
    </i>
    <i>
      <x v="25"/>
    </i>
    <i t="grand">
      <x/>
    </i>
  </rowItems>
  <colItems count="1">
    <i/>
  </colItems>
  <pageFields count="1">
    <pageField fld="41" hier="-1"/>
  </pageFields>
  <dataFields count="1">
    <dataField name="Count of ID" fld="0"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91DE9D-DA90-4EEE-A812-5392D57F1CB9}"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P3:AQ7" firstHeaderRow="1" firstDataRow="1" firstDataCol="1" rowPageCount="1" colPageCount="1"/>
  <pivotFields count="5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n="JID" x="0"/>
        <item n="No JID" x="2"/>
        <item x="1"/>
        <item h="1" x="3"/>
        <item h="1"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53">
        <item x="5"/>
        <item x="36"/>
        <item x="51"/>
        <item x="34"/>
        <item x="44"/>
        <item x="46"/>
        <item x="49"/>
        <item x="57"/>
        <item x="2"/>
        <item x="38"/>
        <item x="28"/>
        <item x="39"/>
        <item x="23"/>
        <item x="42"/>
        <item x="6"/>
        <item x="11"/>
        <item x="52"/>
        <item x="19"/>
        <item x="60"/>
        <item x="24"/>
        <item x="31"/>
        <item x="48"/>
        <item m="1" x="133"/>
        <item x="26"/>
        <item x="29"/>
        <item x="53"/>
        <item x="14"/>
        <item x="35"/>
        <item m="1" x="128"/>
        <item x="54"/>
        <item x="55"/>
        <item x="0"/>
        <item x="7"/>
        <item x="45"/>
        <item x="40"/>
        <item x="56"/>
        <item m="1" x="142"/>
        <item x="41"/>
        <item x="50"/>
        <item x="1"/>
        <item x="30"/>
        <item x="33"/>
        <item x="32"/>
        <item x="58"/>
        <item x="37"/>
        <item x="47"/>
        <item x="84"/>
        <item m="1" x="135"/>
        <item m="1" x="150"/>
        <item x="61"/>
        <item x="62"/>
        <item x="63"/>
        <item x="64"/>
        <item x="66"/>
        <item x="4"/>
        <item x="9"/>
        <item m="1" x="141"/>
        <item x="73"/>
        <item x="69"/>
        <item x="71"/>
        <item x="70"/>
        <item m="1" x="130"/>
        <item x="72"/>
        <item m="1" x="126"/>
        <item m="1" x="131"/>
        <item m="1" x="144"/>
        <item m="1" x="124"/>
        <item x="65"/>
        <item x="77"/>
        <item m="1" x="143"/>
        <item m="1" x="149"/>
        <item x="59"/>
        <item m="1" x="120"/>
        <item x="68"/>
        <item x="74"/>
        <item x="75"/>
        <item m="1" x="125"/>
        <item x="67"/>
        <item x="76"/>
        <item m="1" x="123"/>
        <item x="78"/>
        <item m="1" x="122"/>
        <item x="79"/>
        <item m="1" x="121"/>
        <item x="81"/>
        <item m="1" x="145"/>
        <item x="101"/>
        <item x="83"/>
        <item x="89"/>
        <item x="86"/>
        <item x="88"/>
        <item x="82"/>
        <item m="1" x="147"/>
        <item x="90"/>
        <item x="96"/>
        <item m="1" x="127"/>
        <item x="85"/>
        <item m="1" x="136"/>
        <item m="1" x="148"/>
        <item x="93"/>
        <item x="94"/>
        <item x="91"/>
        <item x="95"/>
        <item x="109"/>
        <item x="80"/>
        <item x="92"/>
        <item m="1" x="146"/>
        <item m="1" x="134"/>
        <item x="87"/>
        <item m="1" x="132"/>
        <item x="100"/>
        <item m="1" x="129"/>
        <item x="3"/>
        <item x="8"/>
        <item x="10"/>
        <item x="12"/>
        <item x="13"/>
        <item x="15"/>
        <item x="16"/>
        <item x="17"/>
        <item x="18"/>
        <item x="20"/>
        <item x="21"/>
        <item x="22"/>
        <item x="25"/>
        <item x="27"/>
        <item x="43"/>
        <item x="99"/>
        <item m="1" x="137"/>
        <item x="102"/>
        <item m="1" x="151"/>
        <item x="97"/>
        <item m="1" x="139"/>
        <item x="103"/>
        <item m="1" x="140"/>
        <item x="105"/>
        <item x="104"/>
        <item x="98"/>
        <item x="106"/>
        <item m="1" x="138"/>
        <item x="107"/>
        <item m="1" x="119"/>
        <item m="1" x="117"/>
        <item x="111"/>
        <item x="108"/>
        <item m="1" x="118"/>
        <item x="112"/>
        <item x="110"/>
        <item x="113"/>
        <item x="114"/>
        <item x="115"/>
        <item x="116"/>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defaultSubtotal="0"/>
    <pivotField showAll="0" defaultSubtotal="0"/>
    <pivotField dragToRow="0" dragToCol="0" dragToPage="0" showAll="0" defaultSubtotal="0"/>
  </pivotFields>
  <rowFields count="1">
    <field x="20"/>
  </rowFields>
  <rowItems count="4">
    <i>
      <x/>
    </i>
    <i>
      <x v="1"/>
    </i>
    <i>
      <x v="2"/>
    </i>
    <i t="grand">
      <x/>
    </i>
  </rowItems>
  <colItems count="1">
    <i/>
  </colItems>
  <pageFields count="1">
    <pageField fld="41" hier="-1"/>
  </pageFields>
  <dataFields count="1">
    <dataField name="Count of ID" fld="0"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D16D78-9F62-4C65-9E66-81473C98FACB}"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L42:AP53" firstHeaderRow="1" firstDataRow="2" firstDataCol="1" rowPageCount="1" colPageCount="1"/>
  <pivotFields count="53">
    <pivotField dataField="1"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2"/>
        <item x="1"/>
        <item x="0"/>
        <item h="1" x="3"/>
        <item t="default"/>
      </items>
    </pivotField>
    <pivotField showAll="0"/>
    <pivotField showAll="0"/>
    <pivotField showAll="0"/>
    <pivotField showAll="0"/>
    <pivotField showAll="0"/>
    <pivotField showAll="0"/>
    <pivotField axis="axisPage" multipleItemSelectionAllowed="1" showAll="0">
      <items count="153">
        <item x="5"/>
        <item x="36"/>
        <item x="51"/>
        <item x="34"/>
        <item x="44"/>
        <item x="46"/>
        <item x="49"/>
        <item x="57"/>
        <item x="2"/>
        <item x="38"/>
        <item x="28"/>
        <item x="39"/>
        <item x="23"/>
        <item x="42"/>
        <item x="6"/>
        <item x="11"/>
        <item x="52"/>
        <item x="19"/>
        <item x="60"/>
        <item x="24"/>
        <item x="31"/>
        <item x="48"/>
        <item m="1" x="133"/>
        <item x="26"/>
        <item x="29"/>
        <item x="53"/>
        <item x="14"/>
        <item x="35"/>
        <item m="1" x="128"/>
        <item x="54"/>
        <item x="55"/>
        <item x="0"/>
        <item x="7"/>
        <item x="45"/>
        <item x="40"/>
        <item x="56"/>
        <item m="1" x="142"/>
        <item x="41"/>
        <item x="50"/>
        <item x="1"/>
        <item x="30"/>
        <item x="33"/>
        <item x="32"/>
        <item x="58"/>
        <item x="37"/>
        <item x="47"/>
        <item x="84"/>
        <item m="1" x="135"/>
        <item m="1" x="150"/>
        <item x="61"/>
        <item x="62"/>
        <item x="63"/>
        <item x="64"/>
        <item x="66"/>
        <item x="4"/>
        <item x="9"/>
        <item m="1" x="141"/>
        <item x="73"/>
        <item x="69"/>
        <item x="71"/>
        <item x="70"/>
        <item m="1" x="130"/>
        <item x="72"/>
        <item m="1" x="126"/>
        <item m="1" x="131"/>
        <item m="1" x="144"/>
        <item m="1" x="124"/>
        <item x="65"/>
        <item x="77"/>
        <item m="1" x="143"/>
        <item m="1" x="149"/>
        <item x="59"/>
        <item m="1" x="120"/>
        <item x="68"/>
        <item x="74"/>
        <item x="75"/>
        <item m="1" x="125"/>
        <item x="67"/>
        <item x="76"/>
        <item m="1" x="123"/>
        <item x="78"/>
        <item m="1" x="122"/>
        <item x="79"/>
        <item m="1" x="121"/>
        <item x="81"/>
        <item m="1" x="145"/>
        <item x="101"/>
        <item x="83"/>
        <item x="89"/>
        <item x="86"/>
        <item x="88"/>
        <item x="82"/>
        <item m="1" x="147"/>
        <item x="90"/>
        <item x="96"/>
        <item m="1" x="127"/>
        <item x="85"/>
        <item m="1" x="136"/>
        <item m="1" x="148"/>
        <item x="93"/>
        <item x="94"/>
        <item x="91"/>
        <item x="95"/>
        <item x="109"/>
        <item x="80"/>
        <item x="92"/>
        <item m="1" x="146"/>
        <item m="1" x="134"/>
        <item x="87"/>
        <item m="1" x="132"/>
        <item x="100"/>
        <item m="1" x="129"/>
        <item x="3"/>
        <item x="8"/>
        <item x="10"/>
        <item x="12"/>
        <item x="13"/>
        <item x="15"/>
        <item x="16"/>
        <item x="17"/>
        <item x="18"/>
        <item x="20"/>
        <item x="21"/>
        <item x="22"/>
        <item x="25"/>
        <item x="27"/>
        <item x="43"/>
        <item x="99"/>
        <item m="1" x="137"/>
        <item x="102"/>
        <item m="1" x="151"/>
        <item x="97"/>
        <item m="1" x="139"/>
        <item x="103"/>
        <item m="1" x="140"/>
        <item x="105"/>
        <item x="104"/>
        <item x="98"/>
        <item x="106"/>
        <item m="1" x="138"/>
        <item x="107"/>
        <item m="1" x="119"/>
        <item m="1" x="117"/>
        <item x="111"/>
        <item x="108"/>
        <item m="1" x="118"/>
        <item x="112"/>
        <item x="110"/>
        <item x="113"/>
        <item x="114"/>
        <item x="115"/>
        <item x="116"/>
        <item t="default"/>
      </items>
    </pivotField>
    <pivotField showAll="0">
      <items count="4">
        <item x="0"/>
        <item x="1"/>
        <item x="2"/>
        <item t="default"/>
      </items>
    </pivotField>
    <pivotField showAll="0"/>
    <pivotField showAll="0"/>
    <pivotField showAll="0"/>
    <pivotField showAll="0"/>
    <pivotField showAll="0"/>
    <pivotField showAll="0"/>
    <pivotField showAll="0"/>
    <pivotField axis="axisRow" showAll="0" defaultSubtotal="0">
      <items count="6">
        <item sd="0" x="0"/>
        <item n="CYQ1" sd="0" x="1"/>
        <item n="CYQ2" sd="0" x="2"/>
        <item n="CYQ3" sd="0" x="3"/>
        <item n="CYQ4" sd="0" x="4"/>
        <item x="5"/>
      </items>
    </pivotField>
    <pivotField axis="axisRow" showAll="0" defaultSubtotal="0">
      <items count="5">
        <item h="1" x="0"/>
        <item n="CY2022" x="1"/>
        <item n="CY2023" x="2"/>
        <item h="1" x="3"/>
        <item h="1" x="4"/>
      </items>
    </pivotField>
    <pivotField dragToRow="0" dragToCol="0" dragToPage="0" showAll="0" defaultSubtotal="0"/>
  </pivotFields>
  <rowFields count="3">
    <field x="51"/>
    <field x="50"/>
    <field x="1"/>
  </rowFields>
  <rowItems count="10">
    <i>
      <x v="1"/>
    </i>
    <i r="1">
      <x v="2"/>
    </i>
    <i r="1">
      <x v="3"/>
    </i>
    <i r="1">
      <x v="4"/>
    </i>
    <i>
      <x v="2"/>
    </i>
    <i r="1">
      <x v="1"/>
    </i>
    <i r="1">
      <x v="2"/>
    </i>
    <i r="1">
      <x v="3"/>
    </i>
    <i r="1">
      <x v="4"/>
    </i>
    <i t="grand">
      <x/>
    </i>
  </rowItems>
  <colFields count="1">
    <field x="34"/>
  </colFields>
  <colItems count="4">
    <i>
      <x/>
    </i>
    <i>
      <x v="1"/>
    </i>
    <i>
      <x v="2"/>
    </i>
    <i t="grand">
      <x/>
    </i>
  </colItems>
  <pageFields count="1">
    <pageField fld="41" hier="-1"/>
  </pageFields>
  <dataFields count="1">
    <dataField name="Count of ID" fld="0" subtotal="count" baseField="43" baseItem="1" numFmtId="10">
      <extLst>
        <ext xmlns:x14="http://schemas.microsoft.com/office/spreadsheetml/2009/9/main" uri="{E15A36E0-9728-4e99-A89B-3F7291B0FE68}">
          <x14:dataField pivotShowAs="percentOfParentCol"/>
        </ext>
      </extLst>
    </dataField>
  </dataFields>
  <chartFormats count="4">
    <chartFormat chart="0" format="14" series="1">
      <pivotArea type="data" outline="0" fieldPosition="0">
        <references count="2">
          <reference field="4294967294" count="1" selected="0">
            <x v="0"/>
          </reference>
          <reference field="34" count="1" selected="0">
            <x v="0"/>
          </reference>
        </references>
      </pivotArea>
    </chartFormat>
    <chartFormat chart="0" format="15" series="1">
      <pivotArea type="data" outline="0" fieldPosition="0">
        <references count="2">
          <reference field="4294967294" count="1" selected="0">
            <x v="0"/>
          </reference>
          <reference field="34" count="1" selected="0">
            <x v="1"/>
          </reference>
        </references>
      </pivotArea>
    </chartFormat>
    <chartFormat chart="0" format="16" series="1">
      <pivotArea type="data" outline="0" fieldPosition="0">
        <references count="2">
          <reference field="4294967294" count="1" selected="0">
            <x v="0"/>
          </reference>
          <reference field="34" count="1" selected="0">
            <x v="2"/>
          </reference>
        </references>
      </pivotArea>
    </chartFormat>
    <chartFormat chart="0" format="4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2BF67A-4374-4391-89E8-DC5A5BCA4E6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D18:BM29" firstHeaderRow="1" firstDataRow="2" firstDataCol="1" rowPageCount="1" colPageCount="1"/>
  <pivotFields count="53">
    <pivotField dataField="1" showAll="0"/>
    <pivotField showAll="0"/>
    <pivotField axis="axisRow" showAll="0">
      <items count="3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340"/>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2">
        <item x="4"/>
        <item x="1"/>
        <item x="3"/>
        <item m="1" x="9"/>
        <item x="0"/>
        <item x="5"/>
        <item x="7"/>
        <item x="2"/>
        <item m="1" x="10"/>
        <item x="8"/>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53">
        <item x="5"/>
        <item x="36"/>
        <item x="51"/>
        <item x="34"/>
        <item x="44"/>
        <item x="46"/>
        <item x="49"/>
        <item x="57"/>
        <item x="2"/>
        <item x="38"/>
        <item x="28"/>
        <item x="39"/>
        <item x="23"/>
        <item x="42"/>
        <item x="6"/>
        <item x="11"/>
        <item x="52"/>
        <item x="19"/>
        <item x="60"/>
        <item x="24"/>
        <item x="31"/>
        <item x="48"/>
        <item m="1" x="133"/>
        <item x="26"/>
        <item x="29"/>
        <item x="53"/>
        <item x="14"/>
        <item x="35"/>
        <item m="1" x="128"/>
        <item x="54"/>
        <item x="55"/>
        <item x="0"/>
        <item x="7"/>
        <item x="45"/>
        <item x="40"/>
        <item x="56"/>
        <item m="1" x="142"/>
        <item x="41"/>
        <item x="50"/>
        <item x="1"/>
        <item x="30"/>
        <item x="33"/>
        <item x="32"/>
        <item x="58"/>
        <item x="37"/>
        <item x="47"/>
        <item x="84"/>
        <item m="1" x="135"/>
        <item m="1" x="150"/>
        <item x="61"/>
        <item x="62"/>
        <item x="63"/>
        <item x="64"/>
        <item x="66"/>
        <item x="4"/>
        <item x="9"/>
        <item m="1" x="141"/>
        <item x="73"/>
        <item x="69"/>
        <item x="71"/>
        <item x="70"/>
        <item m="1" x="130"/>
        <item x="72"/>
        <item m="1" x="126"/>
        <item m="1" x="131"/>
        <item m="1" x="144"/>
        <item m="1" x="124"/>
        <item x="65"/>
        <item x="77"/>
        <item m="1" x="143"/>
        <item m="1" x="149"/>
        <item x="59"/>
        <item m="1" x="120"/>
        <item x="68"/>
        <item x="74"/>
        <item x="75"/>
        <item m="1" x="125"/>
        <item x="67"/>
        <item x="76"/>
        <item m="1" x="123"/>
        <item x="78"/>
        <item m="1" x="122"/>
        <item x="79"/>
        <item m="1" x="121"/>
        <item x="81"/>
        <item m="1" x="145"/>
        <item x="101"/>
        <item x="83"/>
        <item x="89"/>
        <item x="86"/>
        <item x="88"/>
        <item x="82"/>
        <item m="1" x="147"/>
        <item x="90"/>
        <item x="96"/>
        <item m="1" x="127"/>
        <item x="85"/>
        <item m="1" x="136"/>
        <item m="1" x="148"/>
        <item x="93"/>
        <item x="94"/>
        <item x="91"/>
        <item x="95"/>
        <item x="109"/>
        <item x="80"/>
        <item x="92"/>
        <item m="1" x="146"/>
        <item m="1" x="134"/>
        <item x="87"/>
        <item m="1" x="132"/>
        <item x="100"/>
        <item m="1" x="129"/>
        <item x="3"/>
        <item x="8"/>
        <item x="10"/>
        <item x="12"/>
        <item x="13"/>
        <item x="15"/>
        <item x="16"/>
        <item x="17"/>
        <item x="18"/>
        <item x="20"/>
        <item x="21"/>
        <item x="22"/>
        <item x="25"/>
        <item x="27"/>
        <item x="43"/>
        <item x="99"/>
        <item m="1" x="137"/>
        <item x="102"/>
        <item m="1" x="151"/>
        <item x="97"/>
        <item m="1" x="139"/>
        <item x="103"/>
        <item m="1" x="140"/>
        <item x="105"/>
        <item x="104"/>
        <item x="98"/>
        <item x="106"/>
        <item m="1" x="138"/>
        <item x="107"/>
        <item m="1" x="119"/>
        <item m="1" x="117"/>
        <item x="111"/>
        <item x="108"/>
        <item m="1" x="118"/>
        <item x="112"/>
        <item x="110"/>
        <item x="113"/>
        <item x="114"/>
        <item x="115"/>
        <item x="116"/>
        <item t="default"/>
      </items>
    </pivotField>
    <pivotField showAll="0">
      <items count="4">
        <item x="0"/>
        <item x="1"/>
        <item x="2"/>
        <item t="default"/>
      </items>
    </pivotField>
    <pivotField showAll="0"/>
    <pivotField showAll="0"/>
    <pivotField showAll="0"/>
    <pivotField showAll="0"/>
    <pivotField showAll="0"/>
    <pivotField showAll="0"/>
    <pivotField showAll="0"/>
    <pivotField axis="axisRow" showAll="0">
      <items count="7">
        <item sd="0" x="0"/>
        <item n="CYQ1" sd="0" x="1"/>
        <item n="CYQ2" sd="0" x="2"/>
        <item n="CYQ3" sd="0" x="3"/>
        <item n="CYQ4" sd="0" x="4"/>
        <item x="5"/>
        <item t="default" sd="0"/>
      </items>
    </pivotField>
    <pivotField axis="axisRow" showAll="0">
      <items count="6">
        <item h="1" x="0"/>
        <item n="CY2022" x="1"/>
        <item n="CY2023" x="2"/>
        <item h="1" x="3"/>
        <item h="1" x="4"/>
        <item t="default"/>
      </items>
    </pivotField>
    <pivotField dragToRow="0" dragToCol="0" dragToPage="0" showAll="0" defaultSubtotal="0"/>
  </pivotFields>
  <rowFields count="3">
    <field x="51"/>
    <field x="50"/>
    <field x="2"/>
  </rowFields>
  <rowItems count="10">
    <i>
      <x v="1"/>
    </i>
    <i r="1">
      <x v="2"/>
    </i>
    <i r="1">
      <x v="3"/>
    </i>
    <i r="1">
      <x v="4"/>
    </i>
    <i>
      <x v="2"/>
    </i>
    <i r="1">
      <x v="1"/>
    </i>
    <i r="1">
      <x v="2"/>
    </i>
    <i r="1">
      <x v="3"/>
    </i>
    <i r="1">
      <x v="4"/>
    </i>
    <i t="grand">
      <x/>
    </i>
  </rowItems>
  <colFields count="1">
    <field x="23"/>
  </colFields>
  <colItems count="9">
    <i>
      <x/>
    </i>
    <i>
      <x v="1"/>
    </i>
    <i>
      <x v="2"/>
    </i>
    <i>
      <x v="4"/>
    </i>
    <i>
      <x v="5"/>
    </i>
    <i>
      <x v="6"/>
    </i>
    <i>
      <x v="7"/>
    </i>
    <i>
      <x v="10"/>
    </i>
    <i t="grand">
      <x/>
    </i>
  </colItems>
  <pageFields count="1">
    <pageField fld="41" hier="-1"/>
  </pageFields>
  <dataFields count="1">
    <dataField name="Requests by Industry" fld="0"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3" count="1" selected="0">
            <x v="1"/>
          </reference>
        </references>
      </pivotArea>
    </chartFormat>
    <chartFormat chart="0" format="2" series="1">
      <pivotArea type="data" outline="0" fieldPosition="0">
        <references count="2">
          <reference field="4294967294" count="1" selected="0">
            <x v="0"/>
          </reference>
          <reference field="23" count="1" selected="0">
            <x v="2"/>
          </reference>
        </references>
      </pivotArea>
    </chartFormat>
    <chartFormat chart="0" format="3" series="1">
      <pivotArea type="data" outline="0" fieldPosition="0">
        <references count="2">
          <reference field="4294967294" count="1" selected="0">
            <x v="0"/>
          </reference>
          <reference field="23" count="1" selected="0">
            <x v="3"/>
          </reference>
        </references>
      </pivotArea>
    </chartFormat>
    <chartFormat chart="0" format="4" series="1">
      <pivotArea type="data" outline="0" fieldPosition="0">
        <references count="2">
          <reference field="4294967294" count="1" selected="0">
            <x v="0"/>
          </reference>
          <reference field="23" count="1" selected="0">
            <x v="4"/>
          </reference>
        </references>
      </pivotArea>
    </chartFormat>
    <chartFormat chart="0" format="5" series="1">
      <pivotArea type="data" outline="0" fieldPosition="0">
        <references count="2">
          <reference field="4294967294" count="1" selected="0">
            <x v="0"/>
          </reference>
          <reference field="23" count="1" selected="0">
            <x v="5"/>
          </reference>
        </references>
      </pivotArea>
    </chartFormat>
    <chartFormat chart="0" format="6" series="1">
      <pivotArea type="data" outline="0" fieldPosition="0">
        <references count="2">
          <reference field="4294967294" count="1" selected="0">
            <x v="0"/>
          </reference>
          <reference field="23" count="1" selected="0">
            <x v="6"/>
          </reference>
        </references>
      </pivotArea>
    </chartFormat>
    <chartFormat chart="0" format="7" series="1">
      <pivotArea type="data" outline="0" fieldPosition="0">
        <references count="2">
          <reference field="4294967294" count="1" selected="0">
            <x v="0"/>
          </reference>
          <reference field="23" count="1" selected="0">
            <x v="7"/>
          </reference>
        </references>
      </pivotArea>
    </chartFormat>
    <chartFormat chart="0" format="8" series="1">
      <pivotArea type="data" outline="0" fieldPosition="0">
        <references count="2">
          <reference field="4294967294" count="1" selected="0">
            <x v="0"/>
          </reference>
          <reference field="23" count="1" selected="0">
            <x v="8"/>
          </reference>
        </references>
      </pivotArea>
    </chartFormat>
    <chartFormat chart="0" format="9" series="1">
      <pivotArea type="data" outline="0" fieldPosition="0">
        <references count="2">
          <reference field="4294967294" count="1" selected="0">
            <x v="0"/>
          </reference>
          <reference field="23" count="1" selected="0">
            <x v="9"/>
          </reference>
        </references>
      </pivotArea>
    </chartFormat>
    <chartFormat chart="0" format="10" series="1">
      <pivotArea type="data" outline="0" fieldPosition="0">
        <references count="2">
          <reference field="4294967294" count="1" selected="0">
            <x v="0"/>
          </reference>
          <reference field="23" count="1" selected="0">
            <x v="0"/>
          </reference>
        </references>
      </pivotArea>
    </chartFormat>
    <chartFormat chart="0" format="11" series="1">
      <pivotArea type="data" outline="0" fieldPosition="0">
        <references count="2">
          <reference field="4294967294" count="1" selected="0">
            <x v="0"/>
          </reference>
          <reference field="23"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D54F0FE-E5FF-4E87-90E5-36446F685748}"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26:H40" firstHeaderRow="1" firstDataRow="2" firstDataCol="1" rowPageCount="1" colPageCount="1"/>
  <pivotFields count="53">
    <pivotField dataField="1"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3"/>
        <item x="4"/>
        <item x="1"/>
        <item x="0"/>
        <item x="2"/>
        <item x="5"/>
        <item h="1" x="6"/>
        <item t="default"/>
      </items>
    </pivotField>
    <pivotField showAll="0"/>
    <pivotField showAll="0"/>
    <pivotField showAll="0"/>
    <pivotField showAll="0"/>
    <pivotField axis="axisPage" multipleItemSelectionAllowed="1" showAll="0">
      <items count="153">
        <item x="5"/>
        <item x="36"/>
        <item x="51"/>
        <item x="34"/>
        <item x="44"/>
        <item x="46"/>
        <item x="49"/>
        <item x="57"/>
        <item x="2"/>
        <item x="38"/>
        <item x="28"/>
        <item x="39"/>
        <item x="23"/>
        <item x="42"/>
        <item x="6"/>
        <item x="11"/>
        <item x="52"/>
        <item x="19"/>
        <item x="60"/>
        <item x="24"/>
        <item x="31"/>
        <item x="48"/>
        <item m="1" x="133"/>
        <item x="26"/>
        <item x="29"/>
        <item x="53"/>
        <item x="14"/>
        <item x="35"/>
        <item m="1" x="128"/>
        <item x="54"/>
        <item x="55"/>
        <item x="0"/>
        <item x="7"/>
        <item x="45"/>
        <item x="40"/>
        <item x="56"/>
        <item m="1" x="142"/>
        <item x="41"/>
        <item x="50"/>
        <item x="1"/>
        <item x="30"/>
        <item x="33"/>
        <item x="32"/>
        <item x="58"/>
        <item x="37"/>
        <item x="47"/>
        <item x="84"/>
        <item m="1" x="135"/>
        <item m="1" x="150"/>
        <item x="61"/>
        <item x="62"/>
        <item x="63"/>
        <item x="64"/>
        <item x="66"/>
        <item x="4"/>
        <item x="9"/>
        <item m="1" x="141"/>
        <item x="73"/>
        <item x="69"/>
        <item x="71"/>
        <item x="70"/>
        <item m="1" x="130"/>
        <item x="72"/>
        <item m="1" x="126"/>
        <item m="1" x="131"/>
        <item m="1" x="144"/>
        <item m="1" x="124"/>
        <item x="65"/>
        <item x="77"/>
        <item m="1" x="143"/>
        <item m="1" x="149"/>
        <item x="59"/>
        <item m="1" x="120"/>
        <item x="68"/>
        <item x="74"/>
        <item x="75"/>
        <item m="1" x="125"/>
        <item x="67"/>
        <item x="76"/>
        <item m="1" x="123"/>
        <item x="78"/>
        <item m="1" x="122"/>
        <item x="79"/>
        <item m="1" x="121"/>
        <item x="81"/>
        <item m="1" x="145"/>
        <item x="101"/>
        <item x="83"/>
        <item x="89"/>
        <item x="86"/>
        <item x="88"/>
        <item x="82"/>
        <item m="1" x="147"/>
        <item x="90"/>
        <item x="96"/>
        <item m="1" x="127"/>
        <item x="85"/>
        <item m="1" x="136"/>
        <item m="1" x="148"/>
        <item x="93"/>
        <item x="94"/>
        <item x="91"/>
        <item x="95"/>
        <item x="109"/>
        <item x="80"/>
        <item x="92"/>
        <item m="1" x="146"/>
        <item m="1" x="134"/>
        <item x="87"/>
        <item m="1" x="132"/>
        <item x="100"/>
        <item m="1" x="129"/>
        <item x="3"/>
        <item x="8"/>
        <item x="10"/>
        <item x="12"/>
        <item x="13"/>
        <item x="15"/>
        <item x="16"/>
        <item x="17"/>
        <item x="18"/>
        <item x="20"/>
        <item x="21"/>
        <item x="22"/>
        <item x="25"/>
        <item x="27"/>
        <item x="43"/>
        <item x="99"/>
        <item m="1" x="137"/>
        <item x="102"/>
        <item m="1" x="151"/>
        <item x="97"/>
        <item m="1" x="139"/>
        <item x="103"/>
        <item m="1" x="140"/>
        <item x="105"/>
        <item x="104"/>
        <item x="98"/>
        <item x="106"/>
        <item m="1" x="138"/>
        <item x="107"/>
        <item m="1" x="119"/>
        <item m="1" x="117"/>
        <item x="111"/>
        <item x="108"/>
        <item m="1" x="118"/>
        <item x="112"/>
        <item x="110"/>
        <item x="113"/>
        <item x="114"/>
        <item x="115"/>
        <item x="116"/>
        <item t="default"/>
      </items>
    </pivotField>
    <pivotField showAll="0">
      <items count="4">
        <item x="0"/>
        <item x="1"/>
        <item x="2"/>
        <item t="default"/>
      </items>
    </pivotField>
    <pivotField showAll="0"/>
    <pivotField showAll="0"/>
    <pivotField showAll="0"/>
    <pivotField showAll="0"/>
    <pivotField showAll="0"/>
    <pivotField showAll="0"/>
    <pivotField showAll="0"/>
    <pivotField axis="axisRow" showAll="0" defaultSubtotal="0">
      <items count="6">
        <item sd="0" x="0"/>
        <item n="CYQ1" sd="0" x="1"/>
        <item n="CYQ2" sd="0" x="2"/>
        <item n="CYQ3" sd="0" x="3"/>
        <item n="CYQ4" sd="0" x="4"/>
        <item x="5"/>
      </items>
    </pivotField>
    <pivotField axis="axisRow" showAll="0" defaultSubtotal="0">
      <items count="5">
        <item x="0"/>
        <item n="CY2022" x="1"/>
        <item n="CY2023" x="2"/>
        <item x="3"/>
        <item x="4"/>
      </items>
    </pivotField>
    <pivotField dragToRow="0" dragToCol="0" dragToPage="0" showAll="0" defaultSubtotal="0"/>
  </pivotFields>
  <rowFields count="3">
    <field x="51"/>
    <field x="50"/>
    <field x="1"/>
  </rowFields>
  <rowItems count="13">
    <i>
      <x v="1"/>
    </i>
    <i r="1">
      <x v="2"/>
    </i>
    <i r="1">
      <x v="3"/>
    </i>
    <i r="1">
      <x v="4"/>
    </i>
    <i>
      <x v="2"/>
    </i>
    <i r="1">
      <x v="1"/>
    </i>
    <i r="1">
      <x v="2"/>
    </i>
    <i r="1">
      <x v="3"/>
    </i>
    <i r="1">
      <x v="4"/>
    </i>
    <i>
      <x v="3"/>
    </i>
    <i r="1">
      <x v="1"/>
    </i>
    <i r="1">
      <x v="2"/>
    </i>
    <i t="grand">
      <x/>
    </i>
  </rowItems>
  <colFields count="1">
    <field x="36"/>
  </colFields>
  <colItems count="7">
    <i>
      <x/>
    </i>
    <i>
      <x v="1"/>
    </i>
    <i>
      <x v="2"/>
    </i>
    <i>
      <x v="3"/>
    </i>
    <i>
      <x v="4"/>
    </i>
    <i>
      <x v="5"/>
    </i>
    <i t="grand">
      <x/>
    </i>
  </colItems>
  <pageFields count="1">
    <pageField fld="41" hier="-1"/>
  </pageFields>
  <dataFields count="1">
    <dataField name="Count of ID" fld="0" subtotal="count" baseField="41" baseItem="0"/>
  </dataFields>
  <chartFormats count="7">
    <chartFormat chart="0" format="109" series="1">
      <pivotArea type="data" outline="0" fieldPosition="0">
        <references count="2">
          <reference field="4294967294" count="1" selected="0">
            <x v="0"/>
          </reference>
          <reference field="36" count="1" selected="0">
            <x v="0"/>
          </reference>
        </references>
      </pivotArea>
    </chartFormat>
    <chartFormat chart="0" format="110" series="1">
      <pivotArea type="data" outline="0" fieldPosition="0">
        <references count="2">
          <reference field="4294967294" count="1" selected="0">
            <x v="0"/>
          </reference>
          <reference field="36" count="1" selected="0">
            <x v="1"/>
          </reference>
        </references>
      </pivotArea>
    </chartFormat>
    <chartFormat chart="0" format="111" series="1">
      <pivotArea type="data" outline="0" fieldPosition="0">
        <references count="2">
          <reference field="4294967294" count="1" selected="0">
            <x v="0"/>
          </reference>
          <reference field="36" count="1" selected="0">
            <x v="2"/>
          </reference>
        </references>
      </pivotArea>
    </chartFormat>
    <chartFormat chart="0" format="112" series="1">
      <pivotArea type="data" outline="0" fieldPosition="0">
        <references count="2">
          <reference field="4294967294" count="1" selected="0">
            <x v="0"/>
          </reference>
          <reference field="36" count="1" selected="0">
            <x v="3"/>
          </reference>
        </references>
      </pivotArea>
    </chartFormat>
    <chartFormat chart="0" format="113" series="1">
      <pivotArea type="data" outline="0" fieldPosition="0">
        <references count="2">
          <reference field="4294967294" count="1" selected="0">
            <x v="0"/>
          </reference>
          <reference field="36" count="1" selected="0">
            <x v="4"/>
          </reference>
        </references>
      </pivotArea>
    </chartFormat>
    <chartFormat chart="0" format="114" series="1">
      <pivotArea type="data" outline="0" fieldPosition="0">
        <references count="2">
          <reference field="4294967294" count="1" selected="0">
            <x v="0"/>
          </reference>
          <reference field="36" count="1" selected="0">
            <x v="5"/>
          </reference>
        </references>
      </pivotArea>
    </chartFormat>
    <chartFormat chart="0" format="16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_Filter" xr10:uid="{44E0E4C3-0FC0-4A58-823F-775A16E0FB6A}" sourceName="Team Member Filter">
  <pivotTables>
    <pivotTable tabId="8" name="PivotTable1"/>
    <pivotTable tabId="8" name="PivotTable10"/>
    <pivotTable tabId="8" name="PivotTable2"/>
    <pivotTable tabId="8" name="PivotTable3"/>
    <pivotTable tabId="8" name="PivotTable4"/>
    <pivotTable tabId="8" name="PivotTable5"/>
    <pivotTable tabId="8" name="PivotTable6"/>
    <pivotTable tabId="8" name="PivotTable8"/>
    <pivotTable tabId="8" name="PivotTable9"/>
  </pivotTables>
  <data>
    <tabular pivotCacheId="23270514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Member Filter" xr10:uid="{A48585AC-4E25-4010-B369-9A42A2318EC1}" cache="Slicer_Team_Member_Filter" caption="Team Member Filt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V466" totalsRowShown="0" headerRowDxfId="68" dataDxfId="67">
  <autoFilter ref="A1:AV466" xr:uid="{00000000-000C-0000-FFFF-FFFF00000000}"/>
  <tableColumns count="48">
    <tableColumn id="1" xr3:uid="{00000000-0010-0000-0000-000001000000}" name="ID" dataDxfId="66">
      <extLst>
        <ext xmlns:xlmsforms="http://schemas.microsoft.com/office/spreadsheetml/2023/msForms" uri="{FCC71383-01E1-4257-9335-427F07BE8D7F}">
          <xlmsforms:question id="id"/>
        </ext>
      </extLst>
    </tableColumn>
    <tableColumn id="2" xr3:uid="{00000000-0010-0000-0000-000002000000}" name="Start time" dataDxfId="65">
      <extLst>
        <ext xmlns:xlmsforms="http://schemas.microsoft.com/office/spreadsheetml/2023/msForms" uri="{FCC71383-01E1-4257-9335-427F07BE8D7F}">
          <xlmsforms:question id="startDate"/>
        </ext>
      </extLst>
    </tableColumn>
    <tableColumn id="3" xr3:uid="{00000000-0010-0000-0000-000003000000}" name="Completion time" dataDxfId="64">
      <extLst>
        <ext xmlns:xlmsforms="http://schemas.microsoft.com/office/spreadsheetml/2023/msForms" uri="{FCC71383-01E1-4257-9335-427F07BE8D7F}">
          <xlmsforms:question id="submitDate"/>
        </ext>
      </extLst>
    </tableColumn>
    <tableColumn id="4" xr3:uid="{00000000-0010-0000-0000-000004000000}" name="Email" dataDxfId="63">
      <extLst>
        <ext xmlns:xlmsforms="http://schemas.microsoft.com/office/spreadsheetml/2023/msForms" uri="{FCC71383-01E1-4257-9335-427F07BE8D7F}">
          <xlmsforms:question id="responder"/>
        </ext>
      </extLst>
    </tableColumn>
    <tableColumn id="5" xr3:uid="{00000000-0010-0000-0000-000005000000}" name="Name" dataDxfId="62">
      <extLst>
        <ext xmlns:xlmsforms="http://schemas.microsoft.com/office/spreadsheetml/2023/msForms" uri="{FCC71383-01E1-4257-9335-427F07BE8D7F}">
          <xlmsforms:question id="responderName"/>
        </ext>
      </extLst>
    </tableColumn>
    <tableColumn id="6" xr3:uid="{00000000-0010-0000-0000-000006000000}" name="Primary Offering" dataDxfId="61">
      <extLst>
        <ext xmlns:xlmsforms="http://schemas.microsoft.com/office/spreadsheetml/2023/msForms" uri="{FCC71383-01E1-4257-9335-427F07BE8D7F}">
          <xlmsforms:question id="r64a78293cf974da7973ef35ffb706344"/>
        </ext>
      </extLst>
    </tableColumn>
    <tableColumn id="7" xr3:uid="{00000000-0010-0000-0000-000007000000}" name="Primary Market Offering within HCaaS" dataDxfId="60">
      <extLst>
        <ext xmlns:xlmsforms="http://schemas.microsoft.com/office/spreadsheetml/2023/msForms" uri="{FCC71383-01E1-4257-9335-427F07BE8D7F}">
          <xlmsforms:question id="r43890367917a4ee0a541bc72894adfbd"/>
        </ext>
      </extLst>
    </tableColumn>
    <tableColumn id="8" xr3:uid="{00000000-0010-0000-0000-000008000000}" name="Primary Market Offering within HRT" dataDxfId="59">
      <extLst>
        <ext xmlns:xlmsforms="http://schemas.microsoft.com/office/spreadsheetml/2023/msForms" uri="{FCC71383-01E1-4257-9335-427F07BE8D7F}">
          <xlmsforms:question id="r96ca37b0a12b470eab961df65f909812"/>
        </ext>
      </extLst>
    </tableColumn>
    <tableColumn id="9" xr3:uid="{00000000-0010-0000-0000-000009000000}" name="Primary Market Offering within OT" dataDxfId="58">
      <extLst>
        <ext xmlns:xlmsforms="http://schemas.microsoft.com/office/spreadsheetml/2023/msForms" uri="{FCC71383-01E1-4257-9335-427F07BE8D7F}">
          <xlmsforms:question id="r04579e490f5b42baa0e2dafe1a8d24aa"/>
        </ext>
      </extLst>
    </tableColumn>
    <tableColumn id="10" xr3:uid="{00000000-0010-0000-0000-00000A000000}" name="Primary Market Offering within WT" dataDxfId="57">
      <extLst>
        <ext xmlns:xlmsforms="http://schemas.microsoft.com/office/spreadsheetml/2023/msForms" uri="{FCC71383-01E1-4257-9335-427F07BE8D7F}">
          <xlmsforms:question id="r2b94ac6a6ac048b2ba82ab00f261845d"/>
        </ext>
      </extLst>
    </tableColumn>
    <tableColumn id="37" xr3:uid="{D977C9EB-8D94-459A-80DC-985B749119F3}" name="Are you the main person we will be working with?" dataDxfId="56">
      <extLst>
        <ext xmlns:xlmsforms="http://schemas.microsoft.com/office/spreadsheetml/2023/msForms" uri="{FCC71383-01E1-4257-9335-427F07BE8D7F}">
          <xlmsforms:question id="r5d5db559c92d4ffe8be8cab05f574ae3"/>
        </ext>
      </extLst>
    </tableColumn>
    <tableColumn id="14" xr3:uid="{00000000-0010-0000-0000-00000E000000}" name="Please indicate the main point of contact for this opportunity" dataDxfId="55">
      <extLst>
        <ext xmlns:xlmsforms="http://schemas.microsoft.com/office/spreadsheetml/2023/msForms" uri="{FCC71383-01E1-4257-9335-427F07BE8D7F}">
          <xlmsforms:question id="r97a24a03b8214055b76a91290ad95fba"/>
        </ext>
      </extLst>
    </tableColumn>
    <tableColumn id="15" xr3:uid="{00000000-0010-0000-0000-00000F000000}" name="Please add the email of the main point of contact for this opportunity" dataDxfId="54" dataCellStyle="Hyperlink">
      <extLst>
        <ext xmlns:xlmsforms="http://schemas.microsoft.com/office/spreadsheetml/2023/msForms" uri="{FCC71383-01E1-4257-9335-427F07BE8D7F}">
          <xlmsforms:question id="rdf4097e815434a65890458d0e7041f0c"/>
        </ext>
      </extLst>
    </tableColumn>
    <tableColumn id="38" xr3:uid="{C2191918-7F5F-4ABD-92FD-199AAB6D3401}" name="Are you the pursuit / initiative leader?" dataDxfId="53">
      <extLst>
        <ext xmlns:xlmsforms="http://schemas.microsoft.com/office/spreadsheetml/2023/msForms" uri="{FCC71383-01E1-4257-9335-427F07BE8D7F}">
          <xlmsforms:question id="r3002bfd9d5744225921b1cebfb25b2dd"/>
        </ext>
      </extLst>
    </tableColumn>
    <tableColumn id="11" xr3:uid="{00000000-0010-0000-0000-00000B000000}" name="Pursuit / Initiative Leader Name" dataDxfId="52">
      <extLst>
        <ext xmlns:xlmsforms="http://schemas.microsoft.com/office/spreadsheetml/2023/msForms" uri="{FCC71383-01E1-4257-9335-427F07BE8D7F}">
          <xlmsforms:question id="r055f4b350cfb4459b35123834e6d40a7"/>
        </ext>
      </extLst>
    </tableColumn>
    <tableColumn id="12" xr3:uid="{00000000-0010-0000-0000-00000C000000}" name="Pursuit / Initiative Leader Email" dataDxfId="51">
      <extLst>
        <ext xmlns:xlmsforms="http://schemas.microsoft.com/office/spreadsheetml/2023/msForms" uri="{FCC71383-01E1-4257-9335-427F07BE8D7F}">
          <xlmsforms:question id="r2b38c8669ecf4bbe9d15be1ae1722ab0"/>
        </ext>
      </extLst>
    </tableColumn>
    <tableColumn id="13" xr3:uid="{00000000-0010-0000-0000-00000D000000}" name="Is the Pursuit Leader the main point of contact our team will be working with? (choose &quot;Yes&quot; if request is NOT related to a pursuit)" dataDxfId="50"/>
    <tableColumn id="16" xr3:uid="{00000000-0010-0000-0000-000010000000}" name="Please indicate the time zone(s) that the core team members operate in" dataDxfId="49"/>
    <tableColumn id="17" xr3:uid="{00000000-0010-0000-0000-000011000000}" name="Estimated date for support to start" dataDxfId="48">
      <extLst>
        <ext xmlns:xlmsforms="http://schemas.microsoft.com/office/spreadsheetml/2023/msForms" uri="{FCC71383-01E1-4257-9335-427F07BE8D7F}">
          <xlmsforms:question id="r6dac07d04b684c358a92101edb6d73a7"/>
        </ext>
      </extLst>
    </tableColumn>
    <tableColumn id="44" xr3:uid="{6687B50E-7E8B-4576-A591-B8A6FFA70BEC}" name="When is the first major milestone (e.g. RFP submission date, orals presentation date, or draft due). Note: if the request is less than one week, please provide further detail in the Additional Com...2" dataDxfId="47">
      <extLst>
        <ext xmlns:xlmsforms="http://schemas.microsoft.com/office/spreadsheetml/2023/msForms" uri="{FCC71383-01E1-4257-9335-427F07BE8D7F}">
          <xlmsforms:question id="r1f8688be64f74a12b602d99c92508827"/>
        </ext>
      </extLst>
    </tableColumn>
    <tableColumn id="18" xr3:uid="{00000000-0010-0000-0000-000012000000}" name="Do you have an entry in Jupiter for this pursuit? (If request is NOT related to a pursuit, select &quot;Not a pursuit&quot; from the options below)" dataDxfId="46">
      <extLst>
        <ext xmlns:xlmsforms="http://schemas.microsoft.com/office/spreadsheetml/2023/msForms" uri="{FCC71383-01E1-4257-9335-427F07BE8D7F}">
          <xlmsforms:question id="r3bbd701d6ffb455d82cfae03a7836a39"/>
        </ext>
      </extLst>
    </tableColumn>
    <tableColumn id="19" xr3:uid="{00000000-0010-0000-0000-000013000000}" name="Jupiter Opportunity ID" dataDxfId="45">
      <extLst>
        <ext xmlns:xlmsforms="http://schemas.microsoft.com/office/spreadsheetml/2023/msForms" uri="{FCC71383-01E1-4257-9335-427F07BE8D7F}">
          <xlmsforms:question id="re8569c8b8e3e4ba2a08cdd981b82136c"/>
        </ext>
      </extLst>
    </tableColumn>
    <tableColumn id="20" xr3:uid="{00000000-0010-0000-0000-000014000000}" name="Client name (if related to a pursuit) / Initiative name (if not a pursuit)" dataDxfId="44">
      <extLst>
        <ext xmlns:xlmsforms="http://schemas.microsoft.com/office/spreadsheetml/2023/msForms" uri="{FCC71383-01E1-4257-9335-427F07BE8D7F}">
          <xlmsforms:question id="reafd446dfd5840c5af1ddc420ddf83bf"/>
        </ext>
      </extLst>
    </tableColumn>
    <tableColumn id="21" xr3:uid="{00000000-0010-0000-0000-000015000000}" name="Industry" dataDxfId="43">
      <extLst>
        <ext xmlns:xlmsforms="http://schemas.microsoft.com/office/spreadsheetml/2023/msForms" uri="{FCC71383-01E1-4257-9335-427F07BE8D7F}">
          <xlmsforms:question id="rf366d766ddff4643b4dc40d90d7b152f"/>
        </ext>
      </extLst>
    </tableColumn>
    <tableColumn id="22" xr3:uid="{00000000-0010-0000-0000-000016000000}" name="Pursuit name" dataDxfId="42">
      <extLst>
        <ext xmlns:xlmsforms="http://schemas.microsoft.com/office/spreadsheetml/2023/msForms" uri="{FCC71383-01E1-4257-9335-427F07BE8D7F}">
          <xlmsforms:question id="r01514c35fe2b43cdb75bf15718424da5"/>
        </ext>
      </extLst>
    </tableColumn>
    <tableColumn id="23" xr3:uid="{00000000-0010-0000-0000-000017000000}" name="Is this a Tiered Deal?" dataDxfId="41"/>
    <tableColumn id="24" xr3:uid="{00000000-0010-0000-0000-000018000000}" name="What stage is the opportunity in?" dataDxfId="40">
      <extLst>
        <ext xmlns:xlmsforms="http://schemas.microsoft.com/office/spreadsheetml/2023/msForms" uri="{FCC71383-01E1-4257-9335-427F07BE8D7F}">
          <xlmsforms:question id="rac255b2ca80f454b9d1985ac4c2a64f0"/>
        </ext>
      </extLst>
    </tableColumn>
    <tableColumn id="25" xr3:uid="{00000000-0010-0000-0000-000019000000}" name="What is the RFP / RFI Due date?" dataDxfId="39">
      <extLst>
        <ext xmlns:xlmsforms="http://schemas.microsoft.com/office/spreadsheetml/2023/msForms" uri="{FCC71383-01E1-4257-9335-427F07BE8D7F}">
          <xlmsforms:question id="r3a515f58d53c48ba92b45613c900ad86"/>
        </ext>
      </extLst>
    </tableColumn>
    <tableColumn id="40" xr3:uid="{0CC10014-CC1E-4679-9CBD-77FC69931B09}" name="What type(s) of support do you suspect you will need?" dataDxfId="38">
      <extLst>
        <ext xmlns:xlmsforms="http://schemas.microsoft.com/office/spreadsheetml/2023/msForms" uri="{FCC71383-01E1-4257-9335-427F07BE8D7F}">
          <xlmsforms:question id="r621e259dc3104d178f6fcdbcf801a894"/>
        </ext>
      </extLst>
    </tableColumn>
    <tableColumn id="41" xr3:uid="{2AD02F0F-3A43-45D8-AC23-4E1BF7C176B2}" name="Is (or will) the deal be supported by the PCOE / Creative Services?" dataDxfId="37">
      <extLst>
        <ext xmlns:xlmsforms="http://schemas.microsoft.com/office/spreadsheetml/2023/msForms" uri="{FCC71383-01E1-4257-9335-427F07BE8D7F}">
          <xlmsforms:question id="rab758edee0ca4740b1cfebf052c2de1f"/>
        </ext>
      </extLst>
    </tableColumn>
    <tableColumn id="26" xr3:uid="{00000000-0010-0000-0000-00001A000000}" name="Estimated opportunity value" dataDxfId="36">
      <extLst>
        <ext xmlns:xlmsforms="http://schemas.microsoft.com/office/spreadsheetml/2023/msForms" uri="{FCC71383-01E1-4257-9335-427F07BE8D7F}">
          <xlmsforms:question id="ree63fa7c42e44d8d9dbc43f5baacf108"/>
        </ext>
      </extLst>
    </tableColumn>
    <tableColumn id="27" xr3:uid="{00000000-0010-0000-0000-00001B000000}" name="Please enter any additional comments regarding this request. Especially if your request is NOT related to a pursuit, please provide specific details as to the help you are requesting" dataDxfId="35">
      <extLst>
        <ext xmlns:xlmsforms="http://schemas.microsoft.com/office/spreadsheetml/2023/msForms" uri="{FCC71383-01E1-4257-9335-427F07BE8D7F}">
          <xlmsforms:question id="r968611085dfe42a9ae680cf86b4e1886"/>
        </ext>
      </extLst>
    </tableColumn>
    <tableColumn id="32" xr3:uid="{354FD905-50D4-454E-86BF-AA58EBD86041}" name="If this is your first time working with us, tell us how you heard about the Human Capital GTM Pod.  If not, simply select &quot;I'm a repeat user of the pod&quot; from the options below" dataDxfId="34">
      <extLst>
        <ext xmlns:xlmsforms="http://schemas.microsoft.com/office/spreadsheetml/2023/msForms" uri="{FCC71383-01E1-4257-9335-427F07BE8D7F}">
          <xlmsforms:question id="ra028e731ef9c4854811e6e3047a5651e"/>
        </ext>
      </extLst>
    </tableColumn>
    <tableColumn id="28" xr3:uid="{3E3D2771-287E-4881-B564-D5F60C1DC894}" name="Overall Status" dataDxfId="33"/>
    <tableColumn id="42" xr3:uid="{2849F3B0-AA90-4F94-8A13-5C1292D2D9ED}" name="Scope" dataDxfId="32"/>
    <tableColumn id="49" xr3:uid="{C373FFA4-6760-4415-93DA-960C17093E57}" name="Scope Value" dataDxfId="19">
      <calculatedColumnFormula>IF(Table1[[#This Row],[Scope]]="Low",1,IF(Table1[[#This Row],[Scope]]="Medium",2,IF(Table1[[#This Row],[Scope]]="High",3,"")))</calculatedColumnFormula>
    </tableColumn>
    <tableColumn id="35" xr3:uid="{514F3B9F-6AB9-4794-ADBA-4C9D625EC598}" name="Initial Weight" dataDxfId="20"/>
    <tableColumn id="30" xr3:uid="{68E68F7F-7580-4DEF-A914-DB3D13E4ADAE}" name="Primary Assignee" dataDxfId="31"/>
    <tableColumn id="43" xr3:uid="{4C759EE2-3797-447D-B9A8-5B285EFFC659}" name="Secondary Assignee" dataDxfId="30"/>
    <tableColumn id="46" xr3:uid="{95D4748E-0FA3-40C9-B5D4-337A8F81843D}" name="Tertiary Assignee" dataDxfId="29"/>
    <tableColumn id="48" xr3:uid="{6B07E13A-27FC-4847-B8F0-2F2F53A39CC2}" name="Team Involvement" dataDxfId="28">
      <calculatedColumnFormula>_xlfn.TEXTJOIN(", ",TRUE,Table1[[#This Row],[Primary Assignee]:[Tertiary Assignee]])</calculatedColumnFormula>
    </tableColumn>
    <tableColumn id="29" xr3:uid="{7C97DCC0-F2E7-4F35-84C8-DA04F100958A}" name="Current Status" dataDxfId="27"/>
    <tableColumn id="45" xr3:uid="{7615348C-A067-4259-BCD4-4ECA6747D6B3}" name="Actual Support Start Date" dataDxfId="26"/>
    <tableColumn id="50" xr3:uid="{3D85447E-1A22-4AE8-8AE3-D5A7D38213A9}" name="On Hold Date" dataDxfId="25"/>
    <tableColumn id="31" xr3:uid="{EB9EBC14-5CEC-4608-BF63-517EF4961E39}" name="Close Date" dataDxfId="24"/>
    <tableColumn id="34" xr3:uid="{5ECC58BA-08F1-4887-8591-D0DE857F095F}" name="Notes" dataDxfId="23"/>
    <tableColumn id="53" xr3:uid="{6C897EAA-B816-4D58-B6BE-8AF11B186115}" name="Intake Date " dataDxfId="22">
      <calculatedColumnFormula>(Table1[[#This Row],[Start time]])</calculatedColumnFormula>
    </tableColumn>
    <tableColumn id="51" xr3:uid="{D764996B-177D-462B-BB6F-432D2B1DF660}" name="Cycle Time" dataDxfId="21">
      <calculatedColumnFormula>IF(AND(Table1[[#This Row],[Current Status]]="Closed",AS2&lt;&gt;""),AS2-AU2,"")</calculatedColumnFormula>
    </tableColumn>
  </tableColumns>
  <tableStyleInfo name="TableStyleMedium2" showFirstColumn="0" showLastColumn="0" showRowStripes="1" showColumnStripes="0"/>
  <extLst>
    <ext xmlns:xlmsforms="http://schemas.microsoft.com/office/spreadsheetml/2023/msForms" uri="{839C7E11-91E4-4DBD-9C5D-0DEA604FA9AC}">
      <xlmsforms:msForm id="8UXaNizdH02vE1q-RrmZIZb9ILT6AThMmWN7YB7REe5UMFVOTTRKMExOMjhEQVZNSVFSUVNaSzNOMyQlQCN0PWcu" isFormConnected="1" maxResponseId="489" latestEventMarker="15">
        <xlmsforms:syncedQuestionId>id</xlmsforms:syncedQuestionId>
        <xlmsforms:syncedQuestionId>ra028e731ef9c4854811e6e3047a5651e</xlmsforms:syncedQuestionId>
        <xlmsforms:syncedQuestionId>submitDate</xlmsforms:syncedQuestionId>
        <xlmsforms:syncedQuestionId>responderName</xlmsforms:syncedQuestionId>
        <xlmsforms:syncedQuestionId>r621e259dc3104d178f6fcdbcf801a894</xlmsforms:syncedQuestionId>
        <xlmsforms:syncedQuestionId>responder</xlmsforms:syncedQuestionId>
        <xlmsforms:syncedQuestionId>r3bbd701d6ffb455d82cfae03a7836a39</xlmsforms:syncedQuestionId>
        <xlmsforms:syncedQuestionId>r2b38c8669ecf4bbe9d15be1ae1722ab0</xlmsforms:syncedQuestionId>
        <xlmsforms:syncedQuestionId>ree63fa7c42e44d8d9dbc43f5baacf108</xlmsforms:syncedQuestionId>
        <xlmsforms:syncedQuestionId>r64a78293cf974da7973ef35ffb706344</xlmsforms:syncedQuestionId>
        <xlmsforms:syncedQuestionId>rac255b2ca80f454b9d1985ac4c2a64f0</xlmsforms:syncedQuestionId>
        <xlmsforms:syncedQuestionId>r96ca37b0a12b470eab961df65f909812</xlmsforms:syncedQuestionId>
        <xlmsforms:syncedQuestionId>r5d5db559c92d4ffe8be8cab05f574ae3</xlmsforms:syncedQuestionId>
        <xlmsforms:syncedQuestionId>rf366d766ddff4643b4dc40d90d7b152f</xlmsforms:syncedQuestionId>
        <xlmsforms:syncedQuestionId>r968611085dfe42a9ae680cf86b4e1886</xlmsforms:syncedQuestionId>
        <xlmsforms:syncedQuestionId>startDate</xlmsforms:syncedQuestionId>
        <xlmsforms:syncedQuestionId>re8569c8b8e3e4ba2a08cdd981b82136c</xlmsforms:syncedQuestionId>
        <xlmsforms:syncedQuestionId>r43890367917a4ee0a541bc72894adfbd</xlmsforms:syncedQuestionId>
        <xlmsforms:syncedQuestionId>r3a515f58d53c48ba92b45613c900ad86</xlmsforms:syncedQuestionId>
        <xlmsforms:syncedQuestionId>r055f4b350cfb4459b35123834e6d40a7</xlmsforms:syncedQuestionId>
        <xlmsforms:syncedQuestionId>r6dac07d04b684c358a92101edb6d73a7</xlmsforms:syncedQuestionId>
        <xlmsforms:syncedQuestionId>rdf4097e815434a65890458d0e7041f0c</xlmsforms:syncedQuestionId>
        <xlmsforms:syncedQuestionId>r04579e490f5b42baa0e2dafe1a8d24aa</xlmsforms:syncedQuestionId>
        <xlmsforms:syncedQuestionId>reafd446dfd5840c5af1ddc420ddf83bf</xlmsforms:syncedQuestionId>
        <xlmsforms:syncedQuestionId>r1f8688be64f74a12b602d99c92508827</xlmsforms:syncedQuestionId>
        <xlmsforms:syncedQuestionId>r3002bfd9d5744225921b1cebfb25b2dd</xlmsforms:syncedQuestionId>
        <xlmsforms:syncedQuestionId>r97a24a03b8214055b76a91290ad95fba</xlmsforms:syncedQuestionId>
        <xlmsforms:syncedQuestionId>rab758edee0ca4740b1cfebf052c2de1f</xlmsforms:syncedQuestionId>
        <xlmsforms:syncedQuestionId>r01514c35fe2b43cdb75bf15718424da5</xlmsforms:syncedQuestionId>
        <xlmsforms:syncedQuestionId>r2b94ac6a6ac048b2ba82ab00f261845d</xlmsforms:syncedQuestionId>
      </xlmsforms:msForm>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L29" dT="2023-03-16T19:57:32.64" personId="{47C5340F-802F-492D-876E-40355DC5DFDB}" id="{52E02B77-7027-4A10-8B09-70715C822450}" done="1">
    <text>@Huard, Bethany this yours?</text>
    <mentions>
      <mention mentionpersonId="{C446F5C3-D7BB-4A2B-B38C-CECF4E2E69AC}" mentionId="{6D161592-5D34-467E-9382-EBBEDA27B5B4}" startIndex="0" length="15"/>
    </mentions>
  </threadedComment>
  <threadedComment ref="AL29" dT="2023-03-16T20:03:09.92" personId="{8F4C7459-2341-4BE3-8455-0E78936E6C76}" id="{976C78FD-DC26-4AD2-B90E-9FC213D0331D}" parentId="{52E02B77-7027-4A10-8B09-70715C822450}">
    <text>@D'Angelo, Nick - negative, this was before I joined the pod :)</text>
    <mentions>
      <mention mentionpersonId="{0AF7A6F0-FA2B-4CE9-88CF-C2E6F63F96B8}" mentionId="{79507A83-1690-43FE-B76D-5E9CDAF1858D}" startIndex="0" length="15"/>
    </mentions>
  </threadedComment>
  <threadedComment ref="AL29" dT="2023-03-16T22:06:38.83" personId="{4946B9F2-E341-4889-83AB-084C5F0BBA0A}" id="{EE3CCE86-DC81-475C-BAA5-5FBC1C11C743}" parentId="{52E02B77-7027-4A10-8B09-70715C822450}">
    <text>This is Shiva's; updated accordingly</text>
  </threadedComment>
  <threadedComment ref="AL48" dT="2023-03-16T22:23:44.25" personId="{4946B9F2-E341-4889-83AB-084C5F0BBA0A}" id="{AF75A743-CB83-4B09-BD77-97D76BA35604}" done="1">
    <text>@D'Angelo, Nick didn't you work on Cisco?</text>
    <mentions>
      <mention mentionpersonId="{0AF7A6F0-FA2B-4CE9-88CF-C2E6F63F96B8}" mentionId="{4EDA15AD-B34D-43C9-AA99-01E4157C519E}" startIndex="0" length="15"/>
    </mentions>
  </threadedComment>
  <threadedComment ref="AL48" dT="2023-03-20T23:35:30.08" personId="{97D30176-A86D-44C8-82C5-16E662EA807F}" id="{6FBE2C84-1E57-954E-8FC8-6EB0C9FD9054}" parentId="{AF75A743-CB83-4B09-BD77-97D76BA35604}">
    <text>I definitely did not work on Cisco</text>
  </threadedComment>
  <threadedComment ref="AL48" dT="2023-03-21T14:56:19.33" personId="{47C5340F-802F-492D-876E-40355DC5DFDB}" id="{56B0060B-D6B2-4FD4-91D2-5F44F1D42F9E}" parentId="{AF75A743-CB83-4B09-BD77-97D76BA35604}">
    <text>@Damri, Ava @Devarajan, Shiva yes, thanks for confirming.</text>
    <mentions>
      <mention mentionpersonId="{66FB6DDF-BE62-4569-A9B4-DCCEE60FAFC6}" mentionId="{EEB9CB3C-CE82-477F-ACC2-D75751BD066A}" startIndex="0" length="11"/>
      <mention mentionpersonId="{BF9E92A7-3BB8-4D1C-97C0-CDA1A1FF33C7}" mentionId="{06BE0D57-B8E3-4BF1-816C-F93D39C372F1}" startIndex="12" length="17"/>
    </mentions>
  </threadedComment>
  <threadedComment ref="AR384" dT="2024-10-15T17:12:26.24" personId="{4B6D607B-02BE-4A46-BA5B-A424781026D1}" id="{F3D00BAD-2D17-4822-924B-6E9C6511AE9A}">
    <text xml:space="preserve">@Gilman, Michael  and @Panacci, Stephanie  Hi you two! We're doing cleanup in the intake form - looks like this one has been on hold for a while. Can you take a look at this opportunity and confirm if it's been closed out? If so, please change the status from 'on hold' to 'Closed'. </text>
    <mentions>
      <mention mentionpersonId="{7CF5F59A-66D4-48B6-95C4-6CEB22DC3CE7}" mentionId="{9220E4E3-EBDD-44BC-9E58-8D0B422236F4}" startIndex="0" length="16"/>
      <mention mentionpersonId="{E2626434-B556-4D07-912F-FCC6F9AFB39F}" mentionId="{2208C8BB-9D3B-490E-A097-E1E668A684AE}" startIndex="22" length="19"/>
    </mentions>
  </threadedComment>
  <threadedComment ref="AR387" dT="2024-10-15T17:13:27.62" personId="{4B6D607B-02BE-4A46-BA5B-A424781026D1}" id="{43388259-41AC-4B62-8489-D5B55427CB47}">
    <text>@Mallett, Larry  Hi Larry! I'm doing a quick look at the latest ops to clean up the tracker. This one has been on hold for about a month - is that still the case? If so, I suggest closing out the op and if the requestor comes back for more support, we can ask them to submit a new request.</text>
    <mentions>
      <mention mentionpersonId="{1386E5AB-517F-4BCB-B4CA-76C6704C22CD}" mentionId="{DB86C06E-E8D2-48C3-B233-0C556AA15E1C}" startIndex="0" length="15"/>
    </mentions>
  </threadedComment>
  <threadedComment ref="AQ402" dT="2024-11-25T18:50:15.36" personId="{4B6D607B-02BE-4A46-BA5B-A424781026D1}" id="{E3BFDA3D-C8E7-42BC-BF96-C4BEC4FCBAAD}" done="1">
    <text>@Avdic, Addy  - hey Addy! I'm looking at the intake tracker and saw this was still marked in-progress. Is that still the case? If not, can you update the status and include the closed date. Thanks!</text>
    <mentions>
      <mention mentionpersonId="{378D9206-63FD-4B09-8D39-C959C28D51E9}" mentionId="{B32B6321-E22C-4CFA-A44C-77E982AD614B}" startIndex="0" length="12"/>
    </mentions>
  </threadedComment>
  <threadedComment ref="AQ402" dT="2025-02-20T18:46:44.54" personId="{F14B0550-646C-4FDC-B54B-7669DE6A3126}" id="{42DD0272-60FD-4143-A4F2-7487FDE00EAA}" parentId="{E3BFDA3D-C8E7-42BC-BF96-C4BEC4FCBAAD}">
    <text>Done!</tex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6" Type="http://schemas.openxmlformats.org/officeDocument/2006/relationships/hyperlink" Target="../../../../../_layouts/OneNote.aspx?id=%2Fsites%2FHCSalesCoE%2FShared%20Documents%2FGeneral%2FHC%20GTM%20Pod%20OneNote&amp;wd=target%28Intake%20Calls.one%7CDC33B3B3-C0A1-4E22-9DE9-343FDC9A23CB%2FLiberty%20Mutual%20Insurance%7C6DDE37C5-C9BC-44DE-B82B-CB0961C308C8%2F%29" TargetMode="External"/><Relationship Id="rId21" Type="http://schemas.openxmlformats.org/officeDocument/2006/relationships/hyperlink" Target="mailto:tmcmillin@deloitte.com" TargetMode="External"/><Relationship Id="rId42" Type="http://schemas.openxmlformats.org/officeDocument/2006/relationships/hyperlink" Target="mailto:sapurohit@deloitte.com" TargetMode="External"/><Relationship Id="rId47" Type="http://schemas.openxmlformats.org/officeDocument/2006/relationships/hyperlink" Target="mailto:muhali@deloitte.com" TargetMode="External"/><Relationship Id="rId63" Type="http://schemas.openxmlformats.org/officeDocument/2006/relationships/hyperlink" Target="https://amedeloitte-my.sharepoint.com/personal/reakin_deloitte_com/_layouts/OneNote.aspx?id=%2Fpersonal%2Freakin_deloitte_com%2FDocuments%2FHC%20GTM%20Pod%20OneNote&amp;wd=target%28Intake%20Calls.one%7CDC33B3B3-C0A1-4E22-9DE9-343FDC9A23CB%2FUCSF%7C3CB09E67-7A06-433C-964A-65509E315F87%2F%29" TargetMode="External"/><Relationship Id="rId68" Type="http://schemas.openxmlformats.org/officeDocument/2006/relationships/hyperlink" Target="mailto:anudhingra@deloitte.com" TargetMode="External"/><Relationship Id="rId16" Type="http://schemas.openxmlformats.org/officeDocument/2006/relationships/hyperlink" Target="mailto:brichiu@deloitte.com" TargetMode="External"/><Relationship Id="rId11" Type="http://schemas.openxmlformats.org/officeDocument/2006/relationships/hyperlink" Target="mailto:sgovindarajan@deloitte.com" TargetMode="External"/><Relationship Id="rId32" Type="http://schemas.openxmlformats.org/officeDocument/2006/relationships/hyperlink" Target="../../../../../_layouts/OneNote.aspx?id=%2Fsites%2FHCSalesCoE%2FShared%20Documents%2FGeneral%2FHC%20GTM%20Pod%20OneNote&amp;wd=target%28Intake%20Calls.one%7CDC33B3B3-C0A1-4E22-9DE9-343FDC9A23CB%2FCarrington%7C263BFCCA-E745-4EF4-B148-DC378700CE57%2F%29" TargetMode="External"/><Relationship Id="rId37" Type="http://schemas.openxmlformats.org/officeDocument/2006/relationships/hyperlink" Target="../../../../../_layouts/OneNote.aspx?id=%2Fsites%2FHCSalesCoE%2FShared%20Documents%2FGeneral%2FHC%20GTM%20Pod%20OneNote&amp;wd=target%28Intake%20Calls.one%7CDC33B3B3-C0A1-4E22-9DE9-343FDC9A23CB%2FUnderwriters%20Lab%7C62ED7003-21AA-4673-BFBA-D0274C7795C4%2F%29" TargetMode="External"/><Relationship Id="rId53" Type="http://schemas.openxmlformats.org/officeDocument/2006/relationships/hyperlink" Target="mailto:madraheim@deloitte.com" TargetMode="External"/><Relationship Id="rId58" Type="http://schemas.openxmlformats.org/officeDocument/2006/relationships/hyperlink" Target="../../../../../../_layouts/OneNote.aspx?id=%2Fsites%2FHCSalesCoE%2FShared%20Documents%2FGeneral%2F04.%20HC%20GTM%20Pod%20OneNote%2FHC%20GTM%20Pod%20OneNote&amp;wd=target%28Intake%20Calls.one%7CDC33B3B3-C0A1-4E22-9DE9-343FDC9A23CB%2FFerrara%20Candy%20Company%2C%20Inc.%7CC40774F4-BB11-4A56-BA71-07E2C21FB76F%2F%29" TargetMode="External"/><Relationship Id="rId74" Type="http://schemas.openxmlformats.org/officeDocument/2006/relationships/hyperlink" Target="mailto:gkaland@deloitte.com" TargetMode="External"/><Relationship Id="rId79" Type="http://schemas.openxmlformats.org/officeDocument/2006/relationships/table" Target="../tables/table1.xml"/><Relationship Id="rId5" Type="http://schemas.openxmlformats.org/officeDocument/2006/relationships/hyperlink" Target="mailto:brianamartin@deloitte.com" TargetMode="External"/><Relationship Id="rId61" Type="http://schemas.openxmlformats.org/officeDocument/2006/relationships/hyperlink" Target="mailto:fsymes@deloitte.com" TargetMode="External"/><Relationship Id="rId19" Type="http://schemas.openxmlformats.org/officeDocument/2006/relationships/hyperlink" Target="mailto:matkraus@deloitte.com" TargetMode="External"/><Relationship Id="rId14" Type="http://schemas.openxmlformats.org/officeDocument/2006/relationships/hyperlink" Target="mailto:vreyes@deloitte.com" TargetMode="External"/><Relationship Id="rId22" Type="http://schemas.openxmlformats.org/officeDocument/2006/relationships/hyperlink" Target="mailto:punetandon@deloitte.com" TargetMode="External"/><Relationship Id="rId27" Type="http://schemas.openxmlformats.org/officeDocument/2006/relationships/hyperlink" Target="../../../../../_layouts/OneNote.aspx?id=%2Fsites%2FHCSalesCoE%2FShared%20Documents%2FGeneral%2FHC%20GTM%20Pod%20OneNote&amp;wd=target%28Intake%20Calls.one%7CDC33B3B3-C0A1-4E22-9DE9-343FDC9A23CB%2FScripps%20Health%7CD959504E-D2DE-45E6-9A24-67A36E047633%2F%29" TargetMode="External"/><Relationship Id="rId30" Type="http://schemas.openxmlformats.org/officeDocument/2006/relationships/hyperlink" Target="mailto:chipnewton@deloitte.com" TargetMode="External"/><Relationship Id="rId35" Type="http://schemas.openxmlformats.org/officeDocument/2006/relationships/hyperlink" Target="../../../../../_layouts/OneNote.aspx?id=%2Fsites%2FHCSalesCoE%2FShared%20Documents%2FGeneral%2FHC%20GTM%20Pod%20OneNote&amp;wd=target%28Intake%20Calls.one%7CDC33B3B3-C0A1-4E22-9DE9-343FDC9A23CB%2FUGI%20SAP%7C9D09214D-0968-4AAD-95AC-2806B0FFEA2A%2F%29%20onenote:https://amedeloitte.sharepoint.com/sites/HCSalesCoE/Shared%20Documents/General/HC%20GTM%20Pod%20OneNote/Intake%20Calls.one" TargetMode="External"/><Relationship Id="rId43" Type="http://schemas.openxmlformats.org/officeDocument/2006/relationships/hyperlink" Target="mailto:jaberry@deloitte.com" TargetMode="External"/><Relationship Id="rId48" Type="http://schemas.openxmlformats.org/officeDocument/2006/relationships/hyperlink" Target="../../../../../../_layouts/OneNote.aspx?id=%2Fsites%2FHCSalesCoE%2FShared%20Documents%2FGeneral%2F04.%20HC%20GTM%20Pod%20OneNote%2FHC%20GTM%20Pod%20OneNote&amp;wd=target%28Intake%20Calls.one%7CDC33B3B3-C0A1-4E22-9DE9-343FDC9A23CB%2FCostco%7C85765FE7-7D77-4F17-AC9D-7C6AD499C355%2F%29" TargetMode="External"/><Relationship Id="rId56" Type="http://schemas.openxmlformats.org/officeDocument/2006/relationships/hyperlink" Target="../../../../../../_layouts/OneNote.aspx?id=%2Fsites%2FHCSalesCoE%2FShared%20Documents%2FGeneral%2F04.%20HC%20GTM%20Pod%20OneNote%2FHC%20GTM%20Pod%20OneNote&amp;wd=target%28Intake%20Calls.one%7CDC33B3B3-C0A1-4E22-9DE9-343FDC9A23CB%2FWeyerhaeuser%20Company%7C85494803-8F68-4AEF-85EE-DE72283516B9%2F%29" TargetMode="External"/><Relationship Id="rId64" Type="http://schemas.openxmlformats.org/officeDocument/2006/relationships/hyperlink" Target="mailto:sbadgi@deloitte.com" TargetMode="External"/><Relationship Id="rId69" Type="http://schemas.openxmlformats.org/officeDocument/2006/relationships/hyperlink" Target="mailto:dprovitt@deloitte.com" TargetMode="External"/><Relationship Id="rId77" Type="http://schemas.openxmlformats.org/officeDocument/2006/relationships/printerSettings" Target="../printerSettings/printerSettings1.bin"/><Relationship Id="rId8" Type="http://schemas.openxmlformats.org/officeDocument/2006/relationships/hyperlink" Target="mailto:mykemiller@deloitte.com" TargetMode="External"/><Relationship Id="rId51" Type="http://schemas.openxmlformats.org/officeDocument/2006/relationships/hyperlink" Target="../../../../../../_layouts/OneNote.aspx?id=%2Fsites%2FHCSalesCoE%2FShared%20Documents%2FGeneral%2F04.%20HC%20GTM%20Pod%20OneNote%2FHC%20GTM%20Pod%20OneNote&amp;wd=target%28Intake%20Calls.one%7CDC33B3B3-C0A1-4E22-9DE9-343FDC9A23CB%2FCox%20Health%7CA50C825D-18A5-4EC6-AF4B-773380B44725%2F%29" TargetMode="External"/><Relationship Id="rId72" Type="http://schemas.openxmlformats.org/officeDocument/2006/relationships/hyperlink" Target="mailto:kribaker@deloitte.com" TargetMode="External"/><Relationship Id="rId80" Type="http://schemas.openxmlformats.org/officeDocument/2006/relationships/comments" Target="../comments1.xml"/><Relationship Id="rId3" Type="http://schemas.openxmlformats.org/officeDocument/2006/relationships/hyperlink" Target="mailto:mkorbieh@deloitte.com" TargetMode="External"/><Relationship Id="rId12" Type="http://schemas.openxmlformats.org/officeDocument/2006/relationships/hyperlink" Target="mailto:browe@deloitte.com" TargetMode="External"/><Relationship Id="rId17" Type="http://schemas.openxmlformats.org/officeDocument/2006/relationships/hyperlink" Target="../_layouts/OneNote.aspx?id=%2Fsites%2FHCSalesCoE%2FShared%20Documents%2FGeneral%2F03.%20HC%20GTM%20Pod%20Ops%2FSOP%20%26%20Structure%2FHC%20GTM%20Pod%20Intake%20Calls&amp;wd=target%28Call%20Questions%20and%20Notes.one%7C9089F8A2-E485-4D14-8D75-A5B86BE1EE65%2FProgressive%7C1878C01F-CA23-4E58-A550-944213C9E6EC%2F%29" TargetMode="External"/><Relationship Id="rId25" Type="http://schemas.openxmlformats.org/officeDocument/2006/relationships/hyperlink" Target="../../../../../_layouts/OneNote.aspx?id=%2Fsites%2FHCSalesCoE%2FShared%20Documents%2FGeneral%2FHC%20GTM%20Pod%20OneNote&amp;wd=target%28Intake%20Calls.one%7CDC33B3B3-C0A1-4E22-9DE9-343FDC9A23CB%2FAMEX%7CB71260D0-EDA2-4278-8629-88EB65BC7DB3%2F%29" TargetMode="External"/><Relationship Id="rId33" Type="http://schemas.openxmlformats.org/officeDocument/2006/relationships/hyperlink" Target="mailto:tmcmillin@deloitte.com" TargetMode="External"/><Relationship Id="rId38" Type="http://schemas.openxmlformats.org/officeDocument/2006/relationships/hyperlink" Target="mailto:astclair@deloitte.com;%20chipnewton@deloitte.com" TargetMode="External"/><Relationship Id="rId46" Type="http://schemas.openxmlformats.org/officeDocument/2006/relationships/hyperlink" Target="mailto:jefmiller@deloitte.com" TargetMode="External"/><Relationship Id="rId59" Type="http://schemas.openxmlformats.org/officeDocument/2006/relationships/hyperlink" Target="../../../../../../_layouts/OneNote.aspx?id=%2Fsites%2FHCSalesCoE%2FShared%20Documents%2FGeneral%2FHC%20GTM%20Pod%20OneNote&amp;wd=target%28Intake%20Calls.one%7CDC33B3B3-C0A1-4E22-9DE9-343FDC9A23CB%2FAdobe%7C0CF04D87-3050-4CC4-B996-3A3EF70BAC2B%2F%29" TargetMode="External"/><Relationship Id="rId67" Type="http://schemas.openxmlformats.org/officeDocument/2006/relationships/hyperlink" Target="mailto:mkorbieh@deloitte.com" TargetMode="External"/><Relationship Id="rId20" Type="http://schemas.openxmlformats.org/officeDocument/2006/relationships/hyperlink" Target="mailto:jefmiller@deloitte.com" TargetMode="External"/><Relationship Id="rId41" Type="http://schemas.openxmlformats.org/officeDocument/2006/relationships/hyperlink" Target="../../../../../../_layouts/OneNote.aspx?id=%2Fsites%2FHCSalesCoE%2FShared%20Documents%2FGeneral%2F04.%20HC%20GTM%20Pod%20OneNote%2FHC%20GTM%20Pod%20OneNote&amp;wd=target%28Intake%20Calls.one%7CDC33B3B3-C0A1-4E22-9DE9-343FDC9A23CB%2FBBB%20Industries%7CAEEE5E13-7597-4CA1-80C4-6B1EE0BA3A16%2F%29" TargetMode="External"/><Relationship Id="rId54" Type="http://schemas.openxmlformats.org/officeDocument/2006/relationships/hyperlink" Target="../../../../../../_layouts/OneNote.aspx?id=%2Fsites%2FHCSalesCoE%2FShared%20Documents%2FGeneral%2F04.%20HC%20GTM%20Pod%20OneNote%2FHC%20GTM%20Pod%20OneNote&amp;wd=target%28Intake%20Calls.one%7CDC33B3B3-C0A1-4E22-9DE9-343FDC9A23CB%2FAkamai%20Technologies%7C89CDF610-C8D0-4FDF-A6A3-6FC5C5BD8449%2F%29" TargetMode="External"/><Relationship Id="rId62" Type="http://schemas.openxmlformats.org/officeDocument/2006/relationships/hyperlink" Target="../../../../../../_layouts/OneNote.aspx?id=%2Fsites%2FHCSalesCoE%2FShared%20Documents%2FGeneral%2F04.%20HC%20GTM%20Pod%20OneNote%2FHC%20GTM%20Pod%20OneNote&amp;wd=target%28Intake%20Calls.one%7CDC33B3B3-C0A1-4E22-9DE9-343FDC9A23CB%2FAirbus%7C827F34C8-DF2A-4A2B-89C2-E39585FCB5F3%2F%29" TargetMode="External"/><Relationship Id="rId70" Type="http://schemas.openxmlformats.org/officeDocument/2006/relationships/hyperlink" Target="mailto:alexchun@deloitte.com" TargetMode="External"/><Relationship Id="rId75" Type="http://schemas.openxmlformats.org/officeDocument/2006/relationships/hyperlink" Target="mailto:mkorbieh@deloitte.com" TargetMode="External"/><Relationship Id="rId1" Type="http://schemas.openxmlformats.org/officeDocument/2006/relationships/hyperlink" Target="mailto:lmonck@deloitte.com" TargetMode="External"/><Relationship Id="rId6" Type="http://schemas.openxmlformats.org/officeDocument/2006/relationships/hyperlink" Target="mailto:ceisenmann@deloitte.com" TargetMode="External"/><Relationship Id="rId15" Type="http://schemas.openxmlformats.org/officeDocument/2006/relationships/hyperlink" Target="mailto:ceisenmann@deloitte.com" TargetMode="External"/><Relationship Id="rId23" Type="http://schemas.openxmlformats.org/officeDocument/2006/relationships/hyperlink" Target="../../../../../_layouts/OneNote.aspx?id=%2Fsites%2FHCSalesCoE%2FShared%20Documents%2FGeneral%2FHC%20GTM%20Pod%20OneNote&amp;wd=target%28Intake%20Calls.one%7CDC33B3B3-C0A1-4E22-9DE9-343FDC9A23CB%2FLincoln%20Financial%20Group%20%28LFG%5C%29%7C169BCB7C-08CC-47B0-AD40-9272788FF53F%2F%29" TargetMode="External"/><Relationship Id="rId28" Type="http://schemas.openxmlformats.org/officeDocument/2006/relationships/hyperlink" Target="../../../../../_layouts/OneNote.aspx?id=%2Fsites%2FHCSalesCoE%2FShared%20Documents%2FGeneral%2FHC%20GTM%20Pod%20OneNote&amp;wd=target%28Intake%20Calls.one%7CDC33B3B3-C0A1-4E22-9DE9-343FDC9A23CB%2FJ%26J%7CAF6B65DD-950C-4FDA-81E2-E86895C26CC8%2F%29" TargetMode="External"/><Relationship Id="rId36" Type="http://schemas.openxmlformats.org/officeDocument/2006/relationships/hyperlink" Target="../../../../../_layouts/OneNote.aspx?id=%2Fsites%2FHCSalesCoE%2FShared%20Documents%2FGeneral%2FHC%20GTM%20Pod%20OneNote&amp;wd=target%28Intake%20Calls.one%7CDC33B3B3-C0A1-4E22-9DE9-343FDC9A23CB%2FMars%2C%20Inc.%7C56FEF396-378C-4708-BCCD-EF86E052E652%2F%29" TargetMode="External"/><Relationship Id="rId49" Type="http://schemas.openxmlformats.org/officeDocument/2006/relationships/hyperlink" Target="mailto:chrisforti@deloitte.com" TargetMode="External"/><Relationship Id="rId57" Type="http://schemas.openxmlformats.org/officeDocument/2006/relationships/hyperlink" Target="../../../../../../_layouts/OneNote.aspx?id=%2Fsites%2FHCSalesCoE%2FShared%20Documents%2FGeneral%2F04.%20HC%20GTM%20Pod%20OneNote%2FHC%20GTM%20Pod%20OneNote&amp;wd=target%28Intake%20Calls.one%7CDC33B3B3-C0A1-4E22-9DE9-343FDC9A23CB%2FBloomin%27%20Brands%7C2CE12D06-E57A-4A7D-9B65-DB0B31E59579%2F%29" TargetMode="External"/><Relationship Id="rId10" Type="http://schemas.openxmlformats.org/officeDocument/2006/relationships/hyperlink" Target="mailto:mblinn@deloitte.com" TargetMode="External"/><Relationship Id="rId31" Type="http://schemas.openxmlformats.org/officeDocument/2006/relationships/hyperlink" Target="../../../../../_layouts/OneNote.aspx?id=%2Fsites%2FHCSalesCoE%2FShared%20Documents%2FGeneral%2FHC%20GTM%20Pod%20OneNote&amp;wd=target%28Intake%20Calls.one%7CDC33B3B3-C0A1-4E22-9DE9-343FDC9A23CB%2FToyota%20North%20America%7CA189ED7F-5AF0-4954-A20C-05A89A5C8230%2F%29" TargetMode="External"/><Relationship Id="rId44" Type="http://schemas.openxmlformats.org/officeDocument/2006/relationships/hyperlink" Target="mailto:andreacolianni@deloitte.com" TargetMode="External"/><Relationship Id="rId52" Type="http://schemas.openxmlformats.org/officeDocument/2006/relationships/hyperlink" Target="mailto:mararmstrong@deloitte.com" TargetMode="External"/><Relationship Id="rId60" Type="http://schemas.openxmlformats.org/officeDocument/2006/relationships/hyperlink" Target="../../../../../../_layouts/OneNote.aspx?id=%2Fsites%2FHCSalesCoE%2FShared%20Documents%2FGeneral%2F04.%20HC%20GTM%20Pod%20OneNote%2FHC%20GTM%20Pod%20OneNote&amp;wd=target%28Intake%20Calls.one%7CDC33B3B3-C0A1-4E22-9DE9-343FDC9A23CB%2FVermont%20Electric%20and%20Power%7C3D9A7F05-99B3-4B16-934D-2F1D535BE5ED%2F%29" TargetMode="External"/><Relationship Id="rId65" Type="http://schemas.openxmlformats.org/officeDocument/2006/relationships/hyperlink" Target="mailto:alexchun@deloitte.com" TargetMode="External"/><Relationship Id="rId73" Type="http://schemas.openxmlformats.org/officeDocument/2006/relationships/hyperlink" Target="mailto:cobordeaux@deloitte.com" TargetMode="External"/><Relationship Id="rId78" Type="http://schemas.openxmlformats.org/officeDocument/2006/relationships/vmlDrawing" Target="../drawings/vmlDrawing1.vml"/><Relationship Id="rId81" Type="http://schemas.microsoft.com/office/2017/10/relationships/threadedComment" Target="../threadedComments/threadedComment1.xml"/><Relationship Id="rId4" Type="http://schemas.openxmlformats.org/officeDocument/2006/relationships/hyperlink" Target="mailto:sisavitt@deloitte.com" TargetMode="External"/><Relationship Id="rId9" Type="http://schemas.openxmlformats.org/officeDocument/2006/relationships/hyperlink" Target="mailto:alexchun@deloitte.com" TargetMode="External"/><Relationship Id="rId13" Type="http://schemas.openxmlformats.org/officeDocument/2006/relationships/hyperlink" Target="mailto:kcunningham@deloitte.com" TargetMode="External"/><Relationship Id="rId18" Type="http://schemas.openxmlformats.org/officeDocument/2006/relationships/hyperlink" Target="../_layouts/OneNote.aspx?id=%2Fsites%2FHCSalesCoE%2FShared%20Documents%2FGeneral%2F03.%20HC%20GTM%20Pod%20Ops%2FSOP%20%26%20Structure%2FHC%20GTM%20Pod%20Intake%20Calls&amp;wd=target%28Call%20Questions%20and%20Notes.one%7C9089F8A2-E485-4D14-8D75-A5B86BE1EE65%2FNYL%20-%20New%20York%20Life%7C443510B5-1C8C-4BD2-AF78-9A113F93D6BB%2F%29" TargetMode="External"/><Relationship Id="rId39" Type="http://schemas.openxmlformats.org/officeDocument/2006/relationships/hyperlink" Target="../../../../../_layouts/OneNote.aspx?id=%2Fsites%2FHCSalesCoE%2FShared%20Documents%2FGeneral%2FHC%20GTM%20Pod%20OneNote&amp;wd=target%28Intake%20Calls.one%7CDC33B3B3-C0A1-4E22-9DE9-343FDC9A23CB%2FMontefiore%7CA0C1EA5F-3DEA-47BE-BD9B-299FE10A4A49%2F%29" TargetMode="External"/><Relationship Id="rId34" Type="http://schemas.openxmlformats.org/officeDocument/2006/relationships/hyperlink" Target="../../../../../_layouts/OneNote.aspx?id=%2Fsites%2FHCSalesCoE%2FShared%20Documents%2FGeneral%2FHC%20GTM%20Pod%20OneNote&amp;wd=target%28Intake%20Calls.one%7CDC33B3B3-C0A1-4E22-9DE9-343FDC9A23CB%2FBaptist%20Health%7CDDB60816-340C-44A3-A66F-9CC37649101D%2F%29" TargetMode="External"/><Relationship Id="rId50" Type="http://schemas.openxmlformats.org/officeDocument/2006/relationships/hyperlink" Target="../../../../../../_layouts/OneNote.aspx?id=%2Fsites%2FHCSalesCoE%2FShared%20Documents%2FGeneral%2F04.%20HC%20GTM%20Pod%20OneNote%2FHC%20GTM%20Pod%20OneNote&amp;wd=target%28Intake%20Calls.one%7CDC33B3B3-C0A1-4E22-9DE9-343FDC9A23CB%2FCook%20County%20Health%20%26%20Hospitals%7C88F98353-3617-41B0-B7F1-68D942568EDC%2F%29" TargetMode="External"/><Relationship Id="rId55" Type="http://schemas.openxmlformats.org/officeDocument/2006/relationships/hyperlink" Target="../../../../../../_layouts/OneNote.aspx?id=%2Fsites%2FHCSalesCoE%2FShared%20Documents%2FGeneral%2F04.%20HC%20GTM%20Pod%20OneNote%2FHC%20GTM%20Pod%20OneNote&amp;wd=target%28Intake%20Calls.one%7CDC33B3B3-C0A1-4E22-9DE9-343FDC9A23CB%2FJohns%20Hopkins%20Health%7CBF3AA92A-DD1B-4E32-B0B6-EA35842F23A3%2F%29" TargetMode="External"/><Relationship Id="rId76" Type="http://schemas.openxmlformats.org/officeDocument/2006/relationships/hyperlink" Target="mailto:jmagill@deloitte.com" TargetMode="External"/><Relationship Id="rId7" Type="http://schemas.openxmlformats.org/officeDocument/2006/relationships/hyperlink" Target="mailto:minman@deloitte.com" TargetMode="External"/><Relationship Id="rId71" Type="http://schemas.openxmlformats.org/officeDocument/2006/relationships/hyperlink" Target="mailto:vyanantharaman@deloitte.com" TargetMode="External"/><Relationship Id="rId2" Type="http://schemas.openxmlformats.org/officeDocument/2006/relationships/hyperlink" Target="mailto:lmonck@deloitte.com" TargetMode="External"/><Relationship Id="rId29" Type="http://schemas.openxmlformats.org/officeDocument/2006/relationships/hyperlink" Target="../../../../../_layouts/OneNote.aspx?id=%2Fsites%2FHCSalesCoE%2FShared%20Documents%2FGeneral%2FHC%20GTM%20Pod%20OneNote&amp;wd=target%28Intake%20Calls.one%7CDC33B3B3-C0A1-4E22-9DE9-343FDC9A23CB%2FProvidence%7C5EFF8EA3-4BCA-4EDD-8AC2-D2FA346BF35A%2F%29" TargetMode="External"/><Relationship Id="rId24" Type="http://schemas.openxmlformats.org/officeDocument/2006/relationships/hyperlink" Target="../../../../../_layouts/OneNote.aspx?id=%2Fsites%2FHCSalesCoE%2FShared%20Documents%2FGeneral%2FHC%20GTM%20Pod%20OneNote&amp;wd=target%28Intake%20Calls.one%7CDC33B3B3-C0A1-4E22-9DE9-343FDC9A23CB%2FVisa%7C773C548C-8B28-4ABC-94D4-8FBCB9FCB123%2F%29" TargetMode="External"/><Relationship Id="rId40" Type="http://schemas.openxmlformats.org/officeDocument/2006/relationships/hyperlink" Target="mailto:bkennedy@deloitte.com" TargetMode="External"/><Relationship Id="rId45" Type="http://schemas.openxmlformats.org/officeDocument/2006/relationships/hyperlink" Target="mailto:glaverock@deloitte.com" TargetMode="External"/><Relationship Id="rId66" Type="http://schemas.openxmlformats.org/officeDocument/2006/relationships/hyperlink" Target="mailto:bkaul@deloitt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microsoft.com/office/2007/relationships/slicer" Target="../slicers/slicer1.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rinterSettings" Target="../printerSettings/printerSettings3.bin"/><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D8A9A-3DD9-B340-A5A2-20CA1315498F}">
  <dimension ref="A3:F53"/>
  <sheetViews>
    <sheetView workbookViewId="0">
      <selection activeCell="A4" sqref="A4:F18"/>
    </sheetView>
  </sheetViews>
  <sheetFormatPr defaultColWidth="10.81640625" defaultRowHeight="14.5" x14ac:dyDescent="0.35"/>
  <cols>
    <col min="1" max="1" width="53" bestFit="1" customWidth="1"/>
    <col min="2" max="2" width="17.453125" bestFit="1" customWidth="1"/>
    <col min="3" max="3" width="7.453125" style="93" bestFit="1" customWidth="1"/>
    <col min="4" max="4" width="25.453125" style="3" bestFit="1" customWidth="1"/>
    <col min="5" max="5" width="17.1796875" style="3" bestFit="1" customWidth="1"/>
    <col min="6" max="6" width="7.453125" style="3" bestFit="1" customWidth="1"/>
  </cols>
  <sheetData>
    <row r="3" spans="1:6" x14ac:dyDescent="0.35">
      <c r="A3" s="6" t="s">
        <v>0</v>
      </c>
      <c r="C3"/>
      <c r="D3"/>
      <c r="E3" s="96" t="s">
        <v>1</v>
      </c>
    </row>
    <row r="4" spans="1:6" x14ac:dyDescent="0.35">
      <c r="A4" s="6" t="s">
        <v>2</v>
      </c>
      <c r="B4" s="6" t="s">
        <v>3</v>
      </c>
      <c r="C4" s="6" t="s">
        <v>4</v>
      </c>
      <c r="D4" s="94" t="s">
        <v>5</v>
      </c>
      <c r="E4" s="3" t="s">
        <v>6</v>
      </c>
      <c r="F4" s="3" t="s">
        <v>7</v>
      </c>
    </row>
    <row r="5" spans="1:6" x14ac:dyDescent="0.35">
      <c r="A5" s="93" t="s">
        <v>8</v>
      </c>
      <c r="B5" s="93" t="s">
        <v>9</v>
      </c>
      <c r="C5" t="s">
        <v>10</v>
      </c>
      <c r="D5" s="95">
        <v>45716</v>
      </c>
      <c r="F5" s="3">
        <v>1</v>
      </c>
    </row>
    <row r="6" spans="1:6" x14ac:dyDescent="0.35">
      <c r="A6" s="93"/>
      <c r="B6" s="93" t="s">
        <v>11</v>
      </c>
      <c r="C6" t="s">
        <v>12</v>
      </c>
      <c r="D6" s="93" t="s">
        <v>13</v>
      </c>
      <c r="E6" s="3">
        <v>1</v>
      </c>
    </row>
    <row r="7" spans="1:6" x14ac:dyDescent="0.35">
      <c r="A7" s="93"/>
      <c r="B7" s="93" t="s">
        <v>14</v>
      </c>
      <c r="C7" t="s">
        <v>15</v>
      </c>
      <c r="D7" s="95">
        <v>45735</v>
      </c>
      <c r="F7" s="3">
        <v>1</v>
      </c>
    </row>
    <row r="8" spans="1:6" x14ac:dyDescent="0.35">
      <c r="A8" s="93"/>
      <c r="B8" s="93" t="s">
        <v>16</v>
      </c>
      <c r="C8" t="s">
        <v>17</v>
      </c>
      <c r="D8" s="93" t="s">
        <v>13</v>
      </c>
      <c r="E8" s="3">
        <v>1</v>
      </c>
    </row>
    <row r="9" spans="1:6" x14ac:dyDescent="0.35">
      <c r="A9" s="93"/>
      <c r="B9" s="93" t="s">
        <v>18</v>
      </c>
      <c r="C9" t="s">
        <v>19</v>
      </c>
      <c r="D9" s="95">
        <v>45714</v>
      </c>
      <c r="F9" s="3">
        <v>1</v>
      </c>
    </row>
    <row r="10" spans="1:6" x14ac:dyDescent="0.35">
      <c r="A10" s="93" t="s">
        <v>20</v>
      </c>
      <c r="B10" s="93" t="s">
        <v>21</v>
      </c>
      <c r="C10" t="s">
        <v>22</v>
      </c>
      <c r="D10" s="95">
        <v>45730</v>
      </c>
      <c r="F10" s="3">
        <v>1</v>
      </c>
    </row>
    <row r="11" spans="1:6" x14ac:dyDescent="0.35">
      <c r="A11" s="93"/>
      <c r="B11" s="93" t="s">
        <v>23</v>
      </c>
      <c r="C11" t="s">
        <v>24</v>
      </c>
      <c r="D11" s="93" t="s">
        <v>13</v>
      </c>
      <c r="E11" s="3">
        <v>1</v>
      </c>
    </row>
    <row r="12" spans="1:6" x14ac:dyDescent="0.35">
      <c r="A12" s="93"/>
      <c r="B12" s="93" t="s">
        <v>25</v>
      </c>
      <c r="C12" t="s">
        <v>26</v>
      </c>
      <c r="D12" s="93" t="s">
        <v>13</v>
      </c>
      <c r="E12" s="3">
        <v>1</v>
      </c>
    </row>
    <row r="13" spans="1:6" x14ac:dyDescent="0.35">
      <c r="A13" s="93" t="s">
        <v>27</v>
      </c>
      <c r="B13" s="93" t="s">
        <v>28</v>
      </c>
      <c r="C13" t="s">
        <v>29</v>
      </c>
      <c r="D13" s="95">
        <v>45786</v>
      </c>
      <c r="E13" s="3">
        <v>1</v>
      </c>
    </row>
    <row r="14" spans="1:6" x14ac:dyDescent="0.35">
      <c r="A14" s="93" t="s">
        <v>30</v>
      </c>
      <c r="B14" s="93" t="s">
        <v>31</v>
      </c>
      <c r="C14" t="s">
        <v>32</v>
      </c>
      <c r="D14" s="93" t="s">
        <v>13</v>
      </c>
      <c r="E14" s="3">
        <v>1</v>
      </c>
    </row>
    <row r="15" spans="1:6" x14ac:dyDescent="0.35">
      <c r="A15" s="93" t="s">
        <v>33</v>
      </c>
      <c r="B15" s="93" t="s">
        <v>34</v>
      </c>
      <c r="C15" t="s">
        <v>35</v>
      </c>
      <c r="D15" s="95">
        <v>45713</v>
      </c>
      <c r="E15" s="3">
        <v>1</v>
      </c>
    </row>
    <row r="16" spans="1:6" x14ac:dyDescent="0.35">
      <c r="A16" s="93" t="s">
        <v>36</v>
      </c>
      <c r="B16" s="93" t="s">
        <v>37</v>
      </c>
      <c r="C16" t="s">
        <v>38</v>
      </c>
      <c r="D16" s="95">
        <v>45719</v>
      </c>
      <c r="F16" s="3">
        <v>1</v>
      </c>
    </row>
    <row r="17" spans="1:6" x14ac:dyDescent="0.35">
      <c r="A17" s="93" t="s">
        <v>39</v>
      </c>
      <c r="B17" s="93" t="s">
        <v>40</v>
      </c>
      <c r="C17" t="s">
        <v>41</v>
      </c>
      <c r="D17" s="95">
        <v>45774</v>
      </c>
      <c r="E17" s="3">
        <v>1</v>
      </c>
    </row>
    <row r="18" spans="1:6" x14ac:dyDescent="0.35">
      <c r="A18" s="93"/>
      <c r="B18" s="93" t="s">
        <v>42</v>
      </c>
      <c r="C18" t="s">
        <v>13</v>
      </c>
      <c r="D18" s="95">
        <v>45758</v>
      </c>
      <c r="E18" s="3">
        <v>1</v>
      </c>
    </row>
    <row r="19" spans="1:6" x14ac:dyDescent="0.35">
      <c r="C19"/>
      <c r="D19"/>
      <c r="E19"/>
      <c r="F19"/>
    </row>
    <row r="20" spans="1:6" x14ac:dyDescent="0.35">
      <c r="C20"/>
      <c r="D20"/>
      <c r="E20"/>
      <c r="F20"/>
    </row>
    <row r="21" spans="1:6" x14ac:dyDescent="0.35">
      <c r="C21"/>
      <c r="D21"/>
      <c r="E21"/>
      <c r="F21"/>
    </row>
    <row r="22" spans="1:6" x14ac:dyDescent="0.35">
      <c r="C22"/>
      <c r="D22"/>
      <c r="E22"/>
      <c r="F22"/>
    </row>
    <row r="23" spans="1:6" x14ac:dyDescent="0.35">
      <c r="C23"/>
      <c r="D23"/>
      <c r="E23"/>
      <c r="F23"/>
    </row>
    <row r="24" spans="1:6" x14ac:dyDescent="0.35">
      <c r="C24"/>
      <c r="D24"/>
      <c r="E24"/>
      <c r="F24"/>
    </row>
    <row r="25" spans="1:6" x14ac:dyDescent="0.35">
      <c r="C25"/>
      <c r="D25"/>
      <c r="E25"/>
      <c r="F25"/>
    </row>
    <row r="26" spans="1:6" x14ac:dyDescent="0.35">
      <c r="C26"/>
      <c r="D26"/>
      <c r="E26"/>
      <c r="F26"/>
    </row>
    <row r="27" spans="1:6" x14ac:dyDescent="0.35">
      <c r="C27"/>
      <c r="D27"/>
      <c r="E27"/>
      <c r="F27"/>
    </row>
    <row r="28" spans="1:6" x14ac:dyDescent="0.35">
      <c r="C28"/>
      <c r="D28"/>
      <c r="E28"/>
      <c r="F28"/>
    </row>
    <row r="29" spans="1:6" x14ac:dyDescent="0.35">
      <c r="C29"/>
      <c r="D29"/>
      <c r="E29"/>
      <c r="F29"/>
    </row>
    <row r="30" spans="1:6" x14ac:dyDescent="0.35">
      <c r="C30"/>
      <c r="D30"/>
      <c r="E30"/>
      <c r="F30"/>
    </row>
    <row r="31" spans="1:6" x14ac:dyDescent="0.35">
      <c r="C31"/>
      <c r="D31"/>
      <c r="E31"/>
      <c r="F31"/>
    </row>
    <row r="32" spans="1:6" x14ac:dyDescent="0.35">
      <c r="C32"/>
      <c r="D32"/>
      <c r="E32"/>
      <c r="F32"/>
    </row>
    <row r="33" customFormat="1" x14ac:dyDescent="0.35"/>
    <row r="34" customFormat="1" x14ac:dyDescent="0.35"/>
    <row r="35" customFormat="1" x14ac:dyDescent="0.35"/>
    <row r="36" customFormat="1" x14ac:dyDescent="0.35"/>
    <row r="37" customFormat="1" x14ac:dyDescent="0.35"/>
    <row r="38" customFormat="1" x14ac:dyDescent="0.35"/>
    <row r="39" customFormat="1" x14ac:dyDescent="0.35"/>
    <row r="40" customFormat="1" x14ac:dyDescent="0.35"/>
    <row r="41" customFormat="1" x14ac:dyDescent="0.35"/>
    <row r="42" customFormat="1" x14ac:dyDescent="0.35"/>
    <row r="43" customFormat="1" x14ac:dyDescent="0.35"/>
    <row r="44" customFormat="1" x14ac:dyDescent="0.35"/>
    <row r="45" customFormat="1" x14ac:dyDescent="0.35"/>
    <row r="46" customFormat="1" x14ac:dyDescent="0.35"/>
    <row r="47" customFormat="1" x14ac:dyDescent="0.35"/>
    <row r="48" customFormat="1" x14ac:dyDescent="0.35"/>
    <row r="49" customFormat="1" x14ac:dyDescent="0.35"/>
    <row r="50" customFormat="1" x14ac:dyDescent="0.35"/>
    <row r="51" customFormat="1" x14ac:dyDescent="0.35"/>
    <row r="52" customFormat="1" x14ac:dyDescent="0.35"/>
    <row r="53" customFormat="1"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74"/>
  <sheetViews>
    <sheetView showZeros="0" tabSelected="1" topLeftCell="AG1" zoomScale="90" zoomScaleNormal="90" workbookViewId="0">
      <pane ySplit="1" topLeftCell="A2" activePane="bottomLeft" state="frozen"/>
      <selection activeCell="A2" sqref="A2"/>
      <selection pane="bottomLeft" activeCell="AO5" sqref="AO5"/>
    </sheetView>
  </sheetViews>
  <sheetFormatPr defaultColWidth="8.81640625" defaultRowHeight="14.5" x14ac:dyDescent="0.35"/>
  <cols>
    <col min="1" max="1" width="8.453125" customWidth="1"/>
    <col min="2" max="3" width="20.1796875" customWidth="1"/>
    <col min="4" max="4" width="31.81640625" customWidth="1"/>
    <col min="5" max="5" width="20" customWidth="1"/>
    <col min="6" max="6" width="20" style="17" customWidth="1"/>
    <col min="7" max="7" width="35" customWidth="1"/>
    <col min="8" max="8" width="30.81640625" style="1" customWidth="1"/>
    <col min="9" max="10" width="20" customWidth="1"/>
    <col min="11" max="11" width="28.453125" customWidth="1"/>
    <col min="12" max="12" width="40.453125" customWidth="1"/>
    <col min="13" max="13" width="33.81640625" customWidth="1"/>
    <col min="14" max="14" width="16.1796875" customWidth="1"/>
    <col min="15" max="15" width="20" customWidth="1"/>
    <col min="16" max="16" width="28.453125" customWidth="1"/>
    <col min="17" max="17" width="35.453125" customWidth="1"/>
    <col min="18" max="18" width="22.81640625" customWidth="1"/>
    <col min="19" max="19" width="19.453125" customWidth="1"/>
    <col min="20" max="21" width="15.453125" customWidth="1"/>
    <col min="22" max="22" width="21.453125" customWidth="1"/>
    <col min="23" max="23" width="41.453125" customWidth="1"/>
    <col min="24" max="28" width="20" customWidth="1"/>
    <col min="29" max="29" width="47.453125" customWidth="1"/>
    <col min="30" max="30" width="20" customWidth="1"/>
    <col min="31" max="31" width="23.453125" customWidth="1"/>
    <col min="32" max="32" width="72.81640625" customWidth="1"/>
    <col min="33" max="33" width="33" customWidth="1"/>
    <col min="34" max="34" width="14" bestFit="1" customWidth="1"/>
    <col min="35" max="35" width="9.453125" customWidth="1"/>
    <col min="36" max="36" width="12.81640625" customWidth="1"/>
    <col min="37" max="37" width="10.453125" style="17" bestFit="1" customWidth="1"/>
    <col min="38" max="38" width="19.453125" customWidth="1"/>
    <col min="39" max="40" width="21.453125" style="1" customWidth="1"/>
    <col min="41" max="41" width="22.1796875" style="1" customWidth="1"/>
    <col min="42" max="42" width="20.453125" style="4" customWidth="1"/>
    <col min="43" max="45" width="12.453125" style="16" customWidth="1"/>
    <col min="46" max="46" width="46.81640625" customWidth="1"/>
    <col min="47" max="47" width="12.1796875" style="49" bestFit="1" customWidth="1"/>
    <col min="48" max="48" width="9.453125" customWidth="1"/>
    <col min="49" max="49" width="10.453125" customWidth="1"/>
    <col min="50" max="50" width="18.453125" style="1" customWidth="1"/>
  </cols>
  <sheetData>
    <row r="1" spans="1:50" s="12" customFormat="1" ht="35.15" customHeight="1" x14ac:dyDescent="0.35">
      <c r="A1" s="12" t="s">
        <v>43</v>
      </c>
      <c r="B1" s="12" t="s">
        <v>44</v>
      </c>
      <c r="C1" s="12" t="s">
        <v>45</v>
      </c>
      <c r="D1" s="12" t="s">
        <v>46</v>
      </c>
      <c r="E1" s="12" t="s">
        <v>47</v>
      </c>
      <c r="F1" s="12" t="s">
        <v>48</v>
      </c>
      <c r="G1" s="12" t="s">
        <v>49</v>
      </c>
      <c r="H1" s="12" t="s">
        <v>50</v>
      </c>
      <c r="I1" s="12" t="s">
        <v>51</v>
      </c>
      <c r="J1" s="12" t="s">
        <v>52</v>
      </c>
      <c r="K1" s="12" t="s">
        <v>53</v>
      </c>
      <c r="L1" s="12" t="s">
        <v>54</v>
      </c>
      <c r="M1" s="12" t="s">
        <v>55</v>
      </c>
      <c r="N1" s="12" t="s">
        <v>56</v>
      </c>
      <c r="O1" s="12" t="s">
        <v>57</v>
      </c>
      <c r="P1" s="12" t="s">
        <v>58</v>
      </c>
      <c r="Q1" s="12" t="s">
        <v>59</v>
      </c>
      <c r="R1" s="12" t="s">
        <v>60</v>
      </c>
      <c r="S1" s="12" t="s">
        <v>61</v>
      </c>
      <c r="T1" s="12" t="s">
        <v>62</v>
      </c>
      <c r="U1" s="12" t="s">
        <v>63</v>
      </c>
      <c r="V1" s="12" t="s">
        <v>4</v>
      </c>
      <c r="W1" s="41" t="s">
        <v>3</v>
      </c>
      <c r="X1" s="12" t="s">
        <v>64</v>
      </c>
      <c r="Y1" s="12" t="s">
        <v>65</v>
      </c>
      <c r="Z1" s="12" t="s">
        <v>66</v>
      </c>
      <c r="AA1" s="12" t="s">
        <v>67</v>
      </c>
      <c r="AB1" s="23" t="s">
        <v>5</v>
      </c>
      <c r="AC1" s="12" t="s">
        <v>68</v>
      </c>
      <c r="AD1" s="41" t="s">
        <v>69</v>
      </c>
      <c r="AE1" s="12" t="s">
        <v>70</v>
      </c>
      <c r="AF1" s="12" t="s">
        <v>71</v>
      </c>
      <c r="AG1" s="12" t="s">
        <v>72</v>
      </c>
      <c r="AH1" s="11" t="s">
        <v>73</v>
      </c>
      <c r="AI1" s="11" t="s">
        <v>74</v>
      </c>
      <c r="AJ1" s="45" t="s">
        <v>75</v>
      </c>
      <c r="AK1" s="24" t="s">
        <v>76</v>
      </c>
      <c r="AL1" s="11" t="s">
        <v>2</v>
      </c>
      <c r="AM1" s="11" t="s">
        <v>77</v>
      </c>
      <c r="AN1" s="11" t="s">
        <v>78</v>
      </c>
      <c r="AO1" s="45" t="s">
        <v>79</v>
      </c>
      <c r="AP1" s="25" t="s">
        <v>1</v>
      </c>
      <c r="AQ1" s="26" t="s">
        <v>80</v>
      </c>
      <c r="AR1" s="26" t="s">
        <v>81</v>
      </c>
      <c r="AS1" s="26" t="s">
        <v>82</v>
      </c>
      <c r="AT1" s="11" t="s">
        <v>83</v>
      </c>
      <c r="AU1" s="45" t="s">
        <v>84</v>
      </c>
      <c r="AV1" s="55" t="s">
        <v>85</v>
      </c>
      <c r="AW1" s="62" t="s">
        <v>86</v>
      </c>
      <c r="AX1" s="62" t="s">
        <v>87</v>
      </c>
    </row>
    <row r="2" spans="1:50" ht="35.15" customHeight="1" x14ac:dyDescent="0.35">
      <c r="A2" s="20">
        <v>18</v>
      </c>
      <c r="B2" s="19">
        <v>44657.5284606481</v>
      </c>
      <c r="C2" s="19">
        <v>44657.530381944402</v>
      </c>
      <c r="D2" s="1" t="s">
        <v>88</v>
      </c>
      <c r="E2" s="18" t="s">
        <v>89</v>
      </c>
      <c r="F2" s="18" t="s">
        <v>90</v>
      </c>
      <c r="G2" s="18"/>
      <c r="H2" s="18" t="s">
        <v>91</v>
      </c>
      <c r="I2" s="18"/>
      <c r="J2" s="18"/>
      <c r="K2" s="18"/>
      <c r="L2" s="1" t="s">
        <v>92</v>
      </c>
      <c r="M2" s="34" t="s">
        <v>93</v>
      </c>
      <c r="N2" s="1"/>
      <c r="O2" s="1" t="s">
        <v>94</v>
      </c>
      <c r="P2" s="34" t="s">
        <v>95</v>
      </c>
      <c r="Q2" s="1" t="s">
        <v>96</v>
      </c>
      <c r="R2" s="1" t="s">
        <v>97</v>
      </c>
      <c r="S2" s="38">
        <v>44657</v>
      </c>
      <c r="T2" s="1"/>
      <c r="U2" s="18" t="s">
        <v>98</v>
      </c>
      <c r="V2" s="18" t="s">
        <v>99</v>
      </c>
      <c r="W2" s="18" t="s">
        <v>100</v>
      </c>
      <c r="X2" s="18" t="s">
        <v>101</v>
      </c>
      <c r="Y2" s="1" t="s">
        <v>102</v>
      </c>
      <c r="Z2" s="1" t="s">
        <v>103</v>
      </c>
      <c r="AA2" s="18" t="s">
        <v>104</v>
      </c>
      <c r="AB2" s="38">
        <v>44666</v>
      </c>
      <c r="AC2" s="18"/>
      <c r="AD2" s="18"/>
      <c r="AE2" s="18" t="s">
        <v>105</v>
      </c>
      <c r="AF2" s="18" t="s">
        <v>106</v>
      </c>
      <c r="AG2" s="18" t="s">
        <v>107</v>
      </c>
      <c r="AH2" s="1" t="s">
        <v>108</v>
      </c>
      <c r="AI2" s="1" t="s">
        <v>109</v>
      </c>
      <c r="AJ2" s="36">
        <f>IF(Table1[[#This Row],[Scope]]="Low",1,IF(Table1[[#This Row],[Scope]]="Medium",2,IF(Table1[[#This Row],[Scope]]="High",3,"")))</f>
        <v>2</v>
      </c>
      <c r="AK2" s="36">
        <v>0.33</v>
      </c>
      <c r="AL2" s="1" t="s">
        <v>110</v>
      </c>
      <c r="AO2" s="18" t="str">
        <f>_xlfn.TEXTJOIN(", ",TRUE,Table1[[#This Row],[Primary Assignee]:[Tertiary Assignee]])</f>
        <v>Nick D'Angelo</v>
      </c>
      <c r="AP2" s="1" t="s">
        <v>111</v>
      </c>
      <c r="AQ2" s="40"/>
      <c r="AR2" s="40"/>
      <c r="AS2" s="40">
        <v>44722</v>
      </c>
      <c r="AT2" s="1"/>
      <c r="AU2" s="48">
        <f>(Table1[[#This Row],[Start time]])</f>
        <v>44657.5284606481</v>
      </c>
      <c r="AV2" s="52">
        <f>IF(AND(Table1[[#This Row],[Current Status]]="Closed",AS2&lt;&gt;""),AS2-AU2,"")</f>
        <v>64.471539351899992</v>
      </c>
      <c r="AW2" s="63"/>
      <c r="AX2" s="64"/>
    </row>
    <row r="3" spans="1:50" ht="35.15" customHeight="1" x14ac:dyDescent="0.35">
      <c r="A3" s="20">
        <v>19</v>
      </c>
      <c r="B3" s="19">
        <v>44658.505300925899</v>
      </c>
      <c r="C3" s="19">
        <v>44658.506018518499</v>
      </c>
      <c r="D3" s="1" t="s">
        <v>88</v>
      </c>
      <c r="E3" s="18" t="s">
        <v>89</v>
      </c>
      <c r="F3" s="18" t="s">
        <v>90</v>
      </c>
      <c r="G3" s="18"/>
      <c r="H3" s="18" t="s">
        <v>91</v>
      </c>
      <c r="I3" s="18"/>
      <c r="J3" s="18"/>
      <c r="K3" s="18"/>
      <c r="L3" s="1" t="s">
        <v>112</v>
      </c>
      <c r="M3" s="34" t="s">
        <v>113</v>
      </c>
      <c r="N3" s="1"/>
      <c r="O3" s="1" t="s">
        <v>114</v>
      </c>
      <c r="P3" s="34" t="s">
        <v>115</v>
      </c>
      <c r="Q3" s="1" t="s">
        <v>96</v>
      </c>
      <c r="R3" s="1" t="s">
        <v>116</v>
      </c>
      <c r="S3" s="38">
        <v>44658</v>
      </c>
      <c r="T3" s="1"/>
      <c r="U3" s="18" t="s">
        <v>98</v>
      </c>
      <c r="V3" s="18" t="s">
        <v>117</v>
      </c>
      <c r="W3" s="18" t="s">
        <v>118</v>
      </c>
      <c r="X3" s="18" t="s">
        <v>101</v>
      </c>
      <c r="Y3" s="1" t="s">
        <v>119</v>
      </c>
      <c r="Z3" s="1" t="s">
        <v>103</v>
      </c>
      <c r="AA3" s="18" t="s">
        <v>104</v>
      </c>
      <c r="AB3" s="38">
        <v>44659</v>
      </c>
      <c r="AC3" s="18"/>
      <c r="AD3" s="18"/>
      <c r="AE3" s="18" t="s">
        <v>120</v>
      </c>
      <c r="AF3" s="18" t="s">
        <v>121</v>
      </c>
      <c r="AG3" s="18" t="s">
        <v>107</v>
      </c>
      <c r="AH3" s="1" t="s">
        <v>108</v>
      </c>
      <c r="AI3" s="1" t="s">
        <v>109</v>
      </c>
      <c r="AJ3" s="36">
        <f>IF(Table1[[#This Row],[Scope]]="Low",1,IF(Table1[[#This Row],[Scope]]="Medium",2,IF(Table1[[#This Row],[Scope]]="High",3,"")))</f>
        <v>2</v>
      </c>
      <c r="AK3" s="36">
        <v>0.25</v>
      </c>
      <c r="AL3" s="1" t="s">
        <v>110</v>
      </c>
      <c r="AO3" s="18" t="str">
        <f>_xlfn.TEXTJOIN(", ",TRUE,Table1[[#This Row],[Primary Assignee]:[Tertiary Assignee]])</f>
        <v>Nick D'Angelo</v>
      </c>
      <c r="AP3" s="1" t="s">
        <v>111</v>
      </c>
      <c r="AQ3" s="40"/>
      <c r="AR3" s="40"/>
      <c r="AS3" s="40">
        <v>44698</v>
      </c>
      <c r="AT3" s="1"/>
      <c r="AU3" s="48">
        <f>(Table1[[#This Row],[Start time]])</f>
        <v>44658.505300925899</v>
      </c>
      <c r="AV3" s="52">
        <f>IF(AND(Table1[[#This Row],[Current Status]]="Closed",AS3&lt;&gt;""),AS3-AU3,"")</f>
        <v>39.494699074100936</v>
      </c>
    </row>
    <row r="4" spans="1:50" ht="35.15" customHeight="1" x14ac:dyDescent="0.35">
      <c r="A4" s="20">
        <v>20</v>
      </c>
      <c r="B4" s="19">
        <v>44658.543958333299</v>
      </c>
      <c r="C4" s="19">
        <v>44658.576666666697</v>
      </c>
      <c r="D4" s="1" t="s">
        <v>88</v>
      </c>
      <c r="E4" s="18" t="s">
        <v>89</v>
      </c>
      <c r="F4" s="18" t="s">
        <v>90</v>
      </c>
      <c r="G4" s="18"/>
      <c r="H4" s="18" t="s">
        <v>122</v>
      </c>
      <c r="I4" s="18"/>
      <c r="J4" s="18"/>
      <c r="K4" s="18"/>
      <c r="L4" s="18" t="s">
        <v>123</v>
      </c>
      <c r="M4" s="34" t="s">
        <v>124</v>
      </c>
      <c r="N4" s="18"/>
      <c r="O4" s="18" t="s">
        <v>125</v>
      </c>
      <c r="P4" s="34" t="s">
        <v>126</v>
      </c>
      <c r="Q4" s="18" t="s">
        <v>96</v>
      </c>
      <c r="R4" s="1" t="s">
        <v>127</v>
      </c>
      <c r="S4" s="38">
        <v>44658</v>
      </c>
      <c r="T4" s="1"/>
      <c r="U4" s="18" t="s">
        <v>98</v>
      </c>
      <c r="V4" s="27" t="s">
        <v>128</v>
      </c>
      <c r="W4" s="18" t="s">
        <v>129</v>
      </c>
      <c r="X4" s="18" t="s">
        <v>130</v>
      </c>
      <c r="Y4" s="1"/>
      <c r="Z4" s="1"/>
      <c r="AA4" s="18"/>
      <c r="AB4" s="38"/>
      <c r="AC4" s="18"/>
      <c r="AD4" s="18"/>
      <c r="AE4" s="18"/>
      <c r="AF4" s="18" t="s">
        <v>131</v>
      </c>
      <c r="AG4" s="18" t="s">
        <v>107</v>
      </c>
      <c r="AH4" s="1" t="s">
        <v>108</v>
      </c>
      <c r="AI4" s="1" t="s">
        <v>109</v>
      </c>
      <c r="AJ4" s="36">
        <f>IF(Table1[[#This Row],[Scope]]="Low",1,IF(Table1[[#This Row],[Scope]]="Medium",2,IF(Table1[[#This Row],[Scope]]="High",3,"")))</f>
        <v>2</v>
      </c>
      <c r="AK4" s="36">
        <v>0.33</v>
      </c>
      <c r="AL4" s="1" t="s">
        <v>132</v>
      </c>
      <c r="AO4" s="18" t="str">
        <f>_xlfn.TEXTJOIN(", ",TRUE,Table1[[#This Row],[Primary Assignee]:[Tertiary Assignee]])</f>
        <v>Shiva Devarajan</v>
      </c>
      <c r="AP4" s="1" t="s">
        <v>111</v>
      </c>
      <c r="AQ4" s="40"/>
      <c r="AR4" s="40"/>
      <c r="AS4" s="40">
        <v>44679</v>
      </c>
      <c r="AT4" s="1"/>
      <c r="AU4" s="48">
        <f>(Table1[[#This Row],[Start time]])</f>
        <v>44658.543958333299</v>
      </c>
      <c r="AV4" s="52">
        <f>IF(AND(Table1[[#This Row],[Current Status]]="Closed",AS4&lt;&gt;""),AS4-AU4,"")</f>
        <v>20.456041666700912</v>
      </c>
      <c r="AW4" s="63"/>
      <c r="AX4" s="64"/>
    </row>
    <row r="5" spans="1:50" ht="35.15" customHeight="1" x14ac:dyDescent="0.35">
      <c r="A5" s="20">
        <v>21</v>
      </c>
      <c r="B5" s="19">
        <v>44663.404374999998</v>
      </c>
      <c r="C5" s="19">
        <v>44663.406620370399</v>
      </c>
      <c r="D5" s="1" t="s">
        <v>88</v>
      </c>
      <c r="E5" s="18" t="s">
        <v>89</v>
      </c>
      <c r="F5" s="18" t="s">
        <v>90</v>
      </c>
      <c r="G5" s="18"/>
      <c r="H5" s="18" t="s">
        <v>133</v>
      </c>
      <c r="I5" s="18"/>
      <c r="J5" s="18"/>
      <c r="K5" s="18"/>
      <c r="L5" s="18"/>
      <c r="M5" s="34"/>
      <c r="N5" s="18"/>
      <c r="O5" s="18" t="s">
        <v>134</v>
      </c>
      <c r="P5" s="34" t="s">
        <v>135</v>
      </c>
      <c r="Q5" s="18" t="s">
        <v>98</v>
      </c>
      <c r="R5" s="1" t="s">
        <v>136</v>
      </c>
      <c r="S5" s="38">
        <v>44663</v>
      </c>
      <c r="T5" s="1"/>
      <c r="U5" s="18" t="s">
        <v>98</v>
      </c>
      <c r="V5" s="18" t="s">
        <v>137</v>
      </c>
      <c r="W5" s="18" t="s">
        <v>138</v>
      </c>
      <c r="X5" s="18" t="s">
        <v>139</v>
      </c>
      <c r="Y5" s="1" t="s">
        <v>140</v>
      </c>
      <c r="Z5" s="1" t="s">
        <v>103</v>
      </c>
      <c r="AA5" s="18" t="s">
        <v>104</v>
      </c>
      <c r="AB5" s="38"/>
      <c r="AC5" s="18"/>
      <c r="AD5" s="18"/>
      <c r="AE5" s="18"/>
      <c r="AF5" s="18" t="s">
        <v>141</v>
      </c>
      <c r="AG5" s="18"/>
      <c r="AH5" s="1" t="s">
        <v>108</v>
      </c>
      <c r="AI5" s="1" t="s">
        <v>142</v>
      </c>
      <c r="AJ5" s="36">
        <f>IF(Table1[[#This Row],[Scope]]="Low",1,IF(Table1[[#This Row],[Scope]]="Medium",2,IF(Table1[[#This Row],[Scope]]="High",3,"")))</f>
        <v>1</v>
      </c>
      <c r="AK5" s="36">
        <v>0.25</v>
      </c>
      <c r="AL5" s="1" t="s">
        <v>132</v>
      </c>
      <c r="AO5" s="18" t="str">
        <f>_xlfn.TEXTJOIN(", ",TRUE,Table1[[#This Row],[Primary Assignee]:[Tertiary Assignee]])</f>
        <v>Shiva Devarajan</v>
      </c>
      <c r="AP5" s="1" t="s">
        <v>111</v>
      </c>
      <c r="AQ5" s="40"/>
      <c r="AR5" s="40"/>
      <c r="AS5" s="40">
        <v>44687</v>
      </c>
      <c r="AT5" s="1"/>
      <c r="AU5" s="48">
        <f>(Table1[[#This Row],[Start time]])</f>
        <v>44663.404374999998</v>
      </c>
      <c r="AV5" s="52">
        <f>IF(AND(Table1[[#This Row],[Current Status]]="Closed",AS5&lt;&gt;""),AS5-AU5,"")</f>
        <v>23.595625000001746</v>
      </c>
    </row>
    <row r="6" spans="1:50" ht="35.15" customHeight="1" x14ac:dyDescent="0.35">
      <c r="A6" s="20">
        <v>22</v>
      </c>
      <c r="B6" s="19">
        <v>44683.500034722201</v>
      </c>
      <c r="C6" s="19">
        <v>44683.502094907402</v>
      </c>
      <c r="D6" s="1" t="s">
        <v>88</v>
      </c>
      <c r="E6" s="18" t="s">
        <v>89</v>
      </c>
      <c r="F6" s="18" t="s">
        <v>90</v>
      </c>
      <c r="G6" s="18"/>
      <c r="H6" s="18" t="s">
        <v>91</v>
      </c>
      <c r="I6" s="18"/>
      <c r="J6" s="18"/>
      <c r="K6" s="18"/>
      <c r="L6" s="18" t="s">
        <v>143</v>
      </c>
      <c r="M6" s="34" t="s">
        <v>144</v>
      </c>
      <c r="N6" s="18"/>
      <c r="O6" s="18" t="s">
        <v>145</v>
      </c>
      <c r="P6" s="34" t="s">
        <v>146</v>
      </c>
      <c r="Q6" s="18" t="s">
        <v>96</v>
      </c>
      <c r="R6" s="1" t="s">
        <v>147</v>
      </c>
      <c r="S6" s="38">
        <v>44679</v>
      </c>
      <c r="T6" s="1"/>
      <c r="U6" s="18" t="s">
        <v>148</v>
      </c>
      <c r="V6" s="28" t="s">
        <v>149</v>
      </c>
      <c r="W6" s="18" t="s">
        <v>150</v>
      </c>
      <c r="X6" s="18" t="s">
        <v>130</v>
      </c>
      <c r="Y6" s="1" t="s">
        <v>151</v>
      </c>
      <c r="Z6" s="1" t="s">
        <v>103</v>
      </c>
      <c r="AA6" s="18" t="s">
        <v>152</v>
      </c>
      <c r="AB6" s="38" t="s">
        <v>149</v>
      </c>
      <c r="AC6" s="18"/>
      <c r="AD6" s="18"/>
      <c r="AE6" s="18" t="s">
        <v>120</v>
      </c>
      <c r="AF6" s="18" t="s">
        <v>153</v>
      </c>
      <c r="AG6" s="18" t="s">
        <v>154</v>
      </c>
      <c r="AH6" s="1" t="s">
        <v>108</v>
      </c>
      <c r="AI6" s="1" t="s">
        <v>109</v>
      </c>
      <c r="AJ6" s="36">
        <f>IF(Table1[[#This Row],[Scope]]="Low",1,IF(Table1[[#This Row],[Scope]]="Medium",2,IF(Table1[[#This Row],[Scope]]="High",3,"")))</f>
        <v>2</v>
      </c>
      <c r="AK6" s="36">
        <v>0.33</v>
      </c>
      <c r="AL6" s="1" t="s">
        <v>110</v>
      </c>
      <c r="AO6" s="18" t="str">
        <f>_xlfn.TEXTJOIN(", ",TRUE,Table1[[#This Row],[Primary Assignee]:[Tertiary Assignee]])</f>
        <v>Nick D'Angelo</v>
      </c>
      <c r="AP6" s="1" t="s">
        <v>111</v>
      </c>
      <c r="AQ6" s="40"/>
      <c r="AR6" s="40"/>
      <c r="AS6" s="40">
        <v>44700</v>
      </c>
      <c r="AT6" s="1"/>
      <c r="AU6" s="48">
        <f>(Table1[[#This Row],[Start time]])</f>
        <v>44683.500034722201</v>
      </c>
      <c r="AV6" s="52">
        <f>IF(AND(Table1[[#This Row],[Current Status]]="Closed",AS6&lt;&gt;""),AS6-AU6,"")</f>
        <v>16.499965277798765</v>
      </c>
      <c r="AW6" s="63"/>
      <c r="AX6" s="64"/>
    </row>
    <row r="7" spans="1:50" ht="35.15" customHeight="1" x14ac:dyDescent="0.35">
      <c r="A7" s="20">
        <v>23</v>
      </c>
      <c r="B7" s="19">
        <v>44692.522789351897</v>
      </c>
      <c r="C7" s="19">
        <v>44692.533275463</v>
      </c>
      <c r="D7" s="1" t="s">
        <v>88</v>
      </c>
      <c r="E7" s="18" t="s">
        <v>89</v>
      </c>
      <c r="F7" s="18" t="s">
        <v>155</v>
      </c>
      <c r="G7" s="18"/>
      <c r="H7" s="18"/>
      <c r="I7" s="18" t="s">
        <v>156</v>
      </c>
      <c r="J7" s="18"/>
      <c r="K7" s="18"/>
      <c r="L7" s="18"/>
      <c r="M7" s="34"/>
      <c r="N7" s="18"/>
      <c r="O7" s="18" t="s">
        <v>157</v>
      </c>
      <c r="P7" s="34" t="s">
        <v>158</v>
      </c>
      <c r="Q7" s="18" t="s">
        <v>98</v>
      </c>
      <c r="R7" s="1" t="s">
        <v>159</v>
      </c>
      <c r="S7" s="38">
        <v>44690</v>
      </c>
      <c r="T7" s="1"/>
      <c r="U7" s="18" t="s">
        <v>98</v>
      </c>
      <c r="V7" s="18" t="s">
        <v>160</v>
      </c>
      <c r="W7" s="18" t="s">
        <v>161</v>
      </c>
      <c r="X7" s="18" t="s">
        <v>139</v>
      </c>
      <c r="Y7" s="1" t="s">
        <v>162</v>
      </c>
      <c r="Z7" s="1" t="s">
        <v>163</v>
      </c>
      <c r="AA7" s="18" t="s">
        <v>104</v>
      </c>
      <c r="AB7" s="38" t="s">
        <v>164</v>
      </c>
      <c r="AC7" s="18"/>
      <c r="AD7" s="18"/>
      <c r="AE7" s="18" t="s">
        <v>165</v>
      </c>
      <c r="AF7" s="18" t="s">
        <v>141</v>
      </c>
      <c r="AG7" s="18"/>
      <c r="AH7" s="1" t="s">
        <v>108</v>
      </c>
      <c r="AI7" s="1" t="s">
        <v>166</v>
      </c>
      <c r="AJ7" s="36">
        <f>IF(Table1[[#This Row],[Scope]]="Low",1,IF(Table1[[#This Row],[Scope]]="Medium",2,IF(Table1[[#This Row],[Scope]]="High",3,"")))</f>
        <v>3</v>
      </c>
      <c r="AK7" s="36">
        <v>0.5</v>
      </c>
      <c r="AL7" s="1" t="s">
        <v>132</v>
      </c>
      <c r="AO7" s="18" t="str">
        <f>_xlfn.TEXTJOIN(", ",TRUE,Table1[[#This Row],[Primary Assignee]:[Tertiary Assignee]])</f>
        <v>Shiva Devarajan</v>
      </c>
      <c r="AP7" s="1" t="s">
        <v>111</v>
      </c>
      <c r="AQ7" s="40"/>
      <c r="AR7" s="40"/>
      <c r="AS7" s="40">
        <v>44699</v>
      </c>
      <c r="AT7" s="1"/>
      <c r="AU7" s="48">
        <f>(Table1[[#This Row],[Start time]])</f>
        <v>44692.522789351897</v>
      </c>
      <c r="AV7" s="52">
        <f>IF(AND(Table1[[#This Row],[Current Status]]="Closed",AS7&lt;&gt;""),AS7-AU7,"")</f>
        <v>6.4772106481032097</v>
      </c>
    </row>
    <row r="8" spans="1:50" ht="35.15" customHeight="1" x14ac:dyDescent="0.35">
      <c r="A8" s="20">
        <v>24</v>
      </c>
      <c r="B8" s="19">
        <v>44698.463738425897</v>
      </c>
      <c r="C8" s="19">
        <v>44698.466655092598</v>
      </c>
      <c r="D8" s="1" t="s">
        <v>88</v>
      </c>
      <c r="E8" s="18" t="s">
        <v>89</v>
      </c>
      <c r="F8" s="18" t="s">
        <v>90</v>
      </c>
      <c r="G8" s="18"/>
      <c r="H8" s="18" t="s">
        <v>91</v>
      </c>
      <c r="I8" s="18"/>
      <c r="J8" s="18"/>
      <c r="K8" s="18"/>
      <c r="L8" s="18" t="s">
        <v>167</v>
      </c>
      <c r="M8" s="34" t="s">
        <v>168</v>
      </c>
      <c r="N8" s="18"/>
      <c r="O8" s="18" t="s">
        <v>169</v>
      </c>
      <c r="P8" s="34" t="s">
        <v>170</v>
      </c>
      <c r="Q8" s="18" t="s">
        <v>96</v>
      </c>
      <c r="R8" s="1" t="s">
        <v>159</v>
      </c>
      <c r="S8" s="38">
        <v>44697</v>
      </c>
      <c r="T8" s="1"/>
      <c r="U8" s="18" t="s">
        <v>98</v>
      </c>
      <c r="V8" s="18" t="s">
        <v>171</v>
      </c>
      <c r="W8" s="18" t="s">
        <v>172</v>
      </c>
      <c r="X8" s="18" t="s">
        <v>139</v>
      </c>
      <c r="Y8" s="1" t="s">
        <v>173</v>
      </c>
      <c r="Z8" s="1" t="s">
        <v>174</v>
      </c>
      <c r="AA8" s="18" t="s">
        <v>104</v>
      </c>
      <c r="AB8" s="38">
        <v>44715</v>
      </c>
      <c r="AC8" s="18"/>
      <c r="AD8" s="18"/>
      <c r="AE8" s="18" t="s">
        <v>175</v>
      </c>
      <c r="AF8" s="18"/>
      <c r="AG8" s="18" t="s">
        <v>154</v>
      </c>
      <c r="AH8" s="1" t="s">
        <v>108</v>
      </c>
      <c r="AI8" s="1" t="s">
        <v>109</v>
      </c>
      <c r="AJ8" s="36">
        <f>IF(Table1[[#This Row],[Scope]]="Low",1,IF(Table1[[#This Row],[Scope]]="Medium",2,IF(Table1[[#This Row],[Scope]]="High",3,"")))</f>
        <v>2</v>
      </c>
      <c r="AK8" s="36">
        <v>0.33</v>
      </c>
      <c r="AL8" s="1" t="s">
        <v>110</v>
      </c>
      <c r="AO8" s="18" t="str">
        <f>_xlfn.TEXTJOIN(", ",TRUE,Table1[[#This Row],[Primary Assignee]:[Tertiary Assignee]])</f>
        <v>Nick D'Angelo</v>
      </c>
      <c r="AP8" s="1" t="s">
        <v>111</v>
      </c>
      <c r="AQ8" s="40"/>
      <c r="AR8" s="40"/>
      <c r="AS8" s="40">
        <v>44722</v>
      </c>
      <c r="AT8" s="1"/>
      <c r="AU8" s="48">
        <f>(Table1[[#This Row],[Start time]])</f>
        <v>44698.463738425897</v>
      </c>
      <c r="AV8" s="52">
        <f>IF(AND(Table1[[#This Row],[Current Status]]="Closed",AS8&lt;&gt;""),AS8-AU8,"")</f>
        <v>23.536261574103264</v>
      </c>
      <c r="AW8" s="63"/>
      <c r="AX8" s="64"/>
    </row>
    <row r="9" spans="1:50" ht="35.15" customHeight="1" x14ac:dyDescent="0.35">
      <c r="A9" s="20">
        <v>25</v>
      </c>
      <c r="B9" s="19">
        <v>44699.3926041667</v>
      </c>
      <c r="C9" s="19">
        <v>44699.530185185198</v>
      </c>
      <c r="D9" s="1" t="s">
        <v>88</v>
      </c>
      <c r="E9" s="18" t="s">
        <v>89</v>
      </c>
      <c r="F9" s="18" t="s">
        <v>176</v>
      </c>
      <c r="G9" s="18"/>
      <c r="H9" s="18"/>
      <c r="I9" s="18"/>
      <c r="J9" s="18" t="s">
        <v>177</v>
      </c>
      <c r="K9" s="18"/>
      <c r="L9" s="1" t="s">
        <v>92</v>
      </c>
      <c r="M9" s="34" t="s">
        <v>93</v>
      </c>
      <c r="N9" s="18"/>
      <c r="O9" s="18" t="s">
        <v>178</v>
      </c>
      <c r="P9" s="34" t="s">
        <v>179</v>
      </c>
      <c r="Q9" s="18" t="s">
        <v>96</v>
      </c>
      <c r="R9" s="1" t="s">
        <v>180</v>
      </c>
      <c r="S9" s="38">
        <v>44699</v>
      </c>
      <c r="T9" s="1"/>
      <c r="U9" s="18" t="s">
        <v>98</v>
      </c>
      <c r="V9" s="18" t="s">
        <v>181</v>
      </c>
      <c r="W9" s="18" t="s">
        <v>182</v>
      </c>
      <c r="X9" s="18" t="s">
        <v>101</v>
      </c>
      <c r="Y9" s="1" t="s">
        <v>183</v>
      </c>
      <c r="Z9" s="1" t="s">
        <v>103</v>
      </c>
      <c r="AA9" s="18" t="s">
        <v>104</v>
      </c>
      <c r="AB9" s="38">
        <v>44699</v>
      </c>
      <c r="AC9" s="18"/>
      <c r="AD9" s="18"/>
      <c r="AE9" s="18" t="s">
        <v>175</v>
      </c>
      <c r="AF9" s="18"/>
      <c r="AG9" s="18" t="s">
        <v>184</v>
      </c>
      <c r="AH9" s="1" t="s">
        <v>108</v>
      </c>
      <c r="AI9" s="1" t="s">
        <v>142</v>
      </c>
      <c r="AJ9" s="36">
        <f>IF(Table1[[#This Row],[Scope]]="Low",1,IF(Table1[[#This Row],[Scope]]="Medium",2,IF(Table1[[#This Row],[Scope]]="High",3,"")))</f>
        <v>1</v>
      </c>
      <c r="AK9" s="36">
        <v>0.17</v>
      </c>
      <c r="AL9" s="1" t="s">
        <v>110</v>
      </c>
      <c r="AO9" s="18" t="str">
        <f>_xlfn.TEXTJOIN(", ",TRUE,Table1[[#This Row],[Primary Assignee]:[Tertiary Assignee]])</f>
        <v>Nick D'Angelo</v>
      </c>
      <c r="AP9" s="1" t="s">
        <v>111</v>
      </c>
      <c r="AQ9" s="40"/>
      <c r="AR9" s="40"/>
      <c r="AS9" s="40">
        <v>44699</v>
      </c>
      <c r="AT9" s="1" t="s">
        <v>185</v>
      </c>
      <c r="AU9" s="48">
        <f>(Table1[[#This Row],[Start time]])</f>
        <v>44699.3926041667</v>
      </c>
      <c r="AV9" s="52">
        <f>IF(AND(Table1[[#This Row],[Current Status]]="Closed",AS9&lt;&gt;""),AS9-AU9,"")</f>
        <v>-0.39260416670003906</v>
      </c>
    </row>
    <row r="10" spans="1:50" ht="35.15" customHeight="1" x14ac:dyDescent="0.35">
      <c r="A10" s="20">
        <v>26</v>
      </c>
      <c r="B10" s="19">
        <v>44706.561712962997</v>
      </c>
      <c r="C10" s="19">
        <v>44706.566423611097</v>
      </c>
      <c r="D10" s="1" t="s">
        <v>88</v>
      </c>
      <c r="E10" s="18" t="s">
        <v>89</v>
      </c>
      <c r="F10" s="18" t="s">
        <v>186</v>
      </c>
      <c r="G10" s="18"/>
      <c r="H10" s="18"/>
      <c r="I10" s="18"/>
      <c r="J10" s="18"/>
      <c r="K10" s="18"/>
      <c r="L10" s="18" t="s">
        <v>143</v>
      </c>
      <c r="M10" s="34" t="s">
        <v>144</v>
      </c>
      <c r="N10" s="18"/>
      <c r="O10" s="18" t="s">
        <v>145</v>
      </c>
      <c r="P10" s="34" t="s">
        <v>146</v>
      </c>
      <c r="Q10" s="18" t="s">
        <v>96</v>
      </c>
      <c r="R10" s="1" t="s">
        <v>136</v>
      </c>
      <c r="S10" s="38">
        <v>44677</v>
      </c>
      <c r="T10" s="1"/>
      <c r="U10" s="18" t="s">
        <v>98</v>
      </c>
      <c r="V10" s="28" t="s">
        <v>187</v>
      </c>
      <c r="W10" s="18" t="s">
        <v>188</v>
      </c>
      <c r="X10" s="18" t="s">
        <v>189</v>
      </c>
      <c r="Y10" s="1" t="s">
        <v>190</v>
      </c>
      <c r="Z10" s="1" t="s">
        <v>103</v>
      </c>
      <c r="AA10" s="18" t="s">
        <v>191</v>
      </c>
      <c r="AB10" s="38" t="s">
        <v>149</v>
      </c>
      <c r="AC10" s="18"/>
      <c r="AD10" s="18"/>
      <c r="AE10" s="18" t="s">
        <v>192</v>
      </c>
      <c r="AF10" s="18"/>
      <c r="AG10" s="18" t="s">
        <v>154</v>
      </c>
      <c r="AH10" s="1" t="s">
        <v>108</v>
      </c>
      <c r="AI10" s="1" t="s">
        <v>166</v>
      </c>
      <c r="AJ10" s="36">
        <f>IF(Table1[[#This Row],[Scope]]="Low",1,IF(Table1[[#This Row],[Scope]]="Medium",2,IF(Table1[[#This Row],[Scope]]="High",3,"")))</f>
        <v>3</v>
      </c>
      <c r="AK10" s="36">
        <v>0.25</v>
      </c>
      <c r="AL10" s="1" t="s">
        <v>110</v>
      </c>
      <c r="AO10" s="18" t="str">
        <f>_xlfn.TEXTJOIN(", ",TRUE,Table1[[#This Row],[Primary Assignee]:[Tertiary Assignee]])</f>
        <v>Nick D'Angelo</v>
      </c>
      <c r="AP10" s="1" t="s">
        <v>111</v>
      </c>
      <c r="AQ10" s="40"/>
      <c r="AR10" s="40"/>
      <c r="AS10" s="40">
        <v>44718</v>
      </c>
      <c r="AT10" s="1"/>
      <c r="AU10" s="48">
        <f>(Table1[[#This Row],[Start time]])</f>
        <v>44706.561712962997</v>
      </c>
      <c r="AV10" s="52">
        <f>IF(AND(Table1[[#This Row],[Current Status]]="Closed",AS10&lt;&gt;""),AS10-AU10,"")</f>
        <v>11.438287037002738</v>
      </c>
      <c r="AW10" s="63"/>
      <c r="AX10" s="64"/>
    </row>
    <row r="11" spans="1:50" ht="35.15" customHeight="1" x14ac:dyDescent="0.35">
      <c r="A11" s="20">
        <v>27</v>
      </c>
      <c r="B11" s="19">
        <v>44706.568773148101</v>
      </c>
      <c r="C11" s="19">
        <v>44706.5699537037</v>
      </c>
      <c r="D11" s="1" t="s">
        <v>88</v>
      </c>
      <c r="E11" s="18" t="s">
        <v>89</v>
      </c>
      <c r="F11" s="18" t="s">
        <v>186</v>
      </c>
      <c r="G11" s="18"/>
      <c r="H11" s="18"/>
      <c r="I11" s="18"/>
      <c r="J11" s="18"/>
      <c r="K11" s="18"/>
      <c r="L11" s="18" t="s">
        <v>143</v>
      </c>
      <c r="M11" s="34" t="s">
        <v>144</v>
      </c>
      <c r="N11" s="18"/>
      <c r="O11" s="18" t="s">
        <v>145</v>
      </c>
      <c r="P11" s="34" t="s">
        <v>146</v>
      </c>
      <c r="Q11" s="18" t="s">
        <v>96</v>
      </c>
      <c r="R11" s="1" t="s">
        <v>136</v>
      </c>
      <c r="S11" s="38">
        <v>44677</v>
      </c>
      <c r="T11" s="1"/>
      <c r="U11" s="18" t="s">
        <v>148</v>
      </c>
      <c r="V11" s="18" t="s">
        <v>149</v>
      </c>
      <c r="W11" s="18" t="s">
        <v>193</v>
      </c>
      <c r="X11" s="18" t="s">
        <v>189</v>
      </c>
      <c r="Y11" s="1" t="s">
        <v>194</v>
      </c>
      <c r="Z11" s="1" t="s">
        <v>103</v>
      </c>
      <c r="AA11" s="18" t="s">
        <v>152</v>
      </c>
      <c r="AB11" s="38" t="s">
        <v>149</v>
      </c>
      <c r="AC11" s="18"/>
      <c r="AD11" s="18"/>
      <c r="AE11" s="18" t="s">
        <v>192</v>
      </c>
      <c r="AF11" s="18" t="s">
        <v>195</v>
      </c>
      <c r="AG11" s="18" t="s">
        <v>154</v>
      </c>
      <c r="AH11" s="1" t="s">
        <v>108</v>
      </c>
      <c r="AI11" s="1" t="s">
        <v>166</v>
      </c>
      <c r="AJ11" s="36">
        <f>IF(Table1[[#This Row],[Scope]]="Low",1,IF(Table1[[#This Row],[Scope]]="Medium",2,IF(Table1[[#This Row],[Scope]]="High",3,"")))</f>
        <v>3</v>
      </c>
      <c r="AK11" s="36">
        <v>0.2</v>
      </c>
      <c r="AL11" s="1" t="s">
        <v>110</v>
      </c>
      <c r="AO11" s="18" t="str">
        <f>_xlfn.TEXTJOIN(", ",TRUE,Table1[[#This Row],[Primary Assignee]:[Tertiary Assignee]])</f>
        <v>Nick D'Angelo</v>
      </c>
      <c r="AP11" s="1" t="s">
        <v>111</v>
      </c>
      <c r="AQ11" s="40"/>
      <c r="AR11" s="40"/>
      <c r="AS11" s="40">
        <v>44720</v>
      </c>
      <c r="AT11" s="1"/>
      <c r="AU11" s="48">
        <f>(Table1[[#This Row],[Start time]])</f>
        <v>44706.568773148101</v>
      </c>
      <c r="AV11" s="52">
        <f>IF(AND(Table1[[#This Row],[Current Status]]="Closed",AS11&lt;&gt;""),AS11-AU11,"")</f>
        <v>13.431226851898828</v>
      </c>
    </row>
    <row r="12" spans="1:50" ht="35.15" customHeight="1" x14ac:dyDescent="0.35">
      <c r="A12" s="20">
        <v>28</v>
      </c>
      <c r="B12" s="19">
        <v>44718.374062499999</v>
      </c>
      <c r="C12" s="19">
        <v>44718.378379629597</v>
      </c>
      <c r="D12" s="1" t="s">
        <v>88</v>
      </c>
      <c r="E12" s="18" t="s">
        <v>89</v>
      </c>
      <c r="F12" s="18" t="s">
        <v>90</v>
      </c>
      <c r="G12" s="18"/>
      <c r="H12" s="18" t="s">
        <v>91</v>
      </c>
      <c r="I12" s="18"/>
      <c r="J12" s="18"/>
      <c r="K12" s="18"/>
      <c r="L12" s="18" t="s">
        <v>196</v>
      </c>
      <c r="M12" s="34" t="s">
        <v>197</v>
      </c>
      <c r="N12" s="18"/>
      <c r="O12" s="18" t="s">
        <v>198</v>
      </c>
      <c r="P12" s="34" t="s">
        <v>199</v>
      </c>
      <c r="Q12" s="18" t="s">
        <v>96</v>
      </c>
      <c r="R12" s="1" t="s">
        <v>159</v>
      </c>
      <c r="S12" s="38">
        <v>44718</v>
      </c>
      <c r="T12" s="1"/>
      <c r="U12" s="18" t="s">
        <v>98</v>
      </c>
      <c r="V12" s="18" t="s">
        <v>200</v>
      </c>
      <c r="W12" s="18" t="s">
        <v>201</v>
      </c>
      <c r="X12" s="18" t="s">
        <v>202</v>
      </c>
      <c r="Y12" s="1" t="s">
        <v>203</v>
      </c>
      <c r="Z12" s="1" t="s">
        <v>163</v>
      </c>
      <c r="AA12" s="18" t="s">
        <v>104</v>
      </c>
      <c r="AB12" s="38">
        <v>44852</v>
      </c>
      <c r="AC12" s="18"/>
      <c r="AD12" s="18"/>
      <c r="AE12" s="18" t="s">
        <v>165</v>
      </c>
      <c r="AF12" s="18" t="s">
        <v>204</v>
      </c>
      <c r="AG12" s="18" t="s">
        <v>154</v>
      </c>
      <c r="AH12" s="1" t="s">
        <v>108</v>
      </c>
      <c r="AI12" s="1" t="s">
        <v>166</v>
      </c>
      <c r="AJ12" s="36">
        <f>IF(Table1[[#This Row],[Scope]]="Low",1,IF(Table1[[#This Row],[Scope]]="Medium",2,IF(Table1[[#This Row],[Scope]]="High",3,"")))</f>
        <v>3</v>
      </c>
      <c r="AK12" s="36">
        <v>0.5</v>
      </c>
      <c r="AL12" s="1" t="s">
        <v>110</v>
      </c>
      <c r="AO12" s="18" t="str">
        <f>_xlfn.TEXTJOIN(", ",TRUE,Table1[[#This Row],[Primary Assignee]:[Tertiary Assignee]])</f>
        <v>Nick D'Angelo</v>
      </c>
      <c r="AP12" s="1" t="s">
        <v>111</v>
      </c>
      <c r="AQ12" s="40"/>
      <c r="AR12" s="40"/>
      <c r="AS12" s="40">
        <v>44854</v>
      </c>
      <c r="AT12" s="1"/>
      <c r="AU12" s="48">
        <f>(Table1[[#This Row],[Start time]])</f>
        <v>44718.374062499999</v>
      </c>
      <c r="AV12" s="52">
        <f>IF(AND(Table1[[#This Row],[Current Status]]="Closed",AS12&lt;&gt;""),AS12-AU12,"")</f>
        <v>135.62593750000087</v>
      </c>
      <c r="AW12" s="63"/>
      <c r="AX12" s="64"/>
    </row>
    <row r="13" spans="1:50" ht="35.15" customHeight="1" x14ac:dyDescent="0.35">
      <c r="A13" s="20">
        <v>29</v>
      </c>
      <c r="B13" s="19">
        <v>44721.304699074099</v>
      </c>
      <c r="C13" s="19">
        <v>44721.308842592603</v>
      </c>
      <c r="D13" s="1" t="s">
        <v>88</v>
      </c>
      <c r="E13" s="18" t="s">
        <v>89</v>
      </c>
      <c r="F13" s="18" t="s">
        <v>90</v>
      </c>
      <c r="G13" s="18"/>
      <c r="H13" s="18" t="s">
        <v>122</v>
      </c>
      <c r="I13" s="18"/>
      <c r="J13" s="18"/>
      <c r="K13" s="18"/>
      <c r="L13" s="18" t="s">
        <v>143</v>
      </c>
      <c r="M13" s="34" t="s">
        <v>144</v>
      </c>
      <c r="N13" s="18"/>
      <c r="O13" s="18" t="s">
        <v>205</v>
      </c>
      <c r="P13" s="34" t="s">
        <v>206</v>
      </c>
      <c r="Q13" s="18" t="s">
        <v>96</v>
      </c>
      <c r="R13" s="1" t="s">
        <v>136</v>
      </c>
      <c r="S13" s="38">
        <v>44721</v>
      </c>
      <c r="T13" s="1"/>
      <c r="U13" s="18" t="s">
        <v>98</v>
      </c>
      <c r="V13" s="18" t="s">
        <v>207</v>
      </c>
      <c r="W13" s="18" t="s">
        <v>208</v>
      </c>
      <c r="X13" s="18" t="s">
        <v>130</v>
      </c>
      <c r="Y13" s="1" t="s">
        <v>209</v>
      </c>
      <c r="Z13" s="1" t="s">
        <v>103</v>
      </c>
      <c r="AA13" s="18" t="s">
        <v>210</v>
      </c>
      <c r="AB13" s="38" t="s">
        <v>149</v>
      </c>
      <c r="AC13" s="18"/>
      <c r="AD13" s="18"/>
      <c r="AE13" s="18" t="s">
        <v>165</v>
      </c>
      <c r="AF13" s="18" t="s">
        <v>211</v>
      </c>
      <c r="AG13" s="18" t="s">
        <v>154</v>
      </c>
      <c r="AH13" s="1" t="s">
        <v>108</v>
      </c>
      <c r="AI13" s="1" t="s">
        <v>109</v>
      </c>
      <c r="AJ13" s="36">
        <f>IF(Table1[[#This Row],[Scope]]="Low",1,IF(Table1[[#This Row],[Scope]]="Medium",2,IF(Table1[[#This Row],[Scope]]="High",3,"")))</f>
        <v>2</v>
      </c>
      <c r="AK13" s="36">
        <v>0.25</v>
      </c>
      <c r="AL13" s="1" t="s">
        <v>212</v>
      </c>
      <c r="AO13" s="18" t="str">
        <f>_xlfn.TEXTJOIN(", ",TRUE,Table1[[#This Row],[Primary Assignee]:[Tertiary Assignee]])</f>
        <v>Ava Damri</v>
      </c>
      <c r="AP13" s="1" t="s">
        <v>111</v>
      </c>
      <c r="AQ13" s="40"/>
      <c r="AR13" s="40"/>
      <c r="AS13" s="40">
        <v>44742</v>
      </c>
      <c r="AT13" s="1"/>
      <c r="AU13" s="48">
        <f>(Table1[[#This Row],[Start time]])</f>
        <v>44721.304699074099</v>
      </c>
      <c r="AV13" s="52">
        <f>IF(AND(Table1[[#This Row],[Current Status]]="Closed",AS13&lt;&gt;""),AS13-AU13,"")</f>
        <v>20.695300925901392</v>
      </c>
    </row>
    <row r="14" spans="1:50" ht="35.15" customHeight="1" x14ac:dyDescent="0.35">
      <c r="A14" s="20">
        <v>30</v>
      </c>
      <c r="B14" s="21">
        <v>44721.627002314803</v>
      </c>
      <c r="C14" s="21">
        <v>44721.628831018497</v>
      </c>
      <c r="D14" s="1" t="s">
        <v>88</v>
      </c>
      <c r="E14" s="18" t="s">
        <v>89</v>
      </c>
      <c r="F14" s="18" t="s">
        <v>90</v>
      </c>
      <c r="G14" s="18"/>
      <c r="H14" s="18" t="s">
        <v>122</v>
      </c>
      <c r="I14" s="18"/>
      <c r="J14" s="18"/>
      <c r="K14" s="18"/>
      <c r="L14" s="18" t="s">
        <v>213</v>
      </c>
      <c r="M14" s="34" t="s">
        <v>214</v>
      </c>
      <c r="N14" s="18"/>
      <c r="O14" s="18" t="s">
        <v>215</v>
      </c>
      <c r="P14" s="34" t="s">
        <v>216</v>
      </c>
      <c r="Q14" s="18" t="s">
        <v>96</v>
      </c>
      <c r="R14" s="1" t="s">
        <v>97</v>
      </c>
      <c r="S14" s="38">
        <v>44721</v>
      </c>
      <c r="T14" s="1"/>
      <c r="U14" s="18" t="s">
        <v>98</v>
      </c>
      <c r="V14" s="18" t="s">
        <v>217</v>
      </c>
      <c r="W14" s="18" t="s">
        <v>218</v>
      </c>
      <c r="X14" s="18" t="s">
        <v>101</v>
      </c>
      <c r="Y14" s="1" t="s">
        <v>219</v>
      </c>
      <c r="Z14" s="1" t="s">
        <v>103</v>
      </c>
      <c r="AA14" s="18" t="s">
        <v>104</v>
      </c>
      <c r="AB14" s="38">
        <v>44762</v>
      </c>
      <c r="AC14" s="18"/>
      <c r="AD14" s="18"/>
      <c r="AE14" s="18" t="s">
        <v>165</v>
      </c>
      <c r="AF14" s="18" t="s">
        <v>220</v>
      </c>
      <c r="AG14" s="18" t="s">
        <v>221</v>
      </c>
      <c r="AH14" s="1" t="s">
        <v>108</v>
      </c>
      <c r="AI14" s="1" t="s">
        <v>142</v>
      </c>
      <c r="AJ14" s="36">
        <f>IF(Table1[[#This Row],[Scope]]="Low",1,IF(Table1[[#This Row],[Scope]]="Medium",2,IF(Table1[[#This Row],[Scope]]="High",3,"")))</f>
        <v>1</v>
      </c>
      <c r="AK14" s="36">
        <v>0.33</v>
      </c>
      <c r="AL14" s="1" t="s">
        <v>212</v>
      </c>
      <c r="AO14" s="18" t="str">
        <f>_xlfn.TEXTJOIN(", ",TRUE,Table1[[#This Row],[Primary Assignee]:[Tertiary Assignee]])</f>
        <v>Ava Damri</v>
      </c>
      <c r="AP14" s="1" t="s">
        <v>111</v>
      </c>
      <c r="AQ14" s="40"/>
      <c r="AR14" s="40"/>
      <c r="AS14" s="40">
        <v>44762</v>
      </c>
      <c r="AT14" s="1"/>
      <c r="AU14" s="48">
        <f>(Table1[[#This Row],[Start time]])</f>
        <v>44721.627002314803</v>
      </c>
      <c r="AV14" s="52">
        <f>IF(AND(Table1[[#This Row],[Current Status]]="Closed",AS14&lt;&gt;""),AS14-AU14,"")</f>
        <v>40.372997685197333</v>
      </c>
      <c r="AW14" s="63"/>
      <c r="AX14" s="64"/>
    </row>
    <row r="15" spans="1:50" ht="35.15" customHeight="1" x14ac:dyDescent="0.35">
      <c r="A15" s="20">
        <v>31</v>
      </c>
      <c r="B15" s="21">
        <v>44732.390162037002</v>
      </c>
      <c r="C15" s="21">
        <v>44732.3918865741</v>
      </c>
      <c r="D15" s="1" t="s">
        <v>88</v>
      </c>
      <c r="E15" s="18" t="s">
        <v>89</v>
      </c>
      <c r="F15" s="18" t="s">
        <v>155</v>
      </c>
      <c r="G15" s="18"/>
      <c r="H15" s="18"/>
      <c r="I15" s="18" t="s">
        <v>222</v>
      </c>
      <c r="J15" s="18"/>
      <c r="K15" s="18"/>
      <c r="L15" s="18" t="s">
        <v>157</v>
      </c>
      <c r="M15" s="34" t="s">
        <v>158</v>
      </c>
      <c r="N15" s="18"/>
      <c r="O15" s="18" t="s">
        <v>223</v>
      </c>
      <c r="P15" s="34" t="s">
        <v>224</v>
      </c>
      <c r="Q15" s="18" t="s">
        <v>96</v>
      </c>
      <c r="R15" s="1" t="s">
        <v>180</v>
      </c>
      <c r="S15" s="38">
        <v>44726</v>
      </c>
      <c r="T15" s="1"/>
      <c r="U15" s="18" t="s">
        <v>98</v>
      </c>
      <c r="V15" s="18" t="s">
        <v>225</v>
      </c>
      <c r="W15" s="18" t="s">
        <v>226</v>
      </c>
      <c r="X15" s="18" t="s">
        <v>202</v>
      </c>
      <c r="Y15" s="1" t="s">
        <v>227</v>
      </c>
      <c r="Z15" s="1" t="s">
        <v>103</v>
      </c>
      <c r="AA15" s="18" t="s">
        <v>152</v>
      </c>
      <c r="AB15" s="38" t="s">
        <v>149</v>
      </c>
      <c r="AC15" s="18"/>
      <c r="AD15" s="18"/>
      <c r="AE15" s="18" t="s">
        <v>228</v>
      </c>
      <c r="AF15" s="18"/>
      <c r="AG15" s="18" t="s">
        <v>154</v>
      </c>
      <c r="AH15" s="1" t="s">
        <v>108</v>
      </c>
      <c r="AI15" s="1" t="s">
        <v>109</v>
      </c>
      <c r="AJ15" s="36">
        <f>IF(Table1[[#This Row],[Scope]]="Low",1,IF(Table1[[#This Row],[Scope]]="Medium",2,IF(Table1[[#This Row],[Scope]]="High",3,"")))</f>
        <v>2</v>
      </c>
      <c r="AK15" s="36">
        <v>0.5</v>
      </c>
      <c r="AL15" s="1" t="s">
        <v>212</v>
      </c>
      <c r="AO15" s="18" t="str">
        <f>_xlfn.TEXTJOIN(", ",TRUE,Table1[[#This Row],[Primary Assignee]:[Tertiary Assignee]])</f>
        <v>Ava Damri</v>
      </c>
      <c r="AP15" s="1" t="s">
        <v>111</v>
      </c>
      <c r="AQ15" s="40"/>
      <c r="AR15" s="40"/>
      <c r="AS15" s="40">
        <v>44694</v>
      </c>
      <c r="AT15" s="1"/>
      <c r="AU15" s="48">
        <f>(Table1[[#This Row],[Start time]])</f>
        <v>44732.390162037002</v>
      </c>
      <c r="AV15" s="52">
        <f>IF(AND(Table1[[#This Row],[Current Status]]="Closed",AS15&lt;&gt;""),AS15-AU15,"")</f>
        <v>-38.390162037001573</v>
      </c>
    </row>
    <row r="16" spans="1:50" ht="35.15" customHeight="1" x14ac:dyDescent="0.35">
      <c r="A16" s="20">
        <v>32</v>
      </c>
      <c r="B16" s="21">
        <v>44732.5871064815</v>
      </c>
      <c r="C16" s="21">
        <v>44732.6256712963</v>
      </c>
      <c r="D16" s="1" t="s">
        <v>88</v>
      </c>
      <c r="E16" s="18" t="s">
        <v>89</v>
      </c>
      <c r="F16" s="18" t="s">
        <v>229</v>
      </c>
      <c r="G16" s="18"/>
      <c r="H16" s="18"/>
      <c r="I16" s="18"/>
      <c r="J16" s="18"/>
      <c r="K16" s="18"/>
      <c r="L16" s="18"/>
      <c r="M16" s="34"/>
      <c r="N16" s="18"/>
      <c r="O16" s="18" t="s">
        <v>92</v>
      </c>
      <c r="P16" s="34" t="s">
        <v>93</v>
      </c>
      <c r="Q16" s="18" t="s">
        <v>98</v>
      </c>
      <c r="R16" s="1" t="s">
        <v>159</v>
      </c>
      <c r="S16" s="38">
        <v>44732</v>
      </c>
      <c r="T16" s="1"/>
      <c r="U16" s="18" t="s">
        <v>148</v>
      </c>
      <c r="V16" s="18" t="s">
        <v>149</v>
      </c>
      <c r="W16" s="18" t="s">
        <v>230</v>
      </c>
      <c r="X16" s="18" t="s">
        <v>149</v>
      </c>
      <c r="Y16" s="1" t="s">
        <v>149</v>
      </c>
      <c r="Z16" s="1" t="s">
        <v>149</v>
      </c>
      <c r="AA16" s="18" t="s">
        <v>149</v>
      </c>
      <c r="AB16" s="38" t="s">
        <v>149</v>
      </c>
      <c r="AC16" s="18"/>
      <c r="AD16" s="18"/>
      <c r="AE16" s="18" t="s">
        <v>149</v>
      </c>
      <c r="AF16" s="18" t="s">
        <v>231</v>
      </c>
      <c r="AG16" s="18" t="s">
        <v>154</v>
      </c>
      <c r="AH16" s="1" t="s">
        <v>108</v>
      </c>
      <c r="AI16" s="1" t="s">
        <v>142</v>
      </c>
      <c r="AJ16" s="36">
        <f>IF(Table1[[#This Row],[Scope]]="Low",1,IF(Table1[[#This Row],[Scope]]="Medium",2,IF(Table1[[#This Row],[Scope]]="High",3,"")))</f>
        <v>1</v>
      </c>
      <c r="AK16" s="36">
        <v>0.17</v>
      </c>
      <c r="AL16" s="1" t="s">
        <v>132</v>
      </c>
      <c r="AM16" s="1" t="s">
        <v>212</v>
      </c>
      <c r="AO16" s="18" t="str">
        <f>_xlfn.TEXTJOIN(", ",TRUE,Table1[[#This Row],[Primary Assignee]:[Tertiary Assignee]])</f>
        <v>Shiva Devarajan, Ava Damri</v>
      </c>
      <c r="AP16" s="1" t="s">
        <v>111</v>
      </c>
      <c r="AQ16" s="40"/>
      <c r="AR16" s="40"/>
      <c r="AS16" s="40">
        <v>44750</v>
      </c>
      <c r="AT16" s="1" t="s">
        <v>232</v>
      </c>
      <c r="AU16" s="48">
        <f>(Table1[[#This Row],[Start time]])</f>
        <v>44732.5871064815</v>
      </c>
      <c r="AV16" s="52">
        <f>IF(AND(Table1[[#This Row],[Current Status]]="Closed",AS16&lt;&gt;""),AS16-AU16,"")</f>
        <v>17.412893518499914</v>
      </c>
      <c r="AW16" s="63"/>
      <c r="AX16" s="64"/>
    </row>
    <row r="17" spans="1:50" ht="35.15" customHeight="1" x14ac:dyDescent="0.35">
      <c r="A17" s="20">
        <v>35</v>
      </c>
      <c r="B17" s="21">
        <v>44740.631261574097</v>
      </c>
      <c r="C17" s="21">
        <v>44740.633182870399</v>
      </c>
      <c r="D17" s="31" t="s">
        <v>233</v>
      </c>
      <c r="E17" s="18" t="s">
        <v>212</v>
      </c>
      <c r="F17" s="18" t="s">
        <v>90</v>
      </c>
      <c r="G17" s="18"/>
      <c r="H17" s="18" t="s">
        <v>234</v>
      </c>
      <c r="I17" s="18"/>
      <c r="J17" s="18"/>
      <c r="K17" s="18"/>
      <c r="L17" s="18" t="s">
        <v>157</v>
      </c>
      <c r="M17" s="34" t="s">
        <v>158</v>
      </c>
      <c r="N17" s="18"/>
      <c r="O17" s="18" t="s">
        <v>223</v>
      </c>
      <c r="P17" s="34" t="s">
        <v>224</v>
      </c>
      <c r="Q17" s="18" t="s">
        <v>96</v>
      </c>
      <c r="R17" s="1" t="s">
        <v>159</v>
      </c>
      <c r="S17" s="38">
        <v>44719</v>
      </c>
      <c r="T17" s="1"/>
      <c r="U17" s="18" t="s">
        <v>98</v>
      </c>
      <c r="V17" s="18" t="s">
        <v>235</v>
      </c>
      <c r="W17" s="18" t="s">
        <v>236</v>
      </c>
      <c r="X17" s="18" t="s">
        <v>189</v>
      </c>
      <c r="Y17" s="1" t="s">
        <v>237</v>
      </c>
      <c r="Z17" s="1" t="s">
        <v>103</v>
      </c>
      <c r="AA17" s="18" t="s">
        <v>238</v>
      </c>
      <c r="AB17" s="38" t="s">
        <v>149</v>
      </c>
      <c r="AC17" s="18"/>
      <c r="AD17" s="18"/>
      <c r="AE17" s="18"/>
      <c r="AF17" s="18" t="s">
        <v>239</v>
      </c>
      <c r="AG17" s="18" t="s">
        <v>154</v>
      </c>
      <c r="AH17" s="1" t="s">
        <v>108</v>
      </c>
      <c r="AI17" s="1" t="s">
        <v>166</v>
      </c>
      <c r="AJ17" s="36">
        <f>IF(Table1[[#This Row],[Scope]]="Low",1,IF(Table1[[#This Row],[Scope]]="Medium",2,IF(Table1[[#This Row],[Scope]]="High",3,"")))</f>
        <v>3</v>
      </c>
      <c r="AK17" s="36">
        <v>0.5</v>
      </c>
      <c r="AL17" s="1" t="s">
        <v>212</v>
      </c>
      <c r="AO17" s="18" t="str">
        <f>_xlfn.TEXTJOIN(", ",TRUE,Table1[[#This Row],[Primary Assignee]:[Tertiary Assignee]])</f>
        <v>Ava Damri</v>
      </c>
      <c r="AP17" s="1" t="s">
        <v>111</v>
      </c>
      <c r="AQ17" s="40"/>
      <c r="AR17" s="40"/>
      <c r="AS17" s="40">
        <v>44804</v>
      </c>
      <c r="AT17" s="1"/>
      <c r="AU17" s="48">
        <f>(Table1[[#This Row],[Start time]])</f>
        <v>44740.631261574097</v>
      </c>
      <c r="AV17" s="52">
        <f>IF(AND(Table1[[#This Row],[Current Status]]="Closed",AS17&lt;&gt;""),AS17-AU17,"")</f>
        <v>63.368738425902848</v>
      </c>
    </row>
    <row r="18" spans="1:50" ht="35.15" customHeight="1" x14ac:dyDescent="0.35">
      <c r="A18" s="20">
        <v>36</v>
      </c>
      <c r="B18" s="21">
        <v>44741.553506944401</v>
      </c>
      <c r="C18" s="21">
        <v>44741.554872685199</v>
      </c>
      <c r="D18" s="31" t="s">
        <v>240</v>
      </c>
      <c r="E18" s="18" t="s">
        <v>110</v>
      </c>
      <c r="F18" s="18" t="s">
        <v>90</v>
      </c>
      <c r="G18" s="18"/>
      <c r="H18" s="18" t="s">
        <v>91</v>
      </c>
      <c r="I18" s="18"/>
      <c r="J18" s="18"/>
      <c r="K18" s="18"/>
      <c r="L18" s="18" t="s">
        <v>241</v>
      </c>
      <c r="M18" s="34" t="s">
        <v>242</v>
      </c>
      <c r="N18" s="18"/>
      <c r="O18" s="18" t="s">
        <v>243</v>
      </c>
      <c r="P18" s="34" t="s">
        <v>244</v>
      </c>
      <c r="Q18" s="18" t="s">
        <v>96</v>
      </c>
      <c r="R18" s="1" t="s">
        <v>245</v>
      </c>
      <c r="S18" s="38">
        <v>44741</v>
      </c>
      <c r="T18" s="1"/>
      <c r="U18" s="18" t="s">
        <v>98</v>
      </c>
      <c r="V18" s="28" t="s">
        <v>246</v>
      </c>
      <c r="W18" s="18" t="s">
        <v>247</v>
      </c>
      <c r="X18" s="18" t="s">
        <v>189</v>
      </c>
      <c r="Y18" s="1" t="s">
        <v>248</v>
      </c>
      <c r="Z18" s="1" t="s">
        <v>103</v>
      </c>
      <c r="AA18" s="18" t="s">
        <v>104</v>
      </c>
      <c r="AB18" s="38">
        <v>44757</v>
      </c>
      <c r="AC18" s="18"/>
      <c r="AD18" s="18"/>
      <c r="AE18" s="18" t="s">
        <v>192</v>
      </c>
      <c r="AF18" s="18"/>
      <c r="AG18" s="18" t="s">
        <v>249</v>
      </c>
      <c r="AH18" s="1" t="s">
        <v>108</v>
      </c>
      <c r="AI18" s="1" t="s">
        <v>166</v>
      </c>
      <c r="AJ18" s="36">
        <f>IF(Table1[[#This Row],[Scope]]="Low",1,IF(Table1[[#This Row],[Scope]]="Medium",2,IF(Table1[[#This Row],[Scope]]="High",3,"")))</f>
        <v>3</v>
      </c>
      <c r="AK18" s="36">
        <v>0.25</v>
      </c>
      <c r="AL18" s="1" t="s">
        <v>110</v>
      </c>
      <c r="AO18" s="18" t="str">
        <f>_xlfn.TEXTJOIN(", ",TRUE,Table1[[#This Row],[Primary Assignee]:[Tertiary Assignee]])</f>
        <v>Nick D'Angelo</v>
      </c>
      <c r="AP18" s="1" t="s">
        <v>111</v>
      </c>
      <c r="AQ18" s="40"/>
      <c r="AR18" s="40"/>
      <c r="AS18" s="40">
        <v>44757</v>
      </c>
      <c r="AT18" s="1"/>
      <c r="AU18" s="48">
        <f>(Table1[[#This Row],[Start time]])</f>
        <v>44741.553506944401</v>
      </c>
      <c r="AV18" s="52">
        <f>IF(AND(Table1[[#This Row],[Current Status]]="Closed",AS18&lt;&gt;""),AS18-AU18,"")</f>
        <v>15.446493055598694</v>
      </c>
      <c r="AW18" s="63"/>
      <c r="AX18" s="64"/>
    </row>
    <row r="19" spans="1:50" ht="35.15" customHeight="1" x14ac:dyDescent="0.35">
      <c r="A19" s="20">
        <v>37</v>
      </c>
      <c r="B19" s="21">
        <v>44763.353321759299</v>
      </c>
      <c r="C19" s="21">
        <v>44763.3566319444</v>
      </c>
      <c r="D19" s="31" t="s">
        <v>233</v>
      </c>
      <c r="E19" s="18" t="s">
        <v>212</v>
      </c>
      <c r="F19" s="18" t="s">
        <v>90</v>
      </c>
      <c r="G19" s="18"/>
      <c r="H19" s="18" t="s">
        <v>122</v>
      </c>
      <c r="I19" s="18"/>
      <c r="J19" s="18"/>
      <c r="K19" s="18"/>
      <c r="L19" s="18" t="s">
        <v>213</v>
      </c>
      <c r="M19" s="34" t="s">
        <v>214</v>
      </c>
      <c r="N19" s="18"/>
      <c r="O19" s="18" t="s">
        <v>250</v>
      </c>
      <c r="P19" s="34" t="s">
        <v>251</v>
      </c>
      <c r="Q19" s="18" t="s">
        <v>96</v>
      </c>
      <c r="R19" s="1" t="s">
        <v>180</v>
      </c>
      <c r="S19" s="38">
        <v>44763</v>
      </c>
      <c r="T19" s="1"/>
      <c r="U19" s="18" t="s">
        <v>98</v>
      </c>
      <c r="V19" s="18" t="s">
        <v>252</v>
      </c>
      <c r="W19" s="18" t="s">
        <v>253</v>
      </c>
      <c r="X19" s="18" t="s">
        <v>101</v>
      </c>
      <c r="Y19" s="1" t="s">
        <v>254</v>
      </c>
      <c r="Z19" s="1" t="s">
        <v>103</v>
      </c>
      <c r="AA19" s="18" t="s">
        <v>210</v>
      </c>
      <c r="AB19" s="38" t="s">
        <v>149</v>
      </c>
      <c r="AC19" s="18"/>
      <c r="AD19" s="18"/>
      <c r="AE19" s="18" t="s">
        <v>165</v>
      </c>
      <c r="AF19" s="18" t="s">
        <v>255</v>
      </c>
      <c r="AG19" s="18" t="s">
        <v>154</v>
      </c>
      <c r="AH19" s="1" t="s">
        <v>108</v>
      </c>
      <c r="AI19" s="1" t="s">
        <v>109</v>
      </c>
      <c r="AJ19" s="36">
        <f>IF(Table1[[#This Row],[Scope]]="Low",1,IF(Table1[[#This Row],[Scope]]="Medium",2,IF(Table1[[#This Row],[Scope]]="High",3,"")))</f>
        <v>2</v>
      </c>
      <c r="AK19" s="36">
        <v>0.33</v>
      </c>
      <c r="AL19" s="1" t="s">
        <v>212</v>
      </c>
      <c r="AO19" s="18" t="str">
        <f>_xlfn.TEXTJOIN(", ",TRUE,Table1[[#This Row],[Primary Assignee]:[Tertiary Assignee]])</f>
        <v>Ava Damri</v>
      </c>
      <c r="AP19" s="1" t="s">
        <v>111</v>
      </c>
      <c r="AQ19" s="40"/>
      <c r="AR19" s="40"/>
      <c r="AS19" s="40">
        <v>44825</v>
      </c>
      <c r="AT19" s="1"/>
      <c r="AU19" s="48">
        <f>(Table1[[#This Row],[Start time]])</f>
        <v>44763.353321759299</v>
      </c>
      <c r="AV19" s="52">
        <f>IF(AND(Table1[[#This Row],[Current Status]]="Closed",AS19&lt;&gt;""),AS19-AU19,"")</f>
        <v>61.646678240700567</v>
      </c>
    </row>
    <row r="20" spans="1:50" ht="35.15" customHeight="1" x14ac:dyDescent="0.35">
      <c r="A20" s="20">
        <v>38</v>
      </c>
      <c r="B20" s="21">
        <v>44764.470520833303</v>
      </c>
      <c r="C20" s="21">
        <v>44764.471458333297</v>
      </c>
      <c r="D20" s="31" t="s">
        <v>144</v>
      </c>
      <c r="E20" s="18" t="s">
        <v>143</v>
      </c>
      <c r="F20" s="18" t="s">
        <v>90</v>
      </c>
      <c r="G20" s="18"/>
      <c r="H20" s="18" t="s">
        <v>91</v>
      </c>
      <c r="I20" s="18"/>
      <c r="J20" s="18"/>
      <c r="K20" s="18"/>
      <c r="L20" s="18"/>
      <c r="M20" s="34"/>
      <c r="N20" s="18"/>
      <c r="O20" s="18" t="s">
        <v>143</v>
      </c>
      <c r="P20" s="34" t="s">
        <v>144</v>
      </c>
      <c r="Q20" s="18" t="s">
        <v>98</v>
      </c>
      <c r="R20" s="1" t="s">
        <v>136</v>
      </c>
      <c r="S20" s="38">
        <v>44767</v>
      </c>
      <c r="T20" s="1"/>
      <c r="U20" s="18" t="s">
        <v>98</v>
      </c>
      <c r="V20" s="18" t="s">
        <v>256</v>
      </c>
      <c r="W20" s="18" t="s">
        <v>257</v>
      </c>
      <c r="X20" s="18" t="s">
        <v>189</v>
      </c>
      <c r="Y20" s="1" t="s">
        <v>258</v>
      </c>
      <c r="Z20" s="1" t="s">
        <v>103</v>
      </c>
      <c r="AA20" s="18" t="s">
        <v>104</v>
      </c>
      <c r="AB20" s="38">
        <v>44774</v>
      </c>
      <c r="AC20" s="18"/>
      <c r="AD20" s="18"/>
      <c r="AE20" s="18" t="s">
        <v>165</v>
      </c>
      <c r="AF20" s="18" t="s">
        <v>259</v>
      </c>
      <c r="AG20" s="18" t="s">
        <v>154</v>
      </c>
      <c r="AH20" s="1" t="s">
        <v>108</v>
      </c>
      <c r="AI20" s="1" t="s">
        <v>166</v>
      </c>
      <c r="AJ20" s="36">
        <f>IF(Table1[[#This Row],[Scope]]="Low",1,IF(Table1[[#This Row],[Scope]]="Medium",2,IF(Table1[[#This Row],[Scope]]="High",3,"")))</f>
        <v>3</v>
      </c>
      <c r="AK20" s="36">
        <v>0.33</v>
      </c>
      <c r="AL20" s="1" t="s">
        <v>110</v>
      </c>
      <c r="AO20" s="18" t="str">
        <f>_xlfn.TEXTJOIN(", ",TRUE,Table1[[#This Row],[Primary Assignee]:[Tertiary Assignee]])</f>
        <v>Nick D'Angelo</v>
      </c>
      <c r="AP20" s="1" t="s">
        <v>111</v>
      </c>
      <c r="AQ20" s="40"/>
      <c r="AR20" s="40"/>
      <c r="AS20" s="40">
        <v>44774</v>
      </c>
      <c r="AT20" s="1"/>
      <c r="AU20" s="48">
        <f>(Table1[[#This Row],[Start time]])</f>
        <v>44764.470520833303</v>
      </c>
      <c r="AV20" s="52">
        <f>IF(AND(Table1[[#This Row],[Current Status]]="Closed",AS20&lt;&gt;""),AS20-AU20,"")</f>
        <v>9.5294791666965466</v>
      </c>
      <c r="AW20" s="63"/>
      <c r="AX20" s="64"/>
    </row>
    <row r="21" spans="1:50" ht="35.15" customHeight="1" x14ac:dyDescent="0.35">
      <c r="A21" s="20">
        <v>39</v>
      </c>
      <c r="B21" s="21">
        <v>44768.6254976852</v>
      </c>
      <c r="C21" s="21">
        <v>44768.627094907402</v>
      </c>
      <c r="D21" s="31" t="s">
        <v>240</v>
      </c>
      <c r="E21" s="18" t="s">
        <v>110</v>
      </c>
      <c r="F21" s="18" t="s">
        <v>260</v>
      </c>
      <c r="G21" s="18"/>
      <c r="H21" s="18"/>
      <c r="I21" s="18"/>
      <c r="J21" s="18"/>
      <c r="K21" s="18"/>
      <c r="L21" s="18" t="s">
        <v>261</v>
      </c>
      <c r="M21" s="34" t="s">
        <v>262</v>
      </c>
      <c r="N21" s="18"/>
      <c r="O21" s="18" t="s">
        <v>263</v>
      </c>
      <c r="P21" s="34" t="s">
        <v>264</v>
      </c>
      <c r="Q21" s="18" t="s">
        <v>96</v>
      </c>
      <c r="R21" s="1" t="s">
        <v>136</v>
      </c>
      <c r="S21" s="38">
        <v>44767</v>
      </c>
      <c r="T21" s="1"/>
      <c r="U21" s="18" t="s">
        <v>148</v>
      </c>
      <c r="V21" s="18" t="s">
        <v>149</v>
      </c>
      <c r="W21" s="18" t="s">
        <v>265</v>
      </c>
      <c r="X21" s="18" t="s">
        <v>202</v>
      </c>
      <c r="Y21" s="1" t="s">
        <v>266</v>
      </c>
      <c r="Z21" s="1" t="s">
        <v>103</v>
      </c>
      <c r="AA21" s="18" t="s">
        <v>152</v>
      </c>
      <c r="AB21" s="38" t="s">
        <v>149</v>
      </c>
      <c r="AC21" s="18"/>
      <c r="AD21" s="18"/>
      <c r="AE21" s="18" t="s">
        <v>149</v>
      </c>
      <c r="AF21" s="18" t="s">
        <v>267</v>
      </c>
      <c r="AG21" s="18" t="s">
        <v>154</v>
      </c>
      <c r="AH21" s="1" t="s">
        <v>108</v>
      </c>
      <c r="AI21" s="1" t="s">
        <v>166</v>
      </c>
      <c r="AJ21" s="36">
        <f>IF(Table1[[#This Row],[Scope]]="Low",1,IF(Table1[[#This Row],[Scope]]="Medium",2,IF(Table1[[#This Row],[Scope]]="High",3,"")))</f>
        <v>3</v>
      </c>
      <c r="AK21" s="36">
        <v>0.25</v>
      </c>
      <c r="AL21" s="1" t="s">
        <v>110</v>
      </c>
      <c r="AO21" s="18" t="str">
        <f>_xlfn.TEXTJOIN(", ",TRUE,Table1[[#This Row],[Primary Assignee]:[Tertiary Assignee]])</f>
        <v>Nick D'Angelo</v>
      </c>
      <c r="AP21" s="1" t="s">
        <v>111</v>
      </c>
      <c r="AQ21" s="40"/>
      <c r="AR21" s="40"/>
      <c r="AS21" s="40">
        <v>44869</v>
      </c>
      <c r="AT21" s="1"/>
      <c r="AU21" s="48">
        <f>(Table1[[#This Row],[Start time]])</f>
        <v>44768.6254976852</v>
      </c>
      <c r="AV21" s="52">
        <f>IF(AND(Table1[[#This Row],[Current Status]]="Closed",AS21&lt;&gt;""),AS21-AU21,"")</f>
        <v>100.37450231480034</v>
      </c>
    </row>
    <row r="22" spans="1:50" ht="35.15" customHeight="1" x14ac:dyDescent="0.35">
      <c r="A22" s="20">
        <v>40</v>
      </c>
      <c r="B22" s="21">
        <v>44769.760393518503</v>
      </c>
      <c r="C22" s="21">
        <v>44769.7628356481</v>
      </c>
      <c r="D22" s="31" t="s">
        <v>233</v>
      </c>
      <c r="E22" s="18" t="s">
        <v>212</v>
      </c>
      <c r="F22" s="18" t="s">
        <v>155</v>
      </c>
      <c r="G22" s="18"/>
      <c r="H22" s="18"/>
      <c r="I22" s="18" t="s">
        <v>156</v>
      </c>
      <c r="J22" s="18"/>
      <c r="K22" s="18"/>
      <c r="L22" s="18" t="s">
        <v>157</v>
      </c>
      <c r="M22" s="34" t="s">
        <v>158</v>
      </c>
      <c r="N22" s="18"/>
      <c r="O22" s="18" t="s">
        <v>223</v>
      </c>
      <c r="P22" s="34" t="s">
        <v>224</v>
      </c>
      <c r="Q22" s="18" t="s">
        <v>96</v>
      </c>
      <c r="R22" s="1" t="s">
        <v>268</v>
      </c>
      <c r="S22" s="38">
        <v>44768</v>
      </c>
      <c r="T22" s="1"/>
      <c r="U22" s="18" t="s">
        <v>98</v>
      </c>
      <c r="V22" s="18" t="s">
        <v>269</v>
      </c>
      <c r="W22" s="18" t="s">
        <v>270</v>
      </c>
      <c r="X22" s="18" t="s">
        <v>202</v>
      </c>
      <c r="Y22" s="1" t="s">
        <v>271</v>
      </c>
      <c r="Z22" s="1" t="s">
        <v>103</v>
      </c>
      <c r="AA22" s="18" t="s">
        <v>104</v>
      </c>
      <c r="AB22" s="38">
        <v>44770</v>
      </c>
      <c r="AC22" s="18"/>
      <c r="AD22" s="18"/>
      <c r="AE22" s="18" t="s">
        <v>192</v>
      </c>
      <c r="AF22" s="18" t="s">
        <v>272</v>
      </c>
      <c r="AG22" s="18" t="s">
        <v>154</v>
      </c>
      <c r="AH22" s="1" t="s">
        <v>108</v>
      </c>
      <c r="AI22" s="1" t="s">
        <v>142</v>
      </c>
      <c r="AJ22" s="36">
        <f>IF(Table1[[#This Row],[Scope]]="Low",1,IF(Table1[[#This Row],[Scope]]="Medium",2,IF(Table1[[#This Row],[Scope]]="High",3,"")))</f>
        <v>1</v>
      </c>
      <c r="AK22" s="36">
        <v>0.25</v>
      </c>
      <c r="AL22" s="1" t="s">
        <v>212</v>
      </c>
      <c r="AO22" s="18" t="str">
        <f>_xlfn.TEXTJOIN(", ",TRUE,Table1[[#This Row],[Primary Assignee]:[Tertiary Assignee]])</f>
        <v>Ava Damri</v>
      </c>
      <c r="AP22" s="1" t="s">
        <v>111</v>
      </c>
      <c r="AQ22" s="40"/>
      <c r="AR22" s="40"/>
      <c r="AS22" s="40">
        <v>44768</v>
      </c>
      <c r="AT22" s="1"/>
      <c r="AU22" s="48">
        <f>(Table1[[#This Row],[Start time]])</f>
        <v>44769.760393518503</v>
      </c>
      <c r="AV22" s="52">
        <f>IF(AND(Table1[[#This Row],[Current Status]]="Closed",AS22&lt;&gt;""),AS22-AU22,"")</f>
        <v>-1.7603935185034061</v>
      </c>
      <c r="AW22" s="63"/>
      <c r="AX22" s="64"/>
    </row>
    <row r="23" spans="1:50" ht="35.15" customHeight="1" x14ac:dyDescent="0.35">
      <c r="A23" s="20">
        <v>41</v>
      </c>
      <c r="B23" s="21">
        <v>44788.4925925926</v>
      </c>
      <c r="C23" s="21">
        <v>44788.493946759299</v>
      </c>
      <c r="D23" s="31" t="s">
        <v>240</v>
      </c>
      <c r="E23" s="18" t="s">
        <v>110</v>
      </c>
      <c r="F23" s="18" t="s">
        <v>90</v>
      </c>
      <c r="G23" s="18"/>
      <c r="H23" s="18" t="s">
        <v>91</v>
      </c>
      <c r="I23" s="18"/>
      <c r="J23" s="18"/>
      <c r="K23" s="18"/>
      <c r="L23" s="18" t="s">
        <v>196</v>
      </c>
      <c r="M23" s="34" t="s">
        <v>197</v>
      </c>
      <c r="N23" s="18"/>
      <c r="O23" s="18" t="s">
        <v>273</v>
      </c>
      <c r="P23" s="34" t="s">
        <v>274</v>
      </c>
      <c r="Q23" s="18" t="s">
        <v>96</v>
      </c>
      <c r="R23" s="1" t="s">
        <v>275</v>
      </c>
      <c r="S23" s="38">
        <v>44788</v>
      </c>
      <c r="T23" s="1"/>
      <c r="U23" s="18" t="s">
        <v>98</v>
      </c>
      <c r="V23" s="18" t="s">
        <v>276</v>
      </c>
      <c r="W23" s="18" t="s">
        <v>277</v>
      </c>
      <c r="X23" s="18" t="s">
        <v>202</v>
      </c>
      <c r="Y23" s="1" t="s">
        <v>278</v>
      </c>
      <c r="Z23" s="1" t="s">
        <v>163</v>
      </c>
      <c r="AA23" s="18" t="s">
        <v>152</v>
      </c>
      <c r="AB23" s="38" t="s">
        <v>149</v>
      </c>
      <c r="AC23" s="18"/>
      <c r="AD23" s="18"/>
      <c r="AE23" s="18" t="s">
        <v>165</v>
      </c>
      <c r="AF23" s="18"/>
      <c r="AG23" s="18" t="s">
        <v>154</v>
      </c>
      <c r="AH23" s="1" t="s">
        <v>108</v>
      </c>
      <c r="AI23" s="1" t="s">
        <v>109</v>
      </c>
      <c r="AJ23" s="36">
        <f>IF(Table1[[#This Row],[Scope]]="Low",1,IF(Table1[[#This Row],[Scope]]="Medium",2,IF(Table1[[#This Row],[Scope]]="High",3,"")))</f>
        <v>2</v>
      </c>
      <c r="AK23" s="36">
        <v>0.17</v>
      </c>
      <c r="AL23" s="1" t="s">
        <v>110</v>
      </c>
      <c r="AO23" s="18" t="str">
        <f>_xlfn.TEXTJOIN(", ",TRUE,Table1[[#This Row],[Primary Assignee]:[Tertiary Assignee]])</f>
        <v>Nick D'Angelo</v>
      </c>
      <c r="AP23" s="1" t="s">
        <v>111</v>
      </c>
      <c r="AQ23" s="40"/>
      <c r="AR23" s="40"/>
      <c r="AS23" s="40">
        <v>44811</v>
      </c>
      <c r="AT23" s="1"/>
      <c r="AU23" s="48">
        <f>(Table1[[#This Row],[Start time]])</f>
        <v>44788.4925925926</v>
      </c>
      <c r="AV23" s="52">
        <f>IF(AND(Table1[[#This Row],[Current Status]]="Closed",AS23&lt;&gt;""),AS23-AU23,"")</f>
        <v>22.507407407400024</v>
      </c>
      <c r="AW23" t="s">
        <v>279</v>
      </c>
    </row>
    <row r="24" spans="1:50" ht="35.15" customHeight="1" x14ac:dyDescent="0.35">
      <c r="A24" s="20">
        <v>42</v>
      </c>
      <c r="B24" s="21">
        <v>44804.631180555603</v>
      </c>
      <c r="C24" s="21">
        <v>44804.632708333302</v>
      </c>
      <c r="D24" s="31" t="s">
        <v>233</v>
      </c>
      <c r="E24" s="18" t="s">
        <v>212</v>
      </c>
      <c r="F24" s="18" t="s">
        <v>90</v>
      </c>
      <c r="G24" s="18"/>
      <c r="H24" s="18" t="s">
        <v>91</v>
      </c>
      <c r="I24" s="18"/>
      <c r="J24" s="18"/>
      <c r="K24" s="18"/>
      <c r="L24" s="18" t="s">
        <v>280</v>
      </c>
      <c r="M24" s="34" t="s">
        <v>281</v>
      </c>
      <c r="N24" s="18"/>
      <c r="O24" s="18" t="s">
        <v>223</v>
      </c>
      <c r="P24" s="34" t="s">
        <v>282</v>
      </c>
      <c r="Q24" s="18" t="s">
        <v>96</v>
      </c>
      <c r="R24" s="1" t="s">
        <v>116</v>
      </c>
      <c r="S24" s="38">
        <v>44802</v>
      </c>
      <c r="T24" s="1"/>
      <c r="U24" s="18" t="s">
        <v>98</v>
      </c>
      <c r="V24" s="28" t="s">
        <v>283</v>
      </c>
      <c r="W24" s="18" t="s">
        <v>284</v>
      </c>
      <c r="X24" s="18" t="s">
        <v>202</v>
      </c>
      <c r="Y24" s="1" t="s">
        <v>285</v>
      </c>
      <c r="Z24" s="1" t="s">
        <v>103</v>
      </c>
      <c r="AA24" s="18" t="s">
        <v>104</v>
      </c>
      <c r="AB24" s="38">
        <v>44813</v>
      </c>
      <c r="AC24" s="18"/>
      <c r="AD24" s="18"/>
      <c r="AE24" s="18" t="s">
        <v>192</v>
      </c>
      <c r="AF24" s="18"/>
      <c r="AG24" s="18" t="s">
        <v>286</v>
      </c>
      <c r="AH24" s="1" t="s">
        <v>108</v>
      </c>
      <c r="AI24" s="1" t="s">
        <v>109</v>
      </c>
      <c r="AJ24" s="36">
        <f>IF(Table1[[#This Row],[Scope]]="Low",1,IF(Table1[[#This Row],[Scope]]="Medium",2,IF(Table1[[#This Row],[Scope]]="High",3,"")))</f>
        <v>2</v>
      </c>
      <c r="AK24" s="36">
        <v>0.5</v>
      </c>
      <c r="AL24" s="1" t="s">
        <v>212</v>
      </c>
      <c r="AO24" s="18" t="str">
        <f>_xlfn.TEXTJOIN(", ",TRUE,Table1[[#This Row],[Primary Assignee]:[Tertiary Assignee]])</f>
        <v>Ava Damri</v>
      </c>
      <c r="AP24" s="1" t="s">
        <v>111</v>
      </c>
      <c r="AQ24" s="40"/>
      <c r="AR24" s="40"/>
      <c r="AS24" s="40">
        <v>44813</v>
      </c>
      <c r="AT24" s="1"/>
      <c r="AU24" s="48">
        <f>(Table1[[#This Row],[Start time]])</f>
        <v>44804.631180555603</v>
      </c>
      <c r="AV24" s="52">
        <f>IF(AND(Table1[[#This Row],[Current Status]]="Closed",AS24&lt;&gt;""),AS24-AU24,"")</f>
        <v>8.3688194443966495</v>
      </c>
      <c r="AW24" s="63"/>
      <c r="AX24" s="64"/>
    </row>
    <row r="25" spans="1:50" ht="35.15" customHeight="1" x14ac:dyDescent="0.35">
      <c r="A25" s="20">
        <v>43</v>
      </c>
      <c r="B25" s="21">
        <v>44805.276018518503</v>
      </c>
      <c r="C25" s="21">
        <v>44805.291099536997</v>
      </c>
      <c r="D25" s="31" t="s">
        <v>287</v>
      </c>
      <c r="E25" s="18" t="s">
        <v>288</v>
      </c>
      <c r="F25" s="18" t="s">
        <v>289</v>
      </c>
      <c r="G25" s="18" t="s">
        <v>290</v>
      </c>
      <c r="H25" s="18"/>
      <c r="I25" s="18"/>
      <c r="J25" s="18"/>
      <c r="K25" s="18"/>
      <c r="L25" s="18" t="s">
        <v>291</v>
      </c>
      <c r="M25" s="34" t="s">
        <v>287</v>
      </c>
      <c r="N25" s="18"/>
      <c r="O25" s="18" t="s">
        <v>292</v>
      </c>
      <c r="P25" s="34" t="s">
        <v>293</v>
      </c>
      <c r="Q25" s="18" t="s">
        <v>96</v>
      </c>
      <c r="R25" s="1" t="s">
        <v>159</v>
      </c>
      <c r="S25" s="38">
        <v>44805</v>
      </c>
      <c r="T25" s="1"/>
      <c r="U25" s="18" t="s">
        <v>98</v>
      </c>
      <c r="V25" s="18" t="s">
        <v>294</v>
      </c>
      <c r="W25" s="18" t="s">
        <v>295</v>
      </c>
      <c r="X25" s="18" t="s">
        <v>139</v>
      </c>
      <c r="Y25" s="1" t="s">
        <v>296</v>
      </c>
      <c r="Z25" s="1" t="s">
        <v>103</v>
      </c>
      <c r="AA25" s="18" t="s">
        <v>152</v>
      </c>
      <c r="AB25" s="38" t="s">
        <v>149</v>
      </c>
      <c r="AC25" s="18"/>
      <c r="AD25" s="18"/>
      <c r="AE25" s="18" t="s">
        <v>192</v>
      </c>
      <c r="AF25" s="18" t="s">
        <v>297</v>
      </c>
      <c r="AG25" s="18" t="s">
        <v>249</v>
      </c>
      <c r="AH25" s="1" t="s">
        <v>108</v>
      </c>
      <c r="AI25" s="1" t="s">
        <v>142</v>
      </c>
      <c r="AJ25" s="36">
        <f>IF(Table1[[#This Row],[Scope]]="Low",1,IF(Table1[[#This Row],[Scope]]="Medium",2,IF(Table1[[#This Row],[Scope]]="High",3,"")))</f>
        <v>1</v>
      </c>
      <c r="AK25" s="36">
        <v>0.2</v>
      </c>
      <c r="AL25" s="1" t="s">
        <v>110</v>
      </c>
      <c r="AO25" s="18" t="str">
        <f>_xlfn.TEXTJOIN(", ",TRUE,Table1[[#This Row],[Primary Assignee]:[Tertiary Assignee]])</f>
        <v>Nick D'Angelo</v>
      </c>
      <c r="AP25" s="1" t="s">
        <v>111</v>
      </c>
      <c r="AQ25" s="40"/>
      <c r="AR25" s="40"/>
      <c r="AS25" s="40">
        <v>44805</v>
      </c>
      <c r="AT25" s="1"/>
      <c r="AU25" s="48">
        <f>(Table1[[#This Row],[Start time]])</f>
        <v>44805.276018518503</v>
      </c>
      <c r="AV25" s="52">
        <f>IF(AND(Table1[[#This Row],[Current Status]]="Closed",AS25&lt;&gt;""),AS25-AU25,"")</f>
        <v>-0.27601851850340609</v>
      </c>
    </row>
    <row r="26" spans="1:50" ht="35.15" customHeight="1" x14ac:dyDescent="0.35">
      <c r="A26" s="20">
        <v>44</v>
      </c>
      <c r="B26" s="21">
        <v>44805.566284722197</v>
      </c>
      <c r="C26" s="21">
        <v>44805.567708333299</v>
      </c>
      <c r="D26" s="31" t="s">
        <v>240</v>
      </c>
      <c r="E26" s="18" t="s">
        <v>110</v>
      </c>
      <c r="F26" s="18" t="s">
        <v>155</v>
      </c>
      <c r="G26" s="18"/>
      <c r="H26" s="18"/>
      <c r="I26" s="18" t="s">
        <v>156</v>
      </c>
      <c r="J26" s="18"/>
      <c r="K26" s="18"/>
      <c r="L26" s="18" t="s">
        <v>221</v>
      </c>
      <c r="M26" s="34" t="s">
        <v>298</v>
      </c>
      <c r="N26" s="18"/>
      <c r="O26" s="18" t="s">
        <v>299</v>
      </c>
      <c r="P26" s="34" t="s">
        <v>300</v>
      </c>
      <c r="Q26" s="18" t="s">
        <v>96</v>
      </c>
      <c r="R26" s="1" t="s">
        <v>159</v>
      </c>
      <c r="S26" s="38">
        <v>44804</v>
      </c>
      <c r="T26" s="1"/>
      <c r="U26" s="18" t="s">
        <v>98</v>
      </c>
      <c r="V26" s="18" t="s">
        <v>301</v>
      </c>
      <c r="W26" s="18" t="s">
        <v>302</v>
      </c>
      <c r="X26" s="18" t="s">
        <v>139</v>
      </c>
      <c r="Y26" s="1" t="s">
        <v>303</v>
      </c>
      <c r="Z26" s="1" t="s">
        <v>103</v>
      </c>
      <c r="AA26" s="18" t="s">
        <v>152</v>
      </c>
      <c r="AB26" s="38" t="s">
        <v>149</v>
      </c>
      <c r="AC26" s="18"/>
      <c r="AD26" s="18"/>
      <c r="AE26" s="18" t="s">
        <v>120</v>
      </c>
      <c r="AF26" s="18"/>
      <c r="AG26" s="18" t="s">
        <v>154</v>
      </c>
      <c r="AH26" s="1" t="s">
        <v>108</v>
      </c>
      <c r="AI26" s="1" t="s">
        <v>166</v>
      </c>
      <c r="AJ26" s="36">
        <f>IF(Table1[[#This Row],[Scope]]="Low",1,IF(Table1[[#This Row],[Scope]]="Medium",2,IF(Table1[[#This Row],[Scope]]="High",3,"")))</f>
        <v>3</v>
      </c>
      <c r="AK26" s="36">
        <v>0.5</v>
      </c>
      <c r="AL26" s="1" t="s">
        <v>110</v>
      </c>
      <c r="AO26" s="18" t="str">
        <f>_xlfn.TEXTJOIN(", ",TRUE,Table1[[#This Row],[Primary Assignee]:[Tertiary Assignee]])</f>
        <v>Nick D'Angelo</v>
      </c>
      <c r="AP26" s="1" t="s">
        <v>111</v>
      </c>
      <c r="AQ26" s="40"/>
      <c r="AR26" s="40"/>
      <c r="AS26" s="40">
        <v>44806</v>
      </c>
      <c r="AT26" s="1"/>
      <c r="AU26" s="48">
        <f>(Table1[[#This Row],[Start time]])</f>
        <v>44805.566284722197</v>
      </c>
      <c r="AV26" s="52">
        <f>IF(AND(Table1[[#This Row],[Current Status]]="Closed",AS26&lt;&gt;""),AS26-AU26,"")</f>
        <v>0.43371527780254837</v>
      </c>
      <c r="AW26" s="63"/>
      <c r="AX26" s="64"/>
    </row>
    <row r="27" spans="1:50" ht="35.15" customHeight="1" x14ac:dyDescent="0.35">
      <c r="A27" s="20">
        <v>45</v>
      </c>
      <c r="B27" s="21">
        <v>44811.476493055598</v>
      </c>
      <c r="C27" s="21">
        <v>44811.478657407402</v>
      </c>
      <c r="D27" s="31" t="s">
        <v>304</v>
      </c>
      <c r="E27" s="18" t="s">
        <v>132</v>
      </c>
      <c r="F27" s="18" t="s">
        <v>90</v>
      </c>
      <c r="G27" s="18"/>
      <c r="H27" s="18" t="s">
        <v>122</v>
      </c>
      <c r="I27" s="18"/>
      <c r="J27" s="18"/>
      <c r="K27" s="18"/>
      <c r="L27" s="18"/>
      <c r="M27" s="34"/>
      <c r="N27" s="18"/>
      <c r="O27" s="18" t="s">
        <v>143</v>
      </c>
      <c r="P27" s="34" t="s">
        <v>144</v>
      </c>
      <c r="Q27" s="18" t="s">
        <v>98</v>
      </c>
      <c r="R27" s="1" t="s">
        <v>136</v>
      </c>
      <c r="S27" s="38">
        <v>44726</v>
      </c>
      <c r="T27" s="1"/>
      <c r="U27" s="18" t="s">
        <v>98</v>
      </c>
      <c r="V27" s="18" t="s">
        <v>305</v>
      </c>
      <c r="W27" s="18" t="s">
        <v>306</v>
      </c>
      <c r="X27" s="18" t="s">
        <v>202</v>
      </c>
      <c r="Y27" s="1" t="s">
        <v>307</v>
      </c>
      <c r="Z27" s="1"/>
      <c r="AA27" s="18"/>
      <c r="AB27" s="38"/>
      <c r="AC27" s="18"/>
      <c r="AD27" s="18"/>
      <c r="AE27" s="18"/>
      <c r="AF27" s="18"/>
      <c r="AG27" s="18" t="s">
        <v>154</v>
      </c>
      <c r="AH27" s="1" t="s">
        <v>108</v>
      </c>
      <c r="AI27" s="1" t="s">
        <v>142</v>
      </c>
      <c r="AJ27" s="36">
        <f>IF(Table1[[#This Row],[Scope]]="Low",1,IF(Table1[[#This Row],[Scope]]="Medium",2,IF(Table1[[#This Row],[Scope]]="High",3,"")))</f>
        <v>1</v>
      </c>
      <c r="AK27" s="36">
        <v>0.17</v>
      </c>
      <c r="AL27" s="1" t="s">
        <v>132</v>
      </c>
      <c r="AO27" s="18" t="str">
        <f>_xlfn.TEXTJOIN(", ",TRUE,Table1[[#This Row],[Primary Assignee]:[Tertiary Assignee]])</f>
        <v>Shiva Devarajan</v>
      </c>
      <c r="AP27" s="1" t="s">
        <v>111</v>
      </c>
      <c r="AQ27" s="40"/>
      <c r="AR27" s="40"/>
      <c r="AS27" s="40">
        <v>44707</v>
      </c>
      <c r="AT27" s="1"/>
      <c r="AU27" s="48">
        <f>(Table1[[#This Row],[Start time]])</f>
        <v>44811.476493055598</v>
      </c>
      <c r="AV27" s="52">
        <f>IF(AND(Table1[[#This Row],[Current Status]]="Closed",AS27&lt;&gt;""),AS27-AU27,"")</f>
        <v>-104.47649305559753</v>
      </c>
    </row>
    <row r="28" spans="1:50" ht="35.15" customHeight="1" x14ac:dyDescent="0.35">
      <c r="A28" s="20">
        <v>46</v>
      </c>
      <c r="B28" s="21">
        <v>44811.478692129604</v>
      </c>
      <c r="C28" s="21">
        <v>44811.482430555603</v>
      </c>
      <c r="D28" s="31" t="s">
        <v>304</v>
      </c>
      <c r="E28" s="18" t="s">
        <v>132</v>
      </c>
      <c r="F28" s="18" t="s">
        <v>90</v>
      </c>
      <c r="G28" s="18"/>
      <c r="H28" s="18" t="s">
        <v>234</v>
      </c>
      <c r="I28" s="18"/>
      <c r="J28" s="18"/>
      <c r="K28" s="18"/>
      <c r="L28" s="18"/>
      <c r="M28" s="34"/>
      <c r="N28" s="18"/>
      <c r="O28" s="18" t="s">
        <v>92</v>
      </c>
      <c r="P28" s="34" t="s">
        <v>93</v>
      </c>
      <c r="Q28" s="18" t="s">
        <v>98</v>
      </c>
      <c r="R28" s="1" t="s">
        <v>159</v>
      </c>
      <c r="S28" s="38">
        <v>44795</v>
      </c>
      <c r="T28" s="1"/>
      <c r="U28" s="18" t="s">
        <v>98</v>
      </c>
      <c r="V28" s="18" t="s">
        <v>308</v>
      </c>
      <c r="W28" s="18" t="s">
        <v>309</v>
      </c>
      <c r="X28" s="18" t="s">
        <v>101</v>
      </c>
      <c r="Y28" s="1" t="s">
        <v>310</v>
      </c>
      <c r="Z28" s="1"/>
      <c r="AA28" s="18"/>
      <c r="AB28" s="38"/>
      <c r="AC28" s="18"/>
      <c r="AD28" s="18"/>
      <c r="AE28" s="18"/>
      <c r="AF28" s="18"/>
      <c r="AG28" s="18" t="s">
        <v>154</v>
      </c>
      <c r="AH28" s="1" t="s">
        <v>108</v>
      </c>
      <c r="AI28" s="1" t="s">
        <v>109</v>
      </c>
      <c r="AJ28" s="36">
        <f>IF(Table1[[#This Row],[Scope]]="Low",1,IF(Table1[[#This Row],[Scope]]="Medium",2,IF(Table1[[#This Row],[Scope]]="High",3,"")))</f>
        <v>2</v>
      </c>
      <c r="AK28" s="36">
        <v>0.2</v>
      </c>
      <c r="AL28" s="1" t="s">
        <v>132</v>
      </c>
      <c r="AO28" s="18" t="str">
        <f>_xlfn.TEXTJOIN(", ",TRUE,Table1[[#This Row],[Primary Assignee]:[Tertiary Assignee]])</f>
        <v>Shiva Devarajan</v>
      </c>
      <c r="AP28" s="1" t="s">
        <v>111</v>
      </c>
      <c r="AQ28" s="40"/>
      <c r="AR28" s="40"/>
      <c r="AS28" s="40">
        <v>44832</v>
      </c>
      <c r="AT28" s="1"/>
      <c r="AU28" s="48">
        <f>(Table1[[#This Row],[Start time]])</f>
        <v>44811.478692129604</v>
      </c>
      <c r="AV28" s="52">
        <f>IF(AND(Table1[[#This Row],[Current Status]]="Closed",AS28&lt;&gt;""),AS28-AU28,"")</f>
        <v>20.521307870396413</v>
      </c>
      <c r="AW28" s="63"/>
      <c r="AX28" s="64"/>
    </row>
    <row r="29" spans="1:50" ht="35.15" customHeight="1" x14ac:dyDescent="0.35">
      <c r="A29" s="20">
        <v>47</v>
      </c>
      <c r="B29" s="21">
        <v>44811.482453703698</v>
      </c>
      <c r="C29" s="21">
        <v>44811.486192129603</v>
      </c>
      <c r="D29" s="31" t="s">
        <v>304</v>
      </c>
      <c r="E29" s="18" t="s">
        <v>132</v>
      </c>
      <c r="F29" s="18" t="s">
        <v>90</v>
      </c>
      <c r="G29" s="18"/>
      <c r="H29" s="18" t="s">
        <v>122</v>
      </c>
      <c r="I29" s="18"/>
      <c r="J29" s="18"/>
      <c r="K29" s="18"/>
      <c r="L29" s="18"/>
      <c r="M29" s="34"/>
      <c r="N29" s="18"/>
      <c r="O29" s="18" t="s">
        <v>311</v>
      </c>
      <c r="P29" s="34" t="s">
        <v>312</v>
      </c>
      <c r="Q29" s="18" t="s">
        <v>98</v>
      </c>
      <c r="R29" s="1" t="s">
        <v>136</v>
      </c>
      <c r="S29" s="38">
        <v>44742</v>
      </c>
      <c r="T29" s="1"/>
      <c r="U29" s="18" t="s">
        <v>98</v>
      </c>
      <c r="V29" s="18" t="s">
        <v>313</v>
      </c>
      <c r="W29" s="18" t="s">
        <v>314</v>
      </c>
      <c r="X29" s="18" t="s">
        <v>130</v>
      </c>
      <c r="Y29" s="1" t="s">
        <v>315</v>
      </c>
      <c r="Z29" s="1"/>
      <c r="AA29" s="18"/>
      <c r="AB29" s="38"/>
      <c r="AC29" s="18"/>
      <c r="AD29" s="18"/>
      <c r="AE29" s="18"/>
      <c r="AF29" s="18"/>
      <c r="AG29" s="18"/>
      <c r="AH29" s="1" t="s">
        <v>108</v>
      </c>
      <c r="AI29" s="1" t="s">
        <v>142</v>
      </c>
      <c r="AJ29" s="36">
        <f>IF(Table1[[#This Row],[Scope]]="Low",1,IF(Table1[[#This Row],[Scope]]="Medium",2,IF(Table1[[#This Row],[Scope]]="High",3,"")))</f>
        <v>1</v>
      </c>
      <c r="AK29" s="36">
        <v>0.17</v>
      </c>
      <c r="AL29" s="1" t="s">
        <v>132</v>
      </c>
      <c r="AO29" s="18" t="str">
        <f>_xlfn.TEXTJOIN(", ",TRUE,Table1[[#This Row],[Primary Assignee]:[Tertiary Assignee]])</f>
        <v>Shiva Devarajan</v>
      </c>
      <c r="AP29" s="1" t="s">
        <v>111</v>
      </c>
      <c r="AQ29" s="40"/>
      <c r="AR29" s="40"/>
      <c r="AS29" s="40">
        <v>44832</v>
      </c>
      <c r="AT29" s="1"/>
      <c r="AU29" s="48">
        <f>(Table1[[#This Row],[Start time]])</f>
        <v>44811.482453703698</v>
      </c>
      <c r="AV29" s="52">
        <f>IF(AND(Table1[[#This Row],[Current Status]]="Closed",AS29&lt;&gt;""),AS29-AU29,"")</f>
        <v>20.517546296301589</v>
      </c>
    </row>
    <row r="30" spans="1:50" ht="35.15" customHeight="1" x14ac:dyDescent="0.35">
      <c r="A30" s="20">
        <v>48</v>
      </c>
      <c r="B30" s="21">
        <v>44811.486319444397</v>
      </c>
      <c r="C30" s="21">
        <v>44811.489189814798</v>
      </c>
      <c r="D30" s="31" t="s">
        <v>304</v>
      </c>
      <c r="E30" s="18" t="s">
        <v>132</v>
      </c>
      <c r="F30" s="18" t="s">
        <v>155</v>
      </c>
      <c r="G30" s="18"/>
      <c r="H30" s="18"/>
      <c r="I30" s="18" t="s">
        <v>156</v>
      </c>
      <c r="J30" s="18"/>
      <c r="K30" s="18"/>
      <c r="L30" s="18"/>
      <c r="M30" s="34"/>
      <c r="N30" s="18"/>
      <c r="O30" s="18" t="s">
        <v>157</v>
      </c>
      <c r="P30" s="34" t="s">
        <v>158</v>
      </c>
      <c r="Q30" s="18" t="s">
        <v>98</v>
      </c>
      <c r="R30" s="1" t="s">
        <v>159</v>
      </c>
      <c r="S30" s="38">
        <v>44690</v>
      </c>
      <c r="T30" s="1"/>
      <c r="U30" s="18" t="s">
        <v>98</v>
      </c>
      <c r="V30" s="18" t="s">
        <v>316</v>
      </c>
      <c r="W30" s="18" t="s">
        <v>317</v>
      </c>
      <c r="X30" s="18" t="s">
        <v>139</v>
      </c>
      <c r="Y30" s="1" t="s">
        <v>318</v>
      </c>
      <c r="Z30" s="1"/>
      <c r="AA30" s="18"/>
      <c r="AB30" s="38"/>
      <c r="AC30" s="18"/>
      <c r="AD30" s="18"/>
      <c r="AE30" s="18"/>
      <c r="AF30" s="18"/>
      <c r="AG30" s="18"/>
      <c r="AH30" s="1" t="s">
        <v>108</v>
      </c>
      <c r="AI30" s="1" t="s">
        <v>109</v>
      </c>
      <c r="AJ30" s="36">
        <f>IF(Table1[[#This Row],[Scope]]="Low",1,IF(Table1[[#This Row],[Scope]]="Medium",2,IF(Table1[[#This Row],[Scope]]="High",3,"")))</f>
        <v>2</v>
      </c>
      <c r="AK30" s="36">
        <v>0.2</v>
      </c>
      <c r="AL30" s="1" t="s">
        <v>132</v>
      </c>
      <c r="AO30" s="18" t="str">
        <f>_xlfn.TEXTJOIN(", ",TRUE,Table1[[#This Row],[Primary Assignee]:[Tertiary Assignee]])</f>
        <v>Shiva Devarajan</v>
      </c>
      <c r="AP30" s="1" t="s">
        <v>111</v>
      </c>
      <c r="AQ30" s="40"/>
      <c r="AR30" s="40"/>
      <c r="AS30" s="40">
        <v>44832</v>
      </c>
      <c r="AT30" s="1"/>
      <c r="AU30" s="48">
        <f>(Table1[[#This Row],[Start time]])</f>
        <v>44811.486319444397</v>
      </c>
      <c r="AV30" s="52">
        <f>IF(AND(Table1[[#This Row],[Current Status]]="Closed",AS30&lt;&gt;""),AS30-AU30,"")</f>
        <v>20.513680555603059</v>
      </c>
      <c r="AW30" s="63"/>
      <c r="AX30" s="64"/>
    </row>
    <row r="31" spans="1:50" ht="35.15" customHeight="1" x14ac:dyDescent="0.35">
      <c r="A31" s="20">
        <v>49</v>
      </c>
      <c r="B31" s="21">
        <v>44811.489212963003</v>
      </c>
      <c r="C31" s="21">
        <v>44811.489907407398</v>
      </c>
      <c r="D31" s="31" t="s">
        <v>304</v>
      </c>
      <c r="E31" s="18" t="s">
        <v>132</v>
      </c>
      <c r="F31" s="18" t="s">
        <v>155</v>
      </c>
      <c r="G31" s="18"/>
      <c r="H31" s="18"/>
      <c r="I31" s="18" t="s">
        <v>156</v>
      </c>
      <c r="J31" s="18"/>
      <c r="K31" s="18"/>
      <c r="L31" s="18"/>
      <c r="M31" s="34"/>
      <c r="N31" s="18"/>
      <c r="O31" s="18" t="s">
        <v>157</v>
      </c>
      <c r="P31" s="34" t="s">
        <v>158</v>
      </c>
      <c r="Q31" s="18" t="s">
        <v>98</v>
      </c>
      <c r="R31" s="1" t="s">
        <v>159</v>
      </c>
      <c r="S31" s="38">
        <v>44690</v>
      </c>
      <c r="T31" s="1"/>
      <c r="U31" s="18" t="s">
        <v>98</v>
      </c>
      <c r="V31" s="18" t="s">
        <v>319</v>
      </c>
      <c r="W31" s="18" t="s">
        <v>161</v>
      </c>
      <c r="X31" s="18" t="s">
        <v>139</v>
      </c>
      <c r="Y31" s="1" t="s">
        <v>320</v>
      </c>
      <c r="Z31" s="1"/>
      <c r="AA31" s="18"/>
      <c r="AB31" s="38"/>
      <c r="AC31" s="18"/>
      <c r="AD31" s="18"/>
      <c r="AE31" s="18"/>
      <c r="AF31" s="18"/>
      <c r="AG31" s="18"/>
      <c r="AH31" s="1" t="s">
        <v>108</v>
      </c>
      <c r="AI31" s="1" t="s">
        <v>142</v>
      </c>
      <c r="AJ31" s="36">
        <f>IF(Table1[[#This Row],[Scope]]="Low",1,IF(Table1[[#This Row],[Scope]]="Medium",2,IF(Table1[[#This Row],[Scope]]="High",3,"")))</f>
        <v>1</v>
      </c>
      <c r="AK31" s="36">
        <v>0.17</v>
      </c>
      <c r="AL31" s="1" t="s">
        <v>132</v>
      </c>
      <c r="AO31" s="18" t="str">
        <f>_xlfn.TEXTJOIN(", ",TRUE,Table1[[#This Row],[Primary Assignee]:[Tertiary Assignee]])</f>
        <v>Shiva Devarajan</v>
      </c>
      <c r="AP31" s="1" t="s">
        <v>111</v>
      </c>
      <c r="AQ31" s="40"/>
      <c r="AR31" s="40"/>
      <c r="AS31" s="40">
        <v>44832</v>
      </c>
      <c r="AT31" s="1"/>
      <c r="AU31" s="48">
        <f>(Table1[[#This Row],[Start time]])</f>
        <v>44811.489212963003</v>
      </c>
      <c r="AV31" s="52">
        <f>IF(AND(Table1[[#This Row],[Current Status]]="Closed",AS31&lt;&gt;""),AS31-AU31,"")</f>
        <v>20.510787036997499</v>
      </c>
    </row>
    <row r="32" spans="1:50" ht="35.15" customHeight="1" x14ac:dyDescent="0.35">
      <c r="A32" s="20">
        <v>50</v>
      </c>
      <c r="B32" s="21">
        <v>44811.489953703698</v>
      </c>
      <c r="C32" s="21">
        <v>44811.493055555598</v>
      </c>
      <c r="D32" s="31" t="s">
        <v>304</v>
      </c>
      <c r="E32" s="18" t="s">
        <v>132</v>
      </c>
      <c r="F32" s="18" t="s">
        <v>90</v>
      </c>
      <c r="G32" s="18"/>
      <c r="H32" s="18" t="s">
        <v>122</v>
      </c>
      <c r="I32" s="18"/>
      <c r="J32" s="18"/>
      <c r="K32" s="18"/>
      <c r="L32" s="18"/>
      <c r="M32" s="34"/>
      <c r="N32" s="18"/>
      <c r="O32" s="18" t="s">
        <v>134</v>
      </c>
      <c r="P32" s="34" t="s">
        <v>135</v>
      </c>
      <c r="Q32" s="18" t="s">
        <v>98</v>
      </c>
      <c r="R32" s="1" t="s">
        <v>321</v>
      </c>
      <c r="S32" s="38">
        <v>44704</v>
      </c>
      <c r="T32" s="1"/>
      <c r="U32" s="18" t="s">
        <v>98</v>
      </c>
      <c r="V32" s="18" t="s">
        <v>322</v>
      </c>
      <c r="W32" s="18" t="s">
        <v>317</v>
      </c>
      <c r="X32" s="18" t="s">
        <v>139</v>
      </c>
      <c r="Y32" s="1" t="s">
        <v>323</v>
      </c>
      <c r="Z32" s="1"/>
      <c r="AA32" s="18"/>
      <c r="AB32" s="38"/>
      <c r="AC32" s="18"/>
      <c r="AD32" s="18"/>
      <c r="AE32" s="18"/>
      <c r="AF32" s="18"/>
      <c r="AG32" s="18"/>
      <c r="AH32" s="1" t="s">
        <v>108</v>
      </c>
      <c r="AI32" s="1" t="s">
        <v>109</v>
      </c>
      <c r="AJ32" s="36">
        <f>IF(Table1[[#This Row],[Scope]]="Low",1,IF(Table1[[#This Row],[Scope]]="Medium",2,IF(Table1[[#This Row],[Scope]]="High",3,"")))</f>
        <v>2</v>
      </c>
      <c r="AK32" s="36">
        <v>0.33</v>
      </c>
      <c r="AL32" s="1" t="s">
        <v>132</v>
      </c>
      <c r="AO32" s="18" t="str">
        <f>_xlfn.TEXTJOIN(", ",TRUE,Table1[[#This Row],[Primary Assignee]:[Tertiary Assignee]])</f>
        <v>Shiva Devarajan</v>
      </c>
      <c r="AP32" s="1" t="s">
        <v>111</v>
      </c>
      <c r="AQ32" s="40"/>
      <c r="AR32" s="40"/>
      <c r="AS32" s="40">
        <v>44832</v>
      </c>
      <c r="AT32" s="1"/>
      <c r="AU32" s="48">
        <f>(Table1[[#This Row],[Start time]])</f>
        <v>44811.489953703698</v>
      </c>
      <c r="AV32" s="52">
        <f>IF(AND(Table1[[#This Row],[Current Status]]="Closed",AS32&lt;&gt;""),AS32-AU32,"")</f>
        <v>20.51004629630188</v>
      </c>
      <c r="AW32" s="63"/>
      <c r="AX32" s="64"/>
    </row>
    <row r="33" spans="1:50" ht="35.15" customHeight="1" x14ac:dyDescent="0.35">
      <c r="A33" s="20">
        <v>51</v>
      </c>
      <c r="B33" s="21">
        <v>44811.493078703701</v>
      </c>
      <c r="C33" s="21">
        <v>44811.495023148098</v>
      </c>
      <c r="D33" s="31" t="s">
        <v>304</v>
      </c>
      <c r="E33" s="18" t="s">
        <v>132</v>
      </c>
      <c r="F33" s="18" t="s">
        <v>90</v>
      </c>
      <c r="G33" s="18"/>
      <c r="H33" s="18" t="s">
        <v>234</v>
      </c>
      <c r="I33" s="18"/>
      <c r="J33" s="18"/>
      <c r="K33" s="18"/>
      <c r="L33" s="18"/>
      <c r="M33" s="34"/>
      <c r="N33" s="18"/>
      <c r="O33" s="18" t="s">
        <v>157</v>
      </c>
      <c r="P33" s="34" t="s">
        <v>158</v>
      </c>
      <c r="Q33" s="18" t="s">
        <v>98</v>
      </c>
      <c r="R33" s="1" t="s">
        <v>116</v>
      </c>
      <c r="S33" s="38">
        <v>44691</v>
      </c>
      <c r="T33" s="1"/>
      <c r="U33" s="18" t="s">
        <v>98</v>
      </c>
      <c r="V33" s="18" t="s">
        <v>324</v>
      </c>
      <c r="W33" s="18" t="s">
        <v>325</v>
      </c>
      <c r="X33" s="18" t="s">
        <v>139</v>
      </c>
      <c r="Y33" s="1" t="s">
        <v>326</v>
      </c>
      <c r="Z33" s="1"/>
      <c r="AA33" s="18"/>
      <c r="AB33" s="38"/>
      <c r="AC33" s="18"/>
      <c r="AD33" s="18"/>
      <c r="AE33" s="18"/>
      <c r="AF33" s="18"/>
      <c r="AG33" s="18"/>
      <c r="AH33" s="1" t="s">
        <v>108</v>
      </c>
      <c r="AI33" s="1" t="s">
        <v>109</v>
      </c>
      <c r="AJ33" s="36">
        <f>IF(Table1[[#This Row],[Scope]]="Low",1,IF(Table1[[#This Row],[Scope]]="Medium",2,IF(Table1[[#This Row],[Scope]]="High",3,"")))</f>
        <v>2</v>
      </c>
      <c r="AK33" s="36">
        <v>0.17</v>
      </c>
      <c r="AL33" s="1" t="s">
        <v>132</v>
      </c>
      <c r="AO33" s="18" t="str">
        <f>_xlfn.TEXTJOIN(", ",TRUE,Table1[[#This Row],[Primary Assignee]:[Tertiary Assignee]])</f>
        <v>Shiva Devarajan</v>
      </c>
      <c r="AP33" s="1" t="s">
        <v>111</v>
      </c>
      <c r="AQ33" s="40"/>
      <c r="AR33" s="40"/>
      <c r="AS33" s="40">
        <v>44832</v>
      </c>
      <c r="AT33" s="1"/>
      <c r="AU33" s="48">
        <f>(Table1[[#This Row],[Start time]])</f>
        <v>44811.493078703701</v>
      </c>
      <c r="AV33" s="52">
        <f>IF(AND(Table1[[#This Row],[Current Status]]="Closed",AS33&lt;&gt;""),AS33-AU33,"")</f>
        <v>20.50692129629897</v>
      </c>
    </row>
    <row r="34" spans="1:50" ht="35.15" customHeight="1" x14ac:dyDescent="0.35">
      <c r="A34" s="20">
        <v>52</v>
      </c>
      <c r="B34" s="21">
        <v>44811.495671296303</v>
      </c>
      <c r="C34" s="21">
        <v>44811.497476851902</v>
      </c>
      <c r="D34" s="31" t="s">
        <v>304</v>
      </c>
      <c r="E34" s="18" t="s">
        <v>132</v>
      </c>
      <c r="F34" s="18" t="s">
        <v>327</v>
      </c>
      <c r="G34" s="18"/>
      <c r="H34" s="18"/>
      <c r="I34" s="18"/>
      <c r="J34" s="18"/>
      <c r="K34" s="18"/>
      <c r="L34" s="18"/>
      <c r="M34" s="34"/>
      <c r="N34" s="18"/>
      <c r="O34" s="18" t="s">
        <v>92</v>
      </c>
      <c r="P34" s="34" t="s">
        <v>93</v>
      </c>
      <c r="Q34" s="18" t="s">
        <v>98</v>
      </c>
      <c r="R34" s="1" t="s">
        <v>159</v>
      </c>
      <c r="S34" s="38">
        <v>44805</v>
      </c>
      <c r="T34" s="1"/>
      <c r="U34" s="18" t="s">
        <v>98</v>
      </c>
      <c r="V34" s="28" t="s">
        <v>328</v>
      </c>
      <c r="W34" s="18" t="s">
        <v>329</v>
      </c>
      <c r="X34" s="18" t="s">
        <v>101</v>
      </c>
      <c r="Y34" s="1" t="s">
        <v>330</v>
      </c>
      <c r="Z34" s="1"/>
      <c r="AA34" s="18"/>
      <c r="AB34" s="38"/>
      <c r="AC34" s="18"/>
      <c r="AD34" s="18"/>
      <c r="AE34" s="18"/>
      <c r="AF34" s="18"/>
      <c r="AG34" s="18"/>
      <c r="AH34" s="1" t="s">
        <v>108</v>
      </c>
      <c r="AI34" s="1" t="s">
        <v>109</v>
      </c>
      <c r="AJ34" s="36">
        <f>IF(Table1[[#This Row],[Scope]]="Low",1,IF(Table1[[#This Row],[Scope]]="Medium",2,IF(Table1[[#This Row],[Scope]]="High",3,"")))</f>
        <v>2</v>
      </c>
      <c r="AK34" s="36">
        <v>0.25</v>
      </c>
      <c r="AL34" s="1" t="s">
        <v>132</v>
      </c>
      <c r="AO34" s="18" t="str">
        <f>_xlfn.TEXTJOIN(", ",TRUE,Table1[[#This Row],[Primary Assignee]:[Tertiary Assignee]])</f>
        <v>Shiva Devarajan</v>
      </c>
      <c r="AP34" s="1" t="s">
        <v>111</v>
      </c>
      <c r="AQ34" s="40"/>
      <c r="AR34" s="40"/>
      <c r="AS34" s="40">
        <v>44813</v>
      </c>
      <c r="AT34" s="1"/>
      <c r="AU34" s="48">
        <f>(Table1[[#This Row],[Start time]])</f>
        <v>44811.495671296303</v>
      </c>
      <c r="AV34" s="52">
        <f>IF(AND(Table1[[#This Row],[Current Status]]="Closed",AS34&lt;&gt;""),AS34-AU34,"")</f>
        <v>1.5043287036969559</v>
      </c>
      <c r="AW34" s="63"/>
      <c r="AX34" s="64"/>
    </row>
    <row r="35" spans="1:50" ht="35.15" customHeight="1" x14ac:dyDescent="0.35">
      <c r="A35" s="20">
        <v>53</v>
      </c>
      <c r="B35" s="21">
        <v>44816.643888888902</v>
      </c>
      <c r="C35" s="21">
        <v>44816.645266203697</v>
      </c>
      <c r="D35" s="31" t="s">
        <v>304</v>
      </c>
      <c r="E35" s="18" t="s">
        <v>132</v>
      </c>
      <c r="F35" s="18" t="s">
        <v>90</v>
      </c>
      <c r="G35" s="18"/>
      <c r="H35" s="18" t="s">
        <v>133</v>
      </c>
      <c r="I35" s="18"/>
      <c r="J35" s="18"/>
      <c r="K35" s="18"/>
      <c r="L35" s="18"/>
      <c r="M35" s="34"/>
      <c r="N35" s="18"/>
      <c r="O35" s="18" t="s">
        <v>134</v>
      </c>
      <c r="P35" s="34" t="s">
        <v>135</v>
      </c>
      <c r="Q35" s="18" t="s">
        <v>98</v>
      </c>
      <c r="R35" s="1" t="s">
        <v>331</v>
      </c>
      <c r="S35" s="38">
        <v>44816</v>
      </c>
      <c r="T35" s="1"/>
      <c r="U35" s="18" t="s">
        <v>98</v>
      </c>
      <c r="V35" s="18" t="s">
        <v>332</v>
      </c>
      <c r="W35" s="18" t="s">
        <v>333</v>
      </c>
      <c r="X35" s="18" t="s">
        <v>139</v>
      </c>
      <c r="Y35" s="1" t="s">
        <v>334</v>
      </c>
      <c r="Z35" s="1"/>
      <c r="AA35" s="18"/>
      <c r="AB35" s="38"/>
      <c r="AC35" s="18"/>
      <c r="AD35" s="18"/>
      <c r="AE35" s="18"/>
      <c r="AF35" s="18"/>
      <c r="AG35" s="18"/>
      <c r="AH35" s="1" t="s">
        <v>108</v>
      </c>
      <c r="AI35" s="1" t="s">
        <v>166</v>
      </c>
      <c r="AJ35" s="36">
        <f>IF(Table1[[#This Row],[Scope]]="Low",1,IF(Table1[[#This Row],[Scope]]="Medium",2,IF(Table1[[#This Row],[Scope]]="High",3,"")))</f>
        <v>3</v>
      </c>
      <c r="AK35" s="36">
        <v>0.33</v>
      </c>
      <c r="AL35" s="1" t="s">
        <v>132</v>
      </c>
      <c r="AO35" s="18" t="str">
        <f>_xlfn.TEXTJOIN(", ",TRUE,Table1[[#This Row],[Primary Assignee]:[Tertiary Assignee]])</f>
        <v>Shiva Devarajan</v>
      </c>
      <c r="AP35" s="1" t="s">
        <v>111</v>
      </c>
      <c r="AQ35" s="40"/>
      <c r="AR35" s="40"/>
      <c r="AS35" s="40">
        <v>44837</v>
      </c>
      <c r="AT35" s="1"/>
      <c r="AU35" s="48">
        <f>(Table1[[#This Row],[Start time]])</f>
        <v>44816.643888888902</v>
      </c>
      <c r="AV35" s="52">
        <f>IF(AND(Table1[[#This Row],[Current Status]]="Closed",AS35&lt;&gt;""),AS35-AU35,"")</f>
        <v>20.356111111097562</v>
      </c>
    </row>
    <row r="36" spans="1:50" ht="35.15" customHeight="1" x14ac:dyDescent="0.35">
      <c r="A36" s="20">
        <v>54</v>
      </c>
      <c r="B36" s="21">
        <v>44817.656469907401</v>
      </c>
      <c r="C36" s="21">
        <v>44817.658333333296</v>
      </c>
      <c r="D36" s="31" t="s">
        <v>233</v>
      </c>
      <c r="E36" s="18" t="s">
        <v>212</v>
      </c>
      <c r="F36" s="18" t="s">
        <v>90</v>
      </c>
      <c r="G36" s="18"/>
      <c r="H36" s="18" t="s">
        <v>91</v>
      </c>
      <c r="I36" s="18"/>
      <c r="J36" s="18"/>
      <c r="K36" s="18"/>
      <c r="L36" s="18"/>
      <c r="M36" s="34"/>
      <c r="N36" s="18"/>
      <c r="O36" s="18" t="s">
        <v>335</v>
      </c>
      <c r="P36" s="34" t="s">
        <v>336</v>
      </c>
      <c r="Q36" s="18" t="s">
        <v>98</v>
      </c>
      <c r="R36" s="1" t="s">
        <v>159</v>
      </c>
      <c r="S36" s="38">
        <v>44817</v>
      </c>
      <c r="T36" s="1"/>
      <c r="U36" s="18" t="s">
        <v>98</v>
      </c>
      <c r="V36" s="18" t="s">
        <v>337</v>
      </c>
      <c r="W36" s="18" t="s">
        <v>338</v>
      </c>
      <c r="X36" s="18" t="s">
        <v>130</v>
      </c>
      <c r="Y36" s="1" t="s">
        <v>339</v>
      </c>
      <c r="Z36" s="1" t="s">
        <v>103</v>
      </c>
      <c r="AA36" s="18" t="s">
        <v>104</v>
      </c>
      <c r="AB36" s="38">
        <v>44817</v>
      </c>
      <c r="AC36" s="18"/>
      <c r="AD36" s="18"/>
      <c r="AE36" s="18" t="s">
        <v>120</v>
      </c>
      <c r="AF36" s="18"/>
      <c r="AG36" s="18" t="s">
        <v>286</v>
      </c>
      <c r="AH36" s="1" t="s">
        <v>108</v>
      </c>
      <c r="AI36" s="1" t="s">
        <v>166</v>
      </c>
      <c r="AJ36" s="36">
        <f>IF(Table1[[#This Row],[Scope]]="Low",1,IF(Table1[[#This Row],[Scope]]="Medium",2,IF(Table1[[#This Row],[Scope]]="High",3,"")))</f>
        <v>3</v>
      </c>
      <c r="AK36" s="36">
        <v>0.33</v>
      </c>
      <c r="AL36" s="1" t="s">
        <v>212</v>
      </c>
      <c r="AO36" s="18" t="str">
        <f>_xlfn.TEXTJOIN(", ",TRUE,Table1[[#This Row],[Primary Assignee]:[Tertiary Assignee]])</f>
        <v>Ava Damri</v>
      </c>
      <c r="AP36" s="1" t="s">
        <v>111</v>
      </c>
      <c r="AQ36" s="40"/>
      <c r="AR36" s="40"/>
      <c r="AS36" s="40">
        <v>44817</v>
      </c>
      <c r="AT36" s="1"/>
      <c r="AU36" s="48">
        <f>(Table1[[#This Row],[Start time]])</f>
        <v>44817.656469907401</v>
      </c>
      <c r="AV36" s="52">
        <f>IF(AND(Table1[[#This Row],[Current Status]]="Closed",AS36&lt;&gt;""),AS36-AU36,"")</f>
        <v>-0.65646990740060573</v>
      </c>
      <c r="AW36" s="63"/>
      <c r="AX36" s="64"/>
    </row>
    <row r="37" spans="1:50" ht="35.15" customHeight="1" x14ac:dyDescent="0.35">
      <c r="A37" s="20">
        <v>55</v>
      </c>
      <c r="B37" s="21">
        <v>44820.495671296303</v>
      </c>
      <c r="C37" s="21">
        <v>44820.555868055599</v>
      </c>
      <c r="D37" s="31" t="s">
        <v>240</v>
      </c>
      <c r="E37" s="18" t="s">
        <v>110</v>
      </c>
      <c r="F37" s="18" t="s">
        <v>90</v>
      </c>
      <c r="G37" s="18"/>
      <c r="H37" s="18" t="s">
        <v>234</v>
      </c>
      <c r="I37" s="18"/>
      <c r="J37" s="18"/>
      <c r="K37" s="18"/>
      <c r="L37" s="18"/>
      <c r="M37" s="34"/>
      <c r="N37" s="18"/>
      <c r="O37" s="18" t="s">
        <v>340</v>
      </c>
      <c r="P37" s="34" t="s">
        <v>341</v>
      </c>
      <c r="Q37" s="18" t="s">
        <v>98</v>
      </c>
      <c r="R37" s="1" t="s">
        <v>342</v>
      </c>
      <c r="S37" s="38">
        <v>44819</v>
      </c>
      <c r="T37" s="1"/>
      <c r="U37" s="18" t="s">
        <v>98</v>
      </c>
      <c r="V37" s="18" t="s">
        <v>343</v>
      </c>
      <c r="W37" s="18" t="s">
        <v>344</v>
      </c>
      <c r="X37" s="18" t="s">
        <v>202</v>
      </c>
      <c r="Y37" s="1" t="s">
        <v>345</v>
      </c>
      <c r="Z37" s="1" t="s">
        <v>163</v>
      </c>
      <c r="AA37" s="18" t="s">
        <v>210</v>
      </c>
      <c r="AB37" s="38" t="s">
        <v>149</v>
      </c>
      <c r="AC37" s="18"/>
      <c r="AD37" s="18"/>
      <c r="AE37" s="18" t="s">
        <v>105</v>
      </c>
      <c r="AF37" s="18" t="s">
        <v>346</v>
      </c>
      <c r="AG37" s="18" t="s">
        <v>154</v>
      </c>
      <c r="AH37" s="1" t="s">
        <v>108</v>
      </c>
      <c r="AI37" s="1" t="s">
        <v>166</v>
      </c>
      <c r="AJ37" s="36">
        <f>IF(Table1[[#This Row],[Scope]]="Low",1,IF(Table1[[#This Row],[Scope]]="Medium",2,IF(Table1[[#This Row],[Scope]]="High",3,"")))</f>
        <v>3</v>
      </c>
      <c r="AK37" s="36">
        <v>1</v>
      </c>
      <c r="AL37" s="1" t="s">
        <v>110</v>
      </c>
      <c r="AO37" s="18" t="str">
        <f>_xlfn.TEXTJOIN(", ",TRUE,Table1[[#This Row],[Primary Assignee]:[Tertiary Assignee]])</f>
        <v>Nick D'Angelo</v>
      </c>
      <c r="AP37" s="1" t="s">
        <v>111</v>
      </c>
      <c r="AQ37" s="40"/>
      <c r="AR37" s="40"/>
      <c r="AS37" s="40">
        <v>45195</v>
      </c>
      <c r="AT37" s="1"/>
      <c r="AU37" s="48">
        <f>(Table1[[#This Row],[Start time]])</f>
        <v>44820.495671296303</v>
      </c>
      <c r="AV37" s="52">
        <f>IF(AND(Table1[[#This Row],[Current Status]]="Closed",AS37&lt;&gt;""),AS37-AU37,"")</f>
        <v>374.50432870369696</v>
      </c>
    </row>
    <row r="38" spans="1:50" ht="35.15" customHeight="1" x14ac:dyDescent="0.35">
      <c r="A38" s="20">
        <v>56</v>
      </c>
      <c r="B38" s="21">
        <v>44820.555937500001</v>
      </c>
      <c r="C38" s="21">
        <v>44820.557199074101</v>
      </c>
      <c r="D38" s="31" t="s">
        <v>240</v>
      </c>
      <c r="E38" s="18" t="s">
        <v>110</v>
      </c>
      <c r="F38" s="18" t="s">
        <v>289</v>
      </c>
      <c r="G38" s="18" t="s">
        <v>290</v>
      </c>
      <c r="H38" s="18"/>
      <c r="I38" s="18"/>
      <c r="J38" s="18"/>
      <c r="K38" s="18"/>
      <c r="L38" s="18"/>
      <c r="M38" s="34"/>
      <c r="N38" s="18"/>
      <c r="O38" s="18" t="s">
        <v>347</v>
      </c>
      <c r="P38" s="34" t="s">
        <v>348</v>
      </c>
      <c r="Q38" s="18" t="s">
        <v>98</v>
      </c>
      <c r="R38" s="1" t="s">
        <v>136</v>
      </c>
      <c r="S38" s="38">
        <v>44820</v>
      </c>
      <c r="T38" s="1"/>
      <c r="U38" s="18" t="s">
        <v>148</v>
      </c>
      <c r="V38" s="27" t="s">
        <v>149</v>
      </c>
      <c r="W38" s="18" t="s">
        <v>164</v>
      </c>
      <c r="X38" s="18" t="s">
        <v>202</v>
      </c>
      <c r="Y38" s="1" t="s">
        <v>149</v>
      </c>
      <c r="Z38" s="1" t="s">
        <v>103</v>
      </c>
      <c r="AA38" s="18" t="s">
        <v>152</v>
      </c>
      <c r="AB38" s="38"/>
      <c r="AC38" s="18"/>
      <c r="AD38" s="18"/>
      <c r="AE38" s="18" t="s">
        <v>192</v>
      </c>
      <c r="AF38" s="18" t="s">
        <v>349</v>
      </c>
      <c r="AG38" s="18"/>
      <c r="AH38" s="1" t="s">
        <v>350</v>
      </c>
      <c r="AI38" s="1"/>
      <c r="AJ38" s="36" t="str">
        <f>IF(Table1[[#This Row],[Scope]]="Low",1,IF(Table1[[#This Row],[Scope]]="Medium",2,IF(Table1[[#This Row],[Scope]]="High",3,"")))</f>
        <v/>
      </c>
      <c r="AK38" s="36"/>
      <c r="AL38" s="1"/>
      <c r="AO38" s="18" t="str">
        <f>_xlfn.TEXTJOIN(", ",TRUE,Table1[[#This Row],[Primary Assignee]:[Tertiary Assignee]])</f>
        <v/>
      </c>
      <c r="AP38" s="1" t="s">
        <v>351</v>
      </c>
      <c r="AQ38" s="40"/>
      <c r="AR38" s="40"/>
      <c r="AS38" s="40"/>
      <c r="AT38" s="1"/>
      <c r="AU38" s="48">
        <f>(Table1[[#This Row],[Start time]])</f>
        <v>44820.555937500001</v>
      </c>
      <c r="AV38" s="52" t="str">
        <f>IF(AND(Table1[[#This Row],[Current Status]]="Closed",AS38&lt;&gt;""),AS38-AU38,"")</f>
        <v/>
      </c>
      <c r="AW38" s="63"/>
      <c r="AX38" s="64"/>
    </row>
    <row r="39" spans="1:50" ht="35.15" customHeight="1" x14ac:dyDescent="0.35">
      <c r="A39" s="20">
        <v>57</v>
      </c>
      <c r="B39" s="21">
        <v>44824.581423611096</v>
      </c>
      <c r="C39" s="21">
        <v>44824.582129629598</v>
      </c>
      <c r="D39" s="31" t="s">
        <v>304</v>
      </c>
      <c r="E39" s="18" t="s">
        <v>132</v>
      </c>
      <c r="F39" s="18" t="s">
        <v>90</v>
      </c>
      <c r="G39" s="18"/>
      <c r="H39" s="18" t="s">
        <v>133</v>
      </c>
      <c r="I39" s="18"/>
      <c r="J39" s="18"/>
      <c r="K39" s="18"/>
      <c r="L39" s="18"/>
      <c r="M39" s="34"/>
      <c r="N39" s="18"/>
      <c r="O39" s="18" t="s">
        <v>92</v>
      </c>
      <c r="P39" s="34" t="s">
        <v>93</v>
      </c>
      <c r="Q39" s="18" t="s">
        <v>98</v>
      </c>
      <c r="R39" s="1" t="s">
        <v>116</v>
      </c>
      <c r="S39" s="38">
        <v>44824</v>
      </c>
      <c r="T39" s="1"/>
      <c r="U39" s="18" t="s">
        <v>98</v>
      </c>
      <c r="V39" s="18" t="s">
        <v>352</v>
      </c>
      <c r="W39" s="18" t="s">
        <v>353</v>
      </c>
      <c r="X39" s="18" t="s">
        <v>101</v>
      </c>
      <c r="Y39" s="1" t="s">
        <v>354</v>
      </c>
      <c r="Z39" s="1"/>
      <c r="AA39" s="18"/>
      <c r="AB39" s="38"/>
      <c r="AC39" s="18"/>
      <c r="AD39" s="18"/>
      <c r="AE39" s="18"/>
      <c r="AF39" s="18"/>
      <c r="AG39" s="18"/>
      <c r="AH39" s="1" t="s">
        <v>108</v>
      </c>
      <c r="AI39" s="1" t="s">
        <v>166</v>
      </c>
      <c r="AJ39" s="36">
        <f>IF(Table1[[#This Row],[Scope]]="Low",1,IF(Table1[[#This Row],[Scope]]="Medium",2,IF(Table1[[#This Row],[Scope]]="High",3,"")))</f>
        <v>3</v>
      </c>
      <c r="AK39" s="36">
        <v>0.5</v>
      </c>
      <c r="AL39" s="1" t="s">
        <v>132</v>
      </c>
      <c r="AO39" s="18" t="str">
        <f>_xlfn.TEXTJOIN(", ",TRUE,Table1[[#This Row],[Primary Assignee]:[Tertiary Assignee]])</f>
        <v>Shiva Devarajan</v>
      </c>
      <c r="AP39" s="1" t="s">
        <v>111</v>
      </c>
      <c r="AQ39" s="40"/>
      <c r="AR39" s="40"/>
      <c r="AS39" s="40">
        <v>44845</v>
      </c>
      <c r="AT39" s="1"/>
      <c r="AU39" s="48">
        <f>(Table1[[#This Row],[Start time]])</f>
        <v>44824.581423611096</v>
      </c>
      <c r="AV39" s="52">
        <f>IF(AND(Table1[[#This Row],[Current Status]]="Closed",AS39&lt;&gt;""),AS39-AU39,"")</f>
        <v>20.418576388903602</v>
      </c>
    </row>
    <row r="40" spans="1:50" ht="35.15" customHeight="1" x14ac:dyDescent="0.35">
      <c r="A40" s="20">
        <v>58</v>
      </c>
      <c r="B40" s="21">
        <v>44831.477268518502</v>
      </c>
      <c r="C40" s="21">
        <v>44831.4824421296</v>
      </c>
      <c r="D40" s="31" t="s">
        <v>355</v>
      </c>
      <c r="E40" s="18" t="s">
        <v>356</v>
      </c>
      <c r="F40" s="18" t="s">
        <v>90</v>
      </c>
      <c r="G40" s="18"/>
      <c r="H40" s="18" t="s">
        <v>91</v>
      </c>
      <c r="I40" s="18"/>
      <c r="J40" s="18"/>
      <c r="K40" s="18"/>
      <c r="L40" s="18"/>
      <c r="M40" s="34"/>
      <c r="N40" s="18"/>
      <c r="O40" s="18" t="s">
        <v>356</v>
      </c>
      <c r="P40" s="34" t="s">
        <v>355</v>
      </c>
      <c r="Q40" s="18" t="s">
        <v>98</v>
      </c>
      <c r="R40" s="1" t="s">
        <v>136</v>
      </c>
      <c r="S40" s="38">
        <v>44831</v>
      </c>
      <c r="T40" s="1"/>
      <c r="U40" s="18" t="s">
        <v>98</v>
      </c>
      <c r="V40" s="18" t="s">
        <v>357</v>
      </c>
      <c r="W40" s="18" t="s">
        <v>358</v>
      </c>
      <c r="X40" s="18" t="s">
        <v>189</v>
      </c>
      <c r="Y40" s="1" t="s">
        <v>359</v>
      </c>
      <c r="Z40" s="1" t="s">
        <v>103</v>
      </c>
      <c r="AA40" s="18" t="s">
        <v>360</v>
      </c>
      <c r="AB40" s="38" t="s">
        <v>149</v>
      </c>
      <c r="AC40" s="18"/>
      <c r="AD40" s="18"/>
      <c r="AE40" s="18" t="s">
        <v>192</v>
      </c>
      <c r="AF40" s="18"/>
      <c r="AG40" s="18" t="s">
        <v>286</v>
      </c>
      <c r="AH40" s="1" t="s">
        <v>108</v>
      </c>
      <c r="AI40" s="1" t="s">
        <v>142</v>
      </c>
      <c r="AJ40" s="36">
        <f>IF(Table1[[#This Row],[Scope]]="Low",1,IF(Table1[[#This Row],[Scope]]="Medium",2,IF(Table1[[#This Row],[Scope]]="High",3,"")))</f>
        <v>1</v>
      </c>
      <c r="AK40" s="36">
        <v>0.33</v>
      </c>
      <c r="AL40" s="1" t="s">
        <v>212</v>
      </c>
      <c r="AO40" s="18" t="str">
        <f>_xlfn.TEXTJOIN(", ",TRUE,Table1[[#This Row],[Primary Assignee]:[Tertiary Assignee]])</f>
        <v>Ava Damri</v>
      </c>
      <c r="AP40" s="1" t="s">
        <v>111</v>
      </c>
      <c r="AQ40" s="40"/>
      <c r="AR40" s="40"/>
      <c r="AS40" s="40">
        <v>44833</v>
      </c>
      <c r="AT40" s="1"/>
      <c r="AU40" s="48">
        <f>(Table1[[#This Row],[Start time]])</f>
        <v>44831.477268518502</v>
      </c>
      <c r="AV40" s="52">
        <f>IF(AND(Table1[[#This Row],[Current Status]]="Closed",AS40&lt;&gt;""),AS40-AU40,"")</f>
        <v>1.5227314814983401</v>
      </c>
      <c r="AW40" s="63"/>
      <c r="AX40" s="64"/>
    </row>
    <row r="41" spans="1:50" ht="35.15" customHeight="1" x14ac:dyDescent="0.35">
      <c r="A41" s="20">
        <v>59</v>
      </c>
      <c r="B41" s="21">
        <v>44838.419502314799</v>
      </c>
      <c r="C41" s="21">
        <v>44838.421585648102</v>
      </c>
      <c r="D41" s="31" t="s">
        <v>293</v>
      </c>
      <c r="E41" s="18" t="s">
        <v>292</v>
      </c>
      <c r="F41" s="18" t="s">
        <v>155</v>
      </c>
      <c r="G41" s="18"/>
      <c r="H41" s="18"/>
      <c r="I41" s="18" t="s">
        <v>222</v>
      </c>
      <c r="J41" s="18"/>
      <c r="K41" s="18"/>
      <c r="L41" s="18"/>
      <c r="M41" s="34"/>
      <c r="N41" s="18"/>
      <c r="O41" s="18" t="s">
        <v>292</v>
      </c>
      <c r="P41" s="34" t="s">
        <v>293</v>
      </c>
      <c r="Q41" s="18" t="s">
        <v>98</v>
      </c>
      <c r="R41" s="1" t="s">
        <v>159</v>
      </c>
      <c r="S41" s="38">
        <v>44838</v>
      </c>
      <c r="T41" s="1"/>
      <c r="U41" s="18" t="s">
        <v>98</v>
      </c>
      <c r="V41" s="18" t="s">
        <v>361</v>
      </c>
      <c r="W41" s="18" t="s">
        <v>362</v>
      </c>
      <c r="X41" s="18" t="s">
        <v>130</v>
      </c>
      <c r="Y41" s="1" t="s">
        <v>363</v>
      </c>
      <c r="Z41" s="1" t="s">
        <v>103</v>
      </c>
      <c r="AA41" s="18" t="s">
        <v>104</v>
      </c>
      <c r="AB41" s="38">
        <v>44860</v>
      </c>
      <c r="AC41" s="18"/>
      <c r="AD41" s="18"/>
      <c r="AE41" s="18" t="s">
        <v>192</v>
      </c>
      <c r="AF41" s="18"/>
      <c r="AG41" s="18" t="s">
        <v>364</v>
      </c>
      <c r="AH41" s="18" t="s">
        <v>108</v>
      </c>
      <c r="AI41" s="18" t="s">
        <v>166</v>
      </c>
      <c r="AJ41" s="36">
        <f>IF(Table1[[#This Row],[Scope]]="Low",1,IF(Table1[[#This Row],[Scope]]="Medium",2,IF(Table1[[#This Row],[Scope]]="High",3,"")))</f>
        <v>3</v>
      </c>
      <c r="AK41" s="36">
        <v>0.25</v>
      </c>
      <c r="AL41" s="18" t="s">
        <v>212</v>
      </c>
      <c r="AO41" s="18" t="str">
        <f>_xlfn.TEXTJOIN(", ",TRUE,Table1[[#This Row],[Primary Assignee]:[Tertiary Assignee]])</f>
        <v>Ava Damri</v>
      </c>
      <c r="AP41" s="1" t="s">
        <v>111</v>
      </c>
      <c r="AQ41" s="40"/>
      <c r="AR41" s="40"/>
      <c r="AS41" s="40">
        <v>44907</v>
      </c>
      <c r="AT41" s="1"/>
      <c r="AU41" s="48">
        <f>(Table1[[#This Row],[Start time]])</f>
        <v>44838.419502314799</v>
      </c>
      <c r="AV41" s="52">
        <f>IF(AND(Table1[[#This Row],[Current Status]]="Closed",AS41&lt;&gt;""),AS41-AU41,"")</f>
        <v>68.580497685201408</v>
      </c>
    </row>
    <row r="42" spans="1:50" ht="35.15" customHeight="1" x14ac:dyDescent="0.35">
      <c r="A42" s="20">
        <v>60</v>
      </c>
      <c r="B42" s="21">
        <v>44838.5573842593</v>
      </c>
      <c r="C42" s="21">
        <v>44838.558136574102</v>
      </c>
      <c r="D42" s="31" t="s">
        <v>197</v>
      </c>
      <c r="E42" s="18" t="s">
        <v>365</v>
      </c>
      <c r="F42" s="18" t="s">
        <v>229</v>
      </c>
      <c r="G42" s="18"/>
      <c r="H42" s="18"/>
      <c r="I42" s="18"/>
      <c r="J42" s="18"/>
      <c r="K42" s="18"/>
      <c r="L42" s="18"/>
      <c r="M42" s="34"/>
      <c r="N42" s="18"/>
      <c r="O42" s="18" t="s">
        <v>196</v>
      </c>
      <c r="P42" s="34" t="s">
        <v>197</v>
      </c>
      <c r="Q42" s="18" t="s">
        <v>98</v>
      </c>
      <c r="R42" s="1" t="s">
        <v>136</v>
      </c>
      <c r="S42" s="38">
        <v>44839</v>
      </c>
      <c r="T42" s="1"/>
      <c r="U42" s="18" t="s">
        <v>148</v>
      </c>
      <c r="V42" s="18" t="s">
        <v>149</v>
      </c>
      <c r="W42" s="18" t="s">
        <v>366</v>
      </c>
      <c r="X42" s="18" t="s">
        <v>149</v>
      </c>
      <c r="Y42" s="1"/>
      <c r="Z42" s="1"/>
      <c r="AA42" s="18"/>
      <c r="AB42" s="38"/>
      <c r="AC42" s="18"/>
      <c r="AD42" s="18"/>
      <c r="AE42" s="18"/>
      <c r="AF42" s="18" t="s">
        <v>367</v>
      </c>
      <c r="AG42" s="18"/>
      <c r="AH42" s="18" t="s">
        <v>108</v>
      </c>
      <c r="AI42" s="18" t="s">
        <v>142</v>
      </c>
      <c r="AJ42" s="36">
        <f>IF(Table1[[#This Row],[Scope]]="Low",1,IF(Table1[[#This Row],[Scope]]="Medium",2,IF(Table1[[#This Row],[Scope]]="High",3,"")))</f>
        <v>1</v>
      </c>
      <c r="AK42" s="36">
        <v>0.2</v>
      </c>
      <c r="AL42" s="18" t="s">
        <v>132</v>
      </c>
      <c r="AO42" s="18" t="str">
        <f>_xlfn.TEXTJOIN(", ",TRUE,Table1[[#This Row],[Primary Assignee]:[Tertiary Assignee]])</f>
        <v>Shiva Devarajan</v>
      </c>
      <c r="AP42" s="1" t="s">
        <v>111</v>
      </c>
      <c r="AQ42" s="40"/>
      <c r="AR42" s="40"/>
      <c r="AS42" s="40">
        <v>44859</v>
      </c>
      <c r="AT42" s="1" t="s">
        <v>368</v>
      </c>
      <c r="AU42" s="48">
        <f>(Table1[[#This Row],[Start time]])</f>
        <v>44838.5573842593</v>
      </c>
      <c r="AV42" s="52">
        <f>IF(AND(Table1[[#This Row],[Current Status]]="Closed",AS42&lt;&gt;""),AS42-AU42,"")</f>
        <v>20.442615740699694</v>
      </c>
      <c r="AW42" s="63"/>
      <c r="AX42" s="64"/>
    </row>
    <row r="43" spans="1:50" ht="35.15" customHeight="1" x14ac:dyDescent="0.35">
      <c r="A43" s="20">
        <v>61</v>
      </c>
      <c r="B43" s="21">
        <v>44838.558194444398</v>
      </c>
      <c r="C43" s="21">
        <v>44838.562175925901</v>
      </c>
      <c r="D43" s="31" t="s">
        <v>197</v>
      </c>
      <c r="E43" s="18" t="s">
        <v>365</v>
      </c>
      <c r="F43" s="18" t="s">
        <v>90</v>
      </c>
      <c r="G43" s="18"/>
      <c r="H43" s="18" t="s">
        <v>369</v>
      </c>
      <c r="I43" s="18"/>
      <c r="J43" s="18"/>
      <c r="K43" s="18"/>
      <c r="L43" s="18" t="s">
        <v>196</v>
      </c>
      <c r="M43" s="34" t="s">
        <v>197</v>
      </c>
      <c r="N43" s="18"/>
      <c r="O43" s="18" t="s">
        <v>370</v>
      </c>
      <c r="P43" s="34" t="s">
        <v>371</v>
      </c>
      <c r="Q43" s="18" t="s">
        <v>96</v>
      </c>
      <c r="R43" s="1" t="s">
        <v>372</v>
      </c>
      <c r="S43" s="38">
        <v>44839</v>
      </c>
      <c r="T43" s="1"/>
      <c r="U43" s="18" t="s">
        <v>98</v>
      </c>
      <c r="V43" s="18" t="s">
        <v>373</v>
      </c>
      <c r="W43" s="18" t="s">
        <v>374</v>
      </c>
      <c r="X43" s="18" t="s">
        <v>202</v>
      </c>
      <c r="Y43" s="1" t="s">
        <v>375</v>
      </c>
      <c r="Z43" s="1" t="s">
        <v>103</v>
      </c>
      <c r="AA43" s="18" t="s">
        <v>210</v>
      </c>
      <c r="AB43" s="38">
        <v>44844</v>
      </c>
      <c r="AC43" s="18"/>
      <c r="AD43" s="18"/>
      <c r="AE43" s="18" t="s">
        <v>120</v>
      </c>
      <c r="AF43" s="18" t="s">
        <v>376</v>
      </c>
      <c r="AG43" s="18" t="s">
        <v>154</v>
      </c>
      <c r="AH43" s="18" t="s">
        <v>108</v>
      </c>
      <c r="AI43" s="18" t="s">
        <v>166</v>
      </c>
      <c r="AJ43" s="36">
        <f>IF(Table1[[#This Row],[Scope]]="Low",1,IF(Table1[[#This Row],[Scope]]="Medium",2,IF(Table1[[#This Row],[Scope]]="High",3,"")))</f>
        <v>3</v>
      </c>
      <c r="AK43" s="36">
        <v>0.5</v>
      </c>
      <c r="AL43" s="18" t="s">
        <v>212</v>
      </c>
      <c r="AO43" s="18" t="str">
        <f>_xlfn.TEXTJOIN(", ",TRUE,Table1[[#This Row],[Primary Assignee]:[Tertiary Assignee]])</f>
        <v>Ava Damri</v>
      </c>
      <c r="AP43" s="1" t="s">
        <v>111</v>
      </c>
      <c r="AQ43" s="40"/>
      <c r="AR43" s="40"/>
      <c r="AS43" s="40">
        <v>44844</v>
      </c>
      <c r="AT43" s="1"/>
      <c r="AU43" s="48">
        <f>(Table1[[#This Row],[Start time]])</f>
        <v>44838.558194444398</v>
      </c>
      <c r="AV43" s="52">
        <f>IF(AND(Table1[[#This Row],[Current Status]]="Closed",AS43&lt;&gt;""),AS43-AU43,"")</f>
        <v>5.4418055556016043</v>
      </c>
    </row>
    <row r="44" spans="1:50" ht="35.15" customHeight="1" x14ac:dyDescent="0.35">
      <c r="A44" s="20">
        <v>62</v>
      </c>
      <c r="B44" s="21">
        <v>44854.4668171296</v>
      </c>
      <c r="C44" s="21">
        <v>44854.469178240703</v>
      </c>
      <c r="D44" s="31" t="s">
        <v>377</v>
      </c>
      <c r="E44" s="18" t="s">
        <v>378</v>
      </c>
      <c r="F44" s="18" t="s">
        <v>155</v>
      </c>
      <c r="G44" s="18"/>
      <c r="H44" s="18"/>
      <c r="I44" s="18" t="s">
        <v>222</v>
      </c>
      <c r="J44" s="18"/>
      <c r="K44" s="18"/>
      <c r="L44" s="18" t="s">
        <v>379</v>
      </c>
      <c r="M44" s="34" t="s">
        <v>380</v>
      </c>
      <c r="N44" s="18"/>
      <c r="O44" s="18" t="s">
        <v>381</v>
      </c>
      <c r="P44" s="34" t="s">
        <v>382</v>
      </c>
      <c r="Q44" s="18" t="s">
        <v>96</v>
      </c>
      <c r="R44" s="1" t="s">
        <v>383</v>
      </c>
      <c r="S44" s="38">
        <v>44847</v>
      </c>
      <c r="T44" s="1"/>
      <c r="U44" s="18" t="s">
        <v>98</v>
      </c>
      <c r="V44" s="27" t="s">
        <v>384</v>
      </c>
      <c r="W44" s="18" t="s">
        <v>385</v>
      </c>
      <c r="X44" s="18" t="s">
        <v>202</v>
      </c>
      <c r="Y44" s="1" t="s">
        <v>386</v>
      </c>
      <c r="Z44" s="1" t="s">
        <v>103</v>
      </c>
      <c r="AA44" s="18" t="s">
        <v>104</v>
      </c>
      <c r="AB44" s="38">
        <v>44855</v>
      </c>
      <c r="AC44" s="18"/>
      <c r="AD44" s="18"/>
      <c r="AE44" s="18" t="s">
        <v>192</v>
      </c>
      <c r="AF44" s="18" t="s">
        <v>387</v>
      </c>
      <c r="AG44" s="18"/>
      <c r="AH44" s="18" t="s">
        <v>108</v>
      </c>
      <c r="AI44" s="18" t="s">
        <v>142</v>
      </c>
      <c r="AJ44" s="36">
        <f>IF(Table1[[#This Row],[Scope]]="Low",1,IF(Table1[[#This Row],[Scope]]="Medium",2,IF(Table1[[#This Row],[Scope]]="High",3,"")))</f>
        <v>1</v>
      </c>
      <c r="AK44" s="36">
        <v>0.17</v>
      </c>
      <c r="AL44" s="18" t="s">
        <v>378</v>
      </c>
      <c r="AO44" s="18" t="str">
        <f>_xlfn.TEXTJOIN(", ",TRUE,Table1[[#This Row],[Primary Assignee]:[Tertiary Assignee]])</f>
        <v>Bethany Huard</v>
      </c>
      <c r="AP44" s="1" t="s">
        <v>111</v>
      </c>
      <c r="AQ44" s="40"/>
      <c r="AR44" s="40"/>
      <c r="AS44" s="40">
        <v>45092</v>
      </c>
      <c r="AT44" s="1"/>
      <c r="AU44" s="48">
        <f>(Table1[[#This Row],[Start time]])</f>
        <v>44854.4668171296</v>
      </c>
      <c r="AV44" s="52">
        <f>IF(AND(Table1[[#This Row],[Current Status]]="Closed",AS44&lt;&gt;""),AS44-AU44,"")</f>
        <v>237.5331828704002</v>
      </c>
      <c r="AW44" s="63"/>
      <c r="AX44" s="64"/>
    </row>
    <row r="45" spans="1:50" ht="35.15" customHeight="1" x14ac:dyDescent="0.35">
      <c r="A45" s="20">
        <v>63</v>
      </c>
      <c r="B45" s="21">
        <v>44859.392013888901</v>
      </c>
      <c r="C45" s="21">
        <v>44859.393750000003</v>
      </c>
      <c r="D45" s="31" t="s">
        <v>144</v>
      </c>
      <c r="E45" s="18" t="s">
        <v>143</v>
      </c>
      <c r="F45" s="18" t="s">
        <v>90</v>
      </c>
      <c r="G45" s="18"/>
      <c r="H45" s="18" t="s">
        <v>133</v>
      </c>
      <c r="I45" s="18"/>
      <c r="J45" s="18"/>
      <c r="K45" s="18"/>
      <c r="L45" s="18"/>
      <c r="M45" s="34"/>
      <c r="N45" s="18"/>
      <c r="O45" s="18" t="s">
        <v>143</v>
      </c>
      <c r="P45" s="34" t="s">
        <v>144</v>
      </c>
      <c r="Q45" s="18" t="s">
        <v>98</v>
      </c>
      <c r="R45" s="1" t="s">
        <v>136</v>
      </c>
      <c r="S45" s="38">
        <v>44859</v>
      </c>
      <c r="T45" s="1"/>
      <c r="U45" s="18" t="s">
        <v>98</v>
      </c>
      <c r="V45" s="18" t="s">
        <v>388</v>
      </c>
      <c r="W45" s="18" t="s">
        <v>389</v>
      </c>
      <c r="X45" s="18" t="s">
        <v>189</v>
      </c>
      <c r="Y45" s="1" t="s">
        <v>390</v>
      </c>
      <c r="Z45" s="1" t="s">
        <v>103</v>
      </c>
      <c r="AA45" s="18" t="s">
        <v>104</v>
      </c>
      <c r="AB45" s="38">
        <v>45234</v>
      </c>
      <c r="AC45" s="18"/>
      <c r="AD45" s="18"/>
      <c r="AE45" s="18" t="s">
        <v>105</v>
      </c>
      <c r="AF45" s="18" t="s">
        <v>391</v>
      </c>
      <c r="AG45" s="18" t="s">
        <v>154</v>
      </c>
      <c r="AH45" s="18" t="s">
        <v>108</v>
      </c>
      <c r="AI45" s="18" t="s">
        <v>166</v>
      </c>
      <c r="AJ45" s="36">
        <f>IF(Table1[[#This Row],[Scope]]="Low",1,IF(Table1[[#This Row],[Scope]]="Medium",2,IF(Table1[[#This Row],[Scope]]="High",3,"")))</f>
        <v>3</v>
      </c>
      <c r="AK45" s="36">
        <v>0.5</v>
      </c>
      <c r="AL45" s="18" t="s">
        <v>110</v>
      </c>
      <c r="AO45" s="18" t="str">
        <f>_xlfn.TEXTJOIN(", ",TRUE,Table1[[#This Row],[Primary Assignee]:[Tertiary Assignee]])</f>
        <v>Nick D'Angelo</v>
      </c>
      <c r="AP45" s="1" t="s">
        <v>111</v>
      </c>
      <c r="AQ45" s="40"/>
      <c r="AR45" s="40"/>
      <c r="AS45" s="40">
        <v>44911</v>
      </c>
      <c r="AT45" s="1"/>
      <c r="AU45" s="48">
        <f>(Table1[[#This Row],[Start time]])</f>
        <v>44859.392013888901</v>
      </c>
      <c r="AV45" s="52">
        <f>IF(AND(Table1[[#This Row],[Current Status]]="Closed",AS45&lt;&gt;""),AS45-AU45,"")</f>
        <v>51.607986111099308</v>
      </c>
    </row>
    <row r="46" spans="1:50" ht="35.15" customHeight="1" x14ac:dyDescent="0.35">
      <c r="A46" s="20">
        <v>64</v>
      </c>
      <c r="B46" s="21">
        <v>44859.525428240697</v>
      </c>
      <c r="C46" s="21">
        <v>44859.537835648101</v>
      </c>
      <c r="D46" s="31" t="s">
        <v>304</v>
      </c>
      <c r="E46" s="18" t="s">
        <v>132</v>
      </c>
      <c r="F46" s="18" t="s">
        <v>90</v>
      </c>
      <c r="G46" s="18"/>
      <c r="H46" s="18" t="s">
        <v>91</v>
      </c>
      <c r="I46" s="18"/>
      <c r="J46" s="18"/>
      <c r="K46" s="18"/>
      <c r="L46" s="18"/>
      <c r="M46" s="34"/>
      <c r="N46" s="18"/>
      <c r="O46" s="18" t="s">
        <v>92</v>
      </c>
      <c r="P46" s="34" t="s">
        <v>93</v>
      </c>
      <c r="Q46" s="18" t="s">
        <v>98</v>
      </c>
      <c r="R46" s="1" t="s">
        <v>116</v>
      </c>
      <c r="S46" s="38">
        <v>44858</v>
      </c>
      <c r="T46" s="1"/>
      <c r="U46" s="18" t="s">
        <v>98</v>
      </c>
      <c r="V46" s="18" t="s">
        <v>392</v>
      </c>
      <c r="W46" s="18" t="s">
        <v>393</v>
      </c>
      <c r="X46" s="18" t="s">
        <v>101</v>
      </c>
      <c r="Y46" s="1"/>
      <c r="Z46" s="1"/>
      <c r="AA46" s="18" t="s">
        <v>104</v>
      </c>
      <c r="AB46" s="38"/>
      <c r="AC46" s="18"/>
      <c r="AD46" s="18"/>
      <c r="AE46" s="18"/>
      <c r="AF46" s="18"/>
      <c r="AG46" s="18"/>
      <c r="AH46" s="18" t="s">
        <v>108</v>
      </c>
      <c r="AI46" s="18" t="s">
        <v>142</v>
      </c>
      <c r="AJ46" s="36">
        <f>IF(Table1[[#This Row],[Scope]]="Low",1,IF(Table1[[#This Row],[Scope]]="Medium",2,IF(Table1[[#This Row],[Scope]]="High",3,"")))</f>
        <v>1</v>
      </c>
      <c r="AK46" s="36">
        <v>0.17</v>
      </c>
      <c r="AL46" s="18" t="s">
        <v>132</v>
      </c>
      <c r="AO46" s="18" t="str">
        <f>_xlfn.TEXTJOIN(", ",TRUE,Table1[[#This Row],[Primary Assignee]:[Tertiary Assignee]])</f>
        <v>Shiva Devarajan</v>
      </c>
      <c r="AP46" s="1" t="s">
        <v>111</v>
      </c>
      <c r="AQ46" s="40"/>
      <c r="AR46" s="40"/>
      <c r="AS46" s="40">
        <v>44880</v>
      </c>
      <c r="AT46" s="1"/>
      <c r="AU46" s="48">
        <f>(Table1[[#This Row],[Start time]])</f>
        <v>44859.525428240697</v>
      </c>
      <c r="AV46" s="52">
        <f>IF(AND(Table1[[#This Row],[Current Status]]="Closed",AS46&lt;&gt;""),AS46-AU46,"")</f>
        <v>20.474571759303217</v>
      </c>
      <c r="AW46" s="63"/>
      <c r="AX46" s="64"/>
    </row>
    <row r="47" spans="1:50" ht="35.15" customHeight="1" x14ac:dyDescent="0.35">
      <c r="A47" s="20">
        <v>65</v>
      </c>
      <c r="B47" s="21">
        <v>44860.449756944399</v>
      </c>
      <c r="C47" s="21">
        <v>44860.511608796303</v>
      </c>
      <c r="D47" s="31" t="s">
        <v>394</v>
      </c>
      <c r="E47" s="18" t="s">
        <v>395</v>
      </c>
      <c r="F47" s="18" t="s">
        <v>155</v>
      </c>
      <c r="G47" s="18"/>
      <c r="H47" s="18"/>
      <c r="I47" s="18" t="s">
        <v>156</v>
      </c>
      <c r="J47" s="18"/>
      <c r="K47" s="18"/>
      <c r="L47" s="18"/>
      <c r="M47" s="34"/>
      <c r="N47" s="18"/>
      <c r="O47" s="18" t="s">
        <v>396</v>
      </c>
      <c r="P47" s="34" t="s">
        <v>394</v>
      </c>
      <c r="Q47" s="18" t="s">
        <v>98</v>
      </c>
      <c r="R47" s="1" t="s">
        <v>397</v>
      </c>
      <c r="S47" s="38">
        <v>44860</v>
      </c>
      <c r="T47" s="1"/>
      <c r="U47" s="18" t="s">
        <v>148</v>
      </c>
      <c r="V47" s="18" t="s">
        <v>149</v>
      </c>
      <c r="W47" s="18" t="s">
        <v>398</v>
      </c>
      <c r="X47" s="18" t="s">
        <v>139</v>
      </c>
      <c r="Y47" s="1" t="s">
        <v>399</v>
      </c>
      <c r="Z47" s="1" t="s">
        <v>163</v>
      </c>
      <c r="AA47" s="18" t="s">
        <v>104</v>
      </c>
      <c r="AB47" s="38">
        <v>44865</v>
      </c>
      <c r="AC47" s="18"/>
      <c r="AD47" s="18"/>
      <c r="AE47" s="18" t="s">
        <v>105</v>
      </c>
      <c r="AF47" s="18" t="s">
        <v>400</v>
      </c>
      <c r="AG47" s="18"/>
      <c r="AH47" s="18" t="s">
        <v>350</v>
      </c>
      <c r="AI47" s="18"/>
      <c r="AJ47" s="36" t="str">
        <f>IF(Table1[[#This Row],[Scope]]="Low",1,IF(Table1[[#This Row],[Scope]]="Medium",2,IF(Table1[[#This Row],[Scope]]="High",3,"")))</f>
        <v/>
      </c>
      <c r="AK47" s="36"/>
      <c r="AL47" s="18"/>
      <c r="AO47" s="18" t="str">
        <f>_xlfn.TEXTJOIN(", ",TRUE,Table1[[#This Row],[Primary Assignee]:[Tertiary Assignee]])</f>
        <v/>
      </c>
      <c r="AP47" s="1" t="s">
        <v>351</v>
      </c>
      <c r="AQ47" s="40"/>
      <c r="AR47" s="40"/>
      <c r="AS47" s="40"/>
      <c r="AT47" s="1"/>
      <c r="AU47" s="48">
        <f>(Table1[[#This Row],[Start time]])</f>
        <v>44860.449756944399</v>
      </c>
      <c r="AV47" s="52" t="str">
        <f>IF(AND(Table1[[#This Row],[Current Status]]="Closed",AS47&lt;&gt;""),AS47-AU47,"")</f>
        <v/>
      </c>
    </row>
    <row r="48" spans="1:50" ht="35.15" customHeight="1" x14ac:dyDescent="0.35">
      <c r="A48" s="20">
        <v>66</v>
      </c>
      <c r="B48" s="21">
        <v>44866.398587962998</v>
      </c>
      <c r="C48" s="21">
        <v>44866.4005555556</v>
      </c>
      <c r="D48" s="31" t="s">
        <v>401</v>
      </c>
      <c r="E48" s="18" t="s">
        <v>402</v>
      </c>
      <c r="F48" s="18" t="s">
        <v>90</v>
      </c>
      <c r="G48" s="18"/>
      <c r="H48" s="18" t="s">
        <v>403</v>
      </c>
      <c r="I48" s="18"/>
      <c r="J48" s="18"/>
      <c r="K48" s="18"/>
      <c r="L48" s="18" t="s">
        <v>134</v>
      </c>
      <c r="M48" s="34" t="s">
        <v>135</v>
      </c>
      <c r="N48" s="18"/>
      <c r="O48" s="18" t="s">
        <v>404</v>
      </c>
      <c r="P48" s="34" t="s">
        <v>405</v>
      </c>
      <c r="Q48" s="18" t="s">
        <v>96</v>
      </c>
      <c r="R48" s="1" t="s">
        <v>245</v>
      </c>
      <c r="S48" s="38">
        <v>44866</v>
      </c>
      <c r="T48" s="1"/>
      <c r="U48" s="18" t="s">
        <v>98</v>
      </c>
      <c r="V48" s="18" t="s">
        <v>406</v>
      </c>
      <c r="W48" s="18" t="s">
        <v>407</v>
      </c>
      <c r="X48" s="18" t="s">
        <v>139</v>
      </c>
      <c r="Y48" s="1" t="s">
        <v>408</v>
      </c>
      <c r="Z48" s="1" t="s">
        <v>103</v>
      </c>
      <c r="AA48" s="18" t="s">
        <v>104</v>
      </c>
      <c r="AB48" s="38">
        <v>44882</v>
      </c>
      <c r="AC48" s="18"/>
      <c r="AD48" s="18"/>
      <c r="AE48" s="18" t="s">
        <v>105</v>
      </c>
      <c r="AF48" s="18" t="s">
        <v>409</v>
      </c>
      <c r="AG48" s="18" t="s">
        <v>184</v>
      </c>
      <c r="AH48" s="18" t="s">
        <v>108</v>
      </c>
      <c r="AI48" s="18" t="s">
        <v>166</v>
      </c>
      <c r="AJ48" s="36">
        <f>IF(Table1[[#This Row],[Scope]]="Low",1,IF(Table1[[#This Row],[Scope]]="Medium",2,IF(Table1[[#This Row],[Scope]]="High",3,"")))</f>
        <v>3</v>
      </c>
      <c r="AK48" s="36">
        <v>0.5</v>
      </c>
      <c r="AL48" s="18" t="s">
        <v>110</v>
      </c>
      <c r="AO48" s="18" t="str">
        <f>_xlfn.TEXTJOIN(", ",TRUE,Table1[[#This Row],[Primary Assignee]:[Tertiary Assignee]])</f>
        <v>Nick D'Angelo</v>
      </c>
      <c r="AP48" s="1" t="s">
        <v>111</v>
      </c>
      <c r="AQ48" s="40"/>
      <c r="AR48" s="40"/>
      <c r="AS48" s="40">
        <v>44904</v>
      </c>
      <c r="AT48" s="1"/>
      <c r="AU48" s="48">
        <f>(Table1[[#This Row],[Start time]])</f>
        <v>44866.398587962998</v>
      </c>
      <c r="AV48" s="52">
        <f>IF(AND(Table1[[#This Row],[Current Status]]="Closed",AS48&lt;&gt;""),AS48-AU48,"")</f>
        <v>37.601412037001865</v>
      </c>
      <c r="AW48" s="63"/>
      <c r="AX48" s="64"/>
    </row>
    <row r="49" spans="1:50" ht="35.15" customHeight="1" x14ac:dyDescent="0.35">
      <c r="A49" s="20">
        <v>67</v>
      </c>
      <c r="B49" s="21">
        <v>44866.378263888902</v>
      </c>
      <c r="C49" s="21">
        <v>44866.403622685197</v>
      </c>
      <c r="D49" s="31" t="s">
        <v>410</v>
      </c>
      <c r="E49" s="18" t="s">
        <v>411</v>
      </c>
      <c r="F49" s="18" t="s">
        <v>229</v>
      </c>
      <c r="G49" s="18"/>
      <c r="H49" s="18"/>
      <c r="I49" s="18"/>
      <c r="J49" s="18"/>
      <c r="K49" s="18"/>
      <c r="L49" s="18"/>
      <c r="M49" s="34"/>
      <c r="N49" s="18"/>
      <c r="O49" s="18" t="s">
        <v>412</v>
      </c>
      <c r="P49" s="34" t="s">
        <v>410</v>
      </c>
      <c r="Q49" s="18" t="s">
        <v>98</v>
      </c>
      <c r="R49" s="1" t="s">
        <v>159</v>
      </c>
      <c r="S49" s="38">
        <v>44872</v>
      </c>
      <c r="T49" s="1"/>
      <c r="U49" s="18" t="s">
        <v>148</v>
      </c>
      <c r="V49" s="18" t="s">
        <v>149</v>
      </c>
      <c r="W49" s="18" t="s">
        <v>413</v>
      </c>
      <c r="X49" s="18" t="s">
        <v>149</v>
      </c>
      <c r="Y49" s="1" t="s">
        <v>149</v>
      </c>
      <c r="Z49" s="1" t="s">
        <v>149</v>
      </c>
      <c r="AA49" s="18" t="s">
        <v>149</v>
      </c>
      <c r="AB49" s="38" t="s">
        <v>149</v>
      </c>
      <c r="AC49" s="18"/>
      <c r="AD49" s="18"/>
      <c r="AE49" s="18" t="s">
        <v>149</v>
      </c>
      <c r="AF49" s="18" t="s">
        <v>414</v>
      </c>
      <c r="AG49" s="18" t="s">
        <v>154</v>
      </c>
      <c r="AH49" s="18" t="s">
        <v>108</v>
      </c>
      <c r="AI49" s="18" t="s">
        <v>142</v>
      </c>
      <c r="AJ49" s="36">
        <f>IF(Table1[[#This Row],[Scope]]="Low",1,IF(Table1[[#This Row],[Scope]]="Medium",2,IF(Table1[[#This Row],[Scope]]="High",3,"")))</f>
        <v>1</v>
      </c>
      <c r="AK49" s="36">
        <v>0.17</v>
      </c>
      <c r="AL49" s="18" t="s">
        <v>110</v>
      </c>
      <c r="AO49" s="18" t="str">
        <f>_xlfn.TEXTJOIN(", ",TRUE,Table1[[#This Row],[Primary Assignee]:[Tertiary Assignee]])</f>
        <v>Nick D'Angelo</v>
      </c>
      <c r="AP49" s="1" t="s">
        <v>111</v>
      </c>
      <c r="AQ49" s="40"/>
      <c r="AR49" s="40"/>
      <c r="AS49" s="40">
        <v>44896</v>
      </c>
      <c r="AT49" s="1"/>
      <c r="AU49" s="48">
        <f>(Table1[[#This Row],[Start time]])</f>
        <v>44866.378263888902</v>
      </c>
      <c r="AV49" s="52">
        <f>IF(AND(Table1[[#This Row],[Current Status]]="Closed",AS49&lt;&gt;""),AS49-AU49,"")</f>
        <v>29.621736111097562</v>
      </c>
    </row>
    <row r="50" spans="1:50" ht="35.15" customHeight="1" x14ac:dyDescent="0.35">
      <c r="A50" s="20">
        <v>68</v>
      </c>
      <c r="B50" s="21">
        <v>44875.320162037002</v>
      </c>
      <c r="C50" s="21">
        <v>44875.321956018503</v>
      </c>
      <c r="D50" s="31" t="s">
        <v>233</v>
      </c>
      <c r="E50" s="18" t="s">
        <v>212</v>
      </c>
      <c r="F50" s="18" t="s">
        <v>90</v>
      </c>
      <c r="G50" s="18"/>
      <c r="H50" s="18" t="s">
        <v>133</v>
      </c>
      <c r="I50" s="18"/>
      <c r="J50" s="18"/>
      <c r="K50" s="18"/>
      <c r="L50" s="18" t="s">
        <v>415</v>
      </c>
      <c r="M50" s="34" t="s">
        <v>416</v>
      </c>
      <c r="N50" s="18"/>
      <c r="O50" s="18" t="s">
        <v>417</v>
      </c>
      <c r="P50" s="34" t="s">
        <v>418</v>
      </c>
      <c r="Q50" s="18" t="s">
        <v>96</v>
      </c>
      <c r="R50" s="1" t="s">
        <v>419</v>
      </c>
      <c r="S50" s="38">
        <v>44875</v>
      </c>
      <c r="T50" s="1"/>
      <c r="U50" s="18" t="s">
        <v>98</v>
      </c>
      <c r="V50" s="18" t="s">
        <v>420</v>
      </c>
      <c r="W50" s="18" t="s">
        <v>421</v>
      </c>
      <c r="X50" s="18" t="s">
        <v>130</v>
      </c>
      <c r="Y50" s="1" t="s">
        <v>422</v>
      </c>
      <c r="Z50" s="1" t="s">
        <v>103</v>
      </c>
      <c r="AA50" s="18" t="s">
        <v>104</v>
      </c>
      <c r="AB50" s="38">
        <v>44876</v>
      </c>
      <c r="AC50" s="18"/>
      <c r="AD50" s="18"/>
      <c r="AE50" s="18" t="s">
        <v>175</v>
      </c>
      <c r="AF50" s="18" t="s">
        <v>423</v>
      </c>
      <c r="AG50" s="18" t="s">
        <v>286</v>
      </c>
      <c r="AH50" s="18" t="s">
        <v>108</v>
      </c>
      <c r="AI50" s="18" t="s">
        <v>166</v>
      </c>
      <c r="AJ50" s="36">
        <f>IF(Table1[[#This Row],[Scope]]="Low",1,IF(Table1[[#This Row],[Scope]]="Medium",2,IF(Table1[[#This Row],[Scope]]="High",3,"")))</f>
        <v>3</v>
      </c>
      <c r="AK50" s="36">
        <v>0.33</v>
      </c>
      <c r="AL50" s="18" t="s">
        <v>212</v>
      </c>
      <c r="AO50" s="18" t="str">
        <f>_xlfn.TEXTJOIN(", ",TRUE,Table1[[#This Row],[Primary Assignee]:[Tertiary Assignee]])</f>
        <v>Ava Damri</v>
      </c>
      <c r="AP50" s="1" t="s">
        <v>111</v>
      </c>
      <c r="AQ50" s="40"/>
      <c r="AR50" s="40"/>
      <c r="AS50" s="40">
        <v>45241</v>
      </c>
      <c r="AT50" s="1"/>
      <c r="AU50" s="48">
        <f>(Table1[[#This Row],[Start time]])</f>
        <v>44875.320162037002</v>
      </c>
      <c r="AV50" s="52">
        <f>IF(AND(Table1[[#This Row],[Current Status]]="Closed",AS50&lt;&gt;""),AS50-AU50,"")</f>
        <v>365.67983796299814</v>
      </c>
      <c r="AW50" s="63"/>
      <c r="AX50" s="64"/>
    </row>
    <row r="51" spans="1:50" ht="35.15" customHeight="1" x14ac:dyDescent="0.35">
      <c r="A51" s="20">
        <v>69</v>
      </c>
      <c r="B51" s="21">
        <v>44875.470023148097</v>
      </c>
      <c r="C51" s="21">
        <v>44875.507986111101</v>
      </c>
      <c r="D51" s="31" t="s">
        <v>233</v>
      </c>
      <c r="E51" s="18" t="s">
        <v>212</v>
      </c>
      <c r="F51" s="18" t="s">
        <v>90</v>
      </c>
      <c r="G51" s="18"/>
      <c r="H51" s="18" t="s">
        <v>234</v>
      </c>
      <c r="I51" s="18"/>
      <c r="J51" s="18"/>
      <c r="K51" s="18"/>
      <c r="L51" s="1" t="s">
        <v>92</v>
      </c>
      <c r="M51" s="34" t="s">
        <v>93</v>
      </c>
      <c r="N51" s="18"/>
      <c r="O51" s="18" t="s">
        <v>263</v>
      </c>
      <c r="P51" s="34" t="s">
        <v>264</v>
      </c>
      <c r="Q51" s="18" t="s">
        <v>96</v>
      </c>
      <c r="R51" s="1" t="s">
        <v>159</v>
      </c>
      <c r="S51" s="38">
        <v>44876</v>
      </c>
      <c r="T51" s="1"/>
      <c r="U51" s="18" t="s">
        <v>98</v>
      </c>
      <c r="V51" s="18" t="s">
        <v>424</v>
      </c>
      <c r="W51" s="18" t="s">
        <v>425</v>
      </c>
      <c r="X51" s="18" t="s">
        <v>101</v>
      </c>
      <c r="Y51" s="1" t="s">
        <v>426</v>
      </c>
      <c r="Z51" s="1" t="s">
        <v>103</v>
      </c>
      <c r="AA51" s="18" t="s">
        <v>104</v>
      </c>
      <c r="AB51" s="38">
        <v>44883</v>
      </c>
      <c r="AC51" s="18"/>
      <c r="AD51" s="18"/>
      <c r="AE51" s="18"/>
      <c r="AF51" s="18" t="s">
        <v>427</v>
      </c>
      <c r="AG51" s="18" t="s">
        <v>154</v>
      </c>
      <c r="AH51" s="18" t="s">
        <v>108</v>
      </c>
      <c r="AI51" s="18" t="s">
        <v>109</v>
      </c>
      <c r="AJ51" s="36">
        <f>IF(Table1[[#This Row],[Scope]]="Low",1,IF(Table1[[#This Row],[Scope]]="Medium",2,IF(Table1[[#This Row],[Scope]]="High",3,"")))</f>
        <v>2</v>
      </c>
      <c r="AK51" s="36">
        <v>0.33</v>
      </c>
      <c r="AL51" s="18" t="s">
        <v>212</v>
      </c>
      <c r="AO51" s="18" t="str">
        <f>_xlfn.TEXTJOIN(", ",TRUE,Table1[[#This Row],[Primary Assignee]:[Tertiary Assignee]])</f>
        <v>Ava Damri</v>
      </c>
      <c r="AP51" s="1" t="s">
        <v>111</v>
      </c>
      <c r="AQ51" s="40"/>
      <c r="AR51" s="40"/>
      <c r="AS51" s="40">
        <v>44883</v>
      </c>
      <c r="AT51" s="1"/>
      <c r="AU51" s="48">
        <f>(Table1[[#This Row],[Start time]])</f>
        <v>44875.470023148097</v>
      </c>
      <c r="AV51" s="52">
        <f>IF(AND(Table1[[#This Row],[Current Status]]="Closed",AS51&lt;&gt;""),AS51-AU51,"")</f>
        <v>7.5299768519034842</v>
      </c>
    </row>
    <row r="52" spans="1:50" ht="35.15" customHeight="1" x14ac:dyDescent="0.35">
      <c r="A52" s="20">
        <v>70</v>
      </c>
      <c r="B52" s="21">
        <v>44876.308078703703</v>
      </c>
      <c r="C52" s="21">
        <v>44876.310011574104</v>
      </c>
      <c r="D52" s="32" t="s">
        <v>428</v>
      </c>
      <c r="E52" s="18" t="s">
        <v>241</v>
      </c>
      <c r="F52" s="18" t="s">
        <v>90</v>
      </c>
      <c r="G52" s="18"/>
      <c r="H52" s="18" t="s">
        <v>122</v>
      </c>
      <c r="I52" s="18"/>
      <c r="J52" s="18"/>
      <c r="K52" s="18"/>
      <c r="L52" s="18" t="s">
        <v>241</v>
      </c>
      <c r="M52" s="34" t="s">
        <v>428</v>
      </c>
      <c r="N52" s="18"/>
      <c r="O52" s="18" t="s">
        <v>429</v>
      </c>
      <c r="P52" s="34" t="s">
        <v>430</v>
      </c>
      <c r="Q52" s="18" t="s">
        <v>98</v>
      </c>
      <c r="R52" s="1" t="s">
        <v>159</v>
      </c>
      <c r="S52" s="38">
        <v>44875</v>
      </c>
      <c r="T52" s="1"/>
      <c r="U52" s="18" t="s">
        <v>98</v>
      </c>
      <c r="V52" s="18" t="s">
        <v>431</v>
      </c>
      <c r="W52" s="18" t="s">
        <v>432</v>
      </c>
      <c r="X52" s="18" t="s">
        <v>139</v>
      </c>
      <c r="Y52" s="1" t="s">
        <v>433</v>
      </c>
      <c r="Z52" s="1" t="s">
        <v>103</v>
      </c>
      <c r="AA52" s="18" t="s">
        <v>104</v>
      </c>
      <c r="AB52" s="38">
        <v>45280</v>
      </c>
      <c r="AC52" s="18"/>
      <c r="AD52" s="18"/>
      <c r="AE52" s="18" t="s">
        <v>434</v>
      </c>
      <c r="AF52" s="18"/>
      <c r="AG52" s="18"/>
      <c r="AH52" s="18" t="s">
        <v>108</v>
      </c>
      <c r="AI52" s="18" t="s">
        <v>109</v>
      </c>
      <c r="AJ52" s="36">
        <f>IF(Table1[[#This Row],[Scope]]="Low",1,IF(Table1[[#This Row],[Scope]]="Medium",2,IF(Table1[[#This Row],[Scope]]="High",3,"")))</f>
        <v>2</v>
      </c>
      <c r="AK52" s="36">
        <v>0.25</v>
      </c>
      <c r="AL52" s="18" t="s">
        <v>378</v>
      </c>
      <c r="AO52" s="18" t="str">
        <f>_xlfn.TEXTJOIN(", ",TRUE,Table1[[#This Row],[Primary Assignee]:[Tertiary Assignee]])</f>
        <v>Bethany Huard</v>
      </c>
      <c r="AP52" s="1" t="s">
        <v>111</v>
      </c>
      <c r="AQ52" s="40"/>
      <c r="AR52" s="40"/>
      <c r="AS52" s="40">
        <v>44832</v>
      </c>
      <c r="AT52" s="1"/>
      <c r="AU52" s="48">
        <f>(Table1[[#This Row],[Start time]])</f>
        <v>44876.308078703703</v>
      </c>
      <c r="AV52" s="52">
        <f>IF(AND(Table1[[#This Row],[Current Status]]="Closed",AS52&lt;&gt;""),AS52-AU52,"")</f>
        <v>-44.308078703703359</v>
      </c>
      <c r="AW52" s="63"/>
      <c r="AX52" s="64"/>
    </row>
    <row r="53" spans="1:50" ht="35.15" customHeight="1" x14ac:dyDescent="0.35">
      <c r="A53" s="20">
        <v>71</v>
      </c>
      <c r="B53" s="21">
        <v>44883.358136574097</v>
      </c>
      <c r="C53" s="21">
        <v>44883.3604513889</v>
      </c>
      <c r="D53" s="32" t="s">
        <v>233</v>
      </c>
      <c r="E53" s="18" t="s">
        <v>212</v>
      </c>
      <c r="F53" s="18" t="s">
        <v>155</v>
      </c>
      <c r="G53" s="18"/>
      <c r="H53" s="18"/>
      <c r="I53" s="18" t="s">
        <v>222</v>
      </c>
      <c r="J53" s="18"/>
      <c r="K53" s="18"/>
      <c r="L53" s="18" t="s">
        <v>435</v>
      </c>
      <c r="M53" s="34" t="s">
        <v>436</v>
      </c>
      <c r="N53" s="18"/>
      <c r="O53" s="18" t="s">
        <v>437</v>
      </c>
      <c r="P53" s="34" t="s">
        <v>438</v>
      </c>
      <c r="Q53" s="18" t="s">
        <v>96</v>
      </c>
      <c r="R53" s="1" t="s">
        <v>136</v>
      </c>
      <c r="S53" s="38">
        <v>44881</v>
      </c>
      <c r="T53" s="1"/>
      <c r="U53" s="18" t="s">
        <v>98</v>
      </c>
      <c r="V53" s="29" t="s">
        <v>439</v>
      </c>
      <c r="W53" s="18" t="s">
        <v>440</v>
      </c>
      <c r="X53" s="18" t="s">
        <v>202</v>
      </c>
      <c r="Y53" s="1" t="s">
        <v>441</v>
      </c>
      <c r="Z53" s="1" t="s">
        <v>163</v>
      </c>
      <c r="AA53" s="18" t="s">
        <v>104</v>
      </c>
      <c r="AB53" s="38">
        <v>44888</v>
      </c>
      <c r="AC53" s="18"/>
      <c r="AD53" s="18"/>
      <c r="AE53" s="18" t="s">
        <v>120</v>
      </c>
      <c r="AF53" s="18" t="s">
        <v>442</v>
      </c>
      <c r="AG53" s="18" t="s">
        <v>107</v>
      </c>
      <c r="AH53" s="18" t="s">
        <v>108</v>
      </c>
      <c r="AI53" s="18" t="s">
        <v>166</v>
      </c>
      <c r="AJ53" s="36">
        <f>IF(Table1[[#This Row],[Scope]]="Low",1,IF(Table1[[#This Row],[Scope]]="Medium",2,IF(Table1[[#This Row],[Scope]]="High",3,"")))</f>
        <v>3</v>
      </c>
      <c r="AK53" s="36">
        <v>0.33</v>
      </c>
      <c r="AL53" s="18" t="s">
        <v>110</v>
      </c>
      <c r="AM53" s="1" t="s">
        <v>378</v>
      </c>
      <c r="AN53" s="1" t="s">
        <v>212</v>
      </c>
      <c r="AO53" s="18" t="str">
        <f>_xlfn.TEXTJOIN(", ",TRUE,Table1[[#This Row],[Primary Assignee]:[Tertiary Assignee]])</f>
        <v>Nick D'Angelo, Bethany Huard, Ava Damri</v>
      </c>
      <c r="AP53" s="1" t="s">
        <v>111</v>
      </c>
      <c r="AQ53" s="40"/>
      <c r="AR53" s="40"/>
      <c r="AS53" s="40">
        <v>44915</v>
      </c>
      <c r="AT53" s="1"/>
      <c r="AU53" s="48">
        <f>(Table1[[#This Row],[Start time]])</f>
        <v>44883.358136574097</v>
      </c>
      <c r="AV53" s="52">
        <f>IF(AND(Table1[[#This Row],[Current Status]]="Closed",AS53&lt;&gt;""),AS53-AU53,"")</f>
        <v>31.641863425902557</v>
      </c>
    </row>
    <row r="54" spans="1:50" ht="35.15" customHeight="1" x14ac:dyDescent="0.35">
      <c r="A54" s="20">
        <v>72</v>
      </c>
      <c r="B54" s="21">
        <v>44893.469594907401</v>
      </c>
      <c r="C54" s="21">
        <v>44893.475543981498</v>
      </c>
      <c r="D54" s="32" t="s">
        <v>144</v>
      </c>
      <c r="E54" s="18" t="s">
        <v>143</v>
      </c>
      <c r="F54" s="18" t="s">
        <v>90</v>
      </c>
      <c r="G54" s="18"/>
      <c r="H54" s="18" t="s">
        <v>369</v>
      </c>
      <c r="I54" s="18"/>
      <c r="J54" s="18"/>
      <c r="K54" s="18"/>
      <c r="L54" s="18" t="s">
        <v>143</v>
      </c>
      <c r="M54" s="34" t="s">
        <v>144</v>
      </c>
      <c r="N54" s="18"/>
      <c r="O54" s="18" t="s">
        <v>143</v>
      </c>
      <c r="P54" s="34" t="s">
        <v>144</v>
      </c>
      <c r="Q54" s="18" t="s">
        <v>98</v>
      </c>
      <c r="R54" s="1" t="s">
        <v>136</v>
      </c>
      <c r="S54" s="38">
        <v>44893</v>
      </c>
      <c r="T54" s="1"/>
      <c r="U54" s="18" t="s">
        <v>98</v>
      </c>
      <c r="V54" s="18" t="s">
        <v>443</v>
      </c>
      <c r="W54" s="18" t="s">
        <v>444</v>
      </c>
      <c r="X54" s="18" t="s">
        <v>202</v>
      </c>
      <c r="Y54" s="1" t="s">
        <v>445</v>
      </c>
      <c r="Z54" s="1" t="s">
        <v>103</v>
      </c>
      <c r="AA54" s="18" t="s">
        <v>104</v>
      </c>
      <c r="AB54" s="38">
        <v>44932</v>
      </c>
      <c r="AC54" s="18"/>
      <c r="AD54" s="18"/>
      <c r="AE54" s="18" t="s">
        <v>165</v>
      </c>
      <c r="AF54" s="18" t="s">
        <v>446</v>
      </c>
      <c r="AG54" s="18"/>
      <c r="AH54" s="18" t="s">
        <v>108</v>
      </c>
      <c r="AI54" s="18" t="s">
        <v>166</v>
      </c>
      <c r="AJ54" s="36">
        <f>IF(Table1[[#This Row],[Scope]]="Low",1,IF(Table1[[#This Row],[Scope]]="Medium",2,IF(Table1[[#This Row],[Scope]]="High",3,"")))</f>
        <v>3</v>
      </c>
      <c r="AK54" s="36">
        <v>0.5</v>
      </c>
      <c r="AL54" s="18" t="s">
        <v>378</v>
      </c>
      <c r="AO54" s="18" t="str">
        <f>_xlfn.TEXTJOIN(", ",TRUE,Table1[[#This Row],[Primary Assignee]:[Tertiary Assignee]])</f>
        <v>Bethany Huard</v>
      </c>
      <c r="AP54" s="1" t="s">
        <v>111</v>
      </c>
      <c r="AQ54" s="40"/>
      <c r="AR54" s="40"/>
      <c r="AS54" s="40">
        <v>44992</v>
      </c>
      <c r="AT54" s="1"/>
      <c r="AU54" s="48">
        <f>(Table1[[#This Row],[Start time]])</f>
        <v>44893.469594907401</v>
      </c>
      <c r="AV54" s="52">
        <f>IF(AND(Table1[[#This Row],[Current Status]]="Closed",AS54&lt;&gt;""),AS54-AU54,"")</f>
        <v>98.530405092598812</v>
      </c>
      <c r="AW54" s="63"/>
      <c r="AX54" s="64"/>
    </row>
    <row r="55" spans="1:50" ht="35.15" customHeight="1" x14ac:dyDescent="0.35">
      <c r="A55" s="20">
        <v>73</v>
      </c>
      <c r="B55" s="21">
        <v>44896.318275463003</v>
      </c>
      <c r="C55" s="21">
        <v>44896.320995370399</v>
      </c>
      <c r="D55" s="32" t="s">
        <v>287</v>
      </c>
      <c r="E55" s="18" t="s">
        <v>288</v>
      </c>
      <c r="F55" s="18" t="s">
        <v>289</v>
      </c>
      <c r="G55" s="18" t="s">
        <v>290</v>
      </c>
      <c r="H55" s="18"/>
      <c r="I55" s="18"/>
      <c r="J55" s="18"/>
      <c r="K55" s="18"/>
      <c r="L55" s="18" t="s">
        <v>291</v>
      </c>
      <c r="M55" s="34" t="s">
        <v>287</v>
      </c>
      <c r="N55" s="18"/>
      <c r="O55" s="18" t="s">
        <v>447</v>
      </c>
      <c r="P55" s="34" t="s">
        <v>448</v>
      </c>
      <c r="Q55" s="18" t="s">
        <v>96</v>
      </c>
      <c r="R55" s="1" t="s">
        <v>136</v>
      </c>
      <c r="S55" s="38">
        <v>44896</v>
      </c>
      <c r="T55" s="1"/>
      <c r="U55" s="18" t="s">
        <v>98</v>
      </c>
      <c r="V55" s="18" t="s">
        <v>449</v>
      </c>
      <c r="W55" s="18" t="s">
        <v>450</v>
      </c>
      <c r="X55" s="18" t="s">
        <v>189</v>
      </c>
      <c r="Y55" s="1" t="s">
        <v>451</v>
      </c>
      <c r="Z55" s="1" t="s">
        <v>103</v>
      </c>
      <c r="AA55" s="18" t="s">
        <v>210</v>
      </c>
      <c r="AB55" s="38">
        <v>44931</v>
      </c>
      <c r="AC55" s="18"/>
      <c r="AD55" s="18"/>
      <c r="AE55" s="18" t="s">
        <v>120</v>
      </c>
      <c r="AF55" s="18" t="s">
        <v>452</v>
      </c>
      <c r="AG55" s="18" t="s">
        <v>154</v>
      </c>
      <c r="AH55" s="18" t="s">
        <v>108</v>
      </c>
      <c r="AI55" s="18" t="s">
        <v>142</v>
      </c>
      <c r="AJ55" s="36">
        <f>IF(Table1[[#This Row],[Scope]]="Low",1,IF(Table1[[#This Row],[Scope]]="Medium",2,IF(Table1[[#This Row],[Scope]]="High",3,"")))</f>
        <v>1</v>
      </c>
      <c r="AK55" s="36">
        <v>0.17</v>
      </c>
      <c r="AL55" s="18" t="s">
        <v>110</v>
      </c>
      <c r="AO55" s="18" t="str">
        <f>_xlfn.TEXTJOIN(", ",TRUE,Table1[[#This Row],[Primary Assignee]:[Tertiary Assignee]])</f>
        <v>Nick D'Angelo</v>
      </c>
      <c r="AP55" s="1" t="s">
        <v>111</v>
      </c>
      <c r="AQ55" s="40"/>
      <c r="AR55" s="40"/>
      <c r="AS55" s="40">
        <v>44935</v>
      </c>
      <c r="AT55" s="1"/>
      <c r="AU55" s="48">
        <f>(Table1[[#This Row],[Start time]])</f>
        <v>44896.318275463003</v>
      </c>
      <c r="AV55" s="52">
        <f>IF(AND(Table1[[#This Row],[Current Status]]="Closed",AS55&lt;&gt;""),AS55-AU55,"")</f>
        <v>38.681724536996626</v>
      </c>
    </row>
    <row r="56" spans="1:50" ht="35.15" customHeight="1" x14ac:dyDescent="0.35">
      <c r="A56" s="20">
        <v>74</v>
      </c>
      <c r="B56" s="21">
        <v>44896.823726851901</v>
      </c>
      <c r="C56" s="21">
        <v>44896.827164351896</v>
      </c>
      <c r="D56" s="32" t="s">
        <v>453</v>
      </c>
      <c r="E56" s="18" t="s">
        <v>454</v>
      </c>
      <c r="F56" s="18" t="s">
        <v>90</v>
      </c>
      <c r="G56" s="18"/>
      <c r="H56" s="18" t="s">
        <v>122</v>
      </c>
      <c r="I56" s="18"/>
      <c r="J56" s="18"/>
      <c r="K56" s="18"/>
      <c r="L56" s="18" t="s">
        <v>455</v>
      </c>
      <c r="M56" s="34" t="s">
        <v>453</v>
      </c>
      <c r="N56" s="18"/>
      <c r="O56" s="18" t="s">
        <v>456</v>
      </c>
      <c r="P56" s="34" t="s">
        <v>457</v>
      </c>
      <c r="Q56" s="18" t="s">
        <v>96</v>
      </c>
      <c r="R56" s="1" t="s">
        <v>136</v>
      </c>
      <c r="S56" s="38">
        <v>44901</v>
      </c>
      <c r="T56" s="1"/>
      <c r="U56" s="18" t="s">
        <v>98</v>
      </c>
      <c r="V56" s="18" t="s">
        <v>458</v>
      </c>
      <c r="W56" s="18" t="s">
        <v>459</v>
      </c>
      <c r="X56" s="18" t="s">
        <v>139</v>
      </c>
      <c r="Y56" s="1" t="s">
        <v>460</v>
      </c>
      <c r="Z56" s="1"/>
      <c r="AA56" s="18" t="s">
        <v>104</v>
      </c>
      <c r="AB56" s="38"/>
      <c r="AC56" s="18"/>
      <c r="AD56" s="18"/>
      <c r="AE56" s="18"/>
      <c r="AF56" s="18" t="s">
        <v>461</v>
      </c>
      <c r="AG56" s="18"/>
      <c r="AH56" s="18" t="s">
        <v>108</v>
      </c>
      <c r="AI56" s="18" t="s">
        <v>166</v>
      </c>
      <c r="AJ56" s="36">
        <f>IF(Table1[[#This Row],[Scope]]="Low",1,IF(Table1[[#This Row],[Scope]]="Medium",2,IF(Table1[[#This Row],[Scope]]="High",3,"")))</f>
        <v>3</v>
      </c>
      <c r="AK56" s="36">
        <v>0.5</v>
      </c>
      <c r="AL56" s="18" t="s">
        <v>132</v>
      </c>
      <c r="AO56" s="18" t="str">
        <f>_xlfn.TEXTJOIN(", ",TRUE,Table1[[#This Row],[Primary Assignee]:[Tertiary Assignee]])</f>
        <v>Shiva Devarajan</v>
      </c>
      <c r="AP56" s="1" t="s">
        <v>111</v>
      </c>
      <c r="AQ56" s="40"/>
      <c r="AR56" s="40"/>
      <c r="AS56" s="40">
        <f>Table1[[#This Row],[Intake Date ]]+21</f>
        <v>44917.823726851901</v>
      </c>
      <c r="AT56" s="1"/>
      <c r="AU56" s="48">
        <f>(Table1[[#This Row],[Start time]])</f>
        <v>44896.823726851901</v>
      </c>
      <c r="AV56" s="52">
        <f>IF(AND(Table1[[#This Row],[Current Status]]="Closed",AS56&lt;&gt;""),AS56-AU56,"")</f>
        <v>21</v>
      </c>
      <c r="AW56" s="63"/>
      <c r="AX56" s="64"/>
    </row>
    <row r="57" spans="1:50" ht="35.15" customHeight="1" x14ac:dyDescent="0.35">
      <c r="A57" s="20">
        <v>75</v>
      </c>
      <c r="B57" s="21">
        <v>44902.935150463003</v>
      </c>
      <c r="C57" s="21">
        <v>44902.935995370397</v>
      </c>
      <c r="D57" s="32" t="s">
        <v>304</v>
      </c>
      <c r="E57" s="18" t="s">
        <v>132</v>
      </c>
      <c r="F57" s="18" t="s">
        <v>90</v>
      </c>
      <c r="G57" s="18"/>
      <c r="H57" s="18" t="s">
        <v>122</v>
      </c>
      <c r="I57" s="18"/>
      <c r="J57" s="18"/>
      <c r="K57" s="18"/>
      <c r="L57" s="18"/>
      <c r="M57" s="34"/>
      <c r="N57" s="18"/>
      <c r="O57" s="18" t="s">
        <v>134</v>
      </c>
      <c r="P57" s="34" t="s">
        <v>135</v>
      </c>
      <c r="Q57" s="18" t="s">
        <v>98</v>
      </c>
      <c r="R57" s="1" t="s">
        <v>383</v>
      </c>
      <c r="S57" s="38">
        <v>44704</v>
      </c>
      <c r="T57" s="1"/>
      <c r="U57" s="18" t="s">
        <v>98</v>
      </c>
      <c r="V57" s="18" t="s">
        <v>462</v>
      </c>
      <c r="W57" s="18" t="s">
        <v>317</v>
      </c>
      <c r="X57" s="18" t="s">
        <v>139</v>
      </c>
      <c r="Y57" s="1" t="s">
        <v>463</v>
      </c>
      <c r="Z57" s="1"/>
      <c r="AA57" s="18" t="s">
        <v>104</v>
      </c>
      <c r="AB57" s="38"/>
      <c r="AC57" s="18"/>
      <c r="AD57" s="18"/>
      <c r="AE57" s="18"/>
      <c r="AF57" s="18"/>
      <c r="AG57" s="18"/>
      <c r="AH57" s="18" t="s">
        <v>108</v>
      </c>
      <c r="AI57" s="18" t="s">
        <v>109</v>
      </c>
      <c r="AJ57" s="36">
        <f>IF(Table1[[#This Row],[Scope]]="Low",1,IF(Table1[[#This Row],[Scope]]="Medium",2,IF(Table1[[#This Row],[Scope]]="High",3,"")))</f>
        <v>2</v>
      </c>
      <c r="AK57" s="36">
        <v>0.25</v>
      </c>
      <c r="AL57" s="18" t="s">
        <v>132</v>
      </c>
      <c r="AO57" s="18" t="str">
        <f>_xlfn.TEXTJOIN(", ",TRUE,Table1[[#This Row],[Primary Assignee]:[Tertiary Assignee]])</f>
        <v>Shiva Devarajan</v>
      </c>
      <c r="AP57" s="1" t="s">
        <v>111</v>
      </c>
      <c r="AQ57" s="40"/>
      <c r="AR57" s="40"/>
      <c r="AS57" s="40">
        <v>44918</v>
      </c>
      <c r="AT57" s="1"/>
      <c r="AU57" s="48">
        <f>(Table1[[#This Row],[Start time]])</f>
        <v>44902.935150463003</v>
      </c>
      <c r="AV57" s="52">
        <f>IF(AND(Table1[[#This Row],[Current Status]]="Closed",AS57&lt;&gt;""),AS57-AU57,"")</f>
        <v>15.064849536996917</v>
      </c>
    </row>
    <row r="58" spans="1:50" ht="35.15" customHeight="1" x14ac:dyDescent="0.35">
      <c r="A58" s="20">
        <v>76</v>
      </c>
      <c r="B58" s="21">
        <v>44902.936122685198</v>
      </c>
      <c r="C58" s="21">
        <v>44902.938009259298</v>
      </c>
      <c r="D58" s="32" t="s">
        <v>304</v>
      </c>
      <c r="E58" s="18" t="s">
        <v>132</v>
      </c>
      <c r="F58" s="18" t="s">
        <v>90</v>
      </c>
      <c r="G58" s="18"/>
      <c r="H58" s="18" t="s">
        <v>122</v>
      </c>
      <c r="I58" s="18"/>
      <c r="J58" s="18"/>
      <c r="K58" s="18"/>
      <c r="L58" s="18"/>
      <c r="M58" s="34"/>
      <c r="N58" s="18"/>
      <c r="O58" s="18" t="s">
        <v>134</v>
      </c>
      <c r="P58" s="34" t="s">
        <v>135</v>
      </c>
      <c r="Q58" s="18" t="s">
        <v>98</v>
      </c>
      <c r="R58" s="1" t="s">
        <v>321</v>
      </c>
      <c r="S58" s="38">
        <v>44831</v>
      </c>
      <c r="T58" s="1"/>
      <c r="U58" s="18" t="s">
        <v>98</v>
      </c>
      <c r="V58" s="18" t="s">
        <v>464</v>
      </c>
      <c r="W58" s="18" t="s">
        <v>465</v>
      </c>
      <c r="X58" s="18" t="s">
        <v>139</v>
      </c>
      <c r="Y58" s="1" t="s">
        <v>466</v>
      </c>
      <c r="Z58" s="1"/>
      <c r="AA58" s="18" t="s">
        <v>104</v>
      </c>
      <c r="AB58" s="38"/>
      <c r="AC58" s="18"/>
      <c r="AD58" s="18"/>
      <c r="AE58" s="18"/>
      <c r="AF58" s="18"/>
      <c r="AG58" s="18"/>
      <c r="AH58" s="18" t="s">
        <v>108</v>
      </c>
      <c r="AI58" s="18" t="s">
        <v>109</v>
      </c>
      <c r="AJ58" s="36">
        <f>IF(Table1[[#This Row],[Scope]]="Low",1,IF(Table1[[#This Row],[Scope]]="Medium",2,IF(Table1[[#This Row],[Scope]]="High",3,"")))</f>
        <v>2</v>
      </c>
      <c r="AK58" s="36">
        <v>0.25</v>
      </c>
      <c r="AL58" s="18" t="s">
        <v>132</v>
      </c>
      <c r="AO58" s="18" t="str">
        <f>_xlfn.TEXTJOIN(", ",TRUE,Table1[[#This Row],[Primary Assignee]:[Tertiary Assignee]])</f>
        <v>Shiva Devarajan</v>
      </c>
      <c r="AP58" s="1" t="s">
        <v>111</v>
      </c>
      <c r="AQ58" s="40"/>
      <c r="AR58" s="40"/>
      <c r="AS58" s="40">
        <v>44918</v>
      </c>
      <c r="AT58" s="1"/>
      <c r="AU58" s="48">
        <f>(Table1[[#This Row],[Start time]])</f>
        <v>44902.936122685198</v>
      </c>
      <c r="AV58" s="52">
        <f>IF(AND(Table1[[#This Row],[Current Status]]="Closed",AS58&lt;&gt;""),AS58-AU58,"")</f>
        <v>15.063877314802085</v>
      </c>
      <c r="AW58" s="63"/>
      <c r="AX58" s="64"/>
    </row>
    <row r="59" spans="1:50" ht="35.15" customHeight="1" x14ac:dyDescent="0.35">
      <c r="A59" s="20">
        <v>77</v>
      </c>
      <c r="B59" s="21">
        <v>44902.938032407401</v>
      </c>
      <c r="C59" s="21">
        <v>44902.939108796301</v>
      </c>
      <c r="D59" s="32" t="s">
        <v>304</v>
      </c>
      <c r="E59" s="18" t="s">
        <v>132</v>
      </c>
      <c r="F59" s="18" t="s">
        <v>289</v>
      </c>
      <c r="G59" s="18" t="s">
        <v>290</v>
      </c>
      <c r="H59" s="18"/>
      <c r="I59" s="18"/>
      <c r="J59" s="18"/>
      <c r="K59" s="18"/>
      <c r="L59" s="18"/>
      <c r="M59" s="34"/>
      <c r="N59" s="18"/>
      <c r="O59" s="18" t="s">
        <v>134</v>
      </c>
      <c r="P59" s="34" t="s">
        <v>135</v>
      </c>
      <c r="Q59" s="18" t="s">
        <v>98</v>
      </c>
      <c r="R59" s="1" t="s">
        <v>116</v>
      </c>
      <c r="S59" s="38">
        <v>44861</v>
      </c>
      <c r="T59" s="1"/>
      <c r="U59" s="18" t="s">
        <v>98</v>
      </c>
      <c r="V59" s="18" t="s">
        <v>467</v>
      </c>
      <c r="W59" s="18" t="s">
        <v>468</v>
      </c>
      <c r="X59" s="18" t="s">
        <v>139</v>
      </c>
      <c r="Y59" s="1" t="s">
        <v>469</v>
      </c>
      <c r="Z59" s="1"/>
      <c r="AA59" s="18" t="s">
        <v>104</v>
      </c>
      <c r="AB59" s="38"/>
      <c r="AC59" s="18"/>
      <c r="AD59" s="18"/>
      <c r="AE59" s="18"/>
      <c r="AF59" s="18"/>
      <c r="AG59" s="18"/>
      <c r="AH59" s="18" t="s">
        <v>108</v>
      </c>
      <c r="AI59" s="18" t="s">
        <v>166</v>
      </c>
      <c r="AJ59" s="36">
        <f>IF(Table1[[#This Row],[Scope]]="Low",1,IF(Table1[[#This Row],[Scope]]="Medium",2,IF(Table1[[#This Row],[Scope]]="High",3,"")))</f>
        <v>3</v>
      </c>
      <c r="AK59" s="36">
        <v>0.5</v>
      </c>
      <c r="AL59" s="18" t="s">
        <v>132</v>
      </c>
      <c r="AO59" s="18" t="str">
        <f>_xlfn.TEXTJOIN(", ",TRUE,Table1[[#This Row],[Primary Assignee]:[Tertiary Assignee]])</f>
        <v>Shiva Devarajan</v>
      </c>
      <c r="AP59" s="1" t="s">
        <v>111</v>
      </c>
      <c r="AQ59" s="40"/>
      <c r="AR59" s="40"/>
      <c r="AS59" s="40">
        <v>44918</v>
      </c>
      <c r="AT59" s="1"/>
      <c r="AU59" s="48">
        <f>(Table1[[#This Row],[Start time]])</f>
        <v>44902.938032407401</v>
      </c>
      <c r="AV59" s="52">
        <f>IF(AND(Table1[[#This Row],[Current Status]]="Closed",AS59&lt;&gt;""),AS59-AU59,"")</f>
        <v>15.061967592599103</v>
      </c>
    </row>
    <row r="60" spans="1:50" ht="35.15" customHeight="1" x14ac:dyDescent="0.35">
      <c r="A60" s="20">
        <v>78</v>
      </c>
      <c r="B60" s="21">
        <v>44903.361331018503</v>
      </c>
      <c r="C60" s="21">
        <v>44903.363333333298</v>
      </c>
      <c r="D60" s="32" t="s">
        <v>348</v>
      </c>
      <c r="E60" s="18" t="s">
        <v>347</v>
      </c>
      <c r="F60" s="18" t="s">
        <v>289</v>
      </c>
      <c r="G60" s="18" t="s">
        <v>290</v>
      </c>
      <c r="H60" s="18"/>
      <c r="I60" s="18"/>
      <c r="J60" s="18"/>
      <c r="K60" s="18"/>
      <c r="L60" s="18"/>
      <c r="M60" s="34"/>
      <c r="N60" s="18"/>
      <c r="O60" s="18" t="s">
        <v>347</v>
      </c>
      <c r="P60" s="34" t="s">
        <v>470</v>
      </c>
      <c r="Q60" s="18" t="s">
        <v>98</v>
      </c>
      <c r="R60" s="1" t="s">
        <v>136</v>
      </c>
      <c r="S60" s="38">
        <v>44903</v>
      </c>
      <c r="T60" s="1"/>
      <c r="U60" s="18" t="s">
        <v>98</v>
      </c>
      <c r="V60" s="18" t="s">
        <v>471</v>
      </c>
      <c r="W60" s="18" t="s">
        <v>472</v>
      </c>
      <c r="X60" s="18" t="s">
        <v>202</v>
      </c>
      <c r="Y60" s="1" t="s">
        <v>473</v>
      </c>
      <c r="Z60" s="1" t="s">
        <v>103</v>
      </c>
      <c r="AA60" s="18" t="s">
        <v>104</v>
      </c>
      <c r="AB60" s="38">
        <v>44935</v>
      </c>
      <c r="AC60" s="18"/>
      <c r="AD60" s="18"/>
      <c r="AE60" s="18" t="s">
        <v>175</v>
      </c>
      <c r="AF60" s="18" t="s">
        <v>474</v>
      </c>
      <c r="AG60" s="18" t="s">
        <v>154</v>
      </c>
      <c r="AH60" s="18" t="s">
        <v>108</v>
      </c>
      <c r="AI60" s="18" t="s">
        <v>142</v>
      </c>
      <c r="AJ60" s="36">
        <f>IF(Table1[[#This Row],[Scope]]="Low",1,IF(Table1[[#This Row],[Scope]]="Medium",2,IF(Table1[[#This Row],[Scope]]="High",3,"")))</f>
        <v>1</v>
      </c>
      <c r="AK60" s="36">
        <v>0.17</v>
      </c>
      <c r="AL60" s="18" t="s">
        <v>110</v>
      </c>
      <c r="AO60" s="18" t="str">
        <f>_xlfn.TEXTJOIN(", ",TRUE,Table1[[#This Row],[Primary Assignee]:[Tertiary Assignee]])</f>
        <v>Nick D'Angelo</v>
      </c>
      <c r="AP60" s="1" t="s">
        <v>111</v>
      </c>
      <c r="AQ60" s="40"/>
      <c r="AR60" s="40"/>
      <c r="AS60" s="40">
        <v>44935</v>
      </c>
      <c r="AT60" s="1"/>
      <c r="AU60" s="48">
        <f>(Table1[[#This Row],[Start time]])</f>
        <v>44903.361331018503</v>
      </c>
      <c r="AV60" s="52">
        <f>IF(AND(Table1[[#This Row],[Current Status]]="Closed",AS60&lt;&gt;""),AS60-AU60,"")</f>
        <v>31.638668981497176</v>
      </c>
      <c r="AW60" s="63"/>
      <c r="AX60" s="64"/>
    </row>
    <row r="61" spans="1:50" ht="35.15" customHeight="1" x14ac:dyDescent="0.35">
      <c r="A61" s="20">
        <v>79</v>
      </c>
      <c r="B61" s="21">
        <v>44903.379432870403</v>
      </c>
      <c r="C61" s="21">
        <v>44903.449629629598</v>
      </c>
      <c r="D61" s="32" t="s">
        <v>401</v>
      </c>
      <c r="E61" s="18" t="s">
        <v>402</v>
      </c>
      <c r="F61" s="18" t="s">
        <v>90</v>
      </c>
      <c r="G61" s="18"/>
      <c r="H61" s="18" t="s">
        <v>91</v>
      </c>
      <c r="I61" s="18"/>
      <c r="J61" s="18"/>
      <c r="K61" s="18"/>
      <c r="L61" s="18" t="s">
        <v>402</v>
      </c>
      <c r="M61" s="34" t="s">
        <v>401</v>
      </c>
      <c r="N61" s="18"/>
      <c r="O61" s="18" t="s">
        <v>114</v>
      </c>
      <c r="P61" s="34" t="s">
        <v>115</v>
      </c>
      <c r="Q61" s="18" t="s">
        <v>96</v>
      </c>
      <c r="R61" s="1" t="s">
        <v>159</v>
      </c>
      <c r="S61" s="38">
        <v>44907</v>
      </c>
      <c r="T61" s="1"/>
      <c r="U61" s="18" t="s">
        <v>98</v>
      </c>
      <c r="V61" s="18" t="s">
        <v>475</v>
      </c>
      <c r="W61" s="18" t="s">
        <v>476</v>
      </c>
      <c r="X61" s="18" t="s">
        <v>202</v>
      </c>
      <c r="Y61" s="1" t="s">
        <v>477</v>
      </c>
      <c r="Z61" s="1" t="s">
        <v>103</v>
      </c>
      <c r="AA61" s="18" t="s">
        <v>104</v>
      </c>
      <c r="AB61" s="38">
        <v>44953</v>
      </c>
      <c r="AC61" s="18"/>
      <c r="AD61" s="18"/>
      <c r="AE61" s="18" t="s">
        <v>120</v>
      </c>
      <c r="AF61" s="18"/>
      <c r="AG61" s="18" t="s">
        <v>154</v>
      </c>
      <c r="AH61" s="18" t="s">
        <v>108</v>
      </c>
      <c r="AI61" s="18" t="s">
        <v>142</v>
      </c>
      <c r="AJ61" s="36">
        <f>IF(Table1[[#This Row],[Scope]]="Low",1,IF(Table1[[#This Row],[Scope]]="Medium",2,IF(Table1[[#This Row],[Scope]]="High",3,"")))</f>
        <v>1</v>
      </c>
      <c r="AK61" s="36">
        <v>0.17</v>
      </c>
      <c r="AL61" s="18" t="s">
        <v>212</v>
      </c>
      <c r="AO61" s="18" t="str">
        <f>_xlfn.TEXTJOIN(", ",TRUE,Table1[[#This Row],[Primary Assignee]:[Tertiary Assignee]])</f>
        <v>Ava Damri</v>
      </c>
      <c r="AP61" s="1" t="s">
        <v>111</v>
      </c>
      <c r="AQ61" s="40"/>
      <c r="AR61" s="40"/>
      <c r="AS61" s="40">
        <v>45013</v>
      </c>
      <c r="AT61" s="1" t="s">
        <v>478</v>
      </c>
      <c r="AU61" s="48">
        <f>(Table1[[#This Row],[Start time]])</f>
        <v>44903.379432870403</v>
      </c>
      <c r="AV61" s="52">
        <f>IF(AND(Table1[[#This Row],[Current Status]]="Closed",AS61&lt;&gt;""),AS61-AU61,"")</f>
        <v>109.62056712959748</v>
      </c>
    </row>
    <row r="62" spans="1:50" ht="35.15" customHeight="1" x14ac:dyDescent="0.35">
      <c r="A62" s="20">
        <v>80</v>
      </c>
      <c r="B62" s="21">
        <v>44907.528622685197</v>
      </c>
      <c r="C62" s="21">
        <v>44907.5308912037</v>
      </c>
      <c r="D62" s="32" t="s">
        <v>304</v>
      </c>
      <c r="E62" s="18" t="s">
        <v>132</v>
      </c>
      <c r="F62" s="18" t="s">
        <v>90</v>
      </c>
      <c r="G62" s="18"/>
      <c r="H62" s="18" t="s">
        <v>122</v>
      </c>
      <c r="I62" s="18"/>
      <c r="J62" s="18"/>
      <c r="K62" s="18"/>
      <c r="L62" s="18"/>
      <c r="M62" s="34"/>
      <c r="N62" s="18"/>
      <c r="O62" s="18" t="s">
        <v>479</v>
      </c>
      <c r="P62" s="34" t="s">
        <v>480</v>
      </c>
      <c r="Q62" s="18" t="s">
        <v>98</v>
      </c>
      <c r="R62" s="1" t="s">
        <v>159</v>
      </c>
      <c r="S62" s="38">
        <v>44907</v>
      </c>
      <c r="T62" s="1"/>
      <c r="U62" s="18" t="s">
        <v>98</v>
      </c>
      <c r="V62" s="27" t="s">
        <v>481</v>
      </c>
      <c r="W62" s="18" t="s">
        <v>482</v>
      </c>
      <c r="X62" s="18" t="s">
        <v>202</v>
      </c>
      <c r="Y62" s="1" t="s">
        <v>483</v>
      </c>
      <c r="Z62" s="1" t="s">
        <v>103</v>
      </c>
      <c r="AA62" s="18" t="s">
        <v>104</v>
      </c>
      <c r="AB62" s="38">
        <v>44910</v>
      </c>
      <c r="AC62" s="18"/>
      <c r="AD62" s="18"/>
      <c r="AE62" s="18" t="s">
        <v>120</v>
      </c>
      <c r="AF62" s="18" t="s">
        <v>484</v>
      </c>
      <c r="AG62" s="18"/>
      <c r="AH62" s="18" t="s">
        <v>108</v>
      </c>
      <c r="AI62" s="18" t="s">
        <v>142</v>
      </c>
      <c r="AJ62" s="36">
        <f>IF(Table1[[#This Row],[Scope]]="Low",1,IF(Table1[[#This Row],[Scope]]="Medium",2,IF(Table1[[#This Row],[Scope]]="High",3,"")))</f>
        <v>1</v>
      </c>
      <c r="AK62" s="36">
        <v>0.2</v>
      </c>
      <c r="AL62" s="18" t="s">
        <v>132</v>
      </c>
      <c r="AO62" s="18" t="str">
        <f>_xlfn.TEXTJOIN(", ",TRUE,Table1[[#This Row],[Primary Assignee]:[Tertiary Assignee]])</f>
        <v>Shiva Devarajan</v>
      </c>
      <c r="AP62" s="1" t="s">
        <v>111</v>
      </c>
      <c r="AQ62" s="40"/>
      <c r="AR62" s="40"/>
      <c r="AS62" s="40">
        <v>44910</v>
      </c>
      <c r="AT62" s="1"/>
      <c r="AU62" s="48">
        <f>(Table1[[#This Row],[Start time]])</f>
        <v>44907.528622685197</v>
      </c>
      <c r="AV62" s="52">
        <f>IF(AND(Table1[[#This Row],[Current Status]]="Closed",AS62&lt;&gt;""),AS62-AU62,"")</f>
        <v>2.4713773148032487</v>
      </c>
      <c r="AW62" s="63"/>
      <c r="AX62" s="64"/>
    </row>
    <row r="63" spans="1:50" ht="35.15" customHeight="1" x14ac:dyDescent="0.35">
      <c r="A63" s="20">
        <v>81</v>
      </c>
      <c r="B63" s="21">
        <v>44908.310671296298</v>
      </c>
      <c r="C63" s="21">
        <v>44908.317997685197</v>
      </c>
      <c r="D63" s="32" t="s">
        <v>93</v>
      </c>
      <c r="E63" s="18" t="s">
        <v>92</v>
      </c>
      <c r="F63" s="18" t="s">
        <v>90</v>
      </c>
      <c r="G63" s="18"/>
      <c r="H63" s="18" t="s">
        <v>122</v>
      </c>
      <c r="I63" s="18"/>
      <c r="J63" s="18"/>
      <c r="K63" s="18"/>
      <c r="L63" s="18" t="s">
        <v>485</v>
      </c>
      <c r="M63" s="34" t="s">
        <v>486</v>
      </c>
      <c r="N63" s="18"/>
      <c r="O63" s="18" t="s">
        <v>487</v>
      </c>
      <c r="P63" s="34" t="s">
        <v>488</v>
      </c>
      <c r="Q63" s="18" t="s">
        <v>96</v>
      </c>
      <c r="R63" s="1" t="s">
        <v>180</v>
      </c>
      <c r="S63" s="38">
        <v>44909</v>
      </c>
      <c r="T63" s="1"/>
      <c r="U63" s="18" t="s">
        <v>98</v>
      </c>
      <c r="V63" s="18" t="s">
        <v>489</v>
      </c>
      <c r="W63" s="18" t="s">
        <v>42</v>
      </c>
      <c r="X63" s="18" t="s">
        <v>101</v>
      </c>
      <c r="Y63" s="1" t="s">
        <v>490</v>
      </c>
      <c r="Z63" s="1" t="s">
        <v>103</v>
      </c>
      <c r="AA63" s="18" t="s">
        <v>104</v>
      </c>
      <c r="AB63" s="38">
        <v>44935</v>
      </c>
      <c r="AC63" s="18"/>
      <c r="AD63" s="18"/>
      <c r="AE63" s="18" t="s">
        <v>105</v>
      </c>
      <c r="AF63" s="18" t="s">
        <v>491</v>
      </c>
      <c r="AG63" s="18" t="s">
        <v>154</v>
      </c>
      <c r="AH63" s="18" t="s">
        <v>108</v>
      </c>
      <c r="AI63" s="18" t="s">
        <v>166</v>
      </c>
      <c r="AJ63" s="36">
        <f>IF(Table1[[#This Row],[Scope]]="Low",1,IF(Table1[[#This Row],[Scope]]="Medium",2,IF(Table1[[#This Row],[Scope]]="High",3,"")))</f>
        <v>3</v>
      </c>
      <c r="AK63" s="36">
        <v>0.5</v>
      </c>
      <c r="AL63" s="18" t="s">
        <v>212</v>
      </c>
      <c r="AO63" s="18" t="str">
        <f>_xlfn.TEXTJOIN(", ",TRUE,Table1[[#This Row],[Primary Assignee]:[Tertiary Assignee]])</f>
        <v>Ava Damri</v>
      </c>
      <c r="AP63" s="1" t="s">
        <v>111</v>
      </c>
      <c r="AQ63" s="40"/>
      <c r="AR63" s="40"/>
      <c r="AS63" s="40">
        <v>44958</v>
      </c>
      <c r="AT63" s="1"/>
      <c r="AU63" s="48">
        <f>(Table1[[#This Row],[Start time]])</f>
        <v>44908.310671296298</v>
      </c>
      <c r="AV63" s="52">
        <f>IF(AND(Table1[[#This Row],[Current Status]]="Closed",AS63&lt;&gt;""),AS63-AU63,"")</f>
        <v>49.689328703701904</v>
      </c>
    </row>
    <row r="64" spans="1:50" ht="35.15" customHeight="1" x14ac:dyDescent="0.35">
      <c r="A64" s="20">
        <v>82</v>
      </c>
      <c r="B64" s="21">
        <v>44929.581064814804</v>
      </c>
      <c r="C64" s="21">
        <v>44929.584560185198</v>
      </c>
      <c r="D64" s="32" t="s">
        <v>293</v>
      </c>
      <c r="E64" s="18" t="s">
        <v>292</v>
      </c>
      <c r="F64" s="18" t="s">
        <v>155</v>
      </c>
      <c r="G64" s="18"/>
      <c r="H64" s="18"/>
      <c r="I64" s="18" t="s">
        <v>222</v>
      </c>
      <c r="J64" s="18"/>
      <c r="K64" s="18"/>
      <c r="L64" s="18"/>
      <c r="M64" s="34"/>
      <c r="N64" s="18"/>
      <c r="O64" s="18" t="s">
        <v>292</v>
      </c>
      <c r="P64" s="34" t="s">
        <v>293</v>
      </c>
      <c r="Q64" s="18" t="s">
        <v>98</v>
      </c>
      <c r="R64" s="1" t="s">
        <v>159</v>
      </c>
      <c r="S64" s="38">
        <v>44930</v>
      </c>
      <c r="T64" s="1"/>
      <c r="U64" s="18" t="s">
        <v>98</v>
      </c>
      <c r="V64" s="18" t="s">
        <v>492</v>
      </c>
      <c r="W64" s="18" t="s">
        <v>493</v>
      </c>
      <c r="X64" s="18" t="s">
        <v>130</v>
      </c>
      <c r="Y64" s="1" t="s">
        <v>494</v>
      </c>
      <c r="Z64" s="1"/>
      <c r="AA64" s="18"/>
      <c r="AB64" s="38"/>
      <c r="AC64" s="18"/>
      <c r="AD64" s="18"/>
      <c r="AE64" s="18"/>
      <c r="AF64" s="18" t="s">
        <v>495</v>
      </c>
      <c r="AG64" s="18"/>
      <c r="AH64" s="18" t="s">
        <v>108</v>
      </c>
      <c r="AI64" s="18" t="s">
        <v>109</v>
      </c>
      <c r="AJ64" s="36">
        <f>IF(Table1[[#This Row],[Scope]]="Low",1,IF(Table1[[#This Row],[Scope]]="Medium",2,IF(Table1[[#This Row],[Scope]]="High",3,"")))</f>
        <v>2</v>
      </c>
      <c r="AK64" s="36">
        <v>0.33</v>
      </c>
      <c r="AL64" s="18" t="s">
        <v>132</v>
      </c>
      <c r="AO64" s="18" t="str">
        <f>_xlfn.TEXTJOIN(", ",TRUE,Table1[[#This Row],[Primary Assignee]:[Tertiary Assignee]])</f>
        <v>Shiva Devarajan</v>
      </c>
      <c r="AP64" s="1" t="s">
        <v>111</v>
      </c>
      <c r="AQ64" s="40"/>
      <c r="AR64" s="40"/>
      <c r="AS64" s="40">
        <v>44950</v>
      </c>
      <c r="AT64" s="1"/>
      <c r="AU64" s="48">
        <f>(Table1[[#This Row],[Start time]])</f>
        <v>44929.581064814804</v>
      </c>
      <c r="AV64" s="52">
        <f>IF(AND(Table1[[#This Row],[Current Status]]="Closed",AS64&lt;&gt;""),AS64-AU64,"")</f>
        <v>20.41893518519646</v>
      </c>
      <c r="AW64" s="63"/>
      <c r="AX64" s="64"/>
    </row>
    <row r="65" spans="1:50" ht="35.15" customHeight="1" x14ac:dyDescent="0.35">
      <c r="A65" s="20">
        <v>83</v>
      </c>
      <c r="B65" s="21">
        <v>44929.677384259303</v>
      </c>
      <c r="C65" s="21">
        <v>44929.679305555597</v>
      </c>
      <c r="D65" s="32" t="s">
        <v>233</v>
      </c>
      <c r="E65" s="18" t="s">
        <v>212</v>
      </c>
      <c r="F65" s="18" t="s">
        <v>90</v>
      </c>
      <c r="G65" s="18"/>
      <c r="H65" s="18" t="s">
        <v>122</v>
      </c>
      <c r="I65" s="18"/>
      <c r="J65" s="18"/>
      <c r="K65" s="18"/>
      <c r="L65" s="18" t="s">
        <v>196</v>
      </c>
      <c r="M65" s="34" t="s">
        <v>197</v>
      </c>
      <c r="N65" s="18"/>
      <c r="O65" s="18" t="s">
        <v>496</v>
      </c>
      <c r="P65" s="34" t="s">
        <v>497</v>
      </c>
      <c r="Q65" s="18" t="s">
        <v>96</v>
      </c>
      <c r="R65" s="1" t="s">
        <v>116</v>
      </c>
      <c r="S65" s="38">
        <v>44916</v>
      </c>
      <c r="T65" s="1"/>
      <c r="U65" s="18" t="s">
        <v>98</v>
      </c>
      <c r="V65" s="18" t="s">
        <v>498</v>
      </c>
      <c r="W65" s="18" t="s">
        <v>499</v>
      </c>
      <c r="X65" s="18" t="s">
        <v>202</v>
      </c>
      <c r="Y65" s="1" t="s">
        <v>500</v>
      </c>
      <c r="Z65" s="1" t="s">
        <v>103</v>
      </c>
      <c r="AA65" s="18" t="s">
        <v>191</v>
      </c>
      <c r="AB65" s="38"/>
      <c r="AC65" s="18"/>
      <c r="AD65" s="18"/>
      <c r="AE65" s="18" t="s">
        <v>120</v>
      </c>
      <c r="AF65" s="18" t="s">
        <v>501</v>
      </c>
      <c r="AG65" s="18" t="s">
        <v>154</v>
      </c>
      <c r="AH65" s="18" t="s">
        <v>108</v>
      </c>
      <c r="AI65" s="18" t="s">
        <v>166</v>
      </c>
      <c r="AJ65" s="36">
        <f>IF(Table1[[#This Row],[Scope]]="Low",1,IF(Table1[[#This Row],[Scope]]="Medium",2,IF(Table1[[#This Row],[Scope]]="High",3,"")))</f>
        <v>3</v>
      </c>
      <c r="AK65" s="36">
        <v>0.33</v>
      </c>
      <c r="AL65" s="18" t="s">
        <v>212</v>
      </c>
      <c r="AO65" s="18" t="str">
        <f>_xlfn.TEXTJOIN(", ",TRUE,Table1[[#This Row],[Primary Assignee]:[Tertiary Assignee]])</f>
        <v>Ava Damri</v>
      </c>
      <c r="AP65" s="1" t="s">
        <v>111</v>
      </c>
      <c r="AQ65" s="40"/>
      <c r="AR65" s="40"/>
      <c r="AS65" s="40">
        <v>45027</v>
      </c>
      <c r="AT65" s="1" t="s">
        <v>502</v>
      </c>
      <c r="AU65" s="48">
        <f>(Table1[[#This Row],[Start time]])</f>
        <v>44929.677384259303</v>
      </c>
      <c r="AV65" s="52">
        <f>IF(AND(Table1[[#This Row],[Current Status]]="Closed",AS65&lt;&gt;""),AS65-AU65,"")</f>
        <v>97.322615740697074</v>
      </c>
    </row>
    <row r="66" spans="1:50" ht="35.15" customHeight="1" x14ac:dyDescent="0.35">
      <c r="A66" s="20">
        <v>85</v>
      </c>
      <c r="B66" s="21">
        <v>44930.428402777798</v>
      </c>
      <c r="C66" s="21">
        <v>44930.4313078704</v>
      </c>
      <c r="D66" s="32" t="s">
        <v>287</v>
      </c>
      <c r="E66" s="18" t="s">
        <v>288</v>
      </c>
      <c r="F66" s="18" t="s">
        <v>289</v>
      </c>
      <c r="G66" s="18" t="s">
        <v>290</v>
      </c>
      <c r="H66" s="18"/>
      <c r="I66" s="18"/>
      <c r="J66" s="18"/>
      <c r="K66" s="18"/>
      <c r="L66" s="18"/>
      <c r="M66" s="34"/>
      <c r="N66" s="18"/>
      <c r="O66" s="18" t="s">
        <v>291</v>
      </c>
      <c r="P66" s="34" t="s">
        <v>287</v>
      </c>
      <c r="Q66" s="18" t="s">
        <v>98</v>
      </c>
      <c r="R66" s="1" t="s">
        <v>136</v>
      </c>
      <c r="S66" s="38">
        <v>44930</v>
      </c>
      <c r="T66" s="1"/>
      <c r="U66" s="18" t="s">
        <v>98</v>
      </c>
      <c r="V66" s="18" t="s">
        <v>503</v>
      </c>
      <c r="W66" s="18" t="s">
        <v>504</v>
      </c>
      <c r="X66" s="18" t="s">
        <v>189</v>
      </c>
      <c r="Y66" s="1" t="s">
        <v>505</v>
      </c>
      <c r="Z66" s="1" t="s">
        <v>149</v>
      </c>
      <c r="AA66" s="18" t="s">
        <v>149</v>
      </c>
      <c r="AB66" s="18" t="s">
        <v>149</v>
      </c>
      <c r="AC66" s="18"/>
      <c r="AD66" s="18"/>
      <c r="AE66" s="18" t="s">
        <v>149</v>
      </c>
      <c r="AF66" s="18" t="s">
        <v>506</v>
      </c>
      <c r="AG66" s="18"/>
      <c r="AH66" s="18" t="s">
        <v>350</v>
      </c>
      <c r="AI66" s="18"/>
      <c r="AJ66" s="36" t="str">
        <f>IF(Table1[[#This Row],[Scope]]="Low",1,IF(Table1[[#This Row],[Scope]]="Medium",2,IF(Table1[[#This Row],[Scope]]="High",3,"")))</f>
        <v/>
      </c>
      <c r="AK66" s="36"/>
      <c r="AL66" s="18"/>
      <c r="AO66" s="18" t="str">
        <f>_xlfn.TEXTJOIN(", ",TRUE,Table1[[#This Row],[Primary Assignee]:[Tertiary Assignee]])</f>
        <v/>
      </c>
      <c r="AP66" s="1" t="s">
        <v>351</v>
      </c>
      <c r="AQ66" s="40"/>
      <c r="AR66" s="40"/>
      <c r="AS66" s="40"/>
      <c r="AT66" s="1" t="s">
        <v>507</v>
      </c>
      <c r="AU66" s="48">
        <f>(Table1[[#This Row],[Start time]])</f>
        <v>44930.428402777798</v>
      </c>
      <c r="AV66" s="52" t="str">
        <f>IF(AND(Table1[[#This Row],[Current Status]]="Closed",AS66&lt;&gt;""),AS66-AU66,"")</f>
        <v/>
      </c>
      <c r="AW66" s="63"/>
      <c r="AX66" s="64"/>
    </row>
    <row r="67" spans="1:50" ht="35.15" customHeight="1" x14ac:dyDescent="0.35">
      <c r="A67" s="20">
        <v>86</v>
      </c>
      <c r="B67" s="21">
        <v>44932.330347222203</v>
      </c>
      <c r="C67" s="21">
        <v>44932.331759259301</v>
      </c>
      <c r="D67" s="32" t="s">
        <v>144</v>
      </c>
      <c r="E67" s="18" t="s">
        <v>143</v>
      </c>
      <c r="F67" s="18" t="s">
        <v>229</v>
      </c>
      <c r="G67" s="18"/>
      <c r="H67" s="18"/>
      <c r="I67" s="18"/>
      <c r="J67" s="18"/>
      <c r="K67" s="18"/>
      <c r="L67" s="18" t="s">
        <v>508</v>
      </c>
      <c r="M67" s="34" t="s">
        <v>144</v>
      </c>
      <c r="N67" s="18"/>
      <c r="O67" s="18" t="s">
        <v>508</v>
      </c>
      <c r="P67" s="34" t="s">
        <v>144</v>
      </c>
      <c r="Q67" s="18" t="s">
        <v>98</v>
      </c>
      <c r="R67" s="1" t="s">
        <v>180</v>
      </c>
      <c r="S67" s="38">
        <v>44932</v>
      </c>
      <c r="T67" s="1"/>
      <c r="U67" s="18" t="s">
        <v>148</v>
      </c>
      <c r="V67" s="18" t="s">
        <v>149</v>
      </c>
      <c r="W67" s="18" t="s">
        <v>509</v>
      </c>
      <c r="X67" s="18" t="s">
        <v>149</v>
      </c>
      <c r="Y67" s="1" t="s">
        <v>509</v>
      </c>
      <c r="Z67" s="1" t="s">
        <v>149</v>
      </c>
      <c r="AA67" s="18" t="s">
        <v>149</v>
      </c>
      <c r="AB67" s="38" t="s">
        <v>149</v>
      </c>
      <c r="AC67" s="18"/>
      <c r="AD67" s="18"/>
      <c r="AE67" s="18" t="s">
        <v>149</v>
      </c>
      <c r="AF67" s="18" t="s">
        <v>510</v>
      </c>
      <c r="AG67" s="18"/>
      <c r="AH67" s="18" t="s">
        <v>108</v>
      </c>
      <c r="AI67" s="18" t="s">
        <v>166</v>
      </c>
      <c r="AJ67" s="36">
        <f>IF(Table1[[#This Row],[Scope]]="Low",1,IF(Table1[[#This Row],[Scope]]="Medium",2,IF(Table1[[#This Row],[Scope]]="High",3,"")))</f>
        <v>3</v>
      </c>
      <c r="AK67" s="36">
        <v>0.33</v>
      </c>
      <c r="AL67" s="18" t="s">
        <v>378</v>
      </c>
      <c r="AO67" s="18" t="str">
        <f>_xlfn.TEXTJOIN(", ",TRUE,Table1[[#This Row],[Primary Assignee]:[Tertiary Assignee]])</f>
        <v>Bethany Huard</v>
      </c>
      <c r="AP67" s="1" t="s">
        <v>111</v>
      </c>
      <c r="AQ67" s="40"/>
      <c r="AR67" s="40"/>
      <c r="AS67" s="40">
        <v>44964</v>
      </c>
      <c r="AT67" s="1"/>
      <c r="AU67" s="48">
        <f>(Table1[[#This Row],[Start time]])</f>
        <v>44932.330347222203</v>
      </c>
      <c r="AV67" s="52">
        <f>IF(AND(Table1[[#This Row],[Current Status]]="Closed",AS67&lt;&gt;""),AS67-AU67,"")</f>
        <v>31.669652777796728</v>
      </c>
    </row>
    <row r="68" spans="1:50" ht="35.15" customHeight="1" x14ac:dyDescent="0.35">
      <c r="A68" s="20">
        <v>87</v>
      </c>
      <c r="B68" s="21">
        <v>44935.5374421296</v>
      </c>
      <c r="C68" s="21">
        <v>44935.538460648102</v>
      </c>
      <c r="D68" s="32" t="s">
        <v>287</v>
      </c>
      <c r="E68" s="18" t="s">
        <v>288</v>
      </c>
      <c r="F68" s="18" t="s">
        <v>289</v>
      </c>
      <c r="G68" s="18" t="s">
        <v>290</v>
      </c>
      <c r="H68" s="18"/>
      <c r="I68" s="18"/>
      <c r="J68" s="18"/>
      <c r="K68" s="18"/>
      <c r="L68" s="18"/>
      <c r="M68" s="34"/>
      <c r="N68" s="18"/>
      <c r="O68" s="18" t="s">
        <v>291</v>
      </c>
      <c r="P68" s="34" t="s">
        <v>287</v>
      </c>
      <c r="Q68" s="18" t="s">
        <v>98</v>
      </c>
      <c r="R68" s="1" t="s">
        <v>136</v>
      </c>
      <c r="S68" s="38">
        <v>44935</v>
      </c>
      <c r="T68" s="1"/>
      <c r="U68" s="18" t="s">
        <v>98</v>
      </c>
      <c r="V68" s="18" t="s">
        <v>511</v>
      </c>
      <c r="W68" s="18" t="s">
        <v>512</v>
      </c>
      <c r="X68" s="18" t="s">
        <v>189</v>
      </c>
      <c r="Y68" s="1" t="s">
        <v>513</v>
      </c>
      <c r="Z68" s="1" t="s">
        <v>163</v>
      </c>
      <c r="AA68" s="18" t="s">
        <v>104</v>
      </c>
      <c r="AB68" s="38">
        <v>44977</v>
      </c>
      <c r="AC68" s="18"/>
      <c r="AD68" s="18"/>
      <c r="AE68" s="18" t="s">
        <v>175</v>
      </c>
      <c r="AF68" s="18" t="s">
        <v>514</v>
      </c>
      <c r="AG68" s="18" t="s">
        <v>154</v>
      </c>
      <c r="AH68" s="18" t="s">
        <v>108</v>
      </c>
      <c r="AI68" s="18" t="s">
        <v>142</v>
      </c>
      <c r="AJ68" s="36">
        <f>IF(Table1[[#This Row],[Scope]]="Low",1,IF(Table1[[#This Row],[Scope]]="Medium",2,IF(Table1[[#This Row],[Scope]]="High",3,"")))</f>
        <v>1</v>
      </c>
      <c r="AK68" s="36">
        <v>0.17</v>
      </c>
      <c r="AL68" s="18" t="s">
        <v>110</v>
      </c>
      <c r="AO68" s="18" t="str">
        <f>_xlfn.TEXTJOIN(", ",TRUE,Table1[[#This Row],[Primary Assignee]:[Tertiary Assignee]])</f>
        <v>Nick D'Angelo</v>
      </c>
      <c r="AP68" s="1" t="s">
        <v>111</v>
      </c>
      <c r="AQ68" s="40"/>
      <c r="AR68" s="40"/>
      <c r="AS68" s="40">
        <v>45012</v>
      </c>
      <c r="AT68" s="1" t="s">
        <v>515</v>
      </c>
      <c r="AU68" s="48">
        <f>(Table1[[#This Row],[Start time]])</f>
        <v>44935.5374421296</v>
      </c>
      <c r="AV68" s="52">
        <f>IF(AND(Table1[[#This Row],[Current Status]]="Closed",AS68&lt;&gt;""),AS68-AU68,"")</f>
        <v>76.462557870399905</v>
      </c>
      <c r="AW68" s="63"/>
      <c r="AX68" s="64"/>
    </row>
    <row r="69" spans="1:50" ht="35.15" customHeight="1" x14ac:dyDescent="0.35">
      <c r="A69" s="20">
        <v>88</v>
      </c>
      <c r="B69" s="21">
        <v>44936.409560185202</v>
      </c>
      <c r="C69" s="21">
        <v>44936.429745370398</v>
      </c>
      <c r="D69" s="32" t="s">
        <v>197</v>
      </c>
      <c r="E69" s="18" t="s">
        <v>365</v>
      </c>
      <c r="F69" s="18" t="s">
        <v>155</v>
      </c>
      <c r="G69" s="18"/>
      <c r="H69" s="18"/>
      <c r="I69" s="18" t="s">
        <v>156</v>
      </c>
      <c r="J69" s="18"/>
      <c r="K69" s="18"/>
      <c r="L69" s="18"/>
      <c r="M69" s="34"/>
      <c r="N69" s="18"/>
      <c r="O69" s="18" t="s">
        <v>437</v>
      </c>
      <c r="P69" s="34" t="s">
        <v>438</v>
      </c>
      <c r="Q69" s="18" t="s">
        <v>98</v>
      </c>
      <c r="R69" s="1" t="s">
        <v>159</v>
      </c>
      <c r="S69" s="38">
        <v>44937</v>
      </c>
      <c r="T69" s="1"/>
      <c r="U69" s="18" t="s">
        <v>98</v>
      </c>
      <c r="V69" s="28" t="s">
        <v>516</v>
      </c>
      <c r="W69" s="18" t="s">
        <v>517</v>
      </c>
      <c r="X69" s="18" t="s">
        <v>202</v>
      </c>
      <c r="Y69" s="1" t="s">
        <v>518</v>
      </c>
      <c r="Z69" s="1" t="s">
        <v>103</v>
      </c>
      <c r="AA69" s="18" t="s">
        <v>104</v>
      </c>
      <c r="AB69" s="38">
        <v>44950</v>
      </c>
      <c r="AC69" s="18"/>
      <c r="AD69" s="18"/>
      <c r="AE69" s="18" t="s">
        <v>120</v>
      </c>
      <c r="AF69" s="18" t="s">
        <v>519</v>
      </c>
      <c r="AG69" s="18" t="s">
        <v>154</v>
      </c>
      <c r="AH69" s="18" t="s">
        <v>108</v>
      </c>
      <c r="AI69" s="18" t="s">
        <v>109</v>
      </c>
      <c r="AJ69" s="36">
        <f>IF(Table1[[#This Row],[Scope]]="Low",1,IF(Table1[[#This Row],[Scope]]="Medium",2,IF(Table1[[#This Row],[Scope]]="High",3,"")))</f>
        <v>2</v>
      </c>
      <c r="AK69" s="36">
        <v>0.5</v>
      </c>
      <c r="AL69" s="18" t="s">
        <v>110</v>
      </c>
      <c r="AO69" s="18" t="str">
        <f>_xlfn.TEXTJOIN(", ",TRUE,Table1[[#This Row],[Primary Assignee]:[Tertiary Assignee]])</f>
        <v>Nick D'Angelo</v>
      </c>
      <c r="AP69" s="1" t="s">
        <v>111</v>
      </c>
      <c r="AQ69" s="40"/>
      <c r="AR69" s="40"/>
      <c r="AS69" s="40">
        <v>44953</v>
      </c>
      <c r="AT69" s="1"/>
      <c r="AU69" s="48">
        <f>(Table1[[#This Row],[Start time]])</f>
        <v>44936.409560185202</v>
      </c>
      <c r="AV69" s="52">
        <f>IF(AND(Table1[[#This Row],[Current Status]]="Closed",AS69&lt;&gt;""),AS69-AU69,"")</f>
        <v>16.590439814797719</v>
      </c>
    </row>
    <row r="70" spans="1:50" ht="35.15" customHeight="1" x14ac:dyDescent="0.35">
      <c r="A70" s="20">
        <v>89</v>
      </c>
      <c r="B70" s="21">
        <v>44937.492361111101</v>
      </c>
      <c r="C70" s="21">
        <v>44937.508784722202</v>
      </c>
      <c r="D70" s="32" t="s">
        <v>240</v>
      </c>
      <c r="E70" s="18" t="s">
        <v>110</v>
      </c>
      <c r="F70" s="18" t="s">
        <v>229</v>
      </c>
      <c r="G70" s="18"/>
      <c r="H70" s="18"/>
      <c r="I70" s="18"/>
      <c r="J70" s="18"/>
      <c r="K70" s="18"/>
      <c r="L70" s="18"/>
      <c r="M70" s="34"/>
      <c r="N70" s="18"/>
      <c r="O70" s="18" t="s">
        <v>221</v>
      </c>
      <c r="P70" s="34" t="s">
        <v>298</v>
      </c>
      <c r="Q70" s="18" t="s">
        <v>98</v>
      </c>
      <c r="R70" s="1" t="s">
        <v>520</v>
      </c>
      <c r="S70" s="38">
        <v>44937</v>
      </c>
      <c r="T70" s="1"/>
      <c r="U70" s="18" t="s">
        <v>148</v>
      </c>
      <c r="V70" s="18" t="s">
        <v>149</v>
      </c>
      <c r="W70" s="18" t="s">
        <v>521</v>
      </c>
      <c r="X70" s="18" t="s">
        <v>149</v>
      </c>
      <c r="Y70" s="1" t="s">
        <v>149</v>
      </c>
      <c r="Z70" s="1" t="s">
        <v>149</v>
      </c>
      <c r="AA70" s="18" t="s">
        <v>149</v>
      </c>
      <c r="AB70" s="18" t="s">
        <v>149</v>
      </c>
      <c r="AC70" s="18"/>
      <c r="AD70" s="18"/>
      <c r="AE70" s="18" t="s">
        <v>149</v>
      </c>
      <c r="AF70" s="18" t="s">
        <v>522</v>
      </c>
      <c r="AG70" s="18" t="s">
        <v>154</v>
      </c>
      <c r="AH70" s="18" t="s">
        <v>108</v>
      </c>
      <c r="AI70" s="18" t="s">
        <v>142</v>
      </c>
      <c r="AJ70" s="36">
        <f>IF(Table1[[#This Row],[Scope]]="Low",1,IF(Table1[[#This Row],[Scope]]="Medium",2,IF(Table1[[#This Row],[Scope]]="High",3,"")))</f>
        <v>1</v>
      </c>
      <c r="AK70" s="36">
        <v>0.25</v>
      </c>
      <c r="AL70" s="18" t="s">
        <v>110</v>
      </c>
      <c r="AO70" s="18" t="str">
        <f>_xlfn.TEXTJOIN(", ",TRUE,Table1[[#This Row],[Primary Assignee]:[Tertiary Assignee]])</f>
        <v>Nick D'Angelo</v>
      </c>
      <c r="AP70" s="1" t="s">
        <v>111</v>
      </c>
      <c r="AQ70" s="40"/>
      <c r="AR70" s="40"/>
      <c r="AS70" s="40">
        <v>44950</v>
      </c>
      <c r="AT70" s="1"/>
      <c r="AU70" s="48">
        <f>(Table1[[#This Row],[Start time]])</f>
        <v>44937.492361111101</v>
      </c>
      <c r="AV70" s="52">
        <f>IF(AND(Table1[[#This Row],[Current Status]]="Closed",AS70&lt;&gt;""),AS70-AU70,"")</f>
        <v>12.507638888899237</v>
      </c>
      <c r="AW70" s="63"/>
      <c r="AX70" s="64"/>
    </row>
    <row r="71" spans="1:50" ht="35.15" customHeight="1" x14ac:dyDescent="0.35">
      <c r="A71" s="20">
        <v>90</v>
      </c>
      <c r="B71" s="21">
        <v>44937.568761574097</v>
      </c>
      <c r="C71" s="21">
        <v>44937.570833333302</v>
      </c>
      <c r="D71" s="32" t="s">
        <v>523</v>
      </c>
      <c r="E71" s="18" t="s">
        <v>524</v>
      </c>
      <c r="F71" s="18" t="s">
        <v>176</v>
      </c>
      <c r="G71" s="18"/>
      <c r="H71" s="18"/>
      <c r="I71" s="18"/>
      <c r="J71" s="18"/>
      <c r="K71" s="18"/>
      <c r="L71" s="18" t="s">
        <v>524</v>
      </c>
      <c r="M71" s="34"/>
      <c r="N71" s="18"/>
      <c r="O71" s="18" t="s">
        <v>524</v>
      </c>
      <c r="P71" s="34" t="s">
        <v>523</v>
      </c>
      <c r="Q71" s="18" t="s">
        <v>98</v>
      </c>
      <c r="R71" s="1" t="s">
        <v>159</v>
      </c>
      <c r="S71" s="38">
        <v>44939</v>
      </c>
      <c r="T71" s="1"/>
      <c r="U71" s="18" t="s">
        <v>148</v>
      </c>
      <c r="V71" s="18" t="s">
        <v>149</v>
      </c>
      <c r="W71" s="18" t="s">
        <v>525</v>
      </c>
      <c r="X71" s="18" t="s">
        <v>149</v>
      </c>
      <c r="Y71" s="1" t="s">
        <v>149</v>
      </c>
      <c r="Z71" s="1" t="s">
        <v>149</v>
      </c>
      <c r="AA71" s="18" t="s">
        <v>149</v>
      </c>
      <c r="AB71" s="38"/>
      <c r="AC71" s="18"/>
      <c r="AD71" s="18"/>
      <c r="AE71" s="18" t="s">
        <v>149</v>
      </c>
      <c r="AF71" s="18" t="s">
        <v>526</v>
      </c>
      <c r="AG71" s="18" t="s">
        <v>221</v>
      </c>
      <c r="AH71" s="18" t="s">
        <v>108</v>
      </c>
      <c r="AI71" s="18" t="s">
        <v>109</v>
      </c>
      <c r="AJ71" s="36">
        <f>IF(Table1[[#This Row],[Scope]]="Low",1,IF(Table1[[#This Row],[Scope]]="Medium",2,IF(Table1[[#This Row],[Scope]]="High",3,"")))</f>
        <v>2</v>
      </c>
      <c r="AK71" s="36">
        <v>0.25</v>
      </c>
      <c r="AL71" s="18" t="s">
        <v>212</v>
      </c>
      <c r="AO71" s="18" t="str">
        <f>_xlfn.TEXTJOIN(", ",TRUE,Table1[[#This Row],[Primary Assignee]:[Tertiary Assignee]])</f>
        <v>Ava Damri</v>
      </c>
      <c r="AP71" s="1" t="s">
        <v>111</v>
      </c>
      <c r="AQ71" s="40"/>
      <c r="AR71" s="40"/>
      <c r="AS71" s="40">
        <v>45097</v>
      </c>
      <c r="AT71" s="1"/>
      <c r="AU71" s="48">
        <f>(Table1[[#This Row],[Start time]])</f>
        <v>44937.568761574097</v>
      </c>
      <c r="AV71" s="52">
        <f>IF(AND(Table1[[#This Row],[Current Status]]="Closed",AS71&lt;&gt;""),AS71-AU71,"")</f>
        <v>159.43123842590285</v>
      </c>
    </row>
    <row r="72" spans="1:50" ht="35.15" customHeight="1" x14ac:dyDescent="0.35">
      <c r="A72" s="20">
        <v>91</v>
      </c>
      <c r="B72" s="21">
        <v>44939.559571759302</v>
      </c>
      <c r="C72" s="21">
        <v>44939.562071759297</v>
      </c>
      <c r="D72" s="32" t="s">
        <v>523</v>
      </c>
      <c r="E72" s="18" t="s">
        <v>524</v>
      </c>
      <c r="F72" s="18" t="s">
        <v>525</v>
      </c>
      <c r="G72" s="18"/>
      <c r="H72" s="18"/>
      <c r="I72" s="18"/>
      <c r="J72" s="18"/>
      <c r="K72" s="18"/>
      <c r="L72" s="18" t="s">
        <v>524</v>
      </c>
      <c r="M72" s="34"/>
      <c r="N72" s="18"/>
      <c r="O72" s="18" t="s">
        <v>524</v>
      </c>
      <c r="P72" s="34" t="s">
        <v>523</v>
      </c>
      <c r="Q72" s="18" t="s">
        <v>98</v>
      </c>
      <c r="R72" s="1" t="s">
        <v>159</v>
      </c>
      <c r="S72" s="38">
        <v>44943</v>
      </c>
      <c r="T72" s="1"/>
      <c r="U72" s="18" t="s">
        <v>98</v>
      </c>
      <c r="V72" s="18" t="s">
        <v>527</v>
      </c>
      <c r="W72" s="18" t="s">
        <v>528</v>
      </c>
      <c r="X72" s="18" t="s">
        <v>139</v>
      </c>
      <c r="Y72" s="1" t="s">
        <v>529</v>
      </c>
      <c r="Z72" s="1" t="s">
        <v>103</v>
      </c>
      <c r="AA72" s="18" t="s">
        <v>191</v>
      </c>
      <c r="AB72" s="38" t="s">
        <v>149</v>
      </c>
      <c r="AC72" s="18"/>
      <c r="AD72" s="18"/>
      <c r="AE72" s="18"/>
      <c r="AF72" s="18" t="s">
        <v>530</v>
      </c>
      <c r="AG72" s="18" t="s">
        <v>286</v>
      </c>
      <c r="AH72" s="18" t="s">
        <v>108</v>
      </c>
      <c r="AI72" s="18" t="s">
        <v>142</v>
      </c>
      <c r="AJ72" s="36">
        <f>IF(Table1[[#This Row],[Scope]]="Low",1,IF(Table1[[#This Row],[Scope]]="Medium",2,IF(Table1[[#This Row],[Scope]]="High",3,"")))</f>
        <v>1</v>
      </c>
      <c r="AK72" s="36">
        <v>0.17</v>
      </c>
      <c r="AL72" s="18" t="s">
        <v>212</v>
      </c>
      <c r="AO72" s="18" t="str">
        <f>_xlfn.TEXTJOIN(", ",TRUE,Table1[[#This Row],[Primary Assignee]:[Tertiary Assignee]])</f>
        <v>Ava Damri</v>
      </c>
      <c r="AP72" s="1" t="s">
        <v>111</v>
      </c>
      <c r="AQ72" s="40"/>
      <c r="AR72" s="40"/>
      <c r="AS72" s="40">
        <v>44970</v>
      </c>
      <c r="AT72" s="1"/>
      <c r="AU72" s="48">
        <f>(Table1[[#This Row],[Start time]])</f>
        <v>44939.559571759302</v>
      </c>
      <c r="AV72" s="52">
        <f>IF(AND(Table1[[#This Row],[Current Status]]="Closed",AS72&lt;&gt;""),AS72-AU72,"")</f>
        <v>30.440428240697656</v>
      </c>
      <c r="AW72" s="63"/>
      <c r="AX72" s="64"/>
    </row>
    <row r="73" spans="1:50" ht="35.15" customHeight="1" x14ac:dyDescent="0.35">
      <c r="A73" s="20">
        <v>92</v>
      </c>
      <c r="B73" s="21">
        <v>44939.557025463</v>
      </c>
      <c r="C73" s="21">
        <v>44939.569664351897</v>
      </c>
      <c r="D73" s="32" t="s">
        <v>453</v>
      </c>
      <c r="E73" s="18" t="s">
        <v>454</v>
      </c>
      <c r="F73" s="18" t="s">
        <v>176</v>
      </c>
      <c r="G73" s="18"/>
      <c r="H73" s="18"/>
      <c r="I73" s="18"/>
      <c r="J73" s="18" t="s">
        <v>531</v>
      </c>
      <c r="K73" s="18"/>
      <c r="L73" s="18"/>
      <c r="M73" s="34"/>
      <c r="N73" s="18"/>
      <c r="O73" s="18" t="s">
        <v>532</v>
      </c>
      <c r="P73" s="34" t="s">
        <v>533</v>
      </c>
      <c r="Q73" s="18" t="s">
        <v>98</v>
      </c>
      <c r="R73" s="1" t="s">
        <v>383</v>
      </c>
      <c r="S73" s="38">
        <v>44943</v>
      </c>
      <c r="T73" s="1"/>
      <c r="U73" s="18" t="s">
        <v>98</v>
      </c>
      <c r="V73" s="18" t="s">
        <v>534</v>
      </c>
      <c r="W73" s="18" t="s">
        <v>459</v>
      </c>
      <c r="X73" s="18" t="s">
        <v>139</v>
      </c>
      <c r="Y73" s="1" t="s">
        <v>535</v>
      </c>
      <c r="Z73" s="1" t="s">
        <v>103</v>
      </c>
      <c r="AA73" s="18" t="s">
        <v>191</v>
      </c>
      <c r="AB73" s="38"/>
      <c r="AC73" s="18"/>
      <c r="AD73" s="18"/>
      <c r="AE73" s="18" t="s">
        <v>120</v>
      </c>
      <c r="AF73" s="18"/>
      <c r="AG73" s="18"/>
      <c r="AH73" s="18" t="s">
        <v>108</v>
      </c>
      <c r="AI73" s="18" t="s">
        <v>109</v>
      </c>
      <c r="AJ73" s="36">
        <f>IF(Table1[[#This Row],[Scope]]="Low",1,IF(Table1[[#This Row],[Scope]]="Medium",2,IF(Table1[[#This Row],[Scope]]="High",3,"")))</f>
        <v>2</v>
      </c>
      <c r="AK73" s="36">
        <v>0.25</v>
      </c>
      <c r="AL73" s="18" t="s">
        <v>132</v>
      </c>
      <c r="AO73" s="18" t="str">
        <f>_xlfn.TEXTJOIN(", ",TRUE,Table1[[#This Row],[Primary Assignee]:[Tertiary Assignee]])</f>
        <v>Shiva Devarajan</v>
      </c>
      <c r="AP73" s="1" t="s">
        <v>111</v>
      </c>
      <c r="AQ73" s="40"/>
      <c r="AR73" s="40"/>
      <c r="AS73" s="40">
        <v>44960</v>
      </c>
      <c r="AT73" s="1"/>
      <c r="AU73" s="48">
        <f>(Table1[[#This Row],[Start time]])</f>
        <v>44939.557025463</v>
      </c>
      <c r="AV73" s="52">
        <f>IF(AND(Table1[[#This Row],[Current Status]]="Closed",AS73&lt;&gt;""),AS73-AU73,"")</f>
        <v>20.442974536999827</v>
      </c>
    </row>
    <row r="74" spans="1:50" ht="35.15" customHeight="1" x14ac:dyDescent="0.35">
      <c r="A74" s="20">
        <v>93</v>
      </c>
      <c r="B74" s="21">
        <v>44952.423020833332</v>
      </c>
      <c r="C74" s="21">
        <v>44952.443101851852</v>
      </c>
      <c r="D74" s="32" t="s">
        <v>536</v>
      </c>
      <c r="E74" s="18" t="s">
        <v>537</v>
      </c>
      <c r="F74" s="18" t="s">
        <v>176</v>
      </c>
      <c r="G74" s="18"/>
      <c r="H74" s="18"/>
      <c r="I74" s="18"/>
      <c r="J74" s="18" t="s">
        <v>531</v>
      </c>
      <c r="K74" s="18"/>
      <c r="L74" s="18" t="s">
        <v>537</v>
      </c>
      <c r="M74" s="34" t="s">
        <v>536</v>
      </c>
      <c r="N74" s="18"/>
      <c r="O74" s="18" t="s">
        <v>537</v>
      </c>
      <c r="P74" s="34" t="s">
        <v>536</v>
      </c>
      <c r="Q74" s="18" t="s">
        <v>98</v>
      </c>
      <c r="R74" s="1" t="s">
        <v>159</v>
      </c>
      <c r="S74" s="38">
        <v>44953</v>
      </c>
      <c r="T74" s="1"/>
      <c r="U74" s="18" t="s">
        <v>98</v>
      </c>
      <c r="V74" s="28" t="s">
        <v>538</v>
      </c>
      <c r="W74" s="18" t="s">
        <v>539</v>
      </c>
      <c r="X74" s="18" t="s">
        <v>130</v>
      </c>
      <c r="Y74" s="1" t="s">
        <v>540</v>
      </c>
      <c r="Z74" s="1" t="s">
        <v>103</v>
      </c>
      <c r="AA74" s="18" t="s">
        <v>104</v>
      </c>
      <c r="AB74" s="38">
        <v>45016</v>
      </c>
      <c r="AC74" s="18"/>
      <c r="AD74" s="18"/>
      <c r="AE74" s="18" t="s">
        <v>165</v>
      </c>
      <c r="AF74" s="18"/>
      <c r="AG74" s="18" t="s">
        <v>107</v>
      </c>
      <c r="AH74" s="18" t="s">
        <v>108</v>
      </c>
      <c r="AI74" s="18" t="s">
        <v>109</v>
      </c>
      <c r="AJ74" s="36">
        <f>IF(Table1[[#This Row],[Scope]]="Low",1,IF(Table1[[#This Row],[Scope]]="Medium",2,IF(Table1[[#This Row],[Scope]]="High",3,"")))</f>
        <v>2</v>
      </c>
      <c r="AK74" s="36">
        <v>0.25</v>
      </c>
      <c r="AL74" s="18" t="s">
        <v>378</v>
      </c>
      <c r="AO74" s="18" t="str">
        <f>_xlfn.TEXTJOIN(", ",TRUE,Table1[[#This Row],[Primary Assignee]:[Tertiary Assignee]])</f>
        <v>Bethany Huard</v>
      </c>
      <c r="AP74" s="1" t="s">
        <v>111</v>
      </c>
      <c r="AQ74" s="40"/>
      <c r="AR74" s="40"/>
      <c r="AS74" s="40">
        <v>45016</v>
      </c>
      <c r="AT74" s="1"/>
      <c r="AU74" s="48">
        <f>(Table1[[#This Row],[Start time]])</f>
        <v>44952.423020833332</v>
      </c>
      <c r="AV74" s="52">
        <f>IF(AND(Table1[[#This Row],[Current Status]]="Closed",AS74&lt;&gt;""),AS74-AU74,"")</f>
        <v>63.576979166668025</v>
      </c>
      <c r="AW74" s="63"/>
      <c r="AX74" s="64"/>
    </row>
    <row r="75" spans="1:50" ht="35.15" customHeight="1" x14ac:dyDescent="0.35">
      <c r="A75" s="20">
        <v>94</v>
      </c>
      <c r="B75" s="21">
        <v>44953.507048611114</v>
      </c>
      <c r="C75" s="21">
        <v>44953.508206018516</v>
      </c>
      <c r="D75" s="32" t="s">
        <v>240</v>
      </c>
      <c r="E75" s="18" t="s">
        <v>110</v>
      </c>
      <c r="F75" s="18" t="s">
        <v>90</v>
      </c>
      <c r="G75" s="18"/>
      <c r="H75" s="18" t="s">
        <v>234</v>
      </c>
      <c r="I75" s="18"/>
      <c r="J75" s="18"/>
      <c r="K75" s="18"/>
      <c r="L75" s="18" t="s">
        <v>134</v>
      </c>
      <c r="M75" s="34" t="s">
        <v>135</v>
      </c>
      <c r="N75" s="18"/>
      <c r="O75" s="18" t="s">
        <v>340</v>
      </c>
      <c r="P75" s="34" t="s">
        <v>341</v>
      </c>
      <c r="Q75" s="18" t="s">
        <v>96</v>
      </c>
      <c r="R75" s="1" t="s">
        <v>419</v>
      </c>
      <c r="S75" s="38">
        <v>44952</v>
      </c>
      <c r="T75" s="1"/>
      <c r="U75" s="18" t="s">
        <v>98</v>
      </c>
      <c r="V75" s="18" t="s">
        <v>541</v>
      </c>
      <c r="W75" s="18" t="s">
        <v>542</v>
      </c>
      <c r="X75" s="18" t="s">
        <v>139</v>
      </c>
      <c r="Y75" s="1" t="s">
        <v>543</v>
      </c>
      <c r="Z75" s="1" t="s">
        <v>163</v>
      </c>
      <c r="AA75" s="18" t="s">
        <v>104</v>
      </c>
      <c r="AB75" s="38">
        <v>44974</v>
      </c>
      <c r="AC75" s="18"/>
      <c r="AD75" s="18"/>
      <c r="AE75" s="18" t="s">
        <v>175</v>
      </c>
      <c r="AF75" s="18"/>
      <c r="AG75" s="18" t="s">
        <v>154</v>
      </c>
      <c r="AH75" s="18" t="s">
        <v>108</v>
      </c>
      <c r="AI75" s="18" t="s">
        <v>166</v>
      </c>
      <c r="AJ75" s="36">
        <f>IF(Table1[[#This Row],[Scope]]="Low",1,IF(Table1[[#This Row],[Scope]]="Medium",2,IF(Table1[[#This Row],[Scope]]="High",3,"")))</f>
        <v>3</v>
      </c>
      <c r="AK75" s="36">
        <v>0.5</v>
      </c>
      <c r="AL75" s="18" t="s">
        <v>110</v>
      </c>
      <c r="AO75" s="18" t="str">
        <f>_xlfn.TEXTJOIN(", ",TRUE,Table1[[#This Row],[Primary Assignee]:[Tertiary Assignee]])</f>
        <v>Nick D'Angelo</v>
      </c>
      <c r="AP75" s="1" t="s">
        <v>111</v>
      </c>
      <c r="AQ75" s="40"/>
      <c r="AR75" s="40"/>
      <c r="AS75" s="40">
        <v>45001</v>
      </c>
      <c r="AT75" s="1"/>
      <c r="AU75" s="48">
        <f>(Table1[[#This Row],[Start time]])</f>
        <v>44953.507048611114</v>
      </c>
      <c r="AV75" s="52">
        <f>IF(AND(Table1[[#This Row],[Current Status]]="Closed",AS75&lt;&gt;""),AS75-AU75,"")</f>
        <v>47.492951388885558</v>
      </c>
    </row>
    <row r="76" spans="1:50" ht="35.15" customHeight="1" x14ac:dyDescent="0.35">
      <c r="A76" s="20">
        <v>95</v>
      </c>
      <c r="B76" s="21">
        <v>44957.38784722222</v>
      </c>
      <c r="C76" s="21">
        <v>44957.388807870368</v>
      </c>
      <c r="D76" s="32" t="s">
        <v>240</v>
      </c>
      <c r="E76" s="18" t="s">
        <v>110</v>
      </c>
      <c r="F76" s="18" t="s">
        <v>289</v>
      </c>
      <c r="G76" s="18" t="s">
        <v>290</v>
      </c>
      <c r="H76" s="18"/>
      <c r="I76" s="18"/>
      <c r="J76" s="18"/>
      <c r="K76" s="18"/>
      <c r="L76" s="18" t="s">
        <v>291</v>
      </c>
      <c r="M76" s="34" t="s">
        <v>287</v>
      </c>
      <c r="N76" s="18"/>
      <c r="O76" s="18" t="s">
        <v>544</v>
      </c>
      <c r="P76" s="34" t="s">
        <v>545</v>
      </c>
      <c r="Q76" s="18" t="s">
        <v>96</v>
      </c>
      <c r="R76" s="1" t="s">
        <v>136</v>
      </c>
      <c r="S76" s="38">
        <v>44957</v>
      </c>
      <c r="T76" s="1"/>
      <c r="U76" s="18" t="s">
        <v>98</v>
      </c>
      <c r="V76" s="18" t="s">
        <v>546</v>
      </c>
      <c r="W76" s="18" t="s">
        <v>547</v>
      </c>
      <c r="X76" s="18" t="s">
        <v>189</v>
      </c>
      <c r="Y76" s="1" t="s">
        <v>548</v>
      </c>
      <c r="Z76" s="1" t="s">
        <v>103</v>
      </c>
      <c r="AA76" s="18" t="s">
        <v>152</v>
      </c>
      <c r="AB76" s="38" t="s">
        <v>164</v>
      </c>
      <c r="AC76" s="18"/>
      <c r="AD76" s="18"/>
      <c r="AE76" s="18" t="s">
        <v>120</v>
      </c>
      <c r="AF76" s="18"/>
      <c r="AG76" s="18" t="s">
        <v>154</v>
      </c>
      <c r="AH76" s="18" t="s">
        <v>108</v>
      </c>
      <c r="AI76" s="18" t="s">
        <v>142</v>
      </c>
      <c r="AJ76" s="36">
        <f>IF(Table1[[#This Row],[Scope]]="Low",1,IF(Table1[[#This Row],[Scope]]="Medium",2,IF(Table1[[#This Row],[Scope]]="High",3,"")))</f>
        <v>1</v>
      </c>
      <c r="AK76" s="36">
        <v>0.17</v>
      </c>
      <c r="AL76" s="18" t="s">
        <v>110</v>
      </c>
      <c r="AO76" s="18" t="str">
        <f>_xlfn.TEXTJOIN(", ",TRUE,Table1[[#This Row],[Primary Assignee]:[Tertiary Assignee]])</f>
        <v>Nick D'Angelo</v>
      </c>
      <c r="AP76" s="1" t="s">
        <v>111</v>
      </c>
      <c r="AQ76" s="40"/>
      <c r="AR76" s="40"/>
      <c r="AS76" s="40">
        <v>44962</v>
      </c>
      <c r="AT76" s="1"/>
      <c r="AU76" s="48">
        <f>(Table1[[#This Row],[Start time]])</f>
        <v>44957.38784722222</v>
      </c>
      <c r="AV76" s="52">
        <f>IF(AND(Table1[[#This Row],[Current Status]]="Closed",AS76&lt;&gt;""),AS76-AU76,"")</f>
        <v>4.6121527777795563</v>
      </c>
      <c r="AW76" s="63"/>
      <c r="AX76" s="64"/>
    </row>
    <row r="77" spans="1:50" ht="35.15" customHeight="1" x14ac:dyDescent="0.35">
      <c r="A77" s="20">
        <v>96</v>
      </c>
      <c r="B77" s="21">
        <v>44957.577141203707</v>
      </c>
      <c r="C77" s="21">
        <v>44957.584756944445</v>
      </c>
      <c r="D77" s="32" t="s">
        <v>197</v>
      </c>
      <c r="E77" s="18" t="s">
        <v>365</v>
      </c>
      <c r="F77" s="18" t="s">
        <v>90</v>
      </c>
      <c r="G77" s="18"/>
      <c r="H77" s="18" t="s">
        <v>91</v>
      </c>
      <c r="I77" s="18"/>
      <c r="J77" s="18"/>
      <c r="K77" s="18"/>
      <c r="L77" s="18" t="s">
        <v>196</v>
      </c>
      <c r="M77" s="34" t="s">
        <v>197</v>
      </c>
      <c r="N77" s="18"/>
      <c r="O77" s="18" t="s">
        <v>549</v>
      </c>
      <c r="P77" s="34" t="s">
        <v>550</v>
      </c>
      <c r="Q77" s="18" t="s">
        <v>96</v>
      </c>
      <c r="R77" s="1" t="s">
        <v>551</v>
      </c>
      <c r="S77" s="38">
        <v>44958</v>
      </c>
      <c r="T77" s="1"/>
      <c r="U77" s="18" t="s">
        <v>98</v>
      </c>
      <c r="V77" s="18" t="s">
        <v>552</v>
      </c>
      <c r="W77" s="18" t="s">
        <v>553</v>
      </c>
      <c r="X77" s="18" t="s">
        <v>202</v>
      </c>
      <c r="Y77" s="1" t="s">
        <v>554</v>
      </c>
      <c r="Z77" s="1" t="s">
        <v>103</v>
      </c>
      <c r="AA77" s="18" t="s">
        <v>104</v>
      </c>
      <c r="AB77" s="38">
        <v>44967</v>
      </c>
      <c r="AC77" s="18"/>
      <c r="AD77" s="18"/>
      <c r="AE77" s="18" t="s">
        <v>175</v>
      </c>
      <c r="AF77" s="18" t="s">
        <v>555</v>
      </c>
      <c r="AG77" s="18" t="s">
        <v>154</v>
      </c>
      <c r="AH77" s="18" t="s">
        <v>108</v>
      </c>
      <c r="AI77" s="18" t="s">
        <v>109</v>
      </c>
      <c r="AJ77" s="36">
        <f>IF(Table1[[#This Row],[Scope]]="Low",1,IF(Table1[[#This Row],[Scope]]="Medium",2,IF(Table1[[#This Row],[Scope]]="High",3,"")))</f>
        <v>2</v>
      </c>
      <c r="AK77" s="36">
        <v>0.33</v>
      </c>
      <c r="AL77" s="18" t="s">
        <v>110</v>
      </c>
      <c r="AO77" s="18" t="str">
        <f>_xlfn.TEXTJOIN(", ",TRUE,Table1[[#This Row],[Primary Assignee]:[Tertiary Assignee]])</f>
        <v>Nick D'Angelo</v>
      </c>
      <c r="AP77" s="1" t="s">
        <v>111</v>
      </c>
      <c r="AQ77" s="40"/>
      <c r="AR77" s="40"/>
      <c r="AS77" s="40">
        <v>44977</v>
      </c>
      <c r="AT77" s="1"/>
      <c r="AU77" s="48">
        <f>(Table1[[#This Row],[Start time]])</f>
        <v>44957.577141203707</v>
      </c>
      <c r="AV77" s="52">
        <f>IF(AND(Table1[[#This Row],[Current Status]]="Closed",AS77&lt;&gt;""),AS77-AU77,"")</f>
        <v>19.42285879629344</v>
      </c>
    </row>
    <row r="78" spans="1:50" ht="35.15" customHeight="1" x14ac:dyDescent="0.35">
      <c r="A78" s="20">
        <v>97</v>
      </c>
      <c r="B78" s="21">
        <v>44959.4297337963</v>
      </c>
      <c r="C78" s="21">
        <v>44959.460729166669</v>
      </c>
      <c r="D78" s="32" t="s">
        <v>93</v>
      </c>
      <c r="E78" s="18" t="s">
        <v>92</v>
      </c>
      <c r="F78" s="18" t="s">
        <v>90</v>
      </c>
      <c r="G78" s="18"/>
      <c r="H78" s="18" t="s">
        <v>234</v>
      </c>
      <c r="I78" s="18"/>
      <c r="J78" s="18"/>
      <c r="K78" s="18"/>
      <c r="L78" s="18" t="s">
        <v>556</v>
      </c>
      <c r="M78" s="34" t="s">
        <v>93</v>
      </c>
      <c r="N78" s="18"/>
      <c r="O78" s="18" t="s">
        <v>263</v>
      </c>
      <c r="P78" s="34" t="s">
        <v>264</v>
      </c>
      <c r="Q78" s="18" t="s">
        <v>96</v>
      </c>
      <c r="R78" s="1" t="s">
        <v>159</v>
      </c>
      <c r="S78" s="38">
        <v>44960</v>
      </c>
      <c r="T78" s="1"/>
      <c r="U78" s="18" t="s">
        <v>98</v>
      </c>
      <c r="V78" s="18" t="s">
        <v>557</v>
      </c>
      <c r="W78" s="18" t="s">
        <v>558</v>
      </c>
      <c r="X78" s="18" t="s">
        <v>559</v>
      </c>
      <c r="Y78" s="1" t="s">
        <v>560</v>
      </c>
      <c r="Z78" s="1" t="s">
        <v>103</v>
      </c>
      <c r="AA78" s="18" t="s">
        <v>104</v>
      </c>
      <c r="AB78" s="38">
        <v>44967</v>
      </c>
      <c r="AC78" s="18"/>
      <c r="AD78" s="18"/>
      <c r="AE78" s="18" t="s">
        <v>228</v>
      </c>
      <c r="AF78" s="18" t="s">
        <v>561</v>
      </c>
      <c r="AG78" s="18" t="s">
        <v>562</v>
      </c>
      <c r="AH78" s="18" t="s">
        <v>108</v>
      </c>
      <c r="AI78" s="18" t="s">
        <v>142</v>
      </c>
      <c r="AJ78" s="36">
        <f>IF(Table1[[#This Row],[Scope]]="Low",1,IF(Table1[[#This Row],[Scope]]="Medium",2,IF(Table1[[#This Row],[Scope]]="High",3,"")))</f>
        <v>1</v>
      </c>
      <c r="AK78" s="36">
        <v>0.2</v>
      </c>
      <c r="AL78" s="18" t="s">
        <v>378</v>
      </c>
      <c r="AO78" s="18" t="str">
        <f>_xlfn.TEXTJOIN(", ",TRUE,Table1[[#This Row],[Primary Assignee]:[Tertiary Assignee]])</f>
        <v>Bethany Huard</v>
      </c>
      <c r="AP78" s="1" t="s">
        <v>111</v>
      </c>
      <c r="AQ78" s="40"/>
      <c r="AR78" s="40"/>
      <c r="AS78" s="40">
        <v>45016</v>
      </c>
      <c r="AT78" s="1"/>
      <c r="AU78" s="48">
        <f>(Table1[[#This Row],[Start time]])</f>
        <v>44959.4297337963</v>
      </c>
      <c r="AV78" s="52">
        <f>IF(AND(Table1[[#This Row],[Current Status]]="Closed",AS78&lt;&gt;""),AS78-AU78,"")</f>
        <v>56.570266203700157</v>
      </c>
      <c r="AW78" s="63"/>
      <c r="AX78" s="64"/>
    </row>
    <row r="79" spans="1:50" ht="35.15" customHeight="1" x14ac:dyDescent="0.35">
      <c r="A79" s="20">
        <v>98</v>
      </c>
      <c r="B79" s="21">
        <v>44965.637731481482</v>
      </c>
      <c r="C79" s="21">
        <v>44965.639108796298</v>
      </c>
      <c r="D79" s="32" t="s">
        <v>93</v>
      </c>
      <c r="E79" s="18" t="s">
        <v>92</v>
      </c>
      <c r="F79" s="18" t="s">
        <v>90</v>
      </c>
      <c r="G79" s="18"/>
      <c r="H79" s="18" t="s">
        <v>234</v>
      </c>
      <c r="I79" s="18"/>
      <c r="J79" s="18"/>
      <c r="K79" s="18"/>
      <c r="L79" s="18" t="s">
        <v>563</v>
      </c>
      <c r="M79" s="34" t="s">
        <v>93</v>
      </c>
      <c r="N79" s="18"/>
      <c r="O79" s="18" t="s">
        <v>263</v>
      </c>
      <c r="P79" s="34" t="s">
        <v>264</v>
      </c>
      <c r="Q79" s="18" t="s">
        <v>96</v>
      </c>
      <c r="R79" s="1" t="s">
        <v>159</v>
      </c>
      <c r="S79" s="38">
        <v>44966</v>
      </c>
      <c r="T79" s="1"/>
      <c r="U79" s="18" t="s">
        <v>98</v>
      </c>
      <c r="V79" s="18" t="s">
        <v>564</v>
      </c>
      <c r="W79" s="18" t="s">
        <v>565</v>
      </c>
      <c r="X79" s="18" t="s">
        <v>101</v>
      </c>
      <c r="Y79" s="1" t="s">
        <v>566</v>
      </c>
      <c r="Z79" s="1" t="s">
        <v>103</v>
      </c>
      <c r="AA79" s="18" t="s">
        <v>191</v>
      </c>
      <c r="AB79" s="38"/>
      <c r="AC79" s="18"/>
      <c r="AD79" s="18"/>
      <c r="AE79" s="18"/>
      <c r="AF79" s="18" t="s">
        <v>567</v>
      </c>
      <c r="AG79" s="18" t="s">
        <v>154</v>
      </c>
      <c r="AH79" s="18" t="s">
        <v>108</v>
      </c>
      <c r="AI79" s="18" t="s">
        <v>109</v>
      </c>
      <c r="AJ79" s="36">
        <f>IF(Table1[[#This Row],[Scope]]="Low",1,IF(Table1[[#This Row],[Scope]]="Medium",2,IF(Table1[[#This Row],[Scope]]="High",3,"")))</f>
        <v>2</v>
      </c>
      <c r="AK79" s="36">
        <v>0.33</v>
      </c>
      <c r="AL79" s="18" t="s">
        <v>212</v>
      </c>
      <c r="AO79" s="18" t="str">
        <f>_xlfn.TEXTJOIN(", ",TRUE,Table1[[#This Row],[Primary Assignee]:[Tertiary Assignee]])</f>
        <v>Ava Damri</v>
      </c>
      <c r="AP79" s="1" t="s">
        <v>111</v>
      </c>
      <c r="AQ79" s="40"/>
      <c r="AR79" s="40"/>
      <c r="AS79" s="40">
        <v>45027</v>
      </c>
      <c r="AT79" s="1" t="s">
        <v>568</v>
      </c>
      <c r="AU79" s="48">
        <f>(Table1[[#This Row],[Start time]])</f>
        <v>44965.637731481482</v>
      </c>
      <c r="AV79" s="52">
        <f>IF(AND(Table1[[#This Row],[Current Status]]="Closed",AS79&lt;&gt;""),AS79-AU79,"")</f>
        <v>61.362268518518249</v>
      </c>
    </row>
    <row r="80" spans="1:50" ht="35.15" customHeight="1" x14ac:dyDescent="0.35">
      <c r="A80" s="20">
        <v>99</v>
      </c>
      <c r="B80" s="21">
        <v>44967.613495370373</v>
      </c>
      <c r="C80" s="21">
        <v>44967.616238425922</v>
      </c>
      <c r="D80" s="32" t="s">
        <v>401</v>
      </c>
      <c r="E80" s="18" t="s">
        <v>402</v>
      </c>
      <c r="F80" s="18" t="s">
        <v>90</v>
      </c>
      <c r="G80" s="18"/>
      <c r="H80" s="18" t="s">
        <v>403</v>
      </c>
      <c r="I80" s="18"/>
      <c r="J80" s="18"/>
      <c r="K80" s="18"/>
      <c r="L80" s="18" t="s">
        <v>402</v>
      </c>
      <c r="M80" s="34" t="s">
        <v>401</v>
      </c>
      <c r="N80" s="18"/>
      <c r="O80" s="18" t="s">
        <v>569</v>
      </c>
      <c r="P80" s="34" t="s">
        <v>570</v>
      </c>
      <c r="Q80" s="18" t="s">
        <v>96</v>
      </c>
      <c r="R80" s="1" t="s">
        <v>136</v>
      </c>
      <c r="S80" s="38">
        <v>44967</v>
      </c>
      <c r="T80" s="1"/>
      <c r="U80" s="18" t="s">
        <v>98</v>
      </c>
      <c r="V80" s="18" t="s">
        <v>571</v>
      </c>
      <c r="W80" s="18" t="s">
        <v>572</v>
      </c>
      <c r="X80" s="18" t="s">
        <v>139</v>
      </c>
      <c r="Y80" s="1" t="s">
        <v>573</v>
      </c>
      <c r="Z80" s="1" t="s">
        <v>103</v>
      </c>
      <c r="AA80" s="18" t="s">
        <v>104</v>
      </c>
      <c r="AB80" s="38">
        <v>44978</v>
      </c>
      <c r="AC80" s="18"/>
      <c r="AD80" s="18"/>
      <c r="AE80" s="18" t="s">
        <v>105</v>
      </c>
      <c r="AF80" s="18"/>
      <c r="AG80" s="18" t="s">
        <v>154</v>
      </c>
      <c r="AH80" s="18" t="s">
        <v>108</v>
      </c>
      <c r="AI80" s="18" t="s">
        <v>166</v>
      </c>
      <c r="AJ80" s="36">
        <f>IF(Table1[[#This Row],[Scope]]="Low",1,IF(Table1[[#This Row],[Scope]]="Medium",2,IF(Table1[[#This Row],[Scope]]="High",3,"")))</f>
        <v>3</v>
      </c>
      <c r="AK80" s="36">
        <v>1</v>
      </c>
      <c r="AL80" s="18" t="s">
        <v>110</v>
      </c>
      <c r="AO80" s="18" t="str">
        <f>_xlfn.TEXTJOIN(", ",TRUE,Table1[[#This Row],[Primary Assignee]:[Tertiary Assignee]])</f>
        <v>Nick D'Angelo</v>
      </c>
      <c r="AP80" s="1" t="s">
        <v>111</v>
      </c>
      <c r="AQ80" s="40"/>
      <c r="AR80" s="40"/>
      <c r="AS80" s="40">
        <v>44993</v>
      </c>
      <c r="AT80" s="1"/>
      <c r="AU80" s="48">
        <f>(Table1[[#This Row],[Start time]])</f>
        <v>44967.613495370373</v>
      </c>
      <c r="AV80" s="52">
        <f>IF(AND(Table1[[#This Row],[Current Status]]="Closed",AS80&lt;&gt;""),AS80-AU80,"")</f>
        <v>25.38650462962687</v>
      </c>
      <c r="AW80" s="63"/>
      <c r="AX80" s="64"/>
    </row>
    <row r="81" spans="1:50" ht="35.15" customHeight="1" x14ac:dyDescent="0.35">
      <c r="A81" s="20">
        <v>100</v>
      </c>
      <c r="B81" s="21">
        <v>44970.366689814815</v>
      </c>
      <c r="C81" s="21">
        <v>44970.368576388886</v>
      </c>
      <c r="D81" s="32" t="s">
        <v>574</v>
      </c>
      <c r="E81" s="18" t="s">
        <v>575</v>
      </c>
      <c r="F81" s="18" t="s">
        <v>90</v>
      </c>
      <c r="G81" s="18"/>
      <c r="H81" s="18" t="s">
        <v>234</v>
      </c>
      <c r="I81" s="18"/>
      <c r="J81" s="18"/>
      <c r="K81" s="18"/>
      <c r="L81" s="18"/>
      <c r="M81" s="34"/>
      <c r="N81" s="18"/>
      <c r="O81" s="18" t="s">
        <v>576</v>
      </c>
      <c r="P81" s="34" t="s">
        <v>574</v>
      </c>
      <c r="Q81" s="18" t="s">
        <v>98</v>
      </c>
      <c r="R81" s="1" t="s">
        <v>321</v>
      </c>
      <c r="S81" s="38">
        <v>44970</v>
      </c>
      <c r="T81" s="1"/>
      <c r="U81" s="18" t="s">
        <v>98</v>
      </c>
      <c r="V81" s="18" t="s">
        <v>577</v>
      </c>
      <c r="W81" s="18" t="s">
        <v>578</v>
      </c>
      <c r="X81" s="18" t="s">
        <v>202</v>
      </c>
      <c r="Y81" s="1" t="s">
        <v>579</v>
      </c>
      <c r="Z81" s="1" t="s">
        <v>174</v>
      </c>
      <c r="AA81" s="18" t="s">
        <v>210</v>
      </c>
      <c r="AB81" s="38" t="s">
        <v>149</v>
      </c>
      <c r="AC81" s="18"/>
      <c r="AD81" s="18"/>
      <c r="AE81" s="18" t="s">
        <v>165</v>
      </c>
      <c r="AF81" s="18" t="s">
        <v>580</v>
      </c>
      <c r="AG81" s="18"/>
      <c r="AH81" s="18" t="s">
        <v>108</v>
      </c>
      <c r="AI81" s="18" t="s">
        <v>109</v>
      </c>
      <c r="AJ81" s="36">
        <f>IF(Table1[[#This Row],[Scope]]="Low",1,IF(Table1[[#This Row],[Scope]]="Medium",2,IF(Table1[[#This Row],[Scope]]="High",3,"")))</f>
        <v>2</v>
      </c>
      <c r="AK81" s="36">
        <v>0.5</v>
      </c>
      <c r="AL81" s="18" t="s">
        <v>581</v>
      </c>
      <c r="AO81" s="18" t="str">
        <f>_xlfn.TEXTJOIN(", ",TRUE,Table1[[#This Row],[Primary Assignee]:[Tertiary Assignee]])</f>
        <v>Nicholas Gregoretti</v>
      </c>
      <c r="AP81" s="1" t="s">
        <v>111</v>
      </c>
      <c r="AQ81" s="40"/>
      <c r="AR81" s="40"/>
      <c r="AS81" s="40">
        <v>44988</v>
      </c>
      <c r="AT81" s="1"/>
      <c r="AU81" s="48">
        <f>(Table1[[#This Row],[Start time]])</f>
        <v>44970.366689814815</v>
      </c>
      <c r="AV81" s="52">
        <f>IF(AND(Table1[[#This Row],[Current Status]]="Closed",AS81&lt;&gt;""),AS81-AU81,"")</f>
        <v>17.63331018518511</v>
      </c>
    </row>
    <row r="82" spans="1:50" ht="35.15" customHeight="1" x14ac:dyDescent="0.35">
      <c r="A82" s="20">
        <v>101</v>
      </c>
      <c r="B82" s="21">
        <v>44970.365335648145</v>
      </c>
      <c r="C82" s="21">
        <v>44970.368854166663</v>
      </c>
      <c r="D82" s="32" t="s">
        <v>336</v>
      </c>
      <c r="E82" s="18" t="s">
        <v>335</v>
      </c>
      <c r="F82" s="18" t="s">
        <v>90</v>
      </c>
      <c r="G82" s="18"/>
      <c r="H82" s="18"/>
      <c r="I82" s="18"/>
      <c r="J82" s="18"/>
      <c r="K82" s="18"/>
      <c r="L82" s="18" t="s">
        <v>335</v>
      </c>
      <c r="M82" s="34" t="s">
        <v>336</v>
      </c>
      <c r="N82" s="18"/>
      <c r="O82" s="18" t="s">
        <v>582</v>
      </c>
      <c r="P82" s="34" t="s">
        <v>583</v>
      </c>
      <c r="Q82" s="18" t="s">
        <v>96</v>
      </c>
      <c r="R82" s="1" t="s">
        <v>180</v>
      </c>
      <c r="S82" s="38">
        <v>44971</v>
      </c>
      <c r="T82" s="1"/>
      <c r="U82" s="18" t="s">
        <v>98</v>
      </c>
      <c r="V82" s="18" t="s">
        <v>584</v>
      </c>
      <c r="W82" s="18" t="s">
        <v>585</v>
      </c>
      <c r="X82" s="18" t="s">
        <v>130</v>
      </c>
      <c r="Y82" s="1" t="s">
        <v>586</v>
      </c>
      <c r="Z82" s="1" t="s">
        <v>103</v>
      </c>
      <c r="AA82" s="18" t="s">
        <v>104</v>
      </c>
      <c r="AB82" s="38">
        <v>44986</v>
      </c>
      <c r="AC82" s="18"/>
      <c r="AD82" s="18"/>
      <c r="AE82" s="18" t="s">
        <v>120</v>
      </c>
      <c r="AF82" s="18" t="s">
        <v>587</v>
      </c>
      <c r="AG82" s="18" t="s">
        <v>154</v>
      </c>
      <c r="AH82" s="18" t="s">
        <v>108</v>
      </c>
      <c r="AI82" s="18" t="s">
        <v>166</v>
      </c>
      <c r="AJ82" s="36">
        <f>IF(Table1[[#This Row],[Scope]]="Low",1,IF(Table1[[#This Row],[Scope]]="Medium",2,IF(Table1[[#This Row],[Scope]]="High",3,"")))</f>
        <v>3</v>
      </c>
      <c r="AK82" s="36">
        <v>1</v>
      </c>
      <c r="AL82" s="18" t="s">
        <v>212</v>
      </c>
      <c r="AO82" s="18" t="str">
        <f>_xlfn.TEXTJOIN(", ",TRUE,Table1[[#This Row],[Primary Assignee]:[Tertiary Assignee]])</f>
        <v>Ava Damri</v>
      </c>
      <c r="AP82" s="1" t="s">
        <v>111</v>
      </c>
      <c r="AQ82" s="40"/>
      <c r="AR82" s="40"/>
      <c r="AS82" s="40">
        <v>44992</v>
      </c>
      <c r="AT82" s="1"/>
      <c r="AU82" s="48">
        <f>(Table1[[#This Row],[Start time]])</f>
        <v>44970.365335648145</v>
      </c>
      <c r="AV82" s="52">
        <f>IF(AND(Table1[[#This Row],[Current Status]]="Closed",AS82&lt;&gt;""),AS82-AU82,"")</f>
        <v>21.634664351855463</v>
      </c>
      <c r="AW82" s="63"/>
      <c r="AX82" s="64"/>
    </row>
    <row r="83" spans="1:50" ht="35.15" customHeight="1" x14ac:dyDescent="0.35">
      <c r="A83" s="20">
        <v>102</v>
      </c>
      <c r="B83" s="21">
        <v>44970.408043981479</v>
      </c>
      <c r="C83" s="21">
        <v>44970.409629629627</v>
      </c>
      <c r="D83" s="32" t="s">
        <v>224</v>
      </c>
      <c r="E83" s="18" t="s">
        <v>223</v>
      </c>
      <c r="F83" s="18" t="s">
        <v>176</v>
      </c>
      <c r="G83" s="18"/>
      <c r="H83" s="18"/>
      <c r="I83" s="18"/>
      <c r="J83" s="18" t="s">
        <v>588</v>
      </c>
      <c r="K83" s="18"/>
      <c r="L83" s="18" t="s">
        <v>589</v>
      </c>
      <c r="M83" s="34"/>
      <c r="N83" s="18"/>
      <c r="O83" s="18" t="s">
        <v>223</v>
      </c>
      <c r="P83" s="34" t="s">
        <v>224</v>
      </c>
      <c r="Q83" s="18" t="s">
        <v>98</v>
      </c>
      <c r="R83" s="1" t="s">
        <v>159</v>
      </c>
      <c r="S83" s="38">
        <v>44970</v>
      </c>
      <c r="T83" s="1"/>
      <c r="U83" s="18" t="s">
        <v>98</v>
      </c>
      <c r="V83" s="18" t="s">
        <v>590</v>
      </c>
      <c r="W83" s="18" t="s">
        <v>591</v>
      </c>
      <c r="X83" s="18" t="s">
        <v>202</v>
      </c>
      <c r="Y83" s="1" t="s">
        <v>592</v>
      </c>
      <c r="Z83" s="1" t="s">
        <v>103</v>
      </c>
      <c r="AA83" s="18" t="s">
        <v>360</v>
      </c>
      <c r="AB83" s="38" t="s">
        <v>149</v>
      </c>
      <c r="AC83" s="18"/>
      <c r="AD83" s="18"/>
      <c r="AE83" s="18" t="s">
        <v>120</v>
      </c>
      <c r="AF83" s="18"/>
      <c r="AG83" s="18" t="s">
        <v>154</v>
      </c>
      <c r="AH83" s="18" t="s">
        <v>108</v>
      </c>
      <c r="AI83" s="18" t="s">
        <v>142</v>
      </c>
      <c r="AJ83" s="36">
        <f>IF(Table1[[#This Row],[Scope]]="Low",1,IF(Table1[[#This Row],[Scope]]="Medium",2,IF(Table1[[#This Row],[Scope]]="High",3,"")))</f>
        <v>1</v>
      </c>
      <c r="AK83" s="36">
        <v>0.17</v>
      </c>
      <c r="AL83" s="18" t="s">
        <v>212</v>
      </c>
      <c r="AO83" s="18" t="str">
        <f>_xlfn.TEXTJOIN(", ",TRUE,Table1[[#This Row],[Primary Assignee]:[Tertiary Assignee]])</f>
        <v>Ava Damri</v>
      </c>
      <c r="AP83" s="1" t="s">
        <v>111</v>
      </c>
      <c r="AQ83" s="40"/>
      <c r="AR83" s="40"/>
      <c r="AS83" s="40">
        <v>44972</v>
      </c>
      <c r="AT83" s="1"/>
      <c r="AU83" s="48">
        <f>(Table1[[#This Row],[Start time]])</f>
        <v>44970.408043981479</v>
      </c>
      <c r="AV83" s="52">
        <f>IF(AND(Table1[[#This Row],[Current Status]]="Closed",AS83&lt;&gt;""),AS83-AU83,"")</f>
        <v>1.5919560185211594</v>
      </c>
    </row>
    <row r="84" spans="1:50" ht="35.15" customHeight="1" x14ac:dyDescent="0.35">
      <c r="A84" s="20">
        <v>103</v>
      </c>
      <c r="B84" s="21">
        <v>44970.490046296298</v>
      </c>
      <c r="C84" s="21">
        <v>44970.505416666667</v>
      </c>
      <c r="D84" s="32" t="s">
        <v>593</v>
      </c>
      <c r="E84" s="18" t="s">
        <v>594</v>
      </c>
      <c r="F84" s="18" t="s">
        <v>90</v>
      </c>
      <c r="G84" s="18"/>
      <c r="H84" s="18" t="s">
        <v>133</v>
      </c>
      <c r="I84" s="18"/>
      <c r="J84" s="18"/>
      <c r="K84" s="18"/>
      <c r="L84" s="18" t="s">
        <v>143</v>
      </c>
      <c r="M84" s="34" t="s">
        <v>144</v>
      </c>
      <c r="N84" s="18"/>
      <c r="O84" s="18" t="s">
        <v>143</v>
      </c>
      <c r="P84" s="34" t="s">
        <v>144</v>
      </c>
      <c r="Q84" s="18" t="s">
        <v>98</v>
      </c>
      <c r="R84" s="1" t="s">
        <v>180</v>
      </c>
      <c r="S84" s="38">
        <v>44963</v>
      </c>
      <c r="T84" s="1"/>
      <c r="U84" s="18" t="s">
        <v>98</v>
      </c>
      <c r="V84" s="18" t="s">
        <v>595</v>
      </c>
      <c r="W84" s="18" t="s">
        <v>596</v>
      </c>
      <c r="X84" s="18" t="s">
        <v>130</v>
      </c>
      <c r="Y84" s="1" t="s">
        <v>597</v>
      </c>
      <c r="Z84" s="1" t="s">
        <v>103</v>
      </c>
      <c r="AA84" s="18" t="s">
        <v>104</v>
      </c>
      <c r="AB84" s="38">
        <v>44994</v>
      </c>
      <c r="AC84" s="18"/>
      <c r="AD84" s="18"/>
      <c r="AE84" s="18" t="s">
        <v>175</v>
      </c>
      <c r="AF84" s="18"/>
      <c r="AG84" s="18" t="s">
        <v>562</v>
      </c>
      <c r="AH84" s="18" t="s">
        <v>108</v>
      </c>
      <c r="AI84" s="18" t="s">
        <v>142</v>
      </c>
      <c r="AJ84" s="36">
        <f>IF(Table1[[#This Row],[Scope]]="Low",1,IF(Table1[[#This Row],[Scope]]="Medium",2,IF(Table1[[#This Row],[Scope]]="High",3,"")))</f>
        <v>1</v>
      </c>
      <c r="AK84" s="36">
        <v>0.25</v>
      </c>
      <c r="AL84" s="18" t="s">
        <v>378</v>
      </c>
      <c r="AO84" s="18" t="str">
        <f>_xlfn.TEXTJOIN(", ",TRUE,Table1[[#This Row],[Primary Assignee]:[Tertiary Assignee]])</f>
        <v>Bethany Huard</v>
      </c>
      <c r="AP84" s="1" t="s">
        <v>111</v>
      </c>
      <c r="AQ84" s="40"/>
      <c r="AR84" s="40"/>
      <c r="AS84" s="40">
        <v>44994</v>
      </c>
      <c r="AT84" s="1"/>
      <c r="AU84" s="48">
        <f>(Table1[[#This Row],[Start time]])</f>
        <v>44970.490046296298</v>
      </c>
      <c r="AV84" s="52">
        <f>IF(AND(Table1[[#This Row],[Current Status]]="Closed",AS84&lt;&gt;""),AS84-AU84,"")</f>
        <v>23.509953703702195</v>
      </c>
      <c r="AW84" s="63"/>
      <c r="AX84" s="64"/>
    </row>
    <row r="85" spans="1:50" ht="35.15" customHeight="1" x14ac:dyDescent="0.35">
      <c r="A85" s="20">
        <v>104</v>
      </c>
      <c r="B85" s="21">
        <v>44973.353344907409</v>
      </c>
      <c r="C85" s="21">
        <v>44973.355405092596</v>
      </c>
      <c r="D85" s="32" t="s">
        <v>598</v>
      </c>
      <c r="E85" s="18" t="s">
        <v>599</v>
      </c>
      <c r="F85" s="18" t="s">
        <v>155</v>
      </c>
      <c r="G85" s="18"/>
      <c r="H85" s="18"/>
      <c r="I85" s="18" t="s">
        <v>222</v>
      </c>
      <c r="J85" s="18"/>
      <c r="K85" s="18"/>
      <c r="L85" s="18" t="s">
        <v>600</v>
      </c>
      <c r="M85" s="34" t="s">
        <v>598</v>
      </c>
      <c r="N85" s="18"/>
      <c r="O85" s="18" t="s">
        <v>601</v>
      </c>
      <c r="P85" s="34" t="s">
        <v>602</v>
      </c>
      <c r="Q85" s="18" t="s">
        <v>96</v>
      </c>
      <c r="R85" s="1" t="s">
        <v>159</v>
      </c>
      <c r="S85" s="38">
        <v>44973</v>
      </c>
      <c r="T85" s="1"/>
      <c r="U85" s="18" t="s">
        <v>98</v>
      </c>
      <c r="V85" s="18" t="s">
        <v>603</v>
      </c>
      <c r="W85" s="18" t="s">
        <v>604</v>
      </c>
      <c r="X85" s="18" t="s">
        <v>130</v>
      </c>
      <c r="Y85" s="1" t="s">
        <v>605</v>
      </c>
      <c r="Z85" s="1" t="s">
        <v>103</v>
      </c>
      <c r="AA85" s="18" t="s">
        <v>104</v>
      </c>
      <c r="AB85" s="38">
        <v>44995</v>
      </c>
      <c r="AC85" s="18"/>
      <c r="AD85" s="18"/>
      <c r="AE85" s="18" t="s">
        <v>120</v>
      </c>
      <c r="AF85" s="18" t="s">
        <v>606</v>
      </c>
      <c r="AG85" s="18" t="s">
        <v>107</v>
      </c>
      <c r="AH85" s="18" t="s">
        <v>108</v>
      </c>
      <c r="AI85" s="18" t="s">
        <v>166</v>
      </c>
      <c r="AJ85" s="36">
        <f>IF(Table1[[#This Row],[Scope]]="Low",1,IF(Table1[[#This Row],[Scope]]="Medium",2,IF(Table1[[#This Row],[Scope]]="High",3,"")))</f>
        <v>3</v>
      </c>
      <c r="AK85" s="36">
        <v>0.5</v>
      </c>
      <c r="AL85" s="18" t="s">
        <v>378</v>
      </c>
      <c r="AO85" s="18" t="str">
        <f>_xlfn.TEXTJOIN(", ",TRUE,Table1[[#This Row],[Primary Assignee]:[Tertiary Assignee]])</f>
        <v>Bethany Huard</v>
      </c>
      <c r="AP85" s="1" t="s">
        <v>111</v>
      </c>
      <c r="AQ85" s="40"/>
      <c r="AR85" s="40"/>
      <c r="AS85" s="40">
        <v>45107</v>
      </c>
      <c r="AT85" s="1"/>
      <c r="AU85" s="48">
        <f>(Table1[[#This Row],[Start time]])</f>
        <v>44973.353344907409</v>
      </c>
      <c r="AV85" s="52">
        <f>IF(AND(Table1[[#This Row],[Current Status]]="Closed",AS85&lt;&gt;""),AS85-AU85,"")</f>
        <v>133.64665509259066</v>
      </c>
    </row>
    <row r="86" spans="1:50" ht="35.15" customHeight="1" x14ac:dyDescent="0.35">
      <c r="A86" s="20">
        <v>105</v>
      </c>
      <c r="B86" s="21">
        <v>44973.694398148145</v>
      </c>
      <c r="C86" s="21">
        <v>44973.697442129633</v>
      </c>
      <c r="D86" s="32" t="s">
        <v>93</v>
      </c>
      <c r="E86" s="18" t="s">
        <v>92</v>
      </c>
      <c r="F86" s="18" t="s">
        <v>90</v>
      </c>
      <c r="G86" s="18"/>
      <c r="H86" s="18" t="s">
        <v>122</v>
      </c>
      <c r="I86" s="18"/>
      <c r="J86" s="18"/>
      <c r="K86" s="18"/>
      <c r="L86" s="1" t="s">
        <v>92</v>
      </c>
      <c r="M86" s="34" t="s">
        <v>93</v>
      </c>
      <c r="N86" s="18"/>
      <c r="O86" s="18" t="s">
        <v>205</v>
      </c>
      <c r="P86" s="34" t="s">
        <v>206</v>
      </c>
      <c r="Q86" s="18" t="s">
        <v>96</v>
      </c>
      <c r="R86" s="1" t="s">
        <v>180</v>
      </c>
      <c r="S86" s="38">
        <v>44977</v>
      </c>
      <c r="T86" s="1"/>
      <c r="U86" s="18" t="s">
        <v>98</v>
      </c>
      <c r="V86" s="18" t="s">
        <v>607</v>
      </c>
      <c r="W86" s="18" t="s">
        <v>608</v>
      </c>
      <c r="X86" s="18" t="s">
        <v>101</v>
      </c>
      <c r="Y86" s="1" t="s">
        <v>609</v>
      </c>
      <c r="Z86" s="1" t="s">
        <v>103</v>
      </c>
      <c r="AA86" s="18" t="s">
        <v>238</v>
      </c>
      <c r="AB86" s="38"/>
      <c r="AC86" s="18"/>
      <c r="AD86" s="18"/>
      <c r="AE86" s="18" t="s">
        <v>120</v>
      </c>
      <c r="AF86" s="18" t="s">
        <v>610</v>
      </c>
      <c r="AG86" s="18" t="s">
        <v>154</v>
      </c>
      <c r="AH86" s="18" t="s">
        <v>108</v>
      </c>
      <c r="AI86" s="18" t="s">
        <v>109</v>
      </c>
      <c r="AJ86" s="36">
        <f>IF(Table1[[#This Row],[Scope]]="Low",1,IF(Table1[[#This Row],[Scope]]="Medium",2,IF(Table1[[#This Row],[Scope]]="High",3,"")))</f>
        <v>2</v>
      </c>
      <c r="AK86" s="36">
        <v>0.33</v>
      </c>
      <c r="AL86" s="18" t="s">
        <v>212</v>
      </c>
      <c r="AO86" s="18" t="str">
        <f>_xlfn.TEXTJOIN(", ",TRUE,Table1[[#This Row],[Primary Assignee]:[Tertiary Assignee]])</f>
        <v>Ava Damri</v>
      </c>
      <c r="AP86" s="1" t="s">
        <v>111</v>
      </c>
      <c r="AQ86" s="40"/>
      <c r="AR86" s="40"/>
      <c r="AS86" s="40">
        <v>45027</v>
      </c>
      <c r="AT86" s="1" t="s">
        <v>611</v>
      </c>
      <c r="AU86" s="48">
        <f>(Table1[[#This Row],[Start time]])</f>
        <v>44973.694398148145</v>
      </c>
      <c r="AV86" s="52">
        <f>IF(AND(Table1[[#This Row],[Current Status]]="Closed",AS86&lt;&gt;""),AS86-AU86,"")</f>
        <v>53.30560185185459</v>
      </c>
      <c r="AW86" s="63"/>
      <c r="AX86" s="64"/>
    </row>
    <row r="87" spans="1:50" ht="35.15" customHeight="1" x14ac:dyDescent="0.35">
      <c r="A87" s="20">
        <v>106</v>
      </c>
      <c r="B87" s="21">
        <v>44974.421539351853</v>
      </c>
      <c r="C87" s="21">
        <v>44974.422824074078</v>
      </c>
      <c r="D87" s="32" t="s">
        <v>612</v>
      </c>
      <c r="E87" s="18" t="s">
        <v>613</v>
      </c>
      <c r="F87" s="18" t="s">
        <v>229</v>
      </c>
      <c r="G87" s="18"/>
      <c r="H87" s="18"/>
      <c r="I87" s="18"/>
      <c r="J87" s="18"/>
      <c r="K87" s="18"/>
      <c r="L87" s="18"/>
      <c r="M87" s="34"/>
      <c r="N87" s="18"/>
      <c r="O87" s="18" t="s">
        <v>613</v>
      </c>
      <c r="P87" s="34" t="s">
        <v>612</v>
      </c>
      <c r="Q87" s="18" t="s">
        <v>98</v>
      </c>
      <c r="R87" s="1" t="s">
        <v>159</v>
      </c>
      <c r="S87" s="38">
        <v>44978</v>
      </c>
      <c r="T87" s="1"/>
      <c r="U87" s="18" t="s">
        <v>148</v>
      </c>
      <c r="V87" s="18" t="s">
        <v>149</v>
      </c>
      <c r="W87" s="18" t="s">
        <v>614</v>
      </c>
      <c r="X87" s="18" t="s">
        <v>149</v>
      </c>
      <c r="Y87" s="1" t="s">
        <v>615</v>
      </c>
      <c r="Z87" s="1" t="s">
        <v>149</v>
      </c>
      <c r="AA87" s="18" t="s">
        <v>149</v>
      </c>
      <c r="AB87" s="18" t="s">
        <v>149</v>
      </c>
      <c r="AC87" s="18"/>
      <c r="AD87" s="18"/>
      <c r="AE87" s="18" t="s">
        <v>149</v>
      </c>
      <c r="AF87" s="18" t="s">
        <v>616</v>
      </c>
      <c r="AG87" s="18"/>
      <c r="AH87" s="18" t="s">
        <v>108</v>
      </c>
      <c r="AI87" s="18" t="s">
        <v>142</v>
      </c>
      <c r="AJ87" s="36">
        <f>IF(Table1[[#This Row],[Scope]]="Low",1,IF(Table1[[#This Row],[Scope]]="Medium",2,IF(Table1[[#This Row],[Scope]]="High",3,"")))</f>
        <v>1</v>
      </c>
      <c r="AK87" s="36">
        <v>0.2</v>
      </c>
      <c r="AL87" s="18" t="s">
        <v>581</v>
      </c>
      <c r="AO87" s="18" t="str">
        <f>_xlfn.TEXTJOIN(", ",TRUE,Table1[[#This Row],[Primary Assignee]:[Tertiary Assignee]])</f>
        <v>Nicholas Gregoretti</v>
      </c>
      <c r="AP87" s="1" t="s">
        <v>111</v>
      </c>
      <c r="AQ87" s="40"/>
      <c r="AR87" s="40"/>
      <c r="AS87" s="40">
        <v>45033</v>
      </c>
      <c r="AT87" s="1"/>
      <c r="AU87" s="48">
        <f>(Table1[[#This Row],[Start time]])</f>
        <v>44974.421539351853</v>
      </c>
      <c r="AV87" s="52">
        <f>IF(AND(Table1[[#This Row],[Current Status]]="Closed",AS87&lt;&gt;""),AS87-AU87,"")</f>
        <v>58.578460648146574</v>
      </c>
    </row>
    <row r="88" spans="1:50" ht="35.15" customHeight="1" x14ac:dyDescent="0.35">
      <c r="A88" s="20">
        <v>107</v>
      </c>
      <c r="B88" s="21">
        <v>44974.484965277778</v>
      </c>
      <c r="C88" s="21">
        <v>44974.528321759259</v>
      </c>
      <c r="D88" s="32" t="s">
        <v>617</v>
      </c>
      <c r="E88" s="18" t="s">
        <v>618</v>
      </c>
      <c r="F88" s="18" t="s">
        <v>90</v>
      </c>
      <c r="G88" s="18"/>
      <c r="H88" s="18" t="s">
        <v>91</v>
      </c>
      <c r="I88" s="18"/>
      <c r="J88" s="18"/>
      <c r="K88" s="18"/>
      <c r="L88" s="18" t="s">
        <v>618</v>
      </c>
      <c r="M88" s="34" t="s">
        <v>617</v>
      </c>
      <c r="N88" s="18"/>
      <c r="O88" s="18" t="s">
        <v>619</v>
      </c>
      <c r="P88" s="34" t="s">
        <v>457</v>
      </c>
      <c r="Q88" s="18" t="s">
        <v>96</v>
      </c>
      <c r="R88" s="1" t="s">
        <v>620</v>
      </c>
      <c r="S88" s="38">
        <v>44977</v>
      </c>
      <c r="T88" s="1"/>
      <c r="U88" s="18" t="s">
        <v>98</v>
      </c>
      <c r="V88" s="18" t="s">
        <v>621</v>
      </c>
      <c r="W88" s="18" t="s">
        <v>622</v>
      </c>
      <c r="X88" s="18" t="s">
        <v>101</v>
      </c>
      <c r="Y88" s="1" t="s">
        <v>623</v>
      </c>
      <c r="Z88" s="1" t="s">
        <v>103</v>
      </c>
      <c r="AA88" s="18" t="s">
        <v>104</v>
      </c>
      <c r="AB88" s="38">
        <v>44980</v>
      </c>
      <c r="AC88" s="18"/>
      <c r="AD88" s="18"/>
      <c r="AE88" s="18" t="s">
        <v>192</v>
      </c>
      <c r="AF88" s="18" t="s">
        <v>624</v>
      </c>
      <c r="AG88" s="18" t="s">
        <v>249</v>
      </c>
      <c r="AH88" s="18" t="s">
        <v>108</v>
      </c>
      <c r="AI88" s="18" t="s">
        <v>142</v>
      </c>
      <c r="AJ88" s="36">
        <f>IF(Table1[[#This Row],[Scope]]="Low",1,IF(Table1[[#This Row],[Scope]]="Medium",2,IF(Table1[[#This Row],[Scope]]="High",3,"")))</f>
        <v>1</v>
      </c>
      <c r="AK88" s="36">
        <v>0.33</v>
      </c>
      <c r="AL88" s="18" t="s">
        <v>110</v>
      </c>
      <c r="AO88" s="18" t="str">
        <f>_xlfn.TEXTJOIN(", ",TRUE,Table1[[#This Row],[Primary Assignee]:[Tertiary Assignee]])</f>
        <v>Nick D'Angelo</v>
      </c>
      <c r="AP88" s="1" t="s">
        <v>111</v>
      </c>
      <c r="AQ88" s="40"/>
      <c r="AR88" s="40"/>
      <c r="AS88" s="40">
        <v>44979</v>
      </c>
      <c r="AT88" s="1"/>
      <c r="AU88" s="48">
        <f>(Table1[[#This Row],[Start time]])</f>
        <v>44974.484965277778</v>
      </c>
      <c r="AV88" s="52">
        <f>IF(AND(Table1[[#This Row],[Current Status]]="Closed",AS88&lt;&gt;""),AS88-AU88,"")</f>
        <v>4.5150347222224809</v>
      </c>
      <c r="AW88" s="63"/>
      <c r="AX88" s="64"/>
    </row>
    <row r="89" spans="1:50" ht="35.15" customHeight="1" x14ac:dyDescent="0.35">
      <c r="A89" s="20">
        <v>108</v>
      </c>
      <c r="B89" s="21">
        <v>44974.594930555555</v>
      </c>
      <c r="C89" s="21">
        <v>44974.595902777779</v>
      </c>
      <c r="D89" s="32" t="s">
        <v>453</v>
      </c>
      <c r="E89" s="18" t="s">
        <v>454</v>
      </c>
      <c r="F89" s="18" t="s">
        <v>289</v>
      </c>
      <c r="G89" s="18" t="s">
        <v>290</v>
      </c>
      <c r="H89" s="18"/>
      <c r="I89" s="18"/>
      <c r="J89" s="18"/>
      <c r="K89" s="18"/>
      <c r="L89" s="18"/>
      <c r="M89" s="34"/>
      <c r="N89" s="18"/>
      <c r="O89" s="18" t="s">
        <v>454</v>
      </c>
      <c r="P89" s="34" t="s">
        <v>453</v>
      </c>
      <c r="Q89" s="18" t="s">
        <v>98</v>
      </c>
      <c r="R89" s="1" t="s">
        <v>136</v>
      </c>
      <c r="S89" s="38">
        <v>44977</v>
      </c>
      <c r="T89" s="1"/>
      <c r="U89" s="18" t="s">
        <v>148</v>
      </c>
      <c r="V89" s="18" t="s">
        <v>149</v>
      </c>
      <c r="W89" s="18" t="s">
        <v>625</v>
      </c>
      <c r="X89" s="18" t="s">
        <v>149</v>
      </c>
      <c r="Y89" s="1"/>
      <c r="Z89" s="1"/>
      <c r="AA89" s="18"/>
      <c r="AB89" s="38"/>
      <c r="AC89" s="18"/>
      <c r="AD89" s="18"/>
      <c r="AE89" s="18"/>
      <c r="AF89" s="18" t="s">
        <v>626</v>
      </c>
      <c r="AG89" s="18"/>
      <c r="AH89" s="18" t="s">
        <v>108</v>
      </c>
      <c r="AI89" s="18" t="s">
        <v>142</v>
      </c>
      <c r="AJ89" s="36">
        <f>IF(Table1[[#This Row],[Scope]]="Low",1,IF(Table1[[#This Row],[Scope]]="Medium",2,IF(Table1[[#This Row],[Scope]]="High",3,"")))</f>
        <v>1</v>
      </c>
      <c r="AK89" s="36">
        <v>0.17</v>
      </c>
      <c r="AL89" s="18" t="s">
        <v>132</v>
      </c>
      <c r="AO89" s="18" t="str">
        <f>_xlfn.TEXTJOIN(", ",TRUE,Table1[[#This Row],[Primary Assignee]:[Tertiary Assignee]])</f>
        <v>Shiva Devarajan</v>
      </c>
      <c r="AP89" s="1" t="s">
        <v>111</v>
      </c>
      <c r="AQ89" s="40"/>
      <c r="AR89" s="40"/>
      <c r="AS89" s="40">
        <v>45089</v>
      </c>
      <c r="AT89" s="1" t="s">
        <v>627</v>
      </c>
      <c r="AU89" s="48">
        <f>(Table1[[#This Row],[Start time]])</f>
        <v>44974.594930555555</v>
      </c>
      <c r="AV89" s="52">
        <f>IF(AND(Table1[[#This Row],[Current Status]]="Closed",AS89&lt;&gt;""),AS89-AU89,"")</f>
        <v>114.40506944444496</v>
      </c>
    </row>
    <row r="90" spans="1:50" ht="35.15" customHeight="1" x14ac:dyDescent="0.35">
      <c r="A90" s="20">
        <v>109</v>
      </c>
      <c r="B90" s="21">
        <v>44979.348240740743</v>
      </c>
      <c r="C90" s="21">
        <v>44979.349398148152</v>
      </c>
      <c r="D90" s="32" t="s">
        <v>93</v>
      </c>
      <c r="E90" s="18" t="s">
        <v>92</v>
      </c>
      <c r="F90" s="18" t="s">
        <v>90</v>
      </c>
      <c r="G90" s="18"/>
      <c r="H90" s="18" t="s">
        <v>234</v>
      </c>
      <c r="I90" s="18"/>
      <c r="J90" s="18"/>
      <c r="K90" s="18"/>
      <c r="L90" s="18"/>
      <c r="M90" s="34"/>
      <c r="N90" s="18"/>
      <c r="O90" s="18" t="s">
        <v>92</v>
      </c>
      <c r="P90" s="34" t="s">
        <v>93</v>
      </c>
      <c r="Q90" s="18" t="s">
        <v>98</v>
      </c>
      <c r="R90" s="1" t="s">
        <v>159</v>
      </c>
      <c r="S90" s="38">
        <v>44979</v>
      </c>
      <c r="T90" s="1"/>
      <c r="U90" s="18" t="s">
        <v>148</v>
      </c>
      <c r="V90" s="18" t="s">
        <v>149</v>
      </c>
      <c r="W90" s="18" t="s">
        <v>628</v>
      </c>
      <c r="X90" s="18" t="s">
        <v>101</v>
      </c>
      <c r="Y90" s="1" t="s">
        <v>266</v>
      </c>
      <c r="Z90" s="1" t="s">
        <v>103</v>
      </c>
      <c r="AA90" s="18" t="s">
        <v>149</v>
      </c>
      <c r="AB90" s="18" t="s">
        <v>149</v>
      </c>
      <c r="AC90" s="18"/>
      <c r="AD90" s="18"/>
      <c r="AE90" s="18" t="s">
        <v>149</v>
      </c>
      <c r="AF90" s="18" t="s">
        <v>629</v>
      </c>
      <c r="AG90" s="18"/>
      <c r="AH90" s="18" t="s">
        <v>108</v>
      </c>
      <c r="AI90" s="18" t="s">
        <v>142</v>
      </c>
      <c r="AJ90" s="36">
        <f>IF(Table1[[#This Row],[Scope]]="Low",1,IF(Table1[[#This Row],[Scope]]="Medium",2,IF(Table1[[#This Row],[Scope]]="High",3,"")))</f>
        <v>1</v>
      </c>
      <c r="AK90" s="36">
        <v>0.17</v>
      </c>
      <c r="AL90" s="18" t="s">
        <v>581</v>
      </c>
      <c r="AO90" s="18" t="str">
        <f>_xlfn.TEXTJOIN(", ",TRUE,Table1[[#This Row],[Primary Assignee]:[Tertiary Assignee]])</f>
        <v>Nicholas Gregoretti</v>
      </c>
      <c r="AP90" s="1" t="s">
        <v>111</v>
      </c>
      <c r="AQ90" s="40"/>
      <c r="AR90" s="40"/>
      <c r="AS90" s="40">
        <v>44981</v>
      </c>
      <c r="AT90" s="1"/>
      <c r="AU90" s="48">
        <f>(Table1[[#This Row],[Start time]])</f>
        <v>44979.348240740743</v>
      </c>
      <c r="AV90" s="52">
        <f>IF(AND(Table1[[#This Row],[Current Status]]="Closed",AS90&lt;&gt;""),AS90-AU90,"")</f>
        <v>1.6517592592572328</v>
      </c>
      <c r="AW90" s="63"/>
      <c r="AX90" s="64"/>
    </row>
    <row r="91" spans="1:50" ht="35.15" customHeight="1" x14ac:dyDescent="0.35">
      <c r="A91" s="20">
        <v>110</v>
      </c>
      <c r="B91" s="21">
        <v>44984.37259259259</v>
      </c>
      <c r="C91" s="21">
        <v>44984.373692129629</v>
      </c>
      <c r="D91" s="32" t="s">
        <v>536</v>
      </c>
      <c r="E91" s="18" t="s">
        <v>537</v>
      </c>
      <c r="F91" s="18" t="s">
        <v>155</v>
      </c>
      <c r="G91" s="18"/>
      <c r="H91" s="18"/>
      <c r="I91" s="18" t="s">
        <v>222</v>
      </c>
      <c r="J91" s="18"/>
      <c r="K91" s="18"/>
      <c r="L91" s="18" t="s">
        <v>537</v>
      </c>
      <c r="M91" s="34" t="s">
        <v>536</v>
      </c>
      <c r="N91" s="18"/>
      <c r="O91" s="18" t="s">
        <v>537</v>
      </c>
      <c r="P91" s="34" t="s">
        <v>536</v>
      </c>
      <c r="Q91" s="18" t="s">
        <v>98</v>
      </c>
      <c r="R91" s="1" t="s">
        <v>159</v>
      </c>
      <c r="S91" s="38">
        <v>44984</v>
      </c>
      <c r="T91" s="1"/>
      <c r="U91" s="18" t="s">
        <v>98</v>
      </c>
      <c r="V91" s="18" t="s">
        <v>631</v>
      </c>
      <c r="W91" s="18" t="s">
        <v>632</v>
      </c>
      <c r="X91" s="18" t="s">
        <v>130</v>
      </c>
      <c r="Y91" s="1" t="s">
        <v>633</v>
      </c>
      <c r="Z91" s="1" t="s">
        <v>103</v>
      </c>
      <c r="AA91" s="18" t="s">
        <v>104</v>
      </c>
      <c r="AB91" s="38">
        <v>44991</v>
      </c>
      <c r="AC91" s="18"/>
      <c r="AD91" s="18"/>
      <c r="AE91" s="18" t="s">
        <v>165</v>
      </c>
      <c r="AF91" s="18" t="s">
        <v>634</v>
      </c>
      <c r="AG91" s="18" t="s">
        <v>562</v>
      </c>
      <c r="AH91" s="18" t="s">
        <v>108</v>
      </c>
      <c r="AI91" s="18" t="s">
        <v>142</v>
      </c>
      <c r="AJ91" s="36">
        <f>IF(Table1[[#This Row],[Scope]]="Low",1,IF(Table1[[#This Row],[Scope]]="Medium",2,IF(Table1[[#This Row],[Scope]]="High",3,"")))</f>
        <v>1</v>
      </c>
      <c r="AK91" s="36">
        <v>0.2</v>
      </c>
      <c r="AL91" s="18" t="s">
        <v>378</v>
      </c>
      <c r="AO91" s="18" t="str">
        <f>_xlfn.TEXTJOIN(", ",TRUE,Table1[[#This Row],[Primary Assignee]:[Tertiary Assignee]])</f>
        <v>Bethany Huard</v>
      </c>
      <c r="AP91" s="1" t="s">
        <v>111</v>
      </c>
      <c r="AQ91" s="40"/>
      <c r="AR91" s="40"/>
      <c r="AS91" s="40">
        <v>44991</v>
      </c>
      <c r="AT91" s="1"/>
      <c r="AU91" s="48">
        <f>(Table1[[#This Row],[Start time]])</f>
        <v>44984.37259259259</v>
      </c>
      <c r="AV91" s="52">
        <f>IF(AND(Table1[[#This Row],[Current Status]]="Closed",AS91&lt;&gt;""),AS91-AU91,"")</f>
        <v>6.627407407409919</v>
      </c>
    </row>
    <row r="92" spans="1:50" ht="35.15" customHeight="1" x14ac:dyDescent="0.35">
      <c r="A92" s="20">
        <v>111</v>
      </c>
      <c r="B92" s="21">
        <v>44984.467986111114</v>
      </c>
      <c r="C92" s="21">
        <v>44984.469155092593</v>
      </c>
      <c r="D92" s="32" t="s">
        <v>144</v>
      </c>
      <c r="E92" s="18" t="s">
        <v>143</v>
      </c>
      <c r="F92" s="18" t="s">
        <v>90</v>
      </c>
      <c r="G92" s="18"/>
      <c r="H92" s="18" t="s">
        <v>122</v>
      </c>
      <c r="I92" s="18"/>
      <c r="J92" s="18"/>
      <c r="K92" s="18"/>
      <c r="L92" s="18" t="s">
        <v>594</v>
      </c>
      <c r="M92" s="34" t="s">
        <v>593</v>
      </c>
      <c r="N92" s="18"/>
      <c r="O92" s="18" t="s">
        <v>635</v>
      </c>
      <c r="P92" s="34" t="s">
        <v>593</v>
      </c>
      <c r="Q92" s="18" t="s">
        <v>98</v>
      </c>
      <c r="R92" s="1" t="s">
        <v>159</v>
      </c>
      <c r="S92" s="38">
        <v>44984</v>
      </c>
      <c r="T92" s="1"/>
      <c r="U92" s="18" t="s">
        <v>98</v>
      </c>
      <c r="V92" s="18" t="s">
        <v>636</v>
      </c>
      <c r="W92" s="18" t="s">
        <v>637</v>
      </c>
      <c r="X92" s="18" t="s">
        <v>189</v>
      </c>
      <c r="Y92" s="1" t="s">
        <v>638</v>
      </c>
      <c r="Z92" s="1" t="s">
        <v>103</v>
      </c>
      <c r="AA92" s="18" t="s">
        <v>104</v>
      </c>
      <c r="AB92" s="38">
        <v>44995</v>
      </c>
      <c r="AC92" s="18"/>
      <c r="AD92" s="18"/>
      <c r="AE92" s="18" t="s">
        <v>165</v>
      </c>
      <c r="AF92" s="18" t="s">
        <v>639</v>
      </c>
      <c r="AG92" s="18" t="s">
        <v>107</v>
      </c>
      <c r="AH92" s="18" t="s">
        <v>108</v>
      </c>
      <c r="AI92" s="18" t="s">
        <v>142</v>
      </c>
      <c r="AJ92" s="36">
        <f>IF(Table1[[#This Row],[Scope]]="Low",1,IF(Table1[[#This Row],[Scope]]="Medium",2,IF(Table1[[#This Row],[Scope]]="High",3,"")))</f>
        <v>1</v>
      </c>
      <c r="AK92" s="36">
        <v>0.25</v>
      </c>
      <c r="AL92" s="18" t="s">
        <v>378</v>
      </c>
      <c r="AO92" s="18" t="str">
        <f>_xlfn.TEXTJOIN(", ",TRUE,Table1[[#This Row],[Primary Assignee]:[Tertiary Assignee]])</f>
        <v>Bethany Huard</v>
      </c>
      <c r="AP92" s="1" t="s">
        <v>111</v>
      </c>
      <c r="AQ92" s="40"/>
      <c r="AR92" s="40"/>
      <c r="AS92" s="40">
        <v>45047</v>
      </c>
      <c r="AT92" s="1"/>
      <c r="AU92" s="48">
        <f>(Table1[[#This Row],[Start time]])</f>
        <v>44984.467986111114</v>
      </c>
      <c r="AV92" s="52">
        <f>IF(AND(Table1[[#This Row],[Current Status]]="Closed",AS92&lt;&gt;""),AS92-AU92,"")</f>
        <v>62.532013888885558</v>
      </c>
      <c r="AW92" s="63"/>
      <c r="AX92" s="64"/>
    </row>
    <row r="93" spans="1:50" ht="35.15" customHeight="1" x14ac:dyDescent="0.35">
      <c r="A93" s="20">
        <v>112</v>
      </c>
      <c r="B93" s="21">
        <v>44987.250243055554</v>
      </c>
      <c r="C93" s="21">
        <v>44987.251689814817</v>
      </c>
      <c r="D93" s="32" t="s">
        <v>640</v>
      </c>
      <c r="E93" s="18" t="s">
        <v>641</v>
      </c>
      <c r="F93" s="18" t="s">
        <v>155</v>
      </c>
      <c r="G93" s="18"/>
      <c r="H93" s="18"/>
      <c r="I93" s="18" t="s">
        <v>222</v>
      </c>
      <c r="J93" s="18"/>
      <c r="K93" s="18"/>
      <c r="L93" s="18" t="s">
        <v>641</v>
      </c>
      <c r="M93" s="34" t="s">
        <v>640</v>
      </c>
      <c r="N93" s="18"/>
      <c r="O93" s="18" t="s">
        <v>641</v>
      </c>
      <c r="P93" s="34" t="s">
        <v>640</v>
      </c>
      <c r="Q93" s="18" t="s">
        <v>98</v>
      </c>
      <c r="R93" s="1" t="s">
        <v>159</v>
      </c>
      <c r="S93" s="38">
        <v>44987</v>
      </c>
      <c r="T93" s="1"/>
      <c r="U93" s="18" t="s">
        <v>98</v>
      </c>
      <c r="V93" s="28" t="s">
        <v>642</v>
      </c>
      <c r="W93" s="18" t="s">
        <v>643</v>
      </c>
      <c r="X93" s="18" t="s">
        <v>130</v>
      </c>
      <c r="Y93" s="1" t="s">
        <v>644</v>
      </c>
      <c r="Z93" s="1" t="s">
        <v>103</v>
      </c>
      <c r="AA93" s="18" t="s">
        <v>152</v>
      </c>
      <c r="AB93" s="38">
        <v>44992</v>
      </c>
      <c r="AC93" s="18"/>
      <c r="AD93" s="18"/>
      <c r="AE93" s="18" t="s">
        <v>175</v>
      </c>
      <c r="AF93" s="18" t="s">
        <v>645</v>
      </c>
      <c r="AG93" s="18" t="s">
        <v>107</v>
      </c>
      <c r="AH93" s="18" t="s">
        <v>108</v>
      </c>
      <c r="AI93" s="18" t="s">
        <v>166</v>
      </c>
      <c r="AJ93" s="36">
        <f>IF(Table1[[#This Row],[Scope]]="Low",1,IF(Table1[[#This Row],[Scope]]="Medium",2,IF(Table1[[#This Row],[Scope]]="High",3,"")))</f>
        <v>3</v>
      </c>
      <c r="AK93" s="36">
        <v>0.17</v>
      </c>
      <c r="AL93" s="18" t="s">
        <v>378</v>
      </c>
      <c r="AO93" s="18" t="str">
        <f>_xlfn.TEXTJOIN(", ",TRUE,Table1[[#This Row],[Primary Assignee]:[Tertiary Assignee]])</f>
        <v>Bethany Huard</v>
      </c>
      <c r="AP93" s="1" t="s">
        <v>111</v>
      </c>
      <c r="AQ93" s="40"/>
      <c r="AR93" s="40"/>
      <c r="AS93" s="40">
        <v>44995</v>
      </c>
      <c r="AT93" s="1"/>
      <c r="AU93" s="48">
        <f>(Table1[[#This Row],[Start time]])</f>
        <v>44987.250243055554</v>
      </c>
      <c r="AV93" s="52">
        <f>IF(AND(Table1[[#This Row],[Current Status]]="Closed",AS93&lt;&gt;""),AS93-AU93,"")</f>
        <v>7.749756944445835</v>
      </c>
    </row>
    <row r="94" spans="1:50" ht="35.15" customHeight="1" x14ac:dyDescent="0.35">
      <c r="A94" s="20">
        <v>113</v>
      </c>
      <c r="B94" s="21">
        <v>44987.355231481481</v>
      </c>
      <c r="C94" s="21">
        <v>44987.357627314814</v>
      </c>
      <c r="D94" s="32" t="s">
        <v>646</v>
      </c>
      <c r="E94" s="18" t="s">
        <v>647</v>
      </c>
      <c r="F94" s="18" t="s">
        <v>155</v>
      </c>
      <c r="G94" s="18"/>
      <c r="H94" s="18"/>
      <c r="I94" s="18" t="s">
        <v>222</v>
      </c>
      <c r="J94" s="18"/>
      <c r="K94" s="18"/>
      <c r="L94" s="18" t="s">
        <v>647</v>
      </c>
      <c r="M94" s="34" t="s">
        <v>646</v>
      </c>
      <c r="N94" s="18"/>
      <c r="O94" s="18" t="s">
        <v>647</v>
      </c>
      <c r="P94" s="34" t="s">
        <v>646</v>
      </c>
      <c r="Q94" s="18" t="s">
        <v>98</v>
      </c>
      <c r="R94" s="1" t="s">
        <v>136</v>
      </c>
      <c r="S94" s="38">
        <v>44987</v>
      </c>
      <c r="T94" s="1"/>
      <c r="U94" s="18" t="s">
        <v>98</v>
      </c>
      <c r="V94" s="18" t="s">
        <v>642</v>
      </c>
      <c r="W94" s="18" t="s">
        <v>643</v>
      </c>
      <c r="X94" s="18" t="s">
        <v>130</v>
      </c>
      <c r="Y94" s="1" t="s">
        <v>648</v>
      </c>
      <c r="Z94" s="1" t="s">
        <v>103</v>
      </c>
      <c r="AA94" s="18" t="s">
        <v>104</v>
      </c>
      <c r="AB94" s="38">
        <v>44993</v>
      </c>
      <c r="AC94" s="18"/>
      <c r="AD94" s="18"/>
      <c r="AE94" s="18" t="s">
        <v>649</v>
      </c>
      <c r="AF94" s="18"/>
      <c r="AG94" s="18" t="s">
        <v>107</v>
      </c>
      <c r="AH94" s="18" t="s">
        <v>108</v>
      </c>
      <c r="AI94" s="18" t="s">
        <v>166</v>
      </c>
      <c r="AJ94" s="36">
        <f>IF(Table1[[#This Row],[Scope]]="Low",1,IF(Table1[[#This Row],[Scope]]="Medium",2,IF(Table1[[#This Row],[Scope]]="High",3,"")))</f>
        <v>3</v>
      </c>
      <c r="AK94" s="36">
        <v>1</v>
      </c>
      <c r="AL94" s="18" t="s">
        <v>378</v>
      </c>
      <c r="AO94" s="18" t="str">
        <f>_xlfn.TEXTJOIN(", ",TRUE,Table1[[#This Row],[Primary Assignee]:[Tertiary Assignee]])</f>
        <v>Bethany Huard</v>
      </c>
      <c r="AP94" s="1" t="s">
        <v>111</v>
      </c>
      <c r="AQ94" s="40"/>
      <c r="AR94" s="40"/>
      <c r="AS94" s="40">
        <v>45016</v>
      </c>
      <c r="AT94" s="1"/>
      <c r="AU94" s="48">
        <f>(Table1[[#This Row],[Start time]])</f>
        <v>44987.355231481481</v>
      </c>
      <c r="AV94" s="52">
        <f>IF(AND(Table1[[#This Row],[Current Status]]="Closed",AS94&lt;&gt;""),AS94-AU94,"")</f>
        <v>28.644768518519413</v>
      </c>
      <c r="AW94" s="63"/>
      <c r="AX94" s="64"/>
    </row>
    <row r="95" spans="1:50" ht="35.15" customHeight="1" x14ac:dyDescent="0.35">
      <c r="A95" s="20">
        <v>114</v>
      </c>
      <c r="B95" s="21">
        <v>44991.387453703705</v>
      </c>
      <c r="C95" s="21">
        <v>44991.391053240739</v>
      </c>
      <c r="D95" s="32" t="s">
        <v>650</v>
      </c>
      <c r="E95" s="18" t="s">
        <v>651</v>
      </c>
      <c r="F95" s="18" t="s">
        <v>90</v>
      </c>
      <c r="G95" s="18"/>
      <c r="H95" s="18" t="s">
        <v>91</v>
      </c>
      <c r="I95" s="18"/>
      <c r="J95" s="18"/>
      <c r="K95" s="18"/>
      <c r="L95" s="18" t="s">
        <v>651</v>
      </c>
      <c r="M95" s="34" t="s">
        <v>650</v>
      </c>
      <c r="N95" s="18"/>
      <c r="O95" s="18" t="s">
        <v>582</v>
      </c>
      <c r="P95" s="34" t="s">
        <v>583</v>
      </c>
      <c r="Q95" s="18" t="s">
        <v>96</v>
      </c>
      <c r="R95" s="1" t="s">
        <v>136</v>
      </c>
      <c r="S95" s="38">
        <v>44991</v>
      </c>
      <c r="T95" s="1"/>
      <c r="U95" s="18" t="s">
        <v>98</v>
      </c>
      <c r="V95" s="18" t="s">
        <v>652</v>
      </c>
      <c r="W95" s="18" t="s">
        <v>653</v>
      </c>
      <c r="X95" s="18" t="s">
        <v>202</v>
      </c>
      <c r="Y95" s="1" t="s">
        <v>654</v>
      </c>
      <c r="Z95" s="1" t="s">
        <v>103</v>
      </c>
      <c r="AA95" s="18" t="s">
        <v>152</v>
      </c>
      <c r="AB95" s="38"/>
      <c r="AC95" s="18"/>
      <c r="AD95" s="18"/>
      <c r="AE95" s="18" t="s">
        <v>105</v>
      </c>
      <c r="AF95" s="18" t="s">
        <v>655</v>
      </c>
      <c r="AG95" s="18" t="s">
        <v>656</v>
      </c>
      <c r="AH95" s="18" t="s">
        <v>108</v>
      </c>
      <c r="AI95" s="18" t="s">
        <v>166</v>
      </c>
      <c r="AJ95" s="36">
        <f>IF(Table1[[#This Row],[Scope]]="Low",1,IF(Table1[[#This Row],[Scope]]="Medium",2,IF(Table1[[#This Row],[Scope]]="High",3,"")))</f>
        <v>3</v>
      </c>
      <c r="AK95" s="36">
        <v>0.5</v>
      </c>
      <c r="AL95" s="18" t="s">
        <v>581</v>
      </c>
      <c r="AO95" s="18" t="str">
        <f>_xlfn.TEXTJOIN(", ",TRUE,Table1[[#This Row],[Primary Assignee]:[Tertiary Assignee]])</f>
        <v>Nicholas Gregoretti</v>
      </c>
      <c r="AP95" s="1" t="s">
        <v>111</v>
      </c>
      <c r="AQ95" s="40"/>
      <c r="AR95" s="40"/>
      <c r="AS95" s="40">
        <v>44998</v>
      </c>
      <c r="AT95" s="1"/>
      <c r="AU95" s="48">
        <f>(Table1[[#This Row],[Start time]])</f>
        <v>44991.387453703705</v>
      </c>
      <c r="AV95" s="52">
        <f>IF(AND(Table1[[#This Row],[Current Status]]="Closed",AS95&lt;&gt;""),AS95-AU95,"")</f>
        <v>6.6125462962954771</v>
      </c>
    </row>
    <row r="96" spans="1:50" ht="35.15" customHeight="1" x14ac:dyDescent="0.35">
      <c r="A96" s="20">
        <v>115</v>
      </c>
      <c r="B96" s="21">
        <v>44991.501863425925</v>
      </c>
      <c r="C96" s="21">
        <v>44991.503136574072</v>
      </c>
      <c r="D96" s="32" t="s">
        <v>293</v>
      </c>
      <c r="E96" s="18" t="s">
        <v>292</v>
      </c>
      <c r="F96" s="18" t="s">
        <v>155</v>
      </c>
      <c r="G96" s="18"/>
      <c r="H96" s="18"/>
      <c r="I96" s="18" t="s">
        <v>222</v>
      </c>
      <c r="J96" s="18"/>
      <c r="K96" s="18"/>
      <c r="L96" s="18" t="s">
        <v>292</v>
      </c>
      <c r="M96" s="34" t="s">
        <v>293</v>
      </c>
      <c r="N96" s="18"/>
      <c r="O96" s="18" t="s">
        <v>292</v>
      </c>
      <c r="P96" s="34" t="s">
        <v>293</v>
      </c>
      <c r="Q96" s="18" t="s">
        <v>98</v>
      </c>
      <c r="R96" s="1" t="s">
        <v>159</v>
      </c>
      <c r="S96" s="38">
        <v>44991</v>
      </c>
      <c r="T96" s="1"/>
      <c r="U96" s="18" t="s">
        <v>98</v>
      </c>
      <c r="V96" s="18" t="s">
        <v>657</v>
      </c>
      <c r="W96" s="18" t="s">
        <v>658</v>
      </c>
      <c r="X96" s="18" t="s">
        <v>130</v>
      </c>
      <c r="Y96" s="1" t="s">
        <v>659</v>
      </c>
      <c r="Z96" s="1" t="s">
        <v>103</v>
      </c>
      <c r="AA96" s="18" t="s">
        <v>104</v>
      </c>
      <c r="AB96" s="38">
        <v>45028</v>
      </c>
      <c r="AC96" s="18"/>
      <c r="AD96" s="18"/>
      <c r="AE96" s="18" t="s">
        <v>105</v>
      </c>
      <c r="AF96" s="18"/>
      <c r="AG96" s="18" t="s">
        <v>154</v>
      </c>
      <c r="AH96" s="18" t="s">
        <v>108</v>
      </c>
      <c r="AI96" s="18" t="s">
        <v>109</v>
      </c>
      <c r="AJ96" s="36">
        <f>IF(Table1[[#This Row],[Scope]]="Low",1,IF(Table1[[#This Row],[Scope]]="Medium",2,IF(Table1[[#This Row],[Scope]]="High",3,"")))</f>
        <v>2</v>
      </c>
      <c r="AK96" s="36">
        <v>0.33</v>
      </c>
      <c r="AL96" s="18" t="s">
        <v>212</v>
      </c>
      <c r="AO96" s="18" t="str">
        <f>_xlfn.TEXTJOIN(", ",TRUE,Table1[[#This Row],[Primary Assignee]:[Tertiary Assignee]])</f>
        <v>Ava Damri</v>
      </c>
      <c r="AP96" s="1" t="s">
        <v>111</v>
      </c>
      <c r="AQ96" s="40"/>
      <c r="AR96" s="40"/>
      <c r="AS96" s="40">
        <v>45028</v>
      </c>
      <c r="AT96" s="1" t="s">
        <v>660</v>
      </c>
      <c r="AU96" s="48">
        <f>(Table1[[#This Row],[Start time]])</f>
        <v>44991.501863425925</v>
      </c>
      <c r="AV96" s="52">
        <f>IF(AND(Table1[[#This Row],[Current Status]]="Closed",AS96&lt;&gt;""),AS96-AU96,"")</f>
        <v>36.498136574075033</v>
      </c>
      <c r="AW96" s="63"/>
      <c r="AX96" s="64"/>
    </row>
    <row r="97" spans="1:50" ht="35.15" customHeight="1" x14ac:dyDescent="0.35">
      <c r="A97" s="20">
        <v>116</v>
      </c>
      <c r="B97" s="21">
        <v>44992.318194444444</v>
      </c>
      <c r="C97" s="21">
        <v>44992.373553240737</v>
      </c>
      <c r="D97" s="32" t="s">
        <v>144</v>
      </c>
      <c r="E97" s="18" t="s">
        <v>143</v>
      </c>
      <c r="F97" s="18" t="s">
        <v>90</v>
      </c>
      <c r="G97" s="18"/>
      <c r="H97" s="18" t="s">
        <v>122</v>
      </c>
      <c r="I97" s="18"/>
      <c r="J97" s="18"/>
      <c r="K97" s="18"/>
      <c r="L97" s="18"/>
      <c r="M97" s="34"/>
      <c r="N97" s="18"/>
      <c r="O97" s="18" t="s">
        <v>143</v>
      </c>
      <c r="P97" s="34" t="s">
        <v>144</v>
      </c>
      <c r="Q97" s="18" t="s">
        <v>98</v>
      </c>
      <c r="R97" s="1" t="s">
        <v>136</v>
      </c>
      <c r="S97" s="38">
        <v>44993</v>
      </c>
      <c r="T97" s="1"/>
      <c r="U97" s="18" t="s">
        <v>98</v>
      </c>
      <c r="V97" s="18" t="s">
        <v>661</v>
      </c>
      <c r="W97" s="18" t="s">
        <v>662</v>
      </c>
      <c r="X97" s="18" t="s">
        <v>130</v>
      </c>
      <c r="Y97" s="1" t="s">
        <v>663</v>
      </c>
      <c r="Z97" s="1" t="s">
        <v>103</v>
      </c>
      <c r="AA97" s="18" t="s">
        <v>664</v>
      </c>
      <c r="AB97" s="38">
        <v>45009</v>
      </c>
      <c r="AC97" s="18"/>
      <c r="AD97" s="18"/>
      <c r="AE97" s="18" t="s">
        <v>175</v>
      </c>
      <c r="AF97" s="18" t="s">
        <v>665</v>
      </c>
      <c r="AG97" s="18" t="s">
        <v>666</v>
      </c>
      <c r="AH97" s="18" t="s">
        <v>108</v>
      </c>
      <c r="AI97" s="18" t="s">
        <v>142</v>
      </c>
      <c r="AJ97" s="36">
        <f>IF(Table1[[#This Row],[Scope]]="Low",1,IF(Table1[[#This Row],[Scope]]="Medium",2,IF(Table1[[#This Row],[Scope]]="High",3,"")))</f>
        <v>1</v>
      </c>
      <c r="AK97" s="36">
        <v>0.17</v>
      </c>
      <c r="AL97" s="18" t="s">
        <v>110</v>
      </c>
      <c r="AO97" s="18" t="str">
        <f>_xlfn.TEXTJOIN(", ",TRUE,Table1[[#This Row],[Primary Assignee]:[Tertiary Assignee]])</f>
        <v>Nick D'Angelo</v>
      </c>
      <c r="AP97" s="1" t="s">
        <v>111</v>
      </c>
      <c r="AQ97" s="40"/>
      <c r="AR97" s="40"/>
      <c r="AS97" s="40">
        <v>45026</v>
      </c>
      <c r="AT97" s="1" t="s">
        <v>667</v>
      </c>
      <c r="AU97" s="48">
        <f>(Table1[[#This Row],[Start time]])</f>
        <v>44992.318194444444</v>
      </c>
      <c r="AV97" s="52">
        <f>IF(AND(Table1[[#This Row],[Current Status]]="Closed",AS97&lt;&gt;""),AS97-AU97,"")</f>
        <v>33.681805555555911</v>
      </c>
      <c r="AW97" t="s">
        <v>668</v>
      </c>
    </row>
    <row r="98" spans="1:50" ht="35.15" customHeight="1" x14ac:dyDescent="0.35">
      <c r="A98" s="20">
        <v>117</v>
      </c>
      <c r="B98" s="21">
        <v>44994.485694444447</v>
      </c>
      <c r="C98" s="21">
        <v>44994.545370370368</v>
      </c>
      <c r="D98" s="32" t="s">
        <v>669</v>
      </c>
      <c r="E98" s="18" t="s">
        <v>670</v>
      </c>
      <c r="F98" s="18" t="s">
        <v>155</v>
      </c>
      <c r="G98" s="18"/>
      <c r="H98" s="18"/>
      <c r="I98" s="18" t="s">
        <v>222</v>
      </c>
      <c r="J98" s="18"/>
      <c r="K98" s="18"/>
      <c r="L98" s="18"/>
      <c r="M98" s="34"/>
      <c r="N98" s="18"/>
      <c r="O98" s="18" t="s">
        <v>671</v>
      </c>
      <c r="P98" s="34" t="s">
        <v>669</v>
      </c>
      <c r="Q98" s="18" t="s">
        <v>98</v>
      </c>
      <c r="R98" s="1" t="s">
        <v>672</v>
      </c>
      <c r="S98" s="38">
        <v>44998</v>
      </c>
      <c r="T98" s="1"/>
      <c r="U98" s="18" t="s">
        <v>98</v>
      </c>
      <c r="V98" s="18" t="s">
        <v>673</v>
      </c>
      <c r="W98" s="18" t="s">
        <v>674</v>
      </c>
      <c r="X98" s="18" t="s">
        <v>130</v>
      </c>
      <c r="Y98" s="1" t="s">
        <v>675</v>
      </c>
      <c r="Z98" s="1" t="s">
        <v>163</v>
      </c>
      <c r="AA98" s="18" t="s">
        <v>104</v>
      </c>
      <c r="AB98" s="38">
        <v>45027</v>
      </c>
      <c r="AC98" s="18"/>
      <c r="AD98" s="18"/>
      <c r="AE98" s="18" t="s">
        <v>165</v>
      </c>
      <c r="AF98" s="18" t="s">
        <v>676</v>
      </c>
      <c r="AG98" s="18" t="s">
        <v>677</v>
      </c>
      <c r="AH98" s="18" t="s">
        <v>108</v>
      </c>
      <c r="AI98" s="18" t="s">
        <v>109</v>
      </c>
      <c r="AJ98" s="36">
        <f>IF(Table1[[#This Row],[Scope]]="Low",1,IF(Table1[[#This Row],[Scope]]="Medium",2,IF(Table1[[#This Row],[Scope]]="High",3,"")))</f>
        <v>2</v>
      </c>
      <c r="AK98" s="36">
        <v>0.25</v>
      </c>
      <c r="AL98" s="18" t="s">
        <v>132</v>
      </c>
      <c r="AO98" s="18" t="str">
        <f>_xlfn.TEXTJOIN(", ",TRUE,Table1[[#This Row],[Primary Assignee]:[Tertiary Assignee]])</f>
        <v>Shiva Devarajan</v>
      </c>
      <c r="AP98" s="1" t="s">
        <v>111</v>
      </c>
      <c r="AQ98" s="40"/>
      <c r="AR98" s="40"/>
      <c r="AS98" s="40">
        <v>45027</v>
      </c>
      <c r="AT98" s="1" t="s">
        <v>678</v>
      </c>
      <c r="AU98" s="48">
        <f>(Table1[[#This Row],[Start time]])</f>
        <v>44994.485694444447</v>
      </c>
      <c r="AV98" s="52">
        <f>IF(AND(Table1[[#This Row],[Current Status]]="Closed",AS98&lt;&gt;""),AS98-AU98,"")</f>
        <v>32.51430555555271</v>
      </c>
      <c r="AW98" s="63"/>
      <c r="AX98" s="64"/>
    </row>
    <row r="99" spans="1:50" ht="35.15" customHeight="1" x14ac:dyDescent="0.35">
      <c r="A99" s="20">
        <v>118</v>
      </c>
      <c r="B99" s="21">
        <v>44995.579375000001</v>
      </c>
      <c r="C99" s="21">
        <v>44995.597743055558</v>
      </c>
      <c r="D99" s="33" t="s">
        <v>126</v>
      </c>
      <c r="E99" s="18" t="s">
        <v>125</v>
      </c>
      <c r="F99" s="18" t="s">
        <v>90</v>
      </c>
      <c r="G99" s="18"/>
      <c r="H99" s="18" t="s">
        <v>91</v>
      </c>
      <c r="I99" s="18"/>
      <c r="J99" s="18"/>
      <c r="K99" s="18"/>
      <c r="L99" s="18"/>
      <c r="M99" s="34"/>
      <c r="N99" s="18"/>
      <c r="O99" s="18" t="s">
        <v>125</v>
      </c>
      <c r="P99" s="34" t="s">
        <v>126</v>
      </c>
      <c r="Q99" s="18" t="s">
        <v>98</v>
      </c>
      <c r="R99" s="1" t="s">
        <v>159</v>
      </c>
      <c r="S99" s="38">
        <v>44998</v>
      </c>
      <c r="T99" s="1"/>
      <c r="U99" s="18" t="s">
        <v>98</v>
      </c>
      <c r="V99" s="18" t="s">
        <v>679</v>
      </c>
      <c r="W99" s="18" t="s">
        <v>680</v>
      </c>
      <c r="X99" s="18" t="s">
        <v>130</v>
      </c>
      <c r="Y99" s="1" t="s">
        <v>681</v>
      </c>
      <c r="Z99" s="1" t="s">
        <v>103</v>
      </c>
      <c r="AA99" s="18" t="s">
        <v>104</v>
      </c>
      <c r="AB99" s="38">
        <v>45023</v>
      </c>
      <c r="AC99" s="18"/>
      <c r="AD99" s="18"/>
      <c r="AE99" s="18" t="s">
        <v>192</v>
      </c>
      <c r="AF99" s="18" t="s">
        <v>682</v>
      </c>
      <c r="AG99" s="18" t="s">
        <v>656</v>
      </c>
      <c r="AH99" s="18" t="s">
        <v>108</v>
      </c>
      <c r="AI99" s="18" t="s">
        <v>166</v>
      </c>
      <c r="AJ99" s="36">
        <f>IF(Table1[[#This Row],[Scope]]="Low",1,IF(Table1[[#This Row],[Scope]]="Medium",2,IF(Table1[[#This Row],[Scope]]="High",3,"")))</f>
        <v>3</v>
      </c>
      <c r="AK99" s="36">
        <v>0.33</v>
      </c>
      <c r="AL99" s="18" t="s">
        <v>581</v>
      </c>
      <c r="AO99" s="18" t="str">
        <f>_xlfn.TEXTJOIN(", ",TRUE,Table1[[#This Row],[Primary Assignee]:[Tertiary Assignee]])</f>
        <v>Nicholas Gregoretti</v>
      </c>
      <c r="AP99" s="1" t="s">
        <v>111</v>
      </c>
      <c r="AQ99" s="40"/>
      <c r="AR99" s="40"/>
      <c r="AS99" s="40">
        <v>45033</v>
      </c>
      <c r="AT99" s="1"/>
      <c r="AU99" s="48">
        <f>(Table1[[#This Row],[Start time]])</f>
        <v>44995.579375000001</v>
      </c>
      <c r="AV99" s="52">
        <f>IF(AND(Table1[[#This Row],[Current Status]]="Closed",AS99&lt;&gt;""),AS99-AU99,"")</f>
        <v>37.420624999998836</v>
      </c>
    </row>
    <row r="100" spans="1:50" s="13" customFormat="1" ht="35.15" customHeight="1" x14ac:dyDescent="0.35">
      <c r="A100" s="20">
        <v>119</v>
      </c>
      <c r="B100" s="21">
        <v>45002.604120370372</v>
      </c>
      <c r="C100" s="21">
        <v>45002.605509259258</v>
      </c>
      <c r="D100" s="32" t="s">
        <v>453</v>
      </c>
      <c r="E100" s="18" t="s">
        <v>454</v>
      </c>
      <c r="F100" s="18" t="s">
        <v>289</v>
      </c>
      <c r="G100" s="18" t="s">
        <v>290</v>
      </c>
      <c r="H100" s="18"/>
      <c r="I100" s="18"/>
      <c r="J100" s="18"/>
      <c r="K100" s="18"/>
      <c r="L100" s="18"/>
      <c r="M100" s="34"/>
      <c r="N100" s="18"/>
      <c r="O100" s="18" t="s">
        <v>454</v>
      </c>
      <c r="P100" s="34" t="s">
        <v>453</v>
      </c>
      <c r="Q100" s="18" t="s">
        <v>98</v>
      </c>
      <c r="R100" s="1" t="s">
        <v>136</v>
      </c>
      <c r="S100" s="38">
        <v>45002</v>
      </c>
      <c r="T100" s="1"/>
      <c r="U100" s="18" t="s">
        <v>98</v>
      </c>
      <c r="V100" s="18" t="s">
        <v>683</v>
      </c>
      <c r="W100" s="18" t="s">
        <v>459</v>
      </c>
      <c r="X100" s="18" t="s">
        <v>139</v>
      </c>
      <c r="Y100" s="1" t="s">
        <v>684</v>
      </c>
      <c r="Z100" s="1" t="s">
        <v>103</v>
      </c>
      <c r="AA100" s="18" t="s">
        <v>104</v>
      </c>
      <c r="AB100" s="38">
        <v>45006</v>
      </c>
      <c r="AC100" s="18"/>
      <c r="AD100" s="18"/>
      <c r="AE100" s="18" t="s">
        <v>105</v>
      </c>
      <c r="AF100" s="18"/>
      <c r="AG100" s="18" t="s">
        <v>666</v>
      </c>
      <c r="AH100" s="18" t="s">
        <v>108</v>
      </c>
      <c r="AI100" s="18" t="s">
        <v>166</v>
      </c>
      <c r="AJ100" s="36">
        <f>IF(Table1[[#This Row],[Scope]]="Low",1,IF(Table1[[#This Row],[Scope]]="Medium",2,IF(Table1[[#This Row],[Scope]]="High",3,"")))</f>
        <v>3</v>
      </c>
      <c r="AK100" s="36">
        <v>0.5</v>
      </c>
      <c r="AL100" s="18" t="s">
        <v>132</v>
      </c>
      <c r="AM100" s="1"/>
      <c r="AN100" s="1"/>
      <c r="AO100" s="18" t="str">
        <f>_xlfn.TEXTJOIN(", ",TRUE,Table1[[#This Row],[Primary Assignee]:[Tertiary Assignee]])</f>
        <v>Shiva Devarajan</v>
      </c>
      <c r="AP100" s="1" t="s">
        <v>111</v>
      </c>
      <c r="AQ100" s="40"/>
      <c r="AR100" s="40"/>
      <c r="AS100" s="40">
        <v>45006</v>
      </c>
      <c r="AT100" s="1" t="s">
        <v>685</v>
      </c>
      <c r="AU100" s="48">
        <f>(Table1[[#This Row],[Start time]])</f>
        <v>45002.604120370372</v>
      </c>
      <c r="AV100" s="52">
        <f>IF(AND(Table1[[#This Row],[Current Status]]="Closed",AS100&lt;&gt;""),AS100-AU100,"")</f>
        <v>3.3958796296283253</v>
      </c>
      <c r="AW100" s="63"/>
      <c r="AX100" s="64"/>
    </row>
    <row r="101" spans="1:50" ht="35.15" customHeight="1" x14ac:dyDescent="0.35">
      <c r="A101" s="20">
        <v>120</v>
      </c>
      <c r="B101" s="21">
        <v>45005.983449074076</v>
      </c>
      <c r="C101" s="21">
        <v>45005.985625000001</v>
      </c>
      <c r="D101" s="32" t="s">
        <v>197</v>
      </c>
      <c r="E101" s="18" t="s">
        <v>365</v>
      </c>
      <c r="F101" s="18" t="s">
        <v>90</v>
      </c>
      <c r="G101" s="18"/>
      <c r="H101" s="18" t="s">
        <v>91</v>
      </c>
      <c r="I101" s="18"/>
      <c r="J101" s="18"/>
      <c r="K101" s="18"/>
      <c r="L101" s="18" t="s">
        <v>196</v>
      </c>
      <c r="M101" s="34" t="s">
        <v>197</v>
      </c>
      <c r="N101" s="18"/>
      <c r="O101" s="18" t="s">
        <v>273</v>
      </c>
      <c r="P101" s="34" t="s">
        <v>274</v>
      </c>
      <c r="Q101" s="18" t="s">
        <v>96</v>
      </c>
      <c r="R101" s="1" t="s">
        <v>159</v>
      </c>
      <c r="S101" s="38">
        <v>45006</v>
      </c>
      <c r="T101" s="1"/>
      <c r="U101" s="18" t="s">
        <v>98</v>
      </c>
      <c r="V101" s="18" t="s">
        <v>686</v>
      </c>
      <c r="W101" s="18" t="s">
        <v>687</v>
      </c>
      <c r="X101" s="18" t="s">
        <v>202</v>
      </c>
      <c r="Y101" s="1" t="s">
        <v>688</v>
      </c>
      <c r="Z101" s="1" t="s">
        <v>103</v>
      </c>
      <c r="AA101" s="18" t="s">
        <v>104</v>
      </c>
      <c r="AB101" s="38"/>
      <c r="AC101" s="18"/>
      <c r="AD101" s="18"/>
      <c r="AE101" s="18"/>
      <c r="AF101" s="18"/>
      <c r="AG101" s="18" t="s">
        <v>184</v>
      </c>
      <c r="AH101" s="18" t="s">
        <v>108</v>
      </c>
      <c r="AI101" s="18" t="s">
        <v>142</v>
      </c>
      <c r="AJ101" s="36">
        <f>IF(Table1[[#This Row],[Scope]]="Low",1,IF(Table1[[#This Row],[Scope]]="Medium",2,IF(Table1[[#This Row],[Scope]]="High",3,"")))</f>
        <v>1</v>
      </c>
      <c r="AK101" s="36">
        <v>0.5</v>
      </c>
      <c r="AL101" s="18" t="s">
        <v>378</v>
      </c>
      <c r="AO101" s="18" t="str">
        <f>_xlfn.TEXTJOIN(", ",TRUE,Table1[[#This Row],[Primary Assignee]:[Tertiary Assignee]])</f>
        <v>Bethany Huard</v>
      </c>
      <c r="AP101" s="1" t="s">
        <v>111</v>
      </c>
      <c r="AQ101" s="40"/>
      <c r="AR101" s="40"/>
      <c r="AS101" s="40">
        <v>45026</v>
      </c>
      <c r="AT101" s="1"/>
      <c r="AU101" s="48">
        <f>(Table1[[#This Row],[Start time]])</f>
        <v>45005.983449074076</v>
      </c>
      <c r="AV101" s="52">
        <f>IF(AND(Table1[[#This Row],[Current Status]]="Closed",AS101&lt;&gt;""),AS101-AU101,"")</f>
        <v>20.016550925924093</v>
      </c>
    </row>
    <row r="102" spans="1:50" ht="35.15" customHeight="1" x14ac:dyDescent="0.35">
      <c r="A102" s="20">
        <v>121</v>
      </c>
      <c r="B102" s="21">
        <v>45006.603946759256</v>
      </c>
      <c r="C102" s="21">
        <v>45006.605000000003</v>
      </c>
      <c r="D102" s="32" t="s">
        <v>144</v>
      </c>
      <c r="E102" s="18" t="s">
        <v>143</v>
      </c>
      <c r="F102" s="18" t="s">
        <v>90</v>
      </c>
      <c r="G102" s="18"/>
      <c r="H102" s="18" t="s">
        <v>91</v>
      </c>
      <c r="I102" s="18"/>
      <c r="J102" s="18"/>
      <c r="K102" s="18"/>
      <c r="L102" s="18"/>
      <c r="M102" s="34"/>
      <c r="N102" s="18"/>
      <c r="O102" s="18" t="s">
        <v>689</v>
      </c>
      <c r="P102" s="34" t="s">
        <v>690</v>
      </c>
      <c r="Q102" s="18" t="s">
        <v>98</v>
      </c>
      <c r="R102" s="1" t="s">
        <v>136</v>
      </c>
      <c r="S102" s="38">
        <v>45013</v>
      </c>
      <c r="T102" s="1"/>
      <c r="U102" s="18" t="s">
        <v>98</v>
      </c>
      <c r="V102" s="18" t="s">
        <v>691</v>
      </c>
      <c r="W102" s="18" t="s">
        <v>692</v>
      </c>
      <c r="X102" s="18" t="s">
        <v>101</v>
      </c>
      <c r="Y102" s="1" t="s">
        <v>693</v>
      </c>
      <c r="Z102" s="1"/>
      <c r="AA102" s="18"/>
      <c r="AB102" s="38"/>
      <c r="AC102" s="18"/>
      <c r="AD102" s="18"/>
      <c r="AE102" s="18"/>
      <c r="AF102" s="18" t="s">
        <v>694</v>
      </c>
      <c r="AG102" s="18" t="s">
        <v>184</v>
      </c>
      <c r="AH102" s="18" t="s">
        <v>108</v>
      </c>
      <c r="AI102" s="18" t="s">
        <v>109</v>
      </c>
      <c r="AJ102" s="36">
        <f>IF(Table1[[#This Row],[Scope]]="Low",1,IF(Table1[[#This Row],[Scope]]="Medium",2,IF(Table1[[#This Row],[Scope]]="High",3,"")))</f>
        <v>2</v>
      </c>
      <c r="AK102" s="36">
        <v>0.17</v>
      </c>
      <c r="AL102" s="18" t="s">
        <v>110</v>
      </c>
      <c r="AO102" s="18" t="str">
        <f>_xlfn.TEXTJOIN(", ",TRUE,Table1[[#This Row],[Primary Assignee]:[Tertiary Assignee]])</f>
        <v>Nick D'Angelo</v>
      </c>
      <c r="AP102" s="1" t="s">
        <v>111</v>
      </c>
      <c r="AQ102" s="40"/>
      <c r="AR102" s="40"/>
      <c r="AS102" s="40">
        <v>45027</v>
      </c>
      <c r="AT102" s="1" t="s">
        <v>696</v>
      </c>
      <c r="AU102" s="48">
        <f>(Table1[[#This Row],[Start time]])</f>
        <v>45006.603946759256</v>
      </c>
      <c r="AV102" s="52">
        <f>IF(AND(Table1[[#This Row],[Current Status]]="Closed",AS102&lt;&gt;""),AS102-AU102,"")</f>
        <v>20.39605324074364</v>
      </c>
      <c r="AW102" s="63"/>
      <c r="AX102" s="64"/>
    </row>
    <row r="103" spans="1:50" ht="35.15" customHeight="1" x14ac:dyDescent="0.35">
      <c r="A103" s="20">
        <v>122</v>
      </c>
      <c r="B103" s="21">
        <v>45009.436932870369</v>
      </c>
      <c r="C103" s="21">
        <v>45009.447222222225</v>
      </c>
      <c r="D103" s="32" t="s">
        <v>93</v>
      </c>
      <c r="E103" s="18" t="s">
        <v>92</v>
      </c>
      <c r="F103" s="18" t="s">
        <v>229</v>
      </c>
      <c r="G103" s="18"/>
      <c r="H103" s="18"/>
      <c r="I103" s="18"/>
      <c r="J103" s="18"/>
      <c r="K103" s="18" t="s">
        <v>98</v>
      </c>
      <c r="L103" s="18"/>
      <c r="M103" s="34"/>
      <c r="N103" s="18" t="s">
        <v>98</v>
      </c>
      <c r="O103" s="18"/>
      <c r="P103" s="34"/>
      <c r="Q103" s="18"/>
      <c r="R103" s="1"/>
      <c r="S103" s="38">
        <v>45006</v>
      </c>
      <c r="T103" s="1" t="s">
        <v>697</v>
      </c>
      <c r="U103" s="18" t="s">
        <v>148</v>
      </c>
      <c r="V103" s="18" t="s">
        <v>149</v>
      </c>
      <c r="W103" s="18" t="s">
        <v>698</v>
      </c>
      <c r="X103" s="18" t="s">
        <v>149</v>
      </c>
      <c r="Y103" s="1"/>
      <c r="Z103" s="1"/>
      <c r="AA103" s="18"/>
      <c r="AB103" s="38"/>
      <c r="AC103" s="38" t="s">
        <v>699</v>
      </c>
      <c r="AD103" s="38" t="s">
        <v>96</v>
      </c>
      <c r="AE103" s="18" t="s">
        <v>192</v>
      </c>
      <c r="AF103" s="18" t="s">
        <v>700</v>
      </c>
      <c r="AG103" s="18" t="s">
        <v>184</v>
      </c>
      <c r="AH103" s="18" t="s">
        <v>350</v>
      </c>
      <c r="AI103" s="18"/>
      <c r="AJ103" s="36" t="str">
        <f>IF(Table1[[#This Row],[Scope]]="Low",1,IF(Table1[[#This Row],[Scope]]="Medium",2,IF(Table1[[#This Row],[Scope]]="High",3,"")))</f>
        <v/>
      </c>
      <c r="AK103" s="36"/>
      <c r="AL103" s="18"/>
      <c r="AO103" s="18" t="str">
        <f>_xlfn.TEXTJOIN(", ",TRUE,Table1[[#This Row],[Primary Assignee]:[Tertiary Assignee]])</f>
        <v/>
      </c>
      <c r="AP103" s="1" t="s">
        <v>351</v>
      </c>
      <c r="AQ103" s="40"/>
      <c r="AR103" s="40"/>
      <c r="AS103" s="40"/>
      <c r="AT103" s="1" t="s">
        <v>701</v>
      </c>
      <c r="AU103" s="48">
        <f>(Table1[[#This Row],[Start time]])</f>
        <v>45009.436932870369</v>
      </c>
      <c r="AV103" s="52" t="str">
        <f>IF(AND(Table1[[#This Row],[Current Status]]="Closed",AS103&lt;&gt;""),AS103-AU103,"")</f>
        <v/>
      </c>
    </row>
    <row r="104" spans="1:50" ht="35.15" customHeight="1" x14ac:dyDescent="0.35">
      <c r="A104" s="20">
        <v>123</v>
      </c>
      <c r="B104" s="21">
        <v>45016.460266203707</v>
      </c>
      <c r="C104" s="21">
        <v>45016.460902777777</v>
      </c>
      <c r="D104" s="32" t="s">
        <v>240</v>
      </c>
      <c r="E104" s="18" t="s">
        <v>110</v>
      </c>
      <c r="F104" s="18" t="s">
        <v>229</v>
      </c>
      <c r="G104" s="18"/>
      <c r="H104" s="18"/>
      <c r="I104" s="18"/>
      <c r="J104" s="18"/>
      <c r="K104" s="18" t="s">
        <v>96</v>
      </c>
      <c r="L104" s="18" t="s">
        <v>702</v>
      </c>
      <c r="M104" s="34" t="s">
        <v>262</v>
      </c>
      <c r="N104" s="18" t="s">
        <v>96</v>
      </c>
      <c r="O104" s="18" t="s">
        <v>263</v>
      </c>
      <c r="P104" s="34" t="s">
        <v>703</v>
      </c>
      <c r="Q104" s="18"/>
      <c r="R104" s="1"/>
      <c r="S104" s="38">
        <v>45014</v>
      </c>
      <c r="T104" s="1" t="s">
        <v>697</v>
      </c>
      <c r="U104" s="18" t="s">
        <v>148</v>
      </c>
      <c r="V104" s="18" t="s">
        <v>149</v>
      </c>
      <c r="W104" s="18" t="s">
        <v>704</v>
      </c>
      <c r="X104" s="18" t="s">
        <v>149</v>
      </c>
      <c r="Y104" s="1"/>
      <c r="Z104" s="1"/>
      <c r="AA104" s="18"/>
      <c r="AB104" s="38"/>
      <c r="AC104" s="38" t="s">
        <v>705</v>
      </c>
      <c r="AD104" s="38" t="s">
        <v>96</v>
      </c>
      <c r="AE104" s="18" t="s">
        <v>706</v>
      </c>
      <c r="AF104" s="18" t="s">
        <v>707</v>
      </c>
      <c r="AG104" s="18" t="s">
        <v>184</v>
      </c>
      <c r="AH104" s="18" t="s">
        <v>108</v>
      </c>
      <c r="AI104" s="18" t="s">
        <v>142</v>
      </c>
      <c r="AJ104" s="36">
        <f>IF(Table1[[#This Row],[Scope]]="Low",1,IF(Table1[[#This Row],[Scope]]="Medium",2,IF(Table1[[#This Row],[Scope]]="High",3,"")))</f>
        <v>1</v>
      </c>
      <c r="AK104" s="36">
        <v>0.17</v>
      </c>
      <c r="AL104" s="18" t="s">
        <v>110</v>
      </c>
      <c r="AO104" s="18" t="str">
        <f>_xlfn.TEXTJOIN(", ",TRUE,Table1[[#This Row],[Primary Assignee]:[Tertiary Assignee]])</f>
        <v>Nick D'Angelo</v>
      </c>
      <c r="AP104" s="1" t="s">
        <v>111</v>
      </c>
      <c r="AQ104" s="40"/>
      <c r="AR104" s="40"/>
      <c r="AS104" s="40">
        <v>45033</v>
      </c>
      <c r="AT104" s="1" t="s">
        <v>708</v>
      </c>
      <c r="AU104" s="48">
        <f>(Table1[[#This Row],[Start time]])</f>
        <v>45016.460266203707</v>
      </c>
      <c r="AV104" s="52">
        <f>IF(AND(Table1[[#This Row],[Current Status]]="Closed",AS104&lt;&gt;""),AS104-AU104,"")</f>
        <v>16.539733796293149</v>
      </c>
      <c r="AW104" s="63"/>
      <c r="AX104" s="64"/>
    </row>
    <row r="105" spans="1:50" ht="35.15" customHeight="1" x14ac:dyDescent="0.35">
      <c r="A105" s="20">
        <v>124</v>
      </c>
      <c r="B105" s="21">
        <v>45019.50099537037</v>
      </c>
      <c r="C105" s="21">
        <v>45019.502256944441</v>
      </c>
      <c r="D105" s="32" t="s">
        <v>240</v>
      </c>
      <c r="E105" s="18" t="s">
        <v>110</v>
      </c>
      <c r="F105" s="18" t="s">
        <v>229</v>
      </c>
      <c r="G105" s="18"/>
      <c r="H105" s="18"/>
      <c r="I105" s="18"/>
      <c r="J105" s="18"/>
      <c r="K105" s="18" t="s">
        <v>98</v>
      </c>
      <c r="L105" s="18"/>
      <c r="M105" s="34"/>
      <c r="N105" s="18" t="s">
        <v>98</v>
      </c>
      <c r="O105" s="18"/>
      <c r="P105" s="34"/>
      <c r="Q105" s="18"/>
      <c r="R105" s="1"/>
      <c r="S105" s="38">
        <v>44998</v>
      </c>
      <c r="T105" s="1" t="s">
        <v>709</v>
      </c>
      <c r="U105" s="18" t="s">
        <v>148</v>
      </c>
      <c r="V105" s="18" t="s">
        <v>149</v>
      </c>
      <c r="W105" s="18" t="s">
        <v>710</v>
      </c>
      <c r="X105" s="18" t="s">
        <v>149</v>
      </c>
      <c r="Y105" s="1"/>
      <c r="Z105" s="1"/>
      <c r="AA105" s="18"/>
      <c r="AB105" s="38"/>
      <c r="AC105" s="38" t="s">
        <v>711</v>
      </c>
      <c r="AD105" s="38" t="s">
        <v>96</v>
      </c>
      <c r="AE105" s="18" t="s">
        <v>706</v>
      </c>
      <c r="AF105" s="18"/>
      <c r="AG105" s="18" t="s">
        <v>712</v>
      </c>
      <c r="AH105" s="18" t="s">
        <v>108</v>
      </c>
      <c r="AI105" s="18" t="s">
        <v>166</v>
      </c>
      <c r="AJ105" s="36">
        <f>IF(Table1[[#This Row],[Scope]]="Low",1,IF(Table1[[#This Row],[Scope]]="Medium",2,IF(Table1[[#This Row],[Scope]]="High",3,"")))</f>
        <v>3</v>
      </c>
      <c r="AK105" s="36">
        <v>0.17</v>
      </c>
      <c r="AL105" s="18" t="s">
        <v>713</v>
      </c>
      <c r="AO105" s="18" t="str">
        <f>_xlfn.TEXTJOIN(", ",TRUE,Table1[[#This Row],[Primary Assignee]:[Tertiary Assignee]])</f>
        <v>Joann Boduch</v>
      </c>
      <c r="AP105" s="1" t="s">
        <v>111</v>
      </c>
      <c r="AQ105" s="40"/>
      <c r="AR105" s="40"/>
      <c r="AS105" s="40">
        <v>45296</v>
      </c>
      <c r="AT105" s="1" t="s">
        <v>714</v>
      </c>
      <c r="AU105" s="48">
        <f>(Table1[[#This Row],[Start time]])</f>
        <v>45019.50099537037</v>
      </c>
      <c r="AV105" s="52">
        <f>IF(AND(Table1[[#This Row],[Current Status]]="Closed",AS105&lt;&gt;""),AS105-AU105,"")</f>
        <v>276.49900462962978</v>
      </c>
    </row>
    <row r="106" spans="1:50" ht="35.15" customHeight="1" x14ac:dyDescent="0.35">
      <c r="A106" s="20">
        <v>125</v>
      </c>
      <c r="B106" s="21">
        <v>45019.627106481479</v>
      </c>
      <c r="C106" s="21">
        <v>45019.628263888888</v>
      </c>
      <c r="D106" s="32" t="s">
        <v>197</v>
      </c>
      <c r="E106" s="18" t="s">
        <v>365</v>
      </c>
      <c r="F106" s="18" t="s">
        <v>90</v>
      </c>
      <c r="G106" s="18"/>
      <c r="H106" s="18" t="s">
        <v>122</v>
      </c>
      <c r="I106" s="18"/>
      <c r="J106" s="18"/>
      <c r="K106" s="18" t="s">
        <v>98</v>
      </c>
      <c r="L106" s="18"/>
      <c r="M106" s="34"/>
      <c r="N106" s="18" t="s">
        <v>98</v>
      </c>
      <c r="O106" s="18"/>
      <c r="P106" s="34"/>
      <c r="Q106" s="18"/>
      <c r="R106" s="1"/>
      <c r="S106" s="38">
        <v>45020</v>
      </c>
      <c r="T106" s="1" t="s">
        <v>715</v>
      </c>
      <c r="U106" s="18" t="s">
        <v>98</v>
      </c>
      <c r="V106" s="18" t="s">
        <v>716</v>
      </c>
      <c r="W106" s="18" t="s">
        <v>717</v>
      </c>
      <c r="X106" s="18" t="s">
        <v>202</v>
      </c>
      <c r="Y106" s="1" t="s">
        <v>718</v>
      </c>
      <c r="Z106" s="1"/>
      <c r="AA106" s="18" t="s">
        <v>104</v>
      </c>
      <c r="AB106" s="38">
        <v>45035</v>
      </c>
      <c r="AC106" s="38" t="s">
        <v>719</v>
      </c>
      <c r="AD106" s="38" t="s">
        <v>720</v>
      </c>
      <c r="AE106" s="18" t="s">
        <v>165</v>
      </c>
      <c r="AF106" s="18"/>
      <c r="AG106" s="18" t="s">
        <v>184</v>
      </c>
      <c r="AH106" s="18" t="s">
        <v>108</v>
      </c>
      <c r="AI106" s="18" t="s">
        <v>109</v>
      </c>
      <c r="AJ106" s="36">
        <f>IF(Table1[[#This Row],[Scope]]="Low",1,IF(Table1[[#This Row],[Scope]]="Medium",2,IF(Table1[[#This Row],[Scope]]="High",3,"")))</f>
        <v>2</v>
      </c>
      <c r="AK106" s="36">
        <v>0.33</v>
      </c>
      <c r="AL106" s="18" t="s">
        <v>132</v>
      </c>
      <c r="AO106" s="18" t="str">
        <f>_xlfn.TEXTJOIN(", ",TRUE,Table1[[#This Row],[Primary Assignee]:[Tertiary Assignee]])</f>
        <v>Shiva Devarajan</v>
      </c>
      <c r="AP106" s="1" t="s">
        <v>111</v>
      </c>
      <c r="AQ106" s="40"/>
      <c r="AR106" s="40"/>
      <c r="AS106" s="40">
        <v>45035</v>
      </c>
      <c r="AT106" s="1" t="s">
        <v>721</v>
      </c>
      <c r="AU106" s="48">
        <f>(Table1[[#This Row],[Start time]])</f>
        <v>45019.627106481479</v>
      </c>
      <c r="AV106" s="52">
        <f>IF(AND(Table1[[#This Row],[Current Status]]="Closed",AS106&lt;&gt;""),AS106-AU106,"")</f>
        <v>15.372893518520868</v>
      </c>
      <c r="AW106" s="63"/>
      <c r="AX106" s="64"/>
    </row>
    <row r="107" spans="1:50" ht="35.15" customHeight="1" x14ac:dyDescent="0.35">
      <c r="A107" s="20">
        <v>126</v>
      </c>
      <c r="B107" s="21">
        <v>45022.363796296297</v>
      </c>
      <c r="C107" s="21">
        <v>45022.367037037038</v>
      </c>
      <c r="D107" s="32" t="s">
        <v>287</v>
      </c>
      <c r="E107" s="18" t="s">
        <v>288</v>
      </c>
      <c r="F107" s="18" t="s">
        <v>289</v>
      </c>
      <c r="G107" s="18" t="s">
        <v>290</v>
      </c>
      <c r="H107" s="18"/>
      <c r="I107" s="18"/>
      <c r="J107" s="18"/>
      <c r="K107" s="18" t="s">
        <v>98</v>
      </c>
      <c r="L107" s="18"/>
      <c r="M107" s="34"/>
      <c r="N107" s="18" t="s">
        <v>98</v>
      </c>
      <c r="O107" s="18"/>
      <c r="P107" s="34"/>
      <c r="Q107" s="18"/>
      <c r="R107" s="1"/>
      <c r="S107" s="38">
        <v>45022</v>
      </c>
      <c r="T107" s="1"/>
      <c r="U107" s="18" t="s">
        <v>148</v>
      </c>
      <c r="V107" s="27" t="s">
        <v>149</v>
      </c>
      <c r="W107" s="18" t="s">
        <v>722</v>
      </c>
      <c r="X107" s="18" t="s">
        <v>189</v>
      </c>
      <c r="Y107" s="1" t="s">
        <v>722</v>
      </c>
      <c r="Z107" s="1"/>
      <c r="AA107" s="18" t="s">
        <v>238</v>
      </c>
      <c r="AB107" s="38"/>
      <c r="AC107" s="38" t="s">
        <v>723</v>
      </c>
      <c r="AD107" s="38" t="s">
        <v>96</v>
      </c>
      <c r="AE107" s="18" t="s">
        <v>706</v>
      </c>
      <c r="AF107" s="18" t="s">
        <v>724</v>
      </c>
      <c r="AG107" s="18" t="s">
        <v>184</v>
      </c>
      <c r="AH107" s="18" t="s">
        <v>108</v>
      </c>
      <c r="AI107" s="18" t="s">
        <v>142</v>
      </c>
      <c r="AJ107" s="36">
        <f>IF(Table1[[#This Row],[Scope]]="Low",1,IF(Table1[[#This Row],[Scope]]="Medium",2,IF(Table1[[#This Row],[Scope]]="High",3,"")))</f>
        <v>1</v>
      </c>
      <c r="AK107" s="36"/>
      <c r="AL107" s="18" t="s">
        <v>378</v>
      </c>
      <c r="AO107" s="18" t="str">
        <f>_xlfn.TEXTJOIN(", ",TRUE,Table1[[#This Row],[Primary Assignee]:[Tertiary Assignee]])</f>
        <v>Bethany Huard</v>
      </c>
      <c r="AP107" s="1" t="s">
        <v>111</v>
      </c>
      <c r="AQ107" s="40"/>
      <c r="AR107" s="40"/>
      <c r="AS107" s="40">
        <v>45043</v>
      </c>
      <c r="AT107" s="1"/>
      <c r="AU107" s="48">
        <f>(Table1[[#This Row],[Start time]])</f>
        <v>45022.363796296297</v>
      </c>
      <c r="AV107" s="52">
        <f>IF(AND(Table1[[#This Row],[Current Status]]="Closed",AS107&lt;&gt;""),AS107-AU107,"")</f>
        <v>20.636203703703359</v>
      </c>
    </row>
    <row r="108" spans="1:50" ht="35.15" customHeight="1" x14ac:dyDescent="0.35">
      <c r="A108" s="20">
        <v>128</v>
      </c>
      <c r="B108" s="21">
        <v>45022.650821759256</v>
      </c>
      <c r="C108" s="21">
        <v>45022.655914351853</v>
      </c>
      <c r="D108" s="32" t="s">
        <v>93</v>
      </c>
      <c r="E108" s="18" t="s">
        <v>92</v>
      </c>
      <c r="F108" s="18" t="s">
        <v>90</v>
      </c>
      <c r="G108" s="18"/>
      <c r="H108" s="18" t="s">
        <v>234</v>
      </c>
      <c r="I108" s="18"/>
      <c r="J108" s="18"/>
      <c r="K108" s="18" t="s">
        <v>98</v>
      </c>
      <c r="L108" s="18"/>
      <c r="M108" s="34"/>
      <c r="N108" s="18" t="s">
        <v>96</v>
      </c>
      <c r="O108" s="18" t="s">
        <v>725</v>
      </c>
      <c r="P108" s="34" t="s">
        <v>726</v>
      </c>
      <c r="Q108" s="18"/>
      <c r="R108" s="1"/>
      <c r="S108" s="38">
        <v>45023</v>
      </c>
      <c r="T108" s="1" t="s">
        <v>727</v>
      </c>
      <c r="U108" s="18" t="s">
        <v>98</v>
      </c>
      <c r="V108" s="18" t="s">
        <v>728</v>
      </c>
      <c r="W108" s="18" t="s">
        <v>729</v>
      </c>
      <c r="X108" s="18" t="s">
        <v>101</v>
      </c>
      <c r="Y108" s="1"/>
      <c r="Z108" s="1"/>
      <c r="AA108" s="18" t="s">
        <v>104</v>
      </c>
      <c r="AB108" s="38">
        <v>45037</v>
      </c>
      <c r="AC108" s="38" t="s">
        <v>719</v>
      </c>
      <c r="AD108" s="38" t="s">
        <v>720</v>
      </c>
      <c r="AE108" s="18" t="s">
        <v>165</v>
      </c>
      <c r="AF108" s="18" t="s">
        <v>730</v>
      </c>
      <c r="AG108" s="18" t="s">
        <v>184</v>
      </c>
      <c r="AH108" s="18" t="s">
        <v>108</v>
      </c>
      <c r="AI108" s="18" t="s">
        <v>166</v>
      </c>
      <c r="AJ108" s="36">
        <f>IF(Table1[[#This Row],[Scope]]="Low",1,IF(Table1[[#This Row],[Scope]]="Medium",2,IF(Table1[[#This Row],[Scope]]="High",3,"")))</f>
        <v>3</v>
      </c>
      <c r="AK108" s="36">
        <v>0.5</v>
      </c>
      <c r="AL108" s="18" t="s">
        <v>378</v>
      </c>
      <c r="AO108" s="18" t="str">
        <f>_xlfn.TEXTJOIN(", ",TRUE,Table1[[#This Row],[Primary Assignee]:[Tertiary Assignee]])</f>
        <v>Bethany Huard</v>
      </c>
      <c r="AP108" s="1" t="s">
        <v>111</v>
      </c>
      <c r="AQ108" s="40"/>
      <c r="AR108" s="40"/>
      <c r="AS108" s="40">
        <v>45037</v>
      </c>
      <c r="AT108" s="1"/>
      <c r="AU108" s="48">
        <f>(Table1[[#This Row],[Start time]])</f>
        <v>45022.650821759256</v>
      </c>
      <c r="AV108" s="52">
        <f>IF(AND(Table1[[#This Row],[Current Status]]="Closed",AS108&lt;&gt;""),AS108-AU108,"")</f>
        <v>14.34917824074364</v>
      </c>
      <c r="AW108" s="63"/>
      <c r="AX108" s="64"/>
    </row>
    <row r="109" spans="1:50" ht="35.15" customHeight="1" x14ac:dyDescent="0.35">
      <c r="A109" s="20">
        <v>129</v>
      </c>
      <c r="B109" s="21">
        <v>45022.659004629626</v>
      </c>
      <c r="C109" s="21">
        <v>45022.661157407405</v>
      </c>
      <c r="D109" s="32" t="s">
        <v>650</v>
      </c>
      <c r="E109" s="18" t="s">
        <v>651</v>
      </c>
      <c r="F109" s="18" t="s">
        <v>90</v>
      </c>
      <c r="G109" s="18"/>
      <c r="H109" s="18" t="s">
        <v>91</v>
      </c>
      <c r="I109" s="18"/>
      <c r="J109" s="18"/>
      <c r="K109" s="18" t="s">
        <v>98</v>
      </c>
      <c r="L109" s="18"/>
      <c r="M109" s="34"/>
      <c r="N109" s="18" t="s">
        <v>96</v>
      </c>
      <c r="O109" s="18" t="s">
        <v>582</v>
      </c>
      <c r="P109" s="34" t="s">
        <v>583</v>
      </c>
      <c r="Q109" s="18"/>
      <c r="R109" s="1"/>
      <c r="S109" s="38">
        <v>45023</v>
      </c>
      <c r="T109" s="1" t="s">
        <v>727</v>
      </c>
      <c r="U109" s="18" t="s">
        <v>98</v>
      </c>
      <c r="V109" s="18" t="s">
        <v>652</v>
      </c>
      <c r="W109" s="18" t="s">
        <v>653</v>
      </c>
      <c r="X109" s="18" t="s">
        <v>202</v>
      </c>
      <c r="Y109" s="1"/>
      <c r="Z109" s="1"/>
      <c r="AA109" s="18" t="s">
        <v>152</v>
      </c>
      <c r="AB109" s="38"/>
      <c r="AC109" s="38" t="s">
        <v>731</v>
      </c>
      <c r="AD109" s="38" t="s">
        <v>96</v>
      </c>
      <c r="AE109" s="18" t="s">
        <v>192</v>
      </c>
      <c r="AF109" s="18" t="s">
        <v>732</v>
      </c>
      <c r="AG109" s="18" t="s">
        <v>184</v>
      </c>
      <c r="AH109" s="18" t="s">
        <v>108</v>
      </c>
      <c r="AI109" s="18" t="s">
        <v>109</v>
      </c>
      <c r="AJ109" s="36">
        <f>IF(Table1[[#This Row],[Scope]]="Low",1,IF(Table1[[#This Row],[Scope]]="Medium",2,IF(Table1[[#This Row],[Scope]]="High",3,"")))</f>
        <v>2</v>
      </c>
      <c r="AK109" s="36">
        <v>0.25</v>
      </c>
      <c r="AL109" s="18" t="s">
        <v>581</v>
      </c>
      <c r="AO109" s="18" t="str">
        <f>_xlfn.TEXTJOIN(", ",TRUE,Table1[[#This Row],[Primary Assignee]:[Tertiary Assignee]])</f>
        <v>Nicholas Gregoretti</v>
      </c>
      <c r="AP109" s="1" t="s">
        <v>111</v>
      </c>
      <c r="AQ109" s="40"/>
      <c r="AR109" s="40"/>
      <c r="AS109" s="40">
        <v>45061</v>
      </c>
      <c r="AT109" s="1"/>
      <c r="AU109" s="48">
        <f>(Table1[[#This Row],[Start time]])</f>
        <v>45022.659004629626</v>
      </c>
      <c r="AV109" s="52">
        <f>IF(AND(Table1[[#This Row],[Current Status]]="Closed",AS109&lt;&gt;""),AS109-AU109,"")</f>
        <v>38.340995370374003</v>
      </c>
    </row>
    <row r="110" spans="1:50" ht="35.15" customHeight="1" x14ac:dyDescent="0.35">
      <c r="A110" s="20">
        <v>131</v>
      </c>
      <c r="B110" s="21">
        <v>45026.375949074078</v>
      </c>
      <c r="C110" s="21">
        <v>45026.378807870373</v>
      </c>
      <c r="D110" s="34" t="s">
        <v>293</v>
      </c>
      <c r="E110" s="18" t="s">
        <v>292</v>
      </c>
      <c r="F110" s="18" t="s">
        <v>155</v>
      </c>
      <c r="G110" s="18"/>
      <c r="H110" s="18"/>
      <c r="I110" s="18" t="s">
        <v>222</v>
      </c>
      <c r="J110" s="18"/>
      <c r="K110" s="18" t="s">
        <v>98</v>
      </c>
      <c r="L110" s="18"/>
      <c r="M110" s="34"/>
      <c r="N110" s="18" t="s">
        <v>98</v>
      </c>
      <c r="O110" s="18"/>
      <c r="P110" s="34"/>
      <c r="Q110" s="18"/>
      <c r="R110" s="1"/>
      <c r="S110" s="38">
        <v>45026</v>
      </c>
      <c r="T110" s="1" t="s">
        <v>697</v>
      </c>
      <c r="U110" s="18" t="s">
        <v>98</v>
      </c>
      <c r="V110" s="28" t="s">
        <v>733</v>
      </c>
      <c r="W110" s="18" t="s">
        <v>734</v>
      </c>
      <c r="X110" s="18" t="s">
        <v>130</v>
      </c>
      <c r="Y110" s="1"/>
      <c r="Z110" s="1"/>
      <c r="AA110" s="18" t="s">
        <v>210</v>
      </c>
      <c r="AB110" s="38"/>
      <c r="AC110" s="38" t="s">
        <v>735</v>
      </c>
      <c r="AD110" s="38" t="s">
        <v>96</v>
      </c>
      <c r="AE110" s="18" t="s">
        <v>192</v>
      </c>
      <c r="AF110" s="18" t="s">
        <v>736</v>
      </c>
      <c r="AG110" s="18" t="s">
        <v>184</v>
      </c>
      <c r="AH110" s="18" t="s">
        <v>108</v>
      </c>
      <c r="AI110" s="18" t="s">
        <v>142</v>
      </c>
      <c r="AJ110" s="36">
        <f>IF(Table1[[#This Row],[Scope]]="Low",1,IF(Table1[[#This Row],[Scope]]="Medium",2,IF(Table1[[#This Row],[Scope]]="High",3,"")))</f>
        <v>1</v>
      </c>
      <c r="AK110" s="36">
        <v>0.33</v>
      </c>
      <c r="AL110" s="18" t="s">
        <v>212</v>
      </c>
      <c r="AO110" s="18" t="str">
        <f>_xlfn.TEXTJOIN(", ",TRUE,Table1[[#This Row],[Primary Assignee]:[Tertiary Assignee]])</f>
        <v>Ava Damri</v>
      </c>
      <c r="AP110" s="1" t="s">
        <v>111</v>
      </c>
      <c r="AQ110" s="40"/>
      <c r="AR110" s="40"/>
      <c r="AS110" s="40">
        <v>45028</v>
      </c>
      <c r="AT110" s="1" t="s">
        <v>737</v>
      </c>
      <c r="AU110" s="48">
        <f>(Table1[[#This Row],[Start time]])</f>
        <v>45026.375949074078</v>
      </c>
      <c r="AV110" s="52">
        <f>IF(AND(Table1[[#This Row],[Current Status]]="Closed",AS110&lt;&gt;""),AS110-AU110,"")</f>
        <v>1.6240509259223472</v>
      </c>
      <c r="AW110" s="63"/>
      <c r="AX110" s="64"/>
    </row>
    <row r="111" spans="1:50" ht="35.15" customHeight="1" x14ac:dyDescent="0.35">
      <c r="A111" s="20">
        <v>132</v>
      </c>
      <c r="B111" s="21">
        <v>45027.337962962964</v>
      </c>
      <c r="C111" s="21">
        <v>45027.343831018516</v>
      </c>
      <c r="D111" s="34" t="s">
        <v>738</v>
      </c>
      <c r="E111" s="18" t="s">
        <v>739</v>
      </c>
      <c r="F111" s="18" t="s">
        <v>90</v>
      </c>
      <c r="G111" s="18"/>
      <c r="H111" s="18" t="s">
        <v>369</v>
      </c>
      <c r="I111" s="18"/>
      <c r="J111" s="18"/>
      <c r="K111" s="18" t="s">
        <v>98</v>
      </c>
      <c r="L111" s="18"/>
      <c r="M111" s="34"/>
      <c r="N111" s="18" t="s">
        <v>98</v>
      </c>
      <c r="O111" s="18"/>
      <c r="P111" s="34"/>
      <c r="Q111" s="18"/>
      <c r="R111" s="1"/>
      <c r="S111" s="38">
        <v>45027</v>
      </c>
      <c r="T111" s="1" t="s">
        <v>740</v>
      </c>
      <c r="U111" s="18" t="s">
        <v>98</v>
      </c>
      <c r="V111" s="18" t="s">
        <v>741</v>
      </c>
      <c r="W111" s="18" t="s">
        <v>742</v>
      </c>
      <c r="X111" s="18" t="s">
        <v>139</v>
      </c>
      <c r="Y111" s="1"/>
      <c r="Z111" s="1"/>
      <c r="AA111" s="18" t="s">
        <v>210</v>
      </c>
      <c r="AB111" s="38"/>
      <c r="AC111" s="38" t="s">
        <v>723</v>
      </c>
      <c r="AD111" s="38" t="s">
        <v>98</v>
      </c>
      <c r="AE111" s="18" t="s">
        <v>165</v>
      </c>
      <c r="AF111" s="18" t="s">
        <v>743</v>
      </c>
      <c r="AG111" s="18" t="s">
        <v>744</v>
      </c>
      <c r="AH111" s="18" t="s">
        <v>108</v>
      </c>
      <c r="AI111" s="18" t="s">
        <v>142</v>
      </c>
      <c r="AJ111" s="36">
        <f>IF(Table1[[#This Row],[Scope]]="Low",1,IF(Table1[[#This Row],[Scope]]="Medium",2,IF(Table1[[#This Row],[Scope]]="High",3,"")))</f>
        <v>1</v>
      </c>
      <c r="AK111" s="36">
        <v>0.5</v>
      </c>
      <c r="AL111" s="18" t="s">
        <v>110</v>
      </c>
      <c r="AO111" s="18" t="str">
        <f>_xlfn.TEXTJOIN(", ",TRUE,Table1[[#This Row],[Primary Assignee]:[Tertiary Assignee]])</f>
        <v>Nick D'Angelo</v>
      </c>
      <c r="AP111" s="1" t="s">
        <v>111</v>
      </c>
      <c r="AQ111" s="40"/>
      <c r="AR111" s="40"/>
      <c r="AS111" s="40">
        <v>45048</v>
      </c>
      <c r="AT111" s="1" t="s">
        <v>745</v>
      </c>
      <c r="AU111" s="48">
        <f>(Table1[[#This Row],[Start time]])</f>
        <v>45027.337962962964</v>
      </c>
      <c r="AV111" s="52">
        <f>IF(AND(Table1[[#This Row],[Current Status]]="Closed",AS111&lt;&gt;""),AS111-AU111,"")</f>
        <v>20.662037037036498</v>
      </c>
    </row>
    <row r="112" spans="1:50" ht="35.15" customHeight="1" x14ac:dyDescent="0.35">
      <c r="A112" s="20">
        <v>133</v>
      </c>
      <c r="B112" s="21">
        <v>45027.373078703706</v>
      </c>
      <c r="C112" s="21">
        <v>45027.373749999999</v>
      </c>
      <c r="D112" s="32" t="s">
        <v>135</v>
      </c>
      <c r="E112" s="18" t="s">
        <v>134</v>
      </c>
      <c r="F112" s="18" t="s">
        <v>229</v>
      </c>
      <c r="G112" s="18"/>
      <c r="H112" s="18"/>
      <c r="I112" s="18"/>
      <c r="J112" s="18"/>
      <c r="K112" s="18" t="s">
        <v>98</v>
      </c>
      <c r="L112" s="18"/>
      <c r="M112" s="34"/>
      <c r="N112" s="18" t="s">
        <v>98</v>
      </c>
      <c r="O112" s="18"/>
      <c r="P112" s="34"/>
      <c r="Q112" s="18"/>
      <c r="R112" s="1"/>
      <c r="S112" s="38">
        <v>45040</v>
      </c>
      <c r="T112" s="1" t="s">
        <v>697</v>
      </c>
      <c r="U112" s="18" t="s">
        <v>148</v>
      </c>
      <c r="V112" s="18" t="s">
        <v>149</v>
      </c>
      <c r="W112" s="18" t="s">
        <v>746</v>
      </c>
      <c r="X112" s="18" t="s">
        <v>149</v>
      </c>
      <c r="Y112" s="1"/>
      <c r="Z112" s="1"/>
      <c r="AA112" s="18"/>
      <c r="AB112" s="38"/>
      <c r="AC112" s="38" t="s">
        <v>747</v>
      </c>
      <c r="AD112" s="38" t="s">
        <v>96</v>
      </c>
      <c r="AE112" s="18" t="s">
        <v>706</v>
      </c>
      <c r="AF112" s="18"/>
      <c r="AG112" s="18" t="s">
        <v>184</v>
      </c>
      <c r="AH112" s="18" t="s">
        <v>108</v>
      </c>
      <c r="AI112" s="18" t="s">
        <v>109</v>
      </c>
      <c r="AJ112" s="36">
        <f>IF(Table1[[#This Row],[Scope]]="Low",1,IF(Table1[[#This Row],[Scope]]="Medium",2,IF(Table1[[#This Row],[Scope]]="High",3,"")))</f>
        <v>2</v>
      </c>
      <c r="AK112" s="36">
        <v>1</v>
      </c>
      <c r="AL112" s="18" t="s">
        <v>110</v>
      </c>
      <c r="AO112" s="18" t="str">
        <f>_xlfn.TEXTJOIN(", ",TRUE,Table1[[#This Row],[Primary Assignee]:[Tertiary Assignee]])</f>
        <v>Nick D'Angelo</v>
      </c>
      <c r="AP112" s="1" t="s">
        <v>111</v>
      </c>
      <c r="AQ112" s="40"/>
      <c r="AR112" s="40"/>
      <c r="AS112" s="40">
        <v>45048</v>
      </c>
      <c r="AT112" s="1"/>
      <c r="AU112" s="48">
        <f>(Table1[[#This Row],[Start time]])</f>
        <v>45027.373078703706</v>
      </c>
      <c r="AV112" s="52">
        <f>IF(AND(Table1[[#This Row],[Current Status]]="Closed",AS112&lt;&gt;""),AS112-AU112,"")</f>
        <v>20.626921296294313</v>
      </c>
      <c r="AW112" s="63"/>
      <c r="AX112" s="64"/>
    </row>
    <row r="113" spans="1:50" ht="35.15" customHeight="1" x14ac:dyDescent="0.35">
      <c r="A113" s="20">
        <v>134</v>
      </c>
      <c r="B113" s="21">
        <v>45029.698680555557</v>
      </c>
      <c r="C113" s="21">
        <v>45029.700729166667</v>
      </c>
      <c r="D113" s="32" t="s">
        <v>748</v>
      </c>
      <c r="E113" s="18" t="s">
        <v>749</v>
      </c>
      <c r="F113" s="18" t="s">
        <v>90</v>
      </c>
      <c r="G113" s="18"/>
      <c r="H113" s="18" t="s">
        <v>91</v>
      </c>
      <c r="I113" s="18"/>
      <c r="J113" s="18"/>
      <c r="K113" s="18" t="s">
        <v>98</v>
      </c>
      <c r="L113" s="18"/>
      <c r="M113" s="34"/>
      <c r="N113" s="18" t="s">
        <v>96</v>
      </c>
      <c r="O113" s="18" t="s">
        <v>750</v>
      </c>
      <c r="P113" s="34" t="s">
        <v>751</v>
      </c>
      <c r="Q113" s="18"/>
      <c r="R113" s="1"/>
      <c r="S113" s="38">
        <v>45030</v>
      </c>
      <c r="T113" s="1" t="s">
        <v>727</v>
      </c>
      <c r="U113" s="18" t="s">
        <v>98</v>
      </c>
      <c r="V113" s="18" t="s">
        <v>752</v>
      </c>
      <c r="W113" s="18" t="s">
        <v>753</v>
      </c>
      <c r="X113" s="18" t="s">
        <v>189</v>
      </c>
      <c r="Y113" s="1"/>
      <c r="Z113" s="1"/>
      <c r="AA113" s="18" t="s">
        <v>104</v>
      </c>
      <c r="AB113" s="38">
        <v>45044</v>
      </c>
      <c r="AC113" s="38" t="s">
        <v>699</v>
      </c>
      <c r="AD113" s="38" t="s">
        <v>720</v>
      </c>
      <c r="AE113" s="18" t="s">
        <v>192</v>
      </c>
      <c r="AF113" s="18" t="s">
        <v>754</v>
      </c>
      <c r="AG113" s="18" t="s">
        <v>184</v>
      </c>
      <c r="AH113" s="18" t="s">
        <v>350</v>
      </c>
      <c r="AI113" s="18"/>
      <c r="AJ113" s="36" t="str">
        <f>IF(Table1[[#This Row],[Scope]]="Low",1,IF(Table1[[#This Row],[Scope]]="Medium",2,IF(Table1[[#This Row],[Scope]]="High",3,"")))</f>
        <v/>
      </c>
      <c r="AK113" s="36"/>
      <c r="AL113" s="18"/>
      <c r="AO113" s="18" t="str">
        <f>_xlfn.TEXTJOIN(", ",TRUE,Table1[[#This Row],[Primary Assignee]:[Tertiary Assignee]])</f>
        <v/>
      </c>
      <c r="AP113" s="1" t="s">
        <v>351</v>
      </c>
      <c r="AQ113" s="40"/>
      <c r="AR113" s="40"/>
      <c r="AS113" s="40"/>
      <c r="AT113" s="1" t="s">
        <v>701</v>
      </c>
      <c r="AU113" s="48">
        <f>(Table1[[#This Row],[Start time]])</f>
        <v>45029.698680555557</v>
      </c>
      <c r="AV113" s="52" t="str">
        <f>IF(AND(Table1[[#This Row],[Current Status]]="Closed",AS113&lt;&gt;""),AS113-AU113,"")</f>
        <v/>
      </c>
    </row>
    <row r="114" spans="1:50" ht="35.15" customHeight="1" x14ac:dyDescent="0.35">
      <c r="A114" s="20">
        <v>135</v>
      </c>
      <c r="B114" s="21">
        <v>45035.54283564815</v>
      </c>
      <c r="C114" s="21">
        <v>45035.547696759262</v>
      </c>
      <c r="D114" s="32" t="s">
        <v>93</v>
      </c>
      <c r="E114" s="18" t="s">
        <v>92</v>
      </c>
      <c r="F114" s="18" t="s">
        <v>90</v>
      </c>
      <c r="G114" s="18"/>
      <c r="H114" s="18" t="s">
        <v>234</v>
      </c>
      <c r="I114" s="18"/>
      <c r="J114" s="18"/>
      <c r="K114" s="18" t="s">
        <v>98</v>
      </c>
      <c r="L114" s="18"/>
      <c r="M114" s="34"/>
      <c r="N114" s="18" t="s">
        <v>96</v>
      </c>
      <c r="O114" s="18" t="s">
        <v>263</v>
      </c>
      <c r="P114" s="34" t="s">
        <v>264</v>
      </c>
      <c r="Q114" s="18"/>
      <c r="R114" s="1"/>
      <c r="S114" s="38">
        <v>45037</v>
      </c>
      <c r="T114" s="1" t="s">
        <v>727</v>
      </c>
      <c r="U114" s="18" t="s">
        <v>98</v>
      </c>
      <c r="V114" s="18" t="s">
        <v>755</v>
      </c>
      <c r="W114" s="18" t="s">
        <v>756</v>
      </c>
      <c r="X114" s="18" t="s">
        <v>101</v>
      </c>
      <c r="Y114" s="1"/>
      <c r="Z114" s="1"/>
      <c r="AA114" s="18" t="s">
        <v>191</v>
      </c>
      <c r="AB114" s="38">
        <v>45044</v>
      </c>
      <c r="AC114" s="38" t="s">
        <v>757</v>
      </c>
      <c r="AD114" s="38" t="s">
        <v>96</v>
      </c>
      <c r="AE114" s="18" t="s">
        <v>175</v>
      </c>
      <c r="AF114" s="18" t="s">
        <v>758</v>
      </c>
      <c r="AG114" s="18" t="s">
        <v>184</v>
      </c>
      <c r="AH114" s="18" t="s">
        <v>108</v>
      </c>
      <c r="AI114" s="18" t="s">
        <v>166</v>
      </c>
      <c r="AJ114" s="36">
        <f>IF(Table1[[#This Row],[Scope]]="Low",1,IF(Table1[[#This Row],[Scope]]="Medium",2,IF(Table1[[#This Row],[Scope]]="High",3,"")))</f>
        <v>3</v>
      </c>
      <c r="AK114" s="36">
        <v>0.5</v>
      </c>
      <c r="AL114" s="18" t="s">
        <v>212</v>
      </c>
      <c r="AM114" s="1" t="s">
        <v>695</v>
      </c>
      <c r="AO114" s="18" t="str">
        <f>_xlfn.TEXTJOIN(", ",TRUE,Table1[[#This Row],[Primary Assignee]:[Tertiary Assignee]])</f>
        <v>Ava Damri, Logan Webb</v>
      </c>
      <c r="AP114" s="1" t="s">
        <v>111</v>
      </c>
      <c r="AQ114" s="40"/>
      <c r="AR114" s="40"/>
      <c r="AS114" s="40">
        <v>45106</v>
      </c>
      <c r="AT114" s="1" t="s">
        <v>759</v>
      </c>
      <c r="AU114" s="48">
        <f>(Table1[[#This Row],[Start time]])</f>
        <v>45035.54283564815</v>
      </c>
      <c r="AV114" s="52">
        <f>IF(AND(Table1[[#This Row],[Current Status]]="Closed",AS114&lt;&gt;""),AS114-AU114,"")</f>
        <v>70.457164351850224</v>
      </c>
      <c r="AW114" s="63" t="s">
        <v>668</v>
      </c>
      <c r="AX114" s="64"/>
    </row>
    <row r="115" spans="1:50" ht="35.15" customHeight="1" x14ac:dyDescent="0.35">
      <c r="A115" s="20">
        <v>136</v>
      </c>
      <c r="B115" s="21">
        <v>45040.577719907407</v>
      </c>
      <c r="C115" s="21">
        <v>45040.578831018516</v>
      </c>
      <c r="D115" s="32" t="s">
        <v>760</v>
      </c>
      <c r="E115" s="18" t="s">
        <v>761</v>
      </c>
      <c r="F115" s="18" t="s">
        <v>155</v>
      </c>
      <c r="G115" s="18"/>
      <c r="H115" s="18"/>
      <c r="I115" s="18" t="s">
        <v>222</v>
      </c>
      <c r="J115" s="18"/>
      <c r="K115" s="18" t="s">
        <v>98</v>
      </c>
      <c r="L115" s="18"/>
      <c r="M115" s="34"/>
      <c r="N115" s="18" t="s">
        <v>98</v>
      </c>
      <c r="O115" s="18"/>
      <c r="P115" s="34"/>
      <c r="Q115" s="18"/>
      <c r="R115" s="1"/>
      <c r="S115" s="38">
        <v>45043</v>
      </c>
      <c r="T115" s="1" t="s">
        <v>709</v>
      </c>
      <c r="U115" s="18" t="s">
        <v>148</v>
      </c>
      <c r="V115" s="18" t="s">
        <v>149</v>
      </c>
      <c r="W115" s="18" t="s">
        <v>762</v>
      </c>
      <c r="X115" s="18" t="s">
        <v>149</v>
      </c>
      <c r="Y115" s="1"/>
      <c r="Z115" s="1"/>
      <c r="AA115" s="18"/>
      <c r="AB115" s="38"/>
      <c r="AC115" s="38" t="s">
        <v>763</v>
      </c>
      <c r="AD115" s="38" t="s">
        <v>720</v>
      </c>
      <c r="AE115" s="18" t="s">
        <v>175</v>
      </c>
      <c r="AF115" s="18" t="s">
        <v>764</v>
      </c>
      <c r="AG115" s="18" t="s">
        <v>656</v>
      </c>
      <c r="AH115" s="18" t="s">
        <v>108</v>
      </c>
      <c r="AI115" s="18" t="s">
        <v>109</v>
      </c>
      <c r="AJ115" s="36">
        <f>IF(Table1[[#This Row],[Scope]]="Low",1,IF(Table1[[#This Row],[Scope]]="Medium",2,IF(Table1[[#This Row],[Scope]]="High",3,"")))</f>
        <v>2</v>
      </c>
      <c r="AK115" s="36">
        <v>0.17</v>
      </c>
      <c r="AL115" s="18" t="s">
        <v>212</v>
      </c>
      <c r="AO115" s="18" t="str">
        <f>_xlfn.TEXTJOIN(", ",TRUE,Table1[[#This Row],[Primary Assignee]:[Tertiary Assignee]])</f>
        <v>Ava Damri</v>
      </c>
      <c r="AP115" s="18" t="s">
        <v>111</v>
      </c>
      <c r="AQ115" s="40"/>
      <c r="AR115" s="40"/>
      <c r="AS115" s="40">
        <v>45198</v>
      </c>
      <c r="AT115" s="1" t="s">
        <v>765</v>
      </c>
      <c r="AU115" s="48">
        <f>(Table1[[#This Row],[Start time]])</f>
        <v>45040.577719907407</v>
      </c>
      <c r="AV115" s="52">
        <f>IF(AND(Table1[[#This Row],[Current Status]]="Closed",AS115&lt;&gt;""),AS115-AU115,"")</f>
        <v>157.4222800925927</v>
      </c>
    </row>
    <row r="116" spans="1:50" ht="35.15" customHeight="1" x14ac:dyDescent="0.35">
      <c r="A116" s="20">
        <v>137</v>
      </c>
      <c r="B116" s="21">
        <v>45041.331655092596</v>
      </c>
      <c r="C116" s="21">
        <v>45041.332407407404</v>
      </c>
      <c r="D116" s="32" t="s">
        <v>287</v>
      </c>
      <c r="E116" s="18" t="s">
        <v>288</v>
      </c>
      <c r="F116" s="18" t="s">
        <v>289</v>
      </c>
      <c r="G116" s="18" t="s">
        <v>290</v>
      </c>
      <c r="H116" s="18"/>
      <c r="I116" s="18"/>
      <c r="J116" s="18"/>
      <c r="K116" s="18" t="s">
        <v>98</v>
      </c>
      <c r="L116" s="18"/>
      <c r="M116" s="34"/>
      <c r="N116" s="18" t="s">
        <v>98</v>
      </c>
      <c r="O116" s="18"/>
      <c r="P116" s="34"/>
      <c r="Q116" s="18"/>
      <c r="R116" s="1"/>
      <c r="S116" s="38">
        <v>45041</v>
      </c>
      <c r="T116" s="1" t="s">
        <v>727</v>
      </c>
      <c r="U116" s="18" t="s">
        <v>148</v>
      </c>
      <c r="V116" s="18" t="s">
        <v>149</v>
      </c>
      <c r="W116" s="18" t="s">
        <v>766</v>
      </c>
      <c r="X116" s="18" t="s">
        <v>189</v>
      </c>
      <c r="Y116" s="1"/>
      <c r="Z116" s="1"/>
      <c r="AA116" s="18"/>
      <c r="AB116" s="38"/>
      <c r="AC116" s="38"/>
      <c r="AD116" s="38"/>
      <c r="AE116" s="18" t="s">
        <v>706</v>
      </c>
      <c r="AF116" s="18"/>
      <c r="AG116" s="18" t="s">
        <v>184</v>
      </c>
      <c r="AH116" s="18" t="s">
        <v>108</v>
      </c>
      <c r="AI116" s="18" t="s">
        <v>142</v>
      </c>
      <c r="AJ116" s="36">
        <f>IF(Table1[[#This Row],[Scope]]="Low",1,IF(Table1[[#This Row],[Scope]]="Medium",2,IF(Table1[[#This Row],[Scope]]="High",3,"")))</f>
        <v>1</v>
      </c>
      <c r="AK116" s="36">
        <v>0.2</v>
      </c>
      <c r="AL116" s="18" t="s">
        <v>713</v>
      </c>
      <c r="AO116" s="18" t="str">
        <f>_xlfn.TEXTJOIN(", ",TRUE,Table1[[#This Row],[Primary Assignee]:[Tertiary Assignee]])</f>
        <v>Joann Boduch</v>
      </c>
      <c r="AP116" s="1" t="s">
        <v>111</v>
      </c>
      <c r="AQ116" s="40"/>
      <c r="AR116" s="40"/>
      <c r="AS116" s="40">
        <v>45046</v>
      </c>
      <c r="AT116" s="1" t="s">
        <v>767</v>
      </c>
      <c r="AU116" s="48">
        <f>(Table1[[#This Row],[Start time]])</f>
        <v>45041.331655092596</v>
      </c>
      <c r="AV116" s="52">
        <f>IF(AND(Table1[[#This Row],[Current Status]]="Closed",AS116&lt;&gt;""),AS116-AU116,"")</f>
        <v>4.6683449074043892</v>
      </c>
      <c r="AW116" s="63"/>
      <c r="AX116" s="64"/>
    </row>
    <row r="117" spans="1:50" ht="35.15" customHeight="1" x14ac:dyDescent="0.35">
      <c r="A117" s="20">
        <v>138</v>
      </c>
      <c r="B117" s="21">
        <v>45041.440011574072</v>
      </c>
      <c r="C117" s="21">
        <v>45041.455706018518</v>
      </c>
      <c r="D117" s="32" t="s">
        <v>768</v>
      </c>
      <c r="E117" s="18" t="s">
        <v>769</v>
      </c>
      <c r="F117" s="18" t="s">
        <v>176</v>
      </c>
      <c r="G117" s="18"/>
      <c r="H117" s="18"/>
      <c r="I117" s="18" t="s">
        <v>156</v>
      </c>
      <c r="J117" s="18"/>
      <c r="K117" s="18" t="s">
        <v>98</v>
      </c>
      <c r="L117" s="18"/>
      <c r="M117" s="34"/>
      <c r="N117" s="18" t="s">
        <v>96</v>
      </c>
      <c r="O117" s="18" t="s">
        <v>537</v>
      </c>
      <c r="P117" s="34" t="s">
        <v>770</v>
      </c>
      <c r="Q117" s="18"/>
      <c r="R117" s="1"/>
      <c r="S117" s="38">
        <v>45040</v>
      </c>
      <c r="T117" s="1" t="s">
        <v>740</v>
      </c>
      <c r="U117" s="18" t="s">
        <v>98</v>
      </c>
      <c r="V117" s="18" t="s">
        <v>771</v>
      </c>
      <c r="W117" s="18" t="s">
        <v>772</v>
      </c>
      <c r="X117" s="18" t="s">
        <v>130</v>
      </c>
      <c r="Y117" s="1"/>
      <c r="Z117" s="1"/>
      <c r="AA117" s="18" t="s">
        <v>152</v>
      </c>
      <c r="AB117" s="38"/>
      <c r="AC117" s="38" t="s">
        <v>773</v>
      </c>
      <c r="AD117" s="38" t="s">
        <v>96</v>
      </c>
      <c r="AE117" s="18" t="s">
        <v>120</v>
      </c>
      <c r="AF117" s="18"/>
      <c r="AG117" s="18" t="s">
        <v>774</v>
      </c>
      <c r="AH117" s="18" t="s">
        <v>108</v>
      </c>
      <c r="AI117" s="18" t="s">
        <v>166</v>
      </c>
      <c r="AJ117" s="36">
        <f>IF(Table1[[#This Row],[Scope]]="Low",1,IF(Table1[[#This Row],[Scope]]="Medium",2,IF(Table1[[#This Row],[Scope]]="High",3,"")))</f>
        <v>3</v>
      </c>
      <c r="AK117" s="36">
        <v>0.5</v>
      </c>
      <c r="AL117" s="18" t="s">
        <v>378</v>
      </c>
      <c r="AM117" s="1" t="s">
        <v>212</v>
      </c>
      <c r="AO117" s="18" t="str">
        <f>_xlfn.TEXTJOIN(", ",TRUE,Table1[[#This Row],[Primary Assignee]:[Tertiary Assignee]])</f>
        <v>Bethany Huard, Ava Damri</v>
      </c>
      <c r="AP117" s="1" t="s">
        <v>111</v>
      </c>
      <c r="AQ117" s="40"/>
      <c r="AR117" s="40"/>
      <c r="AS117" s="40">
        <v>45062</v>
      </c>
      <c r="AT117" s="1"/>
      <c r="AU117" s="48">
        <f>(Table1[[#This Row],[Start time]])</f>
        <v>45041.440011574072</v>
      </c>
      <c r="AV117" s="52">
        <f>IF(AND(Table1[[#This Row],[Current Status]]="Closed",AS117&lt;&gt;""),AS117-AU117,"")</f>
        <v>20.559988425928168</v>
      </c>
    </row>
    <row r="118" spans="1:50" ht="35.15" customHeight="1" x14ac:dyDescent="0.35">
      <c r="A118" s="20">
        <v>139</v>
      </c>
      <c r="B118" s="21">
        <v>45044.564467592594</v>
      </c>
      <c r="C118" s="21">
        <v>45044.566180555557</v>
      </c>
      <c r="D118" s="32" t="s">
        <v>93</v>
      </c>
      <c r="E118" s="18" t="s">
        <v>92</v>
      </c>
      <c r="F118" s="18" t="s">
        <v>229</v>
      </c>
      <c r="G118" s="18"/>
      <c r="H118" s="18"/>
      <c r="I118" s="18"/>
      <c r="J118" s="18"/>
      <c r="K118" s="18" t="s">
        <v>98</v>
      </c>
      <c r="L118" s="18"/>
      <c r="M118" s="34"/>
      <c r="N118" s="18" t="s">
        <v>98</v>
      </c>
      <c r="O118" s="18"/>
      <c r="P118" s="34"/>
      <c r="Q118" s="18"/>
      <c r="R118" s="1"/>
      <c r="S118" s="38">
        <v>45096</v>
      </c>
      <c r="T118" s="1" t="s">
        <v>715</v>
      </c>
      <c r="U118" s="18" t="s">
        <v>148</v>
      </c>
      <c r="V118" s="18" t="s">
        <v>149</v>
      </c>
      <c r="W118" s="18" t="s">
        <v>775</v>
      </c>
      <c r="X118" s="18" t="s">
        <v>149</v>
      </c>
      <c r="Y118" s="1"/>
      <c r="Z118" s="1"/>
      <c r="AA118" s="18"/>
      <c r="AB118" s="38"/>
      <c r="AC118" s="38" t="s">
        <v>773</v>
      </c>
      <c r="AD118" s="38" t="s">
        <v>96</v>
      </c>
      <c r="AE118" s="18" t="s">
        <v>706</v>
      </c>
      <c r="AF118" s="18" t="s">
        <v>776</v>
      </c>
      <c r="AG118" s="18" t="s">
        <v>184</v>
      </c>
      <c r="AH118" s="18" t="s">
        <v>108</v>
      </c>
      <c r="AI118" s="18" t="s">
        <v>142</v>
      </c>
      <c r="AJ118" s="36">
        <f>IF(Table1[[#This Row],[Scope]]="Low",1,IF(Table1[[#This Row],[Scope]]="Medium",2,IF(Table1[[#This Row],[Scope]]="High",3,"")))</f>
        <v>1</v>
      </c>
      <c r="AK118" s="36">
        <v>0.2</v>
      </c>
      <c r="AL118" s="18" t="s">
        <v>713</v>
      </c>
      <c r="AM118" s="1" t="s">
        <v>695</v>
      </c>
      <c r="AO118" s="18" t="str">
        <f>_xlfn.TEXTJOIN(", ",TRUE,Table1[[#This Row],[Primary Assignee]:[Tertiary Assignee]])</f>
        <v>Joann Boduch, Logan Webb</v>
      </c>
      <c r="AP118" s="1" t="s">
        <v>111</v>
      </c>
      <c r="AQ118" s="40"/>
      <c r="AR118" s="40"/>
      <c r="AS118" s="40">
        <v>45166</v>
      </c>
      <c r="AT118" s="1"/>
      <c r="AU118" s="48">
        <f>(Table1[[#This Row],[Start time]])</f>
        <v>45044.564467592594</v>
      </c>
      <c r="AV118" s="52">
        <f>IF(AND(Table1[[#This Row],[Current Status]]="Closed",AS118&lt;&gt;""),AS118-AU118,"")</f>
        <v>121.43553240740584</v>
      </c>
      <c r="AW118" s="63"/>
      <c r="AX118" s="64"/>
    </row>
    <row r="119" spans="1:50" ht="35.15" customHeight="1" x14ac:dyDescent="0.35">
      <c r="A119" s="20">
        <v>140</v>
      </c>
      <c r="B119" s="21">
        <v>45048.644780092596</v>
      </c>
      <c r="C119" s="21">
        <v>45048.647835648146</v>
      </c>
      <c r="D119" s="32" t="s">
        <v>777</v>
      </c>
      <c r="E119" s="18" t="s">
        <v>778</v>
      </c>
      <c r="F119" s="18" t="s">
        <v>90</v>
      </c>
      <c r="G119" s="18"/>
      <c r="H119" s="18" t="s">
        <v>133</v>
      </c>
      <c r="I119" s="18"/>
      <c r="J119" s="18"/>
      <c r="K119" s="18" t="s">
        <v>98</v>
      </c>
      <c r="L119" s="18"/>
      <c r="M119" s="34"/>
      <c r="N119" s="18" t="s">
        <v>96</v>
      </c>
      <c r="O119" s="18" t="s">
        <v>779</v>
      </c>
      <c r="P119" s="34" t="s">
        <v>780</v>
      </c>
      <c r="Q119" s="18"/>
      <c r="R119" s="1"/>
      <c r="S119" s="38">
        <v>45061</v>
      </c>
      <c r="T119" s="1" t="s">
        <v>709</v>
      </c>
      <c r="U119" s="18" t="s">
        <v>148</v>
      </c>
      <c r="V119" s="18" t="s">
        <v>149</v>
      </c>
      <c r="W119" s="18" t="s">
        <v>781</v>
      </c>
      <c r="X119" s="18" t="s">
        <v>101</v>
      </c>
      <c r="Y119" s="1"/>
      <c r="Z119" s="1"/>
      <c r="AA119" s="18"/>
      <c r="AB119" s="38"/>
      <c r="AC119" s="38" t="s">
        <v>723</v>
      </c>
      <c r="AD119" s="38" t="s">
        <v>720</v>
      </c>
      <c r="AE119" s="18" t="s">
        <v>706</v>
      </c>
      <c r="AF119" s="18" t="s">
        <v>782</v>
      </c>
      <c r="AG119" s="18" t="s">
        <v>783</v>
      </c>
      <c r="AH119" s="18" t="s">
        <v>108</v>
      </c>
      <c r="AI119" s="18" t="s">
        <v>142</v>
      </c>
      <c r="AJ119" s="36">
        <f>IF(Table1[[#This Row],[Scope]]="Low",1,IF(Table1[[#This Row],[Scope]]="Medium",2,IF(Table1[[#This Row],[Scope]]="High",3,"")))</f>
        <v>1</v>
      </c>
      <c r="AK119" s="36">
        <v>0.17</v>
      </c>
      <c r="AL119" s="18" t="s">
        <v>212</v>
      </c>
      <c r="AO119" s="18" t="str">
        <f>_xlfn.TEXTJOIN(", ",TRUE,Table1[[#This Row],[Primary Assignee]:[Tertiary Assignee]])</f>
        <v>Ava Damri</v>
      </c>
      <c r="AP119" s="18" t="s">
        <v>111</v>
      </c>
      <c r="AQ119" s="40"/>
      <c r="AR119" s="40"/>
      <c r="AS119" s="40">
        <v>45132</v>
      </c>
      <c r="AT119" s="1" t="s">
        <v>784</v>
      </c>
      <c r="AU119" s="48">
        <f>(Table1[[#This Row],[Start time]])</f>
        <v>45048.644780092596</v>
      </c>
      <c r="AV119" s="52">
        <f>IF(AND(Table1[[#This Row],[Current Status]]="Closed",AS119&lt;&gt;""),AS119-AU119,"")</f>
        <v>83.355219907403807</v>
      </c>
    </row>
    <row r="120" spans="1:50" ht="35.15" customHeight="1" x14ac:dyDescent="0.35">
      <c r="A120" s="20">
        <v>141</v>
      </c>
      <c r="B120" s="21">
        <v>45049.369849537034</v>
      </c>
      <c r="C120" s="21">
        <v>45049.375543981485</v>
      </c>
      <c r="D120" s="32" t="s">
        <v>197</v>
      </c>
      <c r="E120" s="18" t="s">
        <v>365</v>
      </c>
      <c r="F120" s="18" t="s">
        <v>90</v>
      </c>
      <c r="G120" s="18"/>
      <c r="H120" s="18"/>
      <c r="I120" s="18"/>
      <c r="J120" s="18"/>
      <c r="K120" s="18" t="s">
        <v>98</v>
      </c>
      <c r="L120" s="18"/>
      <c r="M120" s="34"/>
      <c r="N120" s="18" t="s">
        <v>96</v>
      </c>
      <c r="O120" s="18" t="s">
        <v>785</v>
      </c>
      <c r="P120" s="34" t="s">
        <v>786</v>
      </c>
      <c r="Q120" s="18"/>
      <c r="R120" s="1"/>
      <c r="S120" s="38">
        <v>45049</v>
      </c>
      <c r="T120" s="1" t="s">
        <v>740</v>
      </c>
      <c r="U120" s="18" t="s">
        <v>98</v>
      </c>
      <c r="V120" s="18" t="s">
        <v>787</v>
      </c>
      <c r="W120" s="18" t="s">
        <v>788</v>
      </c>
      <c r="X120" s="18" t="s">
        <v>202</v>
      </c>
      <c r="Y120" s="1"/>
      <c r="Z120" s="1"/>
      <c r="AA120" s="18" t="s">
        <v>104</v>
      </c>
      <c r="AB120" s="38">
        <v>45054</v>
      </c>
      <c r="AC120" s="38" t="s">
        <v>789</v>
      </c>
      <c r="AD120" s="38" t="s">
        <v>98</v>
      </c>
      <c r="AE120" s="18" t="s">
        <v>175</v>
      </c>
      <c r="AF120" s="18"/>
      <c r="AG120" s="18" t="s">
        <v>184</v>
      </c>
      <c r="AH120" s="18" t="s">
        <v>108</v>
      </c>
      <c r="AI120" s="18" t="s">
        <v>166</v>
      </c>
      <c r="AJ120" s="36">
        <f>IF(Table1[[#This Row],[Scope]]="Low",1,IF(Table1[[#This Row],[Scope]]="Medium",2,IF(Table1[[#This Row],[Scope]]="High",3,"")))</f>
        <v>3</v>
      </c>
      <c r="AK120" s="36">
        <v>1</v>
      </c>
      <c r="AL120" s="18" t="s">
        <v>713</v>
      </c>
      <c r="AO120" s="18" t="str">
        <f>_xlfn.TEXTJOIN(", ",TRUE,Table1[[#This Row],[Primary Assignee]:[Tertiary Assignee]])</f>
        <v>Joann Boduch</v>
      </c>
      <c r="AP120" s="1" t="s">
        <v>111</v>
      </c>
      <c r="AQ120" s="40"/>
      <c r="AR120" s="40"/>
      <c r="AS120" s="40">
        <v>45058</v>
      </c>
      <c r="AT120" s="1" t="s">
        <v>790</v>
      </c>
      <c r="AU120" s="48">
        <f>(Table1[[#This Row],[Start time]])</f>
        <v>45049.369849537034</v>
      </c>
      <c r="AV120" s="52">
        <f>IF(AND(Table1[[#This Row],[Current Status]]="Closed",AS120&lt;&gt;""),AS120-AU120,"")</f>
        <v>8.6301504629664123</v>
      </c>
      <c r="AW120" s="63"/>
      <c r="AX120" s="64"/>
    </row>
    <row r="121" spans="1:50" ht="35.15" customHeight="1" x14ac:dyDescent="0.35">
      <c r="A121" s="20">
        <v>142</v>
      </c>
      <c r="B121" s="21">
        <v>45049.375567129631</v>
      </c>
      <c r="C121" s="21">
        <v>45049.377071759256</v>
      </c>
      <c r="D121" s="32" t="s">
        <v>197</v>
      </c>
      <c r="E121" s="18" t="s">
        <v>365</v>
      </c>
      <c r="F121" s="18" t="s">
        <v>90</v>
      </c>
      <c r="G121" s="18"/>
      <c r="H121" s="18" t="s">
        <v>234</v>
      </c>
      <c r="I121" s="18"/>
      <c r="J121" s="18"/>
      <c r="K121" s="18" t="s">
        <v>98</v>
      </c>
      <c r="L121" s="18"/>
      <c r="M121" s="34"/>
      <c r="N121" s="18" t="s">
        <v>96</v>
      </c>
      <c r="O121" s="18" t="s">
        <v>791</v>
      </c>
      <c r="P121" s="34" t="s">
        <v>792</v>
      </c>
      <c r="Q121" s="18"/>
      <c r="R121" s="1"/>
      <c r="S121" s="38">
        <v>45051</v>
      </c>
      <c r="T121" s="1" t="s">
        <v>715</v>
      </c>
      <c r="U121" s="18" t="s">
        <v>98</v>
      </c>
      <c r="V121" s="18" t="s">
        <v>793</v>
      </c>
      <c r="W121" s="18" t="s">
        <v>794</v>
      </c>
      <c r="X121" s="18" t="s">
        <v>202</v>
      </c>
      <c r="Y121" s="1"/>
      <c r="Z121" s="1"/>
      <c r="AA121" s="18" t="s">
        <v>104</v>
      </c>
      <c r="AB121" s="38"/>
      <c r="AC121" s="38" t="s">
        <v>795</v>
      </c>
      <c r="AD121" s="38" t="s">
        <v>98</v>
      </c>
      <c r="AE121" s="18" t="s">
        <v>165</v>
      </c>
      <c r="AF121" s="18" t="s">
        <v>796</v>
      </c>
      <c r="AG121" s="18" t="s">
        <v>184</v>
      </c>
      <c r="AH121" s="18" t="s">
        <v>108</v>
      </c>
      <c r="AI121" s="18" t="s">
        <v>166</v>
      </c>
      <c r="AJ121" s="36">
        <f>IF(Table1[[#This Row],[Scope]]="Low",1,IF(Table1[[#This Row],[Scope]]="Medium",2,IF(Table1[[#This Row],[Scope]]="High",3,"")))</f>
        <v>3</v>
      </c>
      <c r="AK121" s="36">
        <v>0.33</v>
      </c>
      <c r="AL121" s="18" t="s">
        <v>212</v>
      </c>
      <c r="AO121" s="18" t="str">
        <f>_xlfn.TEXTJOIN(", ",TRUE,Table1[[#This Row],[Primary Assignee]:[Tertiary Assignee]])</f>
        <v>Ava Damri</v>
      </c>
      <c r="AP121" s="1" t="s">
        <v>111</v>
      </c>
      <c r="AQ121" s="40"/>
      <c r="AR121" s="40"/>
      <c r="AS121" s="40">
        <v>45089</v>
      </c>
      <c r="AT121" s="1" t="s">
        <v>797</v>
      </c>
      <c r="AU121" s="48">
        <f>(Table1[[#This Row],[Start time]])</f>
        <v>45049.375567129631</v>
      </c>
      <c r="AV121" s="52">
        <f>IF(AND(Table1[[#This Row],[Current Status]]="Closed",AS121&lt;&gt;""),AS121-AU121,"")</f>
        <v>39.624432870368764</v>
      </c>
    </row>
    <row r="122" spans="1:50" ht="35.15" customHeight="1" x14ac:dyDescent="0.35">
      <c r="A122" s="20">
        <v>143</v>
      </c>
      <c r="B122" s="21">
        <v>45049.575231481482</v>
      </c>
      <c r="C122" s="21">
        <v>45049.576342592591</v>
      </c>
      <c r="D122" s="32" t="s">
        <v>93</v>
      </c>
      <c r="E122" s="18" t="s">
        <v>92</v>
      </c>
      <c r="F122" s="18" t="s">
        <v>90</v>
      </c>
      <c r="G122" s="18"/>
      <c r="H122" s="18" t="s">
        <v>91</v>
      </c>
      <c r="I122" s="18"/>
      <c r="J122" s="18"/>
      <c r="K122" s="18" t="s">
        <v>98</v>
      </c>
      <c r="L122" s="18"/>
      <c r="M122" s="34"/>
      <c r="N122" s="18" t="s">
        <v>96</v>
      </c>
      <c r="O122" s="18" t="s">
        <v>798</v>
      </c>
      <c r="P122" s="34" t="s">
        <v>799</v>
      </c>
      <c r="Q122" s="18"/>
      <c r="R122" s="1"/>
      <c r="S122" s="38">
        <v>45050</v>
      </c>
      <c r="T122" s="1" t="s">
        <v>697</v>
      </c>
      <c r="U122" s="18" t="s">
        <v>98</v>
      </c>
      <c r="V122" s="18" t="s">
        <v>800</v>
      </c>
      <c r="W122" s="18" t="s">
        <v>801</v>
      </c>
      <c r="X122" s="18" t="s">
        <v>101</v>
      </c>
      <c r="Y122" s="1"/>
      <c r="Z122" s="1"/>
      <c r="AA122" s="18"/>
      <c r="AB122" s="38"/>
      <c r="AC122" s="38"/>
      <c r="AD122" s="38"/>
      <c r="AE122" s="18" t="s">
        <v>192</v>
      </c>
      <c r="AF122" s="18"/>
      <c r="AG122" s="18"/>
      <c r="AH122" s="18" t="s">
        <v>108</v>
      </c>
      <c r="AI122" s="18" t="s">
        <v>109</v>
      </c>
      <c r="AJ122" s="36">
        <f>IF(Table1[[#This Row],[Scope]]="Low",1,IF(Table1[[#This Row],[Scope]]="Medium",2,IF(Table1[[#This Row],[Scope]]="High",3,"")))</f>
        <v>2</v>
      </c>
      <c r="AK122" s="36">
        <v>0.5</v>
      </c>
      <c r="AL122" s="18" t="s">
        <v>713</v>
      </c>
      <c r="AO122" s="18" t="str">
        <f>_xlfn.TEXTJOIN(", ",TRUE,Table1[[#This Row],[Primary Assignee]:[Tertiary Assignee]])</f>
        <v>Joann Boduch</v>
      </c>
      <c r="AP122" s="1" t="s">
        <v>111</v>
      </c>
      <c r="AQ122" s="40"/>
      <c r="AR122" s="40"/>
      <c r="AS122" s="40">
        <v>45065</v>
      </c>
      <c r="AT122" s="1" t="s">
        <v>802</v>
      </c>
      <c r="AU122" s="48">
        <f>(Table1[[#This Row],[Start time]])</f>
        <v>45049.575231481482</v>
      </c>
      <c r="AV122" s="52">
        <f>IF(AND(Table1[[#This Row],[Current Status]]="Closed",AS122&lt;&gt;""),AS122-AU122,"")</f>
        <v>15.424768518518249</v>
      </c>
      <c r="AW122" s="63"/>
      <c r="AX122" s="64"/>
    </row>
    <row r="123" spans="1:50" ht="35.15" customHeight="1" x14ac:dyDescent="0.35">
      <c r="A123" s="20">
        <v>144</v>
      </c>
      <c r="B123" s="21">
        <v>45049.780231481483</v>
      </c>
      <c r="C123" s="21">
        <v>45049.782141203701</v>
      </c>
      <c r="D123" s="32" t="s">
        <v>93</v>
      </c>
      <c r="E123" s="18" t="s">
        <v>92</v>
      </c>
      <c r="F123" s="18" t="s">
        <v>90</v>
      </c>
      <c r="G123" s="18"/>
      <c r="H123" s="18" t="s">
        <v>91</v>
      </c>
      <c r="I123" s="18"/>
      <c r="J123" s="18"/>
      <c r="K123" s="18" t="s">
        <v>96</v>
      </c>
      <c r="L123" s="18" t="s">
        <v>803</v>
      </c>
      <c r="M123" s="34" t="s">
        <v>457</v>
      </c>
      <c r="N123" s="18" t="s">
        <v>96</v>
      </c>
      <c r="O123" s="18" t="s">
        <v>456</v>
      </c>
      <c r="P123" s="34" t="s">
        <v>457</v>
      </c>
      <c r="Q123" s="18"/>
      <c r="R123" s="1"/>
      <c r="S123" s="38">
        <v>45050</v>
      </c>
      <c r="T123" s="1" t="s">
        <v>740</v>
      </c>
      <c r="U123" s="18" t="s">
        <v>98</v>
      </c>
      <c r="V123" s="18" t="s">
        <v>804</v>
      </c>
      <c r="W123" s="18" t="s">
        <v>18</v>
      </c>
      <c r="X123" s="18" t="s">
        <v>101</v>
      </c>
      <c r="Y123" s="1"/>
      <c r="Z123" s="1"/>
      <c r="AA123" s="18"/>
      <c r="AB123" s="38"/>
      <c r="AC123" s="38"/>
      <c r="AD123" s="38"/>
      <c r="AE123" s="18" t="s">
        <v>120</v>
      </c>
      <c r="AF123" s="18"/>
      <c r="AG123" s="18"/>
      <c r="AH123" s="18" t="s">
        <v>108</v>
      </c>
      <c r="AI123" s="18" t="s">
        <v>166</v>
      </c>
      <c r="AJ123" s="36">
        <f>IF(Table1[[#This Row],[Scope]]="Low",1,IF(Table1[[#This Row],[Scope]]="Medium",2,IF(Table1[[#This Row],[Scope]]="High",3,"")))</f>
        <v>3</v>
      </c>
      <c r="AK123" s="36">
        <v>0.5</v>
      </c>
      <c r="AL123" s="18" t="s">
        <v>378</v>
      </c>
      <c r="AO123" s="18" t="str">
        <f>_xlfn.TEXTJOIN(", ",TRUE,Table1[[#This Row],[Primary Assignee]:[Tertiary Assignee]])</f>
        <v>Bethany Huard</v>
      </c>
      <c r="AP123" s="1" t="s">
        <v>111</v>
      </c>
      <c r="AQ123" s="40"/>
      <c r="AR123" s="40"/>
      <c r="AS123" s="40">
        <v>45070</v>
      </c>
      <c r="AT123" s="1"/>
      <c r="AU123" s="48">
        <f>(Table1[[#This Row],[Start time]])</f>
        <v>45049.780231481483</v>
      </c>
      <c r="AV123" s="52">
        <f>IF(AND(Table1[[#This Row],[Current Status]]="Closed",AS123&lt;&gt;""),AS123-AU123,"")</f>
        <v>20.219768518516503</v>
      </c>
    </row>
    <row r="124" spans="1:50" ht="35.15" customHeight="1" x14ac:dyDescent="0.35">
      <c r="A124" s="20">
        <v>145</v>
      </c>
      <c r="B124" s="21">
        <v>45055.366319444445</v>
      </c>
      <c r="C124" s="21">
        <v>45055.367685185185</v>
      </c>
      <c r="D124" s="32" t="s">
        <v>805</v>
      </c>
      <c r="E124" s="18" t="s">
        <v>806</v>
      </c>
      <c r="F124" s="18" t="s">
        <v>155</v>
      </c>
      <c r="G124" s="18"/>
      <c r="H124" s="18"/>
      <c r="I124" s="18" t="s">
        <v>156</v>
      </c>
      <c r="J124" s="18"/>
      <c r="K124" s="18" t="s">
        <v>98</v>
      </c>
      <c r="L124" s="18"/>
      <c r="M124" s="34"/>
      <c r="N124" s="18" t="s">
        <v>96</v>
      </c>
      <c r="O124" s="18" t="s">
        <v>807</v>
      </c>
      <c r="P124" s="34" t="s">
        <v>808</v>
      </c>
      <c r="Q124" s="18"/>
      <c r="R124" s="1"/>
      <c r="S124" s="38">
        <v>45055</v>
      </c>
      <c r="T124" s="1" t="s">
        <v>727</v>
      </c>
      <c r="U124" s="18" t="s">
        <v>148</v>
      </c>
      <c r="V124" s="18" t="s">
        <v>149</v>
      </c>
      <c r="W124" s="18" t="s">
        <v>809</v>
      </c>
      <c r="X124" s="18" t="s">
        <v>101</v>
      </c>
      <c r="Y124" s="1" t="s">
        <v>810</v>
      </c>
      <c r="Z124" s="1"/>
      <c r="AA124" s="18" t="s">
        <v>104</v>
      </c>
      <c r="AB124" s="38">
        <v>45072</v>
      </c>
      <c r="AC124" s="38" t="s">
        <v>811</v>
      </c>
      <c r="AD124" s="38" t="s">
        <v>96</v>
      </c>
      <c r="AE124" s="18" t="s">
        <v>192</v>
      </c>
      <c r="AF124" s="18"/>
      <c r="AG124" s="18" t="s">
        <v>812</v>
      </c>
      <c r="AH124" s="18" t="s">
        <v>350</v>
      </c>
      <c r="AI124" s="18" t="s">
        <v>166</v>
      </c>
      <c r="AJ124" s="36">
        <f>IF(Table1[[#This Row],[Scope]]="Low",1,IF(Table1[[#This Row],[Scope]]="Medium",2,IF(Table1[[#This Row],[Scope]]="High",3,"")))</f>
        <v>3</v>
      </c>
      <c r="AK124" s="36">
        <v>0.5</v>
      </c>
      <c r="AL124" s="18"/>
      <c r="AO124" s="18" t="str">
        <f>_xlfn.TEXTJOIN(", ",TRUE,Table1[[#This Row],[Primary Assignee]:[Tertiary Assignee]])</f>
        <v/>
      </c>
      <c r="AP124" s="1" t="s">
        <v>351</v>
      </c>
      <c r="AQ124" s="40"/>
      <c r="AR124" s="40"/>
      <c r="AS124" s="40"/>
      <c r="AT124" s="1" t="s">
        <v>813</v>
      </c>
      <c r="AU124" s="48">
        <f>(Table1[[#This Row],[Start time]])</f>
        <v>45055.366319444445</v>
      </c>
      <c r="AV124" s="52" t="str">
        <f>IF(AND(Table1[[#This Row],[Current Status]]="Closed",AS124&lt;&gt;""),AS124-AU124,"")</f>
        <v/>
      </c>
      <c r="AW124" s="63"/>
      <c r="AX124" s="64"/>
    </row>
    <row r="125" spans="1:50" ht="35.15" customHeight="1" x14ac:dyDescent="0.35">
      <c r="A125" s="20">
        <v>146</v>
      </c>
      <c r="B125" s="21">
        <v>45055.443576388891</v>
      </c>
      <c r="C125" s="21">
        <v>45055.448750000003</v>
      </c>
      <c r="D125" s="32" t="s">
        <v>650</v>
      </c>
      <c r="E125" s="18" t="s">
        <v>651</v>
      </c>
      <c r="F125" s="18" t="s">
        <v>90</v>
      </c>
      <c r="G125" s="18"/>
      <c r="H125" s="18" t="s">
        <v>369</v>
      </c>
      <c r="I125" s="18"/>
      <c r="J125" s="18"/>
      <c r="K125" s="18" t="s">
        <v>98</v>
      </c>
      <c r="L125" s="18"/>
      <c r="M125" s="34"/>
      <c r="N125" s="18" t="s">
        <v>96</v>
      </c>
      <c r="O125" s="18" t="s">
        <v>814</v>
      </c>
      <c r="P125" s="34" t="s">
        <v>815</v>
      </c>
      <c r="Q125" s="18"/>
      <c r="R125" s="1"/>
      <c r="S125" s="38">
        <v>45056</v>
      </c>
      <c r="T125" s="1" t="s">
        <v>715</v>
      </c>
      <c r="U125" s="18" t="s">
        <v>98</v>
      </c>
      <c r="V125" s="18" t="s">
        <v>816</v>
      </c>
      <c r="W125" s="18" t="s">
        <v>817</v>
      </c>
      <c r="X125" s="18" t="s">
        <v>139</v>
      </c>
      <c r="Y125" s="1"/>
      <c r="Z125" s="1"/>
      <c r="AA125" s="18" t="s">
        <v>210</v>
      </c>
      <c r="AB125" s="38"/>
      <c r="AC125" s="38" t="s">
        <v>818</v>
      </c>
      <c r="AD125" s="38" t="s">
        <v>720</v>
      </c>
      <c r="AE125" s="18" t="s">
        <v>105</v>
      </c>
      <c r="AF125" s="18" t="s">
        <v>819</v>
      </c>
      <c r="AG125" s="18" t="s">
        <v>184</v>
      </c>
      <c r="AH125" s="18" t="s">
        <v>108</v>
      </c>
      <c r="AI125" s="18" t="s">
        <v>166</v>
      </c>
      <c r="AJ125" s="36">
        <f>IF(Table1[[#This Row],[Scope]]="Low",1,IF(Table1[[#This Row],[Scope]]="Medium",2,IF(Table1[[#This Row],[Scope]]="High",3,"")))</f>
        <v>3</v>
      </c>
      <c r="AK125" s="36">
        <v>0.33</v>
      </c>
      <c r="AL125" s="18" t="s">
        <v>695</v>
      </c>
      <c r="AO125" s="18" t="str">
        <f>_xlfn.TEXTJOIN(", ",TRUE,Table1[[#This Row],[Primary Assignee]:[Tertiary Assignee]])</f>
        <v>Logan Webb</v>
      </c>
      <c r="AP125" s="1" t="s">
        <v>111</v>
      </c>
      <c r="AQ125" s="40"/>
      <c r="AR125" s="40"/>
      <c r="AS125" s="40">
        <v>45100</v>
      </c>
      <c r="AT125" s="1" t="s">
        <v>820</v>
      </c>
      <c r="AU125" s="48">
        <f>(Table1[[#This Row],[Start time]])</f>
        <v>45055.443576388891</v>
      </c>
      <c r="AV125" s="52">
        <f>IF(AND(Table1[[#This Row],[Current Status]]="Closed",AS125&lt;&gt;""),AS125-AU125,"")</f>
        <v>44.556423611109494</v>
      </c>
    </row>
    <row r="126" spans="1:50" ht="35.15" customHeight="1" x14ac:dyDescent="0.35">
      <c r="A126" s="20">
        <v>147</v>
      </c>
      <c r="B126" s="21">
        <v>45057.351064814815</v>
      </c>
      <c r="C126" s="21">
        <v>45057.358113425929</v>
      </c>
      <c r="D126" s="32" t="s">
        <v>240</v>
      </c>
      <c r="E126" s="18" t="s">
        <v>110</v>
      </c>
      <c r="F126" s="18" t="s">
        <v>229</v>
      </c>
      <c r="G126" s="18"/>
      <c r="H126" s="18"/>
      <c r="I126" s="18"/>
      <c r="J126" s="18"/>
      <c r="K126" s="18" t="s">
        <v>98</v>
      </c>
      <c r="L126" s="18"/>
      <c r="M126" s="34"/>
      <c r="N126" s="18" t="s">
        <v>96</v>
      </c>
      <c r="O126" s="18" t="s">
        <v>134</v>
      </c>
      <c r="P126" s="34" t="s">
        <v>135</v>
      </c>
      <c r="Q126" s="18"/>
      <c r="R126" s="1"/>
      <c r="S126" s="38">
        <v>45061</v>
      </c>
      <c r="T126" s="1" t="s">
        <v>709</v>
      </c>
      <c r="U126" s="18" t="s">
        <v>148</v>
      </c>
      <c r="V126" s="18" t="s">
        <v>149</v>
      </c>
      <c r="W126" s="18" t="s">
        <v>821</v>
      </c>
      <c r="X126" s="18" t="s">
        <v>149</v>
      </c>
      <c r="Y126" s="1"/>
      <c r="Z126" s="1"/>
      <c r="AA126" s="18"/>
      <c r="AB126" s="38"/>
      <c r="AC126" s="38" t="s">
        <v>773</v>
      </c>
      <c r="AD126" s="38" t="s">
        <v>96</v>
      </c>
      <c r="AE126" s="18" t="s">
        <v>706</v>
      </c>
      <c r="AF126" s="18" t="s">
        <v>822</v>
      </c>
      <c r="AG126" s="18" t="s">
        <v>184</v>
      </c>
      <c r="AH126" s="18" t="s">
        <v>108</v>
      </c>
      <c r="AI126" s="18" t="s">
        <v>109</v>
      </c>
      <c r="AJ126" s="36">
        <f>IF(Table1[[#This Row],[Scope]]="Low",1,IF(Table1[[#This Row],[Scope]]="Medium",2,IF(Table1[[#This Row],[Scope]]="High",3,"")))</f>
        <v>2</v>
      </c>
      <c r="AK126" s="36">
        <v>0.2</v>
      </c>
      <c r="AL126" s="18" t="s">
        <v>212</v>
      </c>
      <c r="AO126" s="18" t="str">
        <f>_xlfn.TEXTJOIN(", ",TRUE,Table1[[#This Row],[Primary Assignee]:[Tertiary Assignee]])</f>
        <v>Ava Damri</v>
      </c>
      <c r="AP126" s="1" t="s">
        <v>111</v>
      </c>
      <c r="AQ126" s="40"/>
      <c r="AR126" s="40"/>
      <c r="AS126" s="40">
        <v>45091</v>
      </c>
      <c r="AT126" s="1" t="s">
        <v>823</v>
      </c>
      <c r="AU126" s="48">
        <f>(Table1[[#This Row],[Start time]])</f>
        <v>45057.351064814815</v>
      </c>
      <c r="AV126" s="52">
        <f>IF(AND(Table1[[#This Row],[Current Status]]="Closed",AS126&lt;&gt;""),AS126-AU126,"")</f>
        <v>33.64893518518511</v>
      </c>
      <c r="AW126" s="63"/>
      <c r="AX126" s="64"/>
    </row>
    <row r="127" spans="1:50" ht="35.15" customHeight="1" x14ac:dyDescent="0.35">
      <c r="A127" s="20">
        <v>148</v>
      </c>
      <c r="B127" s="21">
        <v>45061.647986111115</v>
      </c>
      <c r="C127" s="21">
        <v>45061.654236111113</v>
      </c>
      <c r="D127" s="32" t="s">
        <v>593</v>
      </c>
      <c r="E127" s="18" t="s">
        <v>594</v>
      </c>
      <c r="F127" s="18" t="s">
        <v>90</v>
      </c>
      <c r="G127" s="18"/>
      <c r="H127" s="18" t="s">
        <v>91</v>
      </c>
      <c r="I127" s="18"/>
      <c r="J127" s="18"/>
      <c r="K127" s="18" t="s">
        <v>98</v>
      </c>
      <c r="L127" s="18"/>
      <c r="M127" s="34"/>
      <c r="N127" s="18" t="s">
        <v>98</v>
      </c>
      <c r="O127" s="18"/>
      <c r="P127" s="34"/>
      <c r="Q127" s="18"/>
      <c r="R127" s="1"/>
      <c r="S127" s="38">
        <v>45068</v>
      </c>
      <c r="T127" s="1" t="s">
        <v>715</v>
      </c>
      <c r="U127" s="18" t="s">
        <v>98</v>
      </c>
      <c r="V127" s="18" t="s">
        <v>824</v>
      </c>
      <c r="W127" s="18" t="s">
        <v>825</v>
      </c>
      <c r="X127" s="18" t="s">
        <v>139</v>
      </c>
      <c r="Y127" s="1"/>
      <c r="Z127" s="1"/>
      <c r="AA127" s="18" t="s">
        <v>152</v>
      </c>
      <c r="AB127" s="38"/>
      <c r="AC127" s="38" t="s">
        <v>826</v>
      </c>
      <c r="AD127" s="38" t="s">
        <v>98</v>
      </c>
      <c r="AE127" s="18" t="s">
        <v>120</v>
      </c>
      <c r="AF127" s="18" t="s">
        <v>827</v>
      </c>
      <c r="AG127" s="18" t="s">
        <v>184</v>
      </c>
      <c r="AH127" s="18" t="s">
        <v>108</v>
      </c>
      <c r="AI127" s="18" t="s">
        <v>166</v>
      </c>
      <c r="AJ127" s="36">
        <f>IF(Table1[[#This Row],[Scope]]="Low",1,IF(Table1[[#This Row],[Scope]]="Medium",2,IF(Table1[[#This Row],[Scope]]="High",3,"")))</f>
        <v>3</v>
      </c>
      <c r="AK127" s="36">
        <v>0.33</v>
      </c>
      <c r="AL127" s="18" t="s">
        <v>713</v>
      </c>
      <c r="AO127" s="18" t="str">
        <f>_xlfn.TEXTJOIN(", ",TRUE,Table1[[#This Row],[Primary Assignee]:[Tertiary Assignee]])</f>
        <v>Joann Boduch</v>
      </c>
      <c r="AP127" s="1" t="s">
        <v>111</v>
      </c>
      <c r="AQ127" s="40"/>
      <c r="AR127" s="40"/>
      <c r="AS127" s="40">
        <v>45071</v>
      </c>
      <c r="AT127" s="1"/>
      <c r="AU127" s="48">
        <f>(Table1[[#This Row],[Start time]])</f>
        <v>45061.647986111115</v>
      </c>
      <c r="AV127" s="52">
        <f>IF(AND(Table1[[#This Row],[Current Status]]="Closed",AS127&lt;&gt;""),AS127-AU127,"")</f>
        <v>9.3520138888852671</v>
      </c>
    </row>
    <row r="128" spans="1:50" ht="35.15" customHeight="1" x14ac:dyDescent="0.35">
      <c r="A128" s="20">
        <v>149</v>
      </c>
      <c r="B128" s="21">
        <v>45062.786643518521</v>
      </c>
      <c r="C128" s="21">
        <v>45062.788495370369</v>
      </c>
      <c r="D128" s="32" t="s">
        <v>828</v>
      </c>
      <c r="E128" s="18" t="s">
        <v>829</v>
      </c>
      <c r="F128" s="18" t="s">
        <v>155</v>
      </c>
      <c r="G128" s="18"/>
      <c r="H128" s="18"/>
      <c r="I128" s="18" t="s">
        <v>222</v>
      </c>
      <c r="J128" s="18"/>
      <c r="K128" s="18" t="s">
        <v>98</v>
      </c>
      <c r="L128" s="18"/>
      <c r="M128" s="34"/>
      <c r="N128" s="18" t="s">
        <v>98</v>
      </c>
      <c r="O128" s="18" t="s">
        <v>829</v>
      </c>
      <c r="P128" s="34"/>
      <c r="Q128" s="18"/>
      <c r="R128" s="1"/>
      <c r="S128" s="38">
        <v>45063</v>
      </c>
      <c r="T128" s="1" t="s">
        <v>740</v>
      </c>
      <c r="U128" s="18" t="s">
        <v>148</v>
      </c>
      <c r="V128" s="18" t="s">
        <v>149</v>
      </c>
      <c r="W128" s="18" t="s">
        <v>830</v>
      </c>
      <c r="X128" s="18" t="s">
        <v>139</v>
      </c>
      <c r="Y128" s="1" t="s">
        <v>831</v>
      </c>
      <c r="Z128" s="1"/>
      <c r="AA128" s="18" t="s">
        <v>238</v>
      </c>
      <c r="AB128" s="38"/>
      <c r="AC128" s="38" t="s">
        <v>832</v>
      </c>
      <c r="AD128" s="38" t="s">
        <v>720</v>
      </c>
      <c r="AE128" s="18" t="s">
        <v>120</v>
      </c>
      <c r="AF128" s="18" t="s">
        <v>833</v>
      </c>
      <c r="AG128" s="18" t="s">
        <v>774</v>
      </c>
      <c r="AH128" s="18" t="s">
        <v>108</v>
      </c>
      <c r="AI128" s="18" t="s">
        <v>109</v>
      </c>
      <c r="AJ128" s="36">
        <f>IF(Table1[[#This Row],[Scope]]="Low",1,IF(Table1[[#This Row],[Scope]]="Medium",2,IF(Table1[[#This Row],[Scope]]="High",3,"")))</f>
        <v>2</v>
      </c>
      <c r="AK128" s="36">
        <v>0.33</v>
      </c>
      <c r="AL128" s="18" t="s">
        <v>212</v>
      </c>
      <c r="AM128" s="1" t="s">
        <v>630</v>
      </c>
      <c r="AO128" s="18" t="str">
        <f>_xlfn.TEXTJOIN(", ",TRUE,Table1[[#This Row],[Primary Assignee]:[Tertiary Assignee]])</f>
        <v>Ava Damri, Kapil Sable</v>
      </c>
      <c r="AP128" s="1" t="s">
        <v>111</v>
      </c>
      <c r="AQ128" s="40"/>
      <c r="AR128" s="40"/>
      <c r="AS128" s="40">
        <v>45079</v>
      </c>
      <c r="AT128" s="15" t="s">
        <v>834</v>
      </c>
      <c r="AU128" s="48">
        <f>(Table1[[#This Row],[Start time]])</f>
        <v>45062.786643518521</v>
      </c>
      <c r="AV128" s="52">
        <f>IF(AND(Table1[[#This Row],[Current Status]]="Closed",AS128&lt;&gt;""),AS128-AU128,"")</f>
        <v>16.213356481479423</v>
      </c>
      <c r="AW128" s="63"/>
      <c r="AX128" s="64"/>
    </row>
    <row r="129" spans="1:50" ht="35.15" customHeight="1" x14ac:dyDescent="0.35">
      <c r="A129" s="20">
        <v>150</v>
      </c>
      <c r="B129" s="21">
        <v>45063.45689814815</v>
      </c>
      <c r="C129" s="21">
        <v>45063.500034722223</v>
      </c>
      <c r="D129" s="32" t="s">
        <v>835</v>
      </c>
      <c r="E129" s="18" t="s">
        <v>836</v>
      </c>
      <c r="F129" s="18" t="s">
        <v>90</v>
      </c>
      <c r="G129" s="18"/>
      <c r="H129" s="18" t="s">
        <v>91</v>
      </c>
      <c r="I129" s="18"/>
      <c r="J129" s="18"/>
      <c r="K129" s="18" t="s">
        <v>98</v>
      </c>
      <c r="L129" s="18"/>
      <c r="M129" s="34"/>
      <c r="N129" s="18" t="s">
        <v>98</v>
      </c>
      <c r="O129" s="18"/>
      <c r="P129" s="34"/>
      <c r="Q129" s="18"/>
      <c r="R129" s="1"/>
      <c r="S129" s="38">
        <v>45063</v>
      </c>
      <c r="T129" s="1" t="s">
        <v>727</v>
      </c>
      <c r="U129" s="18" t="s">
        <v>98</v>
      </c>
      <c r="V129" s="18" t="s">
        <v>837</v>
      </c>
      <c r="W129" s="18" t="s">
        <v>472</v>
      </c>
      <c r="X129" s="18" t="s">
        <v>202</v>
      </c>
      <c r="Y129" s="1" t="s">
        <v>838</v>
      </c>
      <c r="Z129" s="1"/>
      <c r="AA129" s="18" t="s">
        <v>104</v>
      </c>
      <c r="AB129" s="38">
        <v>45077</v>
      </c>
      <c r="AC129" s="38" t="s">
        <v>839</v>
      </c>
      <c r="AD129" s="38" t="s">
        <v>840</v>
      </c>
      <c r="AE129" s="18" t="s">
        <v>120</v>
      </c>
      <c r="AF129" s="18"/>
      <c r="AG129" s="18" t="s">
        <v>841</v>
      </c>
      <c r="AH129" s="18" t="s">
        <v>108</v>
      </c>
      <c r="AI129" s="18" t="s">
        <v>109</v>
      </c>
      <c r="AJ129" s="36">
        <f>IF(Table1[[#This Row],[Scope]]="Low",1,IF(Table1[[#This Row],[Scope]]="Medium",2,IF(Table1[[#This Row],[Scope]]="High",3,"")))</f>
        <v>2</v>
      </c>
      <c r="AK129" s="36">
        <v>0.5</v>
      </c>
      <c r="AL129" s="18" t="s">
        <v>713</v>
      </c>
      <c r="AO129" s="18" t="str">
        <f>_xlfn.TEXTJOIN(", ",TRUE,Table1[[#This Row],[Primary Assignee]:[Tertiary Assignee]])</f>
        <v>Joann Boduch</v>
      </c>
      <c r="AP129" s="1" t="s">
        <v>111</v>
      </c>
      <c r="AQ129" s="40"/>
      <c r="AR129" s="40"/>
      <c r="AS129" s="40">
        <v>45077</v>
      </c>
      <c r="AT129" s="1" t="s">
        <v>842</v>
      </c>
      <c r="AU129" s="48">
        <f>(Table1[[#This Row],[Start time]])</f>
        <v>45063.45689814815</v>
      </c>
      <c r="AV129" s="52">
        <f>IF(AND(Table1[[#This Row],[Current Status]]="Closed",AS129&lt;&gt;""),AS129-AU129,"")</f>
        <v>13.543101851850224</v>
      </c>
    </row>
    <row r="130" spans="1:50" ht="35.15" customHeight="1" x14ac:dyDescent="0.35">
      <c r="A130" s="20">
        <v>151</v>
      </c>
      <c r="B130" s="21">
        <v>45064.355636574073</v>
      </c>
      <c r="C130" s="21">
        <v>45064.377083333333</v>
      </c>
      <c r="D130" s="32" t="s">
        <v>593</v>
      </c>
      <c r="E130" s="18" t="s">
        <v>594</v>
      </c>
      <c r="F130" s="18" t="s">
        <v>90</v>
      </c>
      <c r="G130" s="18"/>
      <c r="H130" s="18" t="s">
        <v>91</v>
      </c>
      <c r="I130" s="18"/>
      <c r="J130" s="18"/>
      <c r="K130" s="18" t="s">
        <v>98</v>
      </c>
      <c r="L130" s="18"/>
      <c r="M130" s="34"/>
      <c r="N130" s="18" t="s">
        <v>96</v>
      </c>
      <c r="O130" s="18" t="s">
        <v>205</v>
      </c>
      <c r="P130" s="34" t="s">
        <v>206</v>
      </c>
      <c r="Q130" s="18"/>
      <c r="R130" s="1"/>
      <c r="S130" s="38">
        <v>45064</v>
      </c>
      <c r="T130" s="1" t="s">
        <v>697</v>
      </c>
      <c r="U130" s="18" t="s">
        <v>98</v>
      </c>
      <c r="V130" s="18" t="s">
        <v>843</v>
      </c>
      <c r="W130" s="18" t="s">
        <v>844</v>
      </c>
      <c r="X130" s="18" t="s">
        <v>139</v>
      </c>
      <c r="Y130" s="1"/>
      <c r="Z130" s="1"/>
      <c r="AA130" s="18" t="s">
        <v>104</v>
      </c>
      <c r="AB130" s="38">
        <v>45071</v>
      </c>
      <c r="AC130" s="38" t="s">
        <v>789</v>
      </c>
      <c r="AD130" s="38" t="s">
        <v>720</v>
      </c>
      <c r="AE130" s="18" t="s">
        <v>120</v>
      </c>
      <c r="AF130" s="18"/>
      <c r="AG130" s="18" t="s">
        <v>184</v>
      </c>
      <c r="AH130" s="18" t="s">
        <v>108</v>
      </c>
      <c r="AI130" s="18" t="s">
        <v>109</v>
      </c>
      <c r="AJ130" s="36">
        <f>IF(Table1[[#This Row],[Scope]]="Low",1,IF(Table1[[#This Row],[Scope]]="Medium",2,IF(Table1[[#This Row],[Scope]]="High",3,"")))</f>
        <v>2</v>
      </c>
      <c r="AK130" s="36">
        <v>0.5</v>
      </c>
      <c r="AL130" s="18" t="s">
        <v>581</v>
      </c>
      <c r="AO130" s="18" t="str">
        <f>_xlfn.TEXTJOIN(", ",TRUE,Table1[[#This Row],[Primary Assignee]:[Tertiary Assignee]])</f>
        <v>Nicholas Gregoretti</v>
      </c>
      <c r="AP130" s="1" t="s">
        <v>111</v>
      </c>
      <c r="AQ130" s="40"/>
      <c r="AR130" s="40"/>
      <c r="AS130" s="40">
        <v>45085</v>
      </c>
      <c r="AT130" s="1"/>
      <c r="AU130" s="48">
        <f>(Table1[[#This Row],[Start time]])</f>
        <v>45064.355636574073</v>
      </c>
      <c r="AV130" s="52">
        <f>IF(AND(Table1[[#This Row],[Current Status]]="Closed",AS130&lt;&gt;""),AS130-AU130,"")</f>
        <v>20.644363425926713</v>
      </c>
      <c r="AW130" s="63"/>
      <c r="AX130" s="64"/>
    </row>
    <row r="131" spans="1:50" ht="35.15" customHeight="1" x14ac:dyDescent="0.35">
      <c r="A131" s="20">
        <v>152</v>
      </c>
      <c r="B131" s="21">
        <v>45070.50681712963</v>
      </c>
      <c r="C131" s="21">
        <v>45070.507974537039</v>
      </c>
      <c r="D131" s="32" t="s">
        <v>401</v>
      </c>
      <c r="E131" s="18" t="s">
        <v>402</v>
      </c>
      <c r="F131" s="18" t="s">
        <v>90</v>
      </c>
      <c r="G131" s="18"/>
      <c r="H131" s="18" t="s">
        <v>91</v>
      </c>
      <c r="I131" s="18"/>
      <c r="J131" s="18"/>
      <c r="K131" s="18" t="s">
        <v>98</v>
      </c>
      <c r="L131" s="18"/>
      <c r="M131" s="34"/>
      <c r="N131" s="18" t="s">
        <v>98</v>
      </c>
      <c r="O131" s="18"/>
      <c r="P131" s="34"/>
      <c r="Q131" s="18"/>
      <c r="R131" s="1"/>
      <c r="S131" s="38">
        <v>45070</v>
      </c>
      <c r="T131" s="1" t="s">
        <v>740</v>
      </c>
      <c r="U131" s="18" t="s">
        <v>98</v>
      </c>
      <c r="V131" s="18" t="s">
        <v>845</v>
      </c>
      <c r="W131" s="18" t="s">
        <v>846</v>
      </c>
      <c r="X131" s="18" t="s">
        <v>139</v>
      </c>
      <c r="Y131" s="1" t="s">
        <v>847</v>
      </c>
      <c r="Z131" s="1"/>
      <c r="AA131" s="18" t="s">
        <v>104</v>
      </c>
      <c r="AB131" s="38">
        <v>45075</v>
      </c>
      <c r="AC131" s="38" t="s">
        <v>848</v>
      </c>
      <c r="AD131" s="38" t="s">
        <v>720</v>
      </c>
      <c r="AE131" s="18" t="s">
        <v>120</v>
      </c>
      <c r="AF131" s="18"/>
      <c r="AG131" s="18" t="s">
        <v>184</v>
      </c>
      <c r="AH131" s="18" t="s">
        <v>108</v>
      </c>
      <c r="AI131" s="18" t="s">
        <v>109</v>
      </c>
      <c r="AJ131" s="36">
        <f>IF(Table1[[#This Row],[Scope]]="Low",1,IF(Table1[[#This Row],[Scope]]="Medium",2,IF(Table1[[#This Row],[Scope]]="High",3,"")))</f>
        <v>2</v>
      </c>
      <c r="AK131" s="36">
        <v>0.5</v>
      </c>
      <c r="AL131" s="18" t="s">
        <v>378</v>
      </c>
      <c r="AO131" s="18" t="str">
        <f>_xlfn.TEXTJOIN(", ",TRUE,Table1[[#This Row],[Primary Assignee]:[Tertiary Assignee]])</f>
        <v>Bethany Huard</v>
      </c>
      <c r="AP131" s="1" t="s">
        <v>111</v>
      </c>
      <c r="AQ131" s="40"/>
      <c r="AR131" s="40"/>
      <c r="AS131" s="40">
        <v>45075</v>
      </c>
      <c r="AT131" s="1"/>
      <c r="AU131" s="48">
        <f>(Table1[[#This Row],[Start time]])</f>
        <v>45070.50681712963</v>
      </c>
      <c r="AV131" s="52">
        <f>IF(AND(Table1[[#This Row],[Current Status]]="Closed",AS131&lt;&gt;""),AS131-AU131,"")</f>
        <v>4.4931828703702195</v>
      </c>
    </row>
    <row r="132" spans="1:50" ht="35.15" customHeight="1" x14ac:dyDescent="0.35">
      <c r="A132" s="20">
        <v>153</v>
      </c>
      <c r="B132" s="21">
        <v>45070.672118055554</v>
      </c>
      <c r="C132" s="21">
        <v>45070.673530092594</v>
      </c>
      <c r="D132" s="32" t="s">
        <v>760</v>
      </c>
      <c r="E132" s="18" t="s">
        <v>761</v>
      </c>
      <c r="F132" s="18" t="s">
        <v>155</v>
      </c>
      <c r="G132" s="18"/>
      <c r="H132" s="18"/>
      <c r="I132" s="18" t="s">
        <v>222</v>
      </c>
      <c r="J132" s="18"/>
      <c r="K132" s="18" t="s">
        <v>98</v>
      </c>
      <c r="L132" s="18"/>
      <c r="M132" s="34"/>
      <c r="N132" s="18" t="s">
        <v>98</v>
      </c>
      <c r="O132" s="18"/>
      <c r="P132" s="34"/>
      <c r="Q132" s="18"/>
      <c r="R132" s="1"/>
      <c r="S132" s="38">
        <v>45071</v>
      </c>
      <c r="T132" s="1" t="s">
        <v>727</v>
      </c>
      <c r="U132" s="18" t="s">
        <v>98</v>
      </c>
      <c r="V132" s="18" t="s">
        <v>849</v>
      </c>
      <c r="W132" s="18" t="s">
        <v>850</v>
      </c>
      <c r="X132" s="18" t="s">
        <v>189</v>
      </c>
      <c r="Y132" s="1" t="s">
        <v>851</v>
      </c>
      <c r="Z132" s="1"/>
      <c r="AA132" s="18" t="s">
        <v>104</v>
      </c>
      <c r="AB132" s="38">
        <v>45086</v>
      </c>
      <c r="AC132" s="38" t="s">
        <v>852</v>
      </c>
      <c r="AD132" s="38" t="s">
        <v>96</v>
      </c>
      <c r="AE132" s="18" t="s">
        <v>192</v>
      </c>
      <c r="AF132" s="18"/>
      <c r="AG132" s="18" t="s">
        <v>184</v>
      </c>
      <c r="AH132" s="18" t="s">
        <v>108</v>
      </c>
      <c r="AI132" s="18" t="s">
        <v>109</v>
      </c>
      <c r="AJ132" s="36">
        <f>IF(Table1[[#This Row],[Scope]]="Low",1,IF(Table1[[#This Row],[Scope]]="Medium",2,IF(Table1[[#This Row],[Scope]]="High",3,"")))</f>
        <v>2</v>
      </c>
      <c r="AK132" s="36">
        <v>0.33</v>
      </c>
      <c r="AL132" s="18" t="s">
        <v>212</v>
      </c>
      <c r="AO132" s="18" t="str">
        <f>_xlfn.TEXTJOIN(", ",TRUE,Table1[[#This Row],[Primary Assignee]:[Tertiary Assignee]])</f>
        <v>Ava Damri</v>
      </c>
      <c r="AP132" s="1" t="s">
        <v>111</v>
      </c>
      <c r="AQ132" s="40"/>
      <c r="AR132" s="40"/>
      <c r="AS132" s="40">
        <v>45089</v>
      </c>
      <c r="AT132" s="1" t="s">
        <v>853</v>
      </c>
      <c r="AU132" s="48">
        <f>(Table1[[#This Row],[Start time]])</f>
        <v>45070.672118055554</v>
      </c>
      <c r="AV132" s="52">
        <f>IF(AND(Table1[[#This Row],[Current Status]]="Closed",AS132&lt;&gt;""),AS132-AU132,"")</f>
        <v>18.327881944445835</v>
      </c>
      <c r="AW132" s="63"/>
      <c r="AX132" s="64"/>
    </row>
    <row r="133" spans="1:50" ht="35.15" customHeight="1" x14ac:dyDescent="0.35">
      <c r="A133" s="20">
        <v>154</v>
      </c>
      <c r="B133" s="21">
        <v>45076.58834490741</v>
      </c>
      <c r="C133" s="21">
        <v>45076.59039351852</v>
      </c>
      <c r="D133" s="32" t="s">
        <v>124</v>
      </c>
      <c r="E133" s="18" t="s">
        <v>123</v>
      </c>
      <c r="F133" s="18" t="s">
        <v>90</v>
      </c>
      <c r="G133" s="18"/>
      <c r="H133" s="18" t="s">
        <v>133</v>
      </c>
      <c r="I133" s="18"/>
      <c r="J133" s="18"/>
      <c r="K133" s="18" t="s">
        <v>98</v>
      </c>
      <c r="L133" s="18"/>
      <c r="M133" s="34"/>
      <c r="N133" s="18" t="s">
        <v>98</v>
      </c>
      <c r="O133" s="18"/>
      <c r="P133" s="34"/>
      <c r="Q133" s="18"/>
      <c r="R133" s="1"/>
      <c r="S133" s="38">
        <v>45076</v>
      </c>
      <c r="T133" s="1" t="s">
        <v>740</v>
      </c>
      <c r="U133" s="18" t="s">
        <v>98</v>
      </c>
      <c r="V133" s="18" t="s">
        <v>854</v>
      </c>
      <c r="W133" s="18" t="s">
        <v>855</v>
      </c>
      <c r="X133" s="18" t="s">
        <v>130</v>
      </c>
      <c r="Y133" s="1"/>
      <c r="Z133" s="1"/>
      <c r="AA133" s="18" t="s">
        <v>104</v>
      </c>
      <c r="AB133" s="38">
        <v>45084</v>
      </c>
      <c r="AC133" s="38" t="s">
        <v>856</v>
      </c>
      <c r="AD133" s="38" t="s">
        <v>96</v>
      </c>
      <c r="AE133" s="18" t="s">
        <v>165</v>
      </c>
      <c r="AF133" s="18"/>
      <c r="AG133" s="18" t="s">
        <v>184</v>
      </c>
      <c r="AH133" s="18" t="s">
        <v>108</v>
      </c>
      <c r="AI133" s="18" t="s">
        <v>166</v>
      </c>
      <c r="AJ133" s="36">
        <f>IF(Table1[[#This Row],[Scope]]="Low",1,IF(Table1[[#This Row],[Scope]]="Medium",2,IF(Table1[[#This Row],[Scope]]="High",3,"")))</f>
        <v>3</v>
      </c>
      <c r="AK133" s="36">
        <v>0.5</v>
      </c>
      <c r="AL133" s="18" t="s">
        <v>378</v>
      </c>
      <c r="AO133" s="18" t="str">
        <f>_xlfn.TEXTJOIN(", ",TRUE,Table1[[#This Row],[Primary Assignee]:[Tertiary Assignee]])</f>
        <v>Bethany Huard</v>
      </c>
      <c r="AP133" s="1" t="s">
        <v>111</v>
      </c>
      <c r="AQ133" s="40">
        <v>45107</v>
      </c>
      <c r="AR133" s="40"/>
      <c r="AS133" s="40">
        <v>45084</v>
      </c>
      <c r="AT133" s="1" t="s">
        <v>857</v>
      </c>
      <c r="AU133" s="48">
        <f>(Table1[[#This Row],[Start time]])</f>
        <v>45076.58834490741</v>
      </c>
      <c r="AV133" s="52">
        <f>IF(AND(Table1[[#This Row],[Current Status]]="Closed",AS133&lt;&gt;""),AS133-AU133,"")</f>
        <v>7.411655092590081</v>
      </c>
    </row>
    <row r="134" spans="1:50" ht="35.15" customHeight="1" x14ac:dyDescent="0.35">
      <c r="A134" s="20">
        <v>155</v>
      </c>
      <c r="B134" s="21">
        <v>45078.464571759258</v>
      </c>
      <c r="C134" s="21">
        <v>45078.46597222222</v>
      </c>
      <c r="D134" s="32" t="s">
        <v>401</v>
      </c>
      <c r="E134" s="18" t="s">
        <v>402</v>
      </c>
      <c r="F134" s="18" t="s">
        <v>90</v>
      </c>
      <c r="G134" s="18"/>
      <c r="H134" s="18" t="s">
        <v>858</v>
      </c>
      <c r="I134" s="18"/>
      <c r="J134" s="18"/>
      <c r="K134" s="18" t="s">
        <v>98</v>
      </c>
      <c r="L134" s="18"/>
      <c r="M134" s="34"/>
      <c r="N134" s="18" t="s">
        <v>98</v>
      </c>
      <c r="O134" s="18"/>
      <c r="P134" s="34"/>
      <c r="Q134" s="18"/>
      <c r="R134" s="1"/>
      <c r="S134" s="38">
        <v>45079</v>
      </c>
      <c r="T134" s="1" t="s">
        <v>697</v>
      </c>
      <c r="U134" s="18" t="s">
        <v>148</v>
      </c>
      <c r="V134" s="18" t="s">
        <v>149</v>
      </c>
      <c r="W134" s="18" t="s">
        <v>172</v>
      </c>
      <c r="X134" s="18" t="s">
        <v>139</v>
      </c>
      <c r="Y134" s="1"/>
      <c r="Z134" s="1"/>
      <c r="AA134" s="18"/>
      <c r="AB134" s="38"/>
      <c r="AC134" s="38" t="s">
        <v>773</v>
      </c>
      <c r="AD134" s="38" t="s">
        <v>96</v>
      </c>
      <c r="AE134" s="18" t="s">
        <v>120</v>
      </c>
      <c r="AF134" s="18" t="s">
        <v>859</v>
      </c>
      <c r="AG134" s="18" t="s">
        <v>184</v>
      </c>
      <c r="AH134" s="18" t="s">
        <v>108</v>
      </c>
      <c r="AI134" s="18" t="s">
        <v>142</v>
      </c>
      <c r="AJ134" s="36">
        <f>IF(Table1[[#This Row],[Scope]]="Low",1,IF(Table1[[#This Row],[Scope]]="Medium",2,IF(Table1[[#This Row],[Scope]]="High",3,"")))</f>
        <v>1</v>
      </c>
      <c r="AK134" s="36">
        <v>0.25</v>
      </c>
      <c r="AL134" s="18" t="s">
        <v>695</v>
      </c>
      <c r="AM134" s="1" t="s">
        <v>713</v>
      </c>
      <c r="AO134" s="18" t="str">
        <f>_xlfn.TEXTJOIN(", ",TRUE,Table1[[#This Row],[Primary Assignee]:[Tertiary Assignee]])</f>
        <v>Logan Webb, Joann Boduch</v>
      </c>
      <c r="AP134" s="1" t="s">
        <v>111</v>
      </c>
      <c r="AQ134" s="40"/>
      <c r="AR134" s="40"/>
      <c r="AS134" s="40">
        <v>45107</v>
      </c>
      <c r="AT134" s="1" t="s">
        <v>860</v>
      </c>
      <c r="AU134" s="48">
        <f>(Table1[[#This Row],[Start time]])</f>
        <v>45078.464571759258</v>
      </c>
      <c r="AV134" s="52">
        <f>IF(AND(Table1[[#This Row],[Current Status]]="Closed",AS134&lt;&gt;""),AS134-AU134,"")</f>
        <v>28.535428240742476</v>
      </c>
      <c r="AW134" s="63"/>
      <c r="AX134" s="64"/>
    </row>
    <row r="135" spans="1:50" ht="35.15" customHeight="1" x14ac:dyDescent="0.35">
      <c r="A135" s="20">
        <v>156</v>
      </c>
      <c r="B135" s="21">
        <v>45078.606053240743</v>
      </c>
      <c r="C135" s="21">
        <v>45078.60974537037</v>
      </c>
      <c r="D135" s="32" t="s">
        <v>93</v>
      </c>
      <c r="E135" s="18" t="s">
        <v>92</v>
      </c>
      <c r="F135" s="18" t="s">
        <v>90</v>
      </c>
      <c r="G135" s="18"/>
      <c r="H135" s="18" t="s">
        <v>234</v>
      </c>
      <c r="I135" s="18"/>
      <c r="J135" s="18"/>
      <c r="K135" s="18" t="s">
        <v>98</v>
      </c>
      <c r="L135" s="18"/>
      <c r="M135" s="34"/>
      <c r="N135" s="18" t="s">
        <v>96</v>
      </c>
      <c r="O135" s="18" t="s">
        <v>263</v>
      </c>
      <c r="P135" s="34" t="s">
        <v>264</v>
      </c>
      <c r="Q135" s="18"/>
      <c r="R135" s="1"/>
      <c r="S135" s="38">
        <v>45079</v>
      </c>
      <c r="T135" s="1" t="s">
        <v>697</v>
      </c>
      <c r="U135" s="18" t="s">
        <v>98</v>
      </c>
      <c r="V135" s="18" t="s">
        <v>861</v>
      </c>
      <c r="W135" s="18" t="s">
        <v>862</v>
      </c>
      <c r="X135" s="18" t="s">
        <v>101</v>
      </c>
      <c r="Y135" s="1" t="s">
        <v>863</v>
      </c>
      <c r="Z135" s="1"/>
      <c r="AA135" s="18" t="s">
        <v>104</v>
      </c>
      <c r="AB135" s="38">
        <v>45086</v>
      </c>
      <c r="AC135" s="38" t="s">
        <v>789</v>
      </c>
      <c r="AD135" s="38" t="s">
        <v>96</v>
      </c>
      <c r="AE135" s="18" t="s">
        <v>175</v>
      </c>
      <c r="AF135" s="18" t="s">
        <v>864</v>
      </c>
      <c r="AG135" s="18" t="s">
        <v>184</v>
      </c>
      <c r="AH135" s="18" t="s">
        <v>108</v>
      </c>
      <c r="AI135" s="18" t="s">
        <v>142</v>
      </c>
      <c r="AJ135" s="36">
        <f>IF(Table1[[#This Row],[Scope]]="Low",1,IF(Table1[[#This Row],[Scope]]="Medium",2,IF(Table1[[#This Row],[Scope]]="High",3,"")))</f>
        <v>1</v>
      </c>
      <c r="AK135" s="36">
        <v>0.33</v>
      </c>
      <c r="AL135" s="18" t="s">
        <v>713</v>
      </c>
      <c r="AO135" s="18" t="str">
        <f>_xlfn.TEXTJOIN(", ",TRUE,Table1[[#This Row],[Primary Assignee]:[Tertiary Assignee]])</f>
        <v>Joann Boduch</v>
      </c>
      <c r="AP135" s="1" t="s">
        <v>111</v>
      </c>
      <c r="AQ135" s="40"/>
      <c r="AR135" s="40"/>
      <c r="AS135" s="40">
        <v>45093</v>
      </c>
      <c r="AT135" s="1" t="s">
        <v>865</v>
      </c>
      <c r="AU135" s="48">
        <f>(Table1[[#This Row],[Start time]])</f>
        <v>45078.606053240743</v>
      </c>
      <c r="AV135" s="52">
        <f>IF(AND(Table1[[#This Row],[Current Status]]="Closed",AS135&lt;&gt;""),AS135-AU135,"")</f>
        <v>14.393946759257233</v>
      </c>
    </row>
    <row r="136" spans="1:50" ht="35.15" customHeight="1" x14ac:dyDescent="0.35">
      <c r="A136" s="20">
        <v>157</v>
      </c>
      <c r="B136" s="21">
        <v>45079.717361111114</v>
      </c>
      <c r="C136" s="21">
        <v>45079.71943287037</v>
      </c>
      <c r="D136" s="32" t="s">
        <v>93</v>
      </c>
      <c r="E136" s="18" t="s">
        <v>92</v>
      </c>
      <c r="F136" s="18" t="s">
        <v>176</v>
      </c>
      <c r="G136" s="18"/>
      <c r="H136" s="18"/>
      <c r="I136" s="18"/>
      <c r="J136" s="18" t="s">
        <v>866</v>
      </c>
      <c r="K136" s="18" t="s">
        <v>98</v>
      </c>
      <c r="L136" s="18"/>
      <c r="M136" s="34"/>
      <c r="N136" s="18" t="s">
        <v>98</v>
      </c>
      <c r="O136" s="18"/>
      <c r="P136" s="34"/>
      <c r="Q136" s="18"/>
      <c r="R136" s="1"/>
      <c r="S136" s="38">
        <v>45084</v>
      </c>
      <c r="T136" s="1" t="s">
        <v>727</v>
      </c>
      <c r="U136" s="18" t="s">
        <v>98</v>
      </c>
      <c r="V136" s="18" t="s">
        <v>867</v>
      </c>
      <c r="W136" s="18" t="s">
        <v>868</v>
      </c>
      <c r="X136" s="18" t="s">
        <v>101</v>
      </c>
      <c r="Y136" s="1"/>
      <c r="Z136" s="1"/>
      <c r="AA136" s="18" t="s">
        <v>191</v>
      </c>
      <c r="AB136" s="38">
        <v>45100</v>
      </c>
      <c r="AC136" s="38" t="s">
        <v>789</v>
      </c>
      <c r="AD136" s="38" t="s">
        <v>96</v>
      </c>
      <c r="AE136" s="18" t="s">
        <v>192</v>
      </c>
      <c r="AF136" s="18" t="s">
        <v>869</v>
      </c>
      <c r="AG136" s="18" t="s">
        <v>184</v>
      </c>
      <c r="AH136" s="18" t="s">
        <v>108</v>
      </c>
      <c r="AI136" s="18" t="s">
        <v>109</v>
      </c>
      <c r="AJ136" s="36">
        <f>IF(Table1[[#This Row],[Scope]]="Low",1,IF(Table1[[#This Row],[Scope]]="Medium",2,IF(Table1[[#This Row],[Scope]]="High",3,"")))</f>
        <v>2</v>
      </c>
      <c r="AK136" s="36">
        <v>0.33</v>
      </c>
      <c r="AL136" s="18" t="s">
        <v>378</v>
      </c>
      <c r="AO136" s="18" t="str">
        <f>_xlfn.TEXTJOIN(", ",TRUE,Table1[[#This Row],[Primary Assignee]:[Tertiary Assignee]])</f>
        <v>Bethany Huard</v>
      </c>
      <c r="AP136" s="1" t="s">
        <v>111</v>
      </c>
      <c r="AQ136" s="40">
        <v>45100</v>
      </c>
      <c r="AR136" s="40"/>
      <c r="AS136" s="40">
        <v>45100</v>
      </c>
      <c r="AT136" s="1"/>
      <c r="AU136" s="48">
        <f>(Table1[[#This Row],[Start time]])</f>
        <v>45079.717361111114</v>
      </c>
      <c r="AV136" s="52">
        <f>IF(AND(Table1[[#This Row],[Current Status]]="Closed",AS136&lt;&gt;""),AS136-AU136,"")</f>
        <v>20.28263888888614</v>
      </c>
      <c r="AW136" s="63"/>
      <c r="AX136" s="64"/>
    </row>
    <row r="137" spans="1:50" ht="35.15" customHeight="1" x14ac:dyDescent="0.35">
      <c r="A137" s="20">
        <v>158</v>
      </c>
      <c r="B137" s="21">
        <v>45084.361863425926</v>
      </c>
      <c r="C137" s="21">
        <v>45084.420636574076</v>
      </c>
      <c r="D137" s="32" t="s">
        <v>593</v>
      </c>
      <c r="E137" s="18" t="s">
        <v>594</v>
      </c>
      <c r="F137" s="18" t="s">
        <v>90</v>
      </c>
      <c r="G137" s="18"/>
      <c r="H137" s="18" t="s">
        <v>858</v>
      </c>
      <c r="I137" s="18"/>
      <c r="J137" s="18"/>
      <c r="K137" s="18" t="s">
        <v>98</v>
      </c>
      <c r="L137" s="18"/>
      <c r="M137" s="34"/>
      <c r="N137" s="18" t="s">
        <v>96</v>
      </c>
      <c r="O137" s="18" t="s">
        <v>429</v>
      </c>
      <c r="P137" s="34" t="s">
        <v>430</v>
      </c>
      <c r="Q137" s="18"/>
      <c r="R137" s="1"/>
      <c r="S137" s="38">
        <v>45084</v>
      </c>
      <c r="T137" s="1" t="s">
        <v>715</v>
      </c>
      <c r="U137" s="18" t="s">
        <v>98</v>
      </c>
      <c r="V137" s="18" t="s">
        <v>870</v>
      </c>
      <c r="W137" s="18" t="s">
        <v>871</v>
      </c>
      <c r="X137" s="18" t="s">
        <v>139</v>
      </c>
      <c r="Y137" s="1" t="s">
        <v>872</v>
      </c>
      <c r="Z137" s="1"/>
      <c r="AA137" s="18" t="s">
        <v>104</v>
      </c>
      <c r="AB137" s="38">
        <v>45102</v>
      </c>
      <c r="AC137" s="38" t="s">
        <v>873</v>
      </c>
      <c r="AD137" s="38" t="s">
        <v>96</v>
      </c>
      <c r="AE137" s="18" t="s">
        <v>105</v>
      </c>
      <c r="AF137" s="18" t="s">
        <v>874</v>
      </c>
      <c r="AG137" s="18" t="s">
        <v>184</v>
      </c>
      <c r="AH137" s="18" t="s">
        <v>108</v>
      </c>
      <c r="AI137" s="18" t="s">
        <v>109</v>
      </c>
      <c r="AJ137" s="36">
        <f>IF(Table1[[#This Row],[Scope]]="Low",1,IF(Table1[[#This Row],[Scope]]="Medium",2,IF(Table1[[#This Row],[Scope]]="High",3,"")))</f>
        <v>2</v>
      </c>
      <c r="AK137" s="36">
        <v>0.33</v>
      </c>
      <c r="AL137" s="18" t="s">
        <v>212</v>
      </c>
      <c r="AO137" s="18" t="str">
        <f>_xlfn.TEXTJOIN(", ",TRUE,Table1[[#This Row],[Primary Assignee]:[Tertiary Assignee]])</f>
        <v>Ava Damri</v>
      </c>
      <c r="AP137" s="1" t="s">
        <v>111</v>
      </c>
      <c r="AQ137" s="40"/>
      <c r="AR137" s="40"/>
      <c r="AS137" s="40">
        <v>45102</v>
      </c>
      <c r="AT137" s="1" t="s">
        <v>875</v>
      </c>
      <c r="AU137" s="48">
        <f>(Table1[[#This Row],[Start time]])</f>
        <v>45084.361863425926</v>
      </c>
      <c r="AV137" s="52">
        <f>IF(AND(Table1[[#This Row],[Current Status]]="Closed",AS137&lt;&gt;""),AS137-AU137,"")</f>
        <v>17.638136574074451</v>
      </c>
    </row>
    <row r="138" spans="1:50" ht="35.15" customHeight="1" x14ac:dyDescent="0.35">
      <c r="A138" s="20">
        <v>159</v>
      </c>
      <c r="B138" s="21">
        <v>45084.633240740739</v>
      </c>
      <c r="C138" s="21">
        <v>45084.636574074073</v>
      </c>
      <c r="D138" s="32" t="s">
        <v>287</v>
      </c>
      <c r="E138" s="18" t="s">
        <v>288</v>
      </c>
      <c r="F138" s="18" t="s">
        <v>289</v>
      </c>
      <c r="G138" s="18" t="s">
        <v>290</v>
      </c>
      <c r="H138" s="18"/>
      <c r="I138" s="18"/>
      <c r="J138" s="18"/>
      <c r="K138" s="18" t="s">
        <v>98</v>
      </c>
      <c r="L138" s="18"/>
      <c r="M138" s="34"/>
      <c r="N138" s="18" t="s">
        <v>98</v>
      </c>
      <c r="O138" s="18"/>
      <c r="P138" s="34"/>
      <c r="Q138" s="18"/>
      <c r="R138" s="1"/>
      <c r="S138" s="38">
        <v>45084</v>
      </c>
      <c r="T138" s="1" t="s">
        <v>740</v>
      </c>
      <c r="U138" s="18" t="s">
        <v>98</v>
      </c>
      <c r="V138" s="18" t="s">
        <v>511</v>
      </c>
      <c r="W138" s="18" t="s">
        <v>876</v>
      </c>
      <c r="X138" s="18" t="s">
        <v>189</v>
      </c>
      <c r="Y138" s="1"/>
      <c r="Z138" s="1"/>
      <c r="AA138" s="18" t="s">
        <v>210</v>
      </c>
      <c r="AB138" s="38"/>
      <c r="AC138" s="38" t="s">
        <v>773</v>
      </c>
      <c r="AD138" s="38" t="s">
        <v>96</v>
      </c>
      <c r="AE138" s="18" t="s">
        <v>165</v>
      </c>
      <c r="AF138" s="18" t="s">
        <v>877</v>
      </c>
      <c r="AG138" s="18" t="s">
        <v>184</v>
      </c>
      <c r="AH138" s="18" t="s">
        <v>108</v>
      </c>
      <c r="AI138" s="18" t="s">
        <v>142</v>
      </c>
      <c r="AJ138" s="36">
        <f>IF(Table1[[#This Row],[Scope]]="Low",1,IF(Table1[[#This Row],[Scope]]="Medium",2,IF(Table1[[#This Row],[Scope]]="High",3,"")))</f>
        <v>1</v>
      </c>
      <c r="AK138" s="36">
        <v>0.33</v>
      </c>
      <c r="AL138" s="18" t="s">
        <v>878</v>
      </c>
      <c r="AO138" s="18" t="str">
        <f>_xlfn.TEXTJOIN(", ",TRUE,Table1[[#This Row],[Primary Assignee]:[Tertiary Assignee]])</f>
        <v>Sonakshi Malik</v>
      </c>
      <c r="AP138" s="1" t="s">
        <v>111</v>
      </c>
      <c r="AQ138" s="40"/>
      <c r="AR138" s="40"/>
      <c r="AS138" s="40">
        <v>45089</v>
      </c>
      <c r="AT138" s="1" t="s">
        <v>879</v>
      </c>
      <c r="AU138" s="48">
        <f>(Table1[[#This Row],[Start time]])</f>
        <v>45084.633240740739</v>
      </c>
      <c r="AV138" s="52">
        <f>IF(AND(Table1[[#This Row],[Current Status]]="Closed",AS138&lt;&gt;""),AS138-AU138,"")</f>
        <v>4.3667592592610163</v>
      </c>
      <c r="AW138" s="63"/>
      <c r="AX138" s="64"/>
    </row>
    <row r="139" spans="1:50" ht="35.15" customHeight="1" x14ac:dyDescent="0.35">
      <c r="A139" s="20">
        <v>160</v>
      </c>
      <c r="B139" s="21">
        <v>45084.631516203706</v>
      </c>
      <c r="C139" s="21">
        <v>45085.567037037035</v>
      </c>
      <c r="D139" s="32" t="s">
        <v>240</v>
      </c>
      <c r="E139" s="18" t="s">
        <v>110</v>
      </c>
      <c r="F139" s="18" t="s">
        <v>90</v>
      </c>
      <c r="G139" s="18"/>
      <c r="H139" s="18" t="s">
        <v>133</v>
      </c>
      <c r="I139" s="18"/>
      <c r="J139" s="18"/>
      <c r="K139" s="18" t="s">
        <v>96</v>
      </c>
      <c r="L139" s="18" t="s">
        <v>880</v>
      </c>
      <c r="M139" s="34" t="s">
        <v>881</v>
      </c>
      <c r="N139" s="18" t="s">
        <v>96</v>
      </c>
      <c r="O139" s="18" t="s">
        <v>882</v>
      </c>
      <c r="P139" s="34" t="s">
        <v>883</v>
      </c>
      <c r="Q139" s="18"/>
      <c r="R139" s="1"/>
      <c r="S139" s="38">
        <v>45086</v>
      </c>
      <c r="T139" s="1" t="s">
        <v>697</v>
      </c>
      <c r="U139" s="18" t="s">
        <v>98</v>
      </c>
      <c r="V139" s="18" t="s">
        <v>884</v>
      </c>
      <c r="W139" s="18" t="s">
        <v>885</v>
      </c>
      <c r="X139" s="18" t="s">
        <v>202</v>
      </c>
      <c r="Y139" s="1"/>
      <c r="Z139" s="1"/>
      <c r="AA139" s="18" t="s">
        <v>104</v>
      </c>
      <c r="AB139" s="38">
        <v>45093</v>
      </c>
      <c r="AC139" s="38" t="s">
        <v>886</v>
      </c>
      <c r="AD139" s="38" t="s">
        <v>720</v>
      </c>
      <c r="AE139" s="18" t="s">
        <v>105</v>
      </c>
      <c r="AF139" s="18"/>
      <c r="AG139" s="18" t="s">
        <v>184</v>
      </c>
      <c r="AH139" s="18" t="s">
        <v>108</v>
      </c>
      <c r="AI139" s="18" t="s">
        <v>109</v>
      </c>
      <c r="AJ139" s="36">
        <f>IF(Table1[[#This Row],[Scope]]="Low",1,IF(Table1[[#This Row],[Scope]]="Medium",2,IF(Table1[[#This Row],[Scope]]="High",3,"")))</f>
        <v>2</v>
      </c>
      <c r="AK139" s="36">
        <v>0.5</v>
      </c>
      <c r="AL139" s="18" t="s">
        <v>581</v>
      </c>
      <c r="AO139" s="18" t="str">
        <f>_xlfn.TEXTJOIN(", ",TRUE,Table1[[#This Row],[Primary Assignee]:[Tertiary Assignee]])</f>
        <v>Nicholas Gregoretti</v>
      </c>
      <c r="AP139" s="1" t="s">
        <v>111</v>
      </c>
      <c r="AQ139" s="40"/>
      <c r="AR139" s="40"/>
      <c r="AS139" s="40">
        <v>45100</v>
      </c>
      <c r="AT139" s="1"/>
      <c r="AU139" s="48">
        <f>(Table1[[#This Row],[Start time]])</f>
        <v>45084.631516203706</v>
      </c>
      <c r="AV139" s="52">
        <f>IF(AND(Table1[[#This Row],[Current Status]]="Closed",AS139&lt;&gt;""),AS139-AU139,"")</f>
        <v>15.368483796293731</v>
      </c>
    </row>
    <row r="140" spans="1:50" ht="35.15" customHeight="1" x14ac:dyDescent="0.35">
      <c r="A140" s="20">
        <v>161</v>
      </c>
      <c r="B140" s="21">
        <v>45086.536157407405</v>
      </c>
      <c r="C140" s="21">
        <v>45086.546597222223</v>
      </c>
      <c r="D140" s="32" t="s">
        <v>593</v>
      </c>
      <c r="E140" s="18" t="s">
        <v>594</v>
      </c>
      <c r="F140" s="18" t="s">
        <v>176</v>
      </c>
      <c r="G140" s="18"/>
      <c r="H140" s="18"/>
      <c r="I140" s="18"/>
      <c r="J140" s="18" t="s">
        <v>531</v>
      </c>
      <c r="K140" s="18" t="s">
        <v>98</v>
      </c>
      <c r="L140" s="18"/>
      <c r="M140" s="34"/>
      <c r="N140" s="18" t="s">
        <v>96</v>
      </c>
      <c r="O140" s="18" t="s">
        <v>887</v>
      </c>
      <c r="P140" s="34" t="s">
        <v>888</v>
      </c>
      <c r="Q140" s="18"/>
      <c r="R140" s="1"/>
      <c r="S140" s="38">
        <v>45089</v>
      </c>
      <c r="T140" s="1" t="s">
        <v>715</v>
      </c>
      <c r="U140" s="18" t="s">
        <v>98</v>
      </c>
      <c r="V140" s="18" t="s">
        <v>889</v>
      </c>
      <c r="W140" s="18" t="s">
        <v>890</v>
      </c>
      <c r="X140" s="18" t="s">
        <v>139</v>
      </c>
      <c r="Y140" s="1"/>
      <c r="Z140" s="1"/>
      <c r="AA140" s="18" t="s">
        <v>104</v>
      </c>
      <c r="AB140" s="38">
        <v>45105</v>
      </c>
      <c r="AC140" s="38" t="s">
        <v>891</v>
      </c>
      <c r="AD140" s="38" t="s">
        <v>720</v>
      </c>
      <c r="AE140" s="18" t="s">
        <v>192</v>
      </c>
      <c r="AF140" s="18" t="s">
        <v>892</v>
      </c>
      <c r="AG140" s="18" t="s">
        <v>184</v>
      </c>
      <c r="AH140" s="18" t="s">
        <v>893</v>
      </c>
      <c r="AI140" s="18" t="s">
        <v>109</v>
      </c>
      <c r="AJ140" s="36">
        <f>IF(Table1[[#This Row],[Scope]]="Low",1,IF(Table1[[#This Row],[Scope]]="Medium",2,IF(Table1[[#This Row],[Scope]]="High",3,"")))</f>
        <v>2</v>
      </c>
      <c r="AK140" s="36">
        <v>0.33</v>
      </c>
      <c r="AL140" s="18"/>
      <c r="AO140" s="18" t="str">
        <f>_xlfn.TEXTJOIN(", ",TRUE,Table1[[#This Row],[Primary Assignee]:[Tertiary Assignee]])</f>
        <v/>
      </c>
      <c r="AP140" s="1" t="s">
        <v>351</v>
      </c>
      <c r="AQ140" s="40"/>
      <c r="AR140" s="40"/>
      <c r="AS140" s="40"/>
      <c r="AT140" s="1" t="s">
        <v>894</v>
      </c>
      <c r="AU140" s="48">
        <f>(Table1[[#This Row],[Start time]])</f>
        <v>45086.536157407405</v>
      </c>
      <c r="AV140" s="52" t="str">
        <f>IF(AND(Table1[[#This Row],[Current Status]]="Closed",AS140&lt;&gt;""),AS140-AU140,"")</f>
        <v/>
      </c>
      <c r="AW140" s="63"/>
      <c r="AX140" s="64"/>
    </row>
    <row r="141" spans="1:50" ht="35.15" customHeight="1" x14ac:dyDescent="0.35">
      <c r="A141" s="20">
        <v>162</v>
      </c>
      <c r="B141" s="21">
        <v>45089.611331018517</v>
      </c>
      <c r="C141" s="21">
        <v>45089.615902777776</v>
      </c>
      <c r="D141" s="34" t="s">
        <v>895</v>
      </c>
      <c r="E141" s="18" t="s">
        <v>896</v>
      </c>
      <c r="F141" s="18" t="s">
        <v>90</v>
      </c>
      <c r="G141" s="18"/>
      <c r="H141" s="18" t="s">
        <v>369</v>
      </c>
      <c r="I141" s="18"/>
      <c r="J141" s="18"/>
      <c r="K141" s="18" t="s">
        <v>96</v>
      </c>
      <c r="L141" s="18" t="s">
        <v>273</v>
      </c>
      <c r="M141" s="34" t="s">
        <v>274</v>
      </c>
      <c r="N141" s="18" t="s">
        <v>96</v>
      </c>
      <c r="O141" s="18" t="s">
        <v>897</v>
      </c>
      <c r="P141" s="34" t="s">
        <v>274</v>
      </c>
      <c r="Q141" s="18"/>
      <c r="R141" s="1"/>
      <c r="S141" s="38">
        <v>45089</v>
      </c>
      <c r="T141" s="1" t="s">
        <v>709</v>
      </c>
      <c r="U141" s="18" t="s">
        <v>98</v>
      </c>
      <c r="V141" s="18" t="s">
        <v>898</v>
      </c>
      <c r="W141" s="18" t="s">
        <v>899</v>
      </c>
      <c r="X141" s="18" t="s">
        <v>202</v>
      </c>
      <c r="Y141" s="1"/>
      <c r="Z141" s="1"/>
      <c r="AA141" s="18" t="s">
        <v>238</v>
      </c>
      <c r="AB141" s="38"/>
      <c r="AC141" s="38" t="s">
        <v>900</v>
      </c>
      <c r="AD141" s="38" t="s">
        <v>720</v>
      </c>
      <c r="AE141" s="18" t="s">
        <v>165</v>
      </c>
      <c r="AF141" s="18"/>
      <c r="AG141" s="18" t="s">
        <v>184</v>
      </c>
      <c r="AH141" s="18" t="s">
        <v>108</v>
      </c>
      <c r="AI141" s="18" t="s">
        <v>166</v>
      </c>
      <c r="AJ141" s="36">
        <f>IF(Table1[[#This Row],[Scope]]="Low",1,IF(Table1[[#This Row],[Scope]]="Medium",2,IF(Table1[[#This Row],[Scope]]="High",3,"")))</f>
        <v>3</v>
      </c>
      <c r="AK141" s="36">
        <v>0.25</v>
      </c>
      <c r="AL141" s="18" t="s">
        <v>581</v>
      </c>
      <c r="AO141" s="18" t="str">
        <f>_xlfn.TEXTJOIN(", ",TRUE,Table1[[#This Row],[Primary Assignee]:[Tertiary Assignee]])</f>
        <v>Nicholas Gregoretti</v>
      </c>
      <c r="AP141" s="1" t="s">
        <v>111</v>
      </c>
      <c r="AQ141" s="40"/>
      <c r="AR141" s="40"/>
      <c r="AS141" s="40">
        <v>45163</v>
      </c>
      <c r="AT141" s="1"/>
      <c r="AU141" s="48">
        <f>(Table1[[#This Row],[Start time]])</f>
        <v>45089.611331018517</v>
      </c>
      <c r="AV141" s="52">
        <f>IF(AND(Table1[[#This Row],[Current Status]]="Closed",AS141&lt;&gt;""),AS141-AU141,"")</f>
        <v>73.388668981482624</v>
      </c>
    </row>
    <row r="142" spans="1:50" ht="35.15" customHeight="1" x14ac:dyDescent="0.35">
      <c r="A142" s="20">
        <v>163</v>
      </c>
      <c r="B142" s="21">
        <v>45090.419965277775</v>
      </c>
      <c r="C142" s="21">
        <v>45090.424409722225</v>
      </c>
      <c r="D142" s="34" t="s">
        <v>93</v>
      </c>
      <c r="E142" s="18" t="s">
        <v>92</v>
      </c>
      <c r="F142" s="18" t="s">
        <v>90</v>
      </c>
      <c r="G142" s="18"/>
      <c r="H142" s="18" t="s">
        <v>234</v>
      </c>
      <c r="I142" s="18"/>
      <c r="J142" s="18"/>
      <c r="K142" s="18" t="s">
        <v>98</v>
      </c>
      <c r="L142" s="18"/>
      <c r="M142" s="34"/>
      <c r="N142" s="18" t="s">
        <v>96</v>
      </c>
      <c r="O142" s="18" t="s">
        <v>263</v>
      </c>
      <c r="P142" s="34" t="s">
        <v>264</v>
      </c>
      <c r="Q142" s="18"/>
      <c r="R142" s="1"/>
      <c r="S142" s="38">
        <v>45096</v>
      </c>
      <c r="T142" s="1" t="s">
        <v>697</v>
      </c>
      <c r="U142" s="18" t="s">
        <v>98</v>
      </c>
      <c r="V142" s="18" t="s">
        <v>901</v>
      </c>
      <c r="W142" s="18" t="s">
        <v>902</v>
      </c>
      <c r="X142" s="18" t="s">
        <v>101</v>
      </c>
      <c r="Y142" s="1"/>
      <c r="Z142" s="1"/>
      <c r="AA142" s="18" t="s">
        <v>104</v>
      </c>
      <c r="AB142" s="38">
        <v>45121</v>
      </c>
      <c r="AC142" s="38" t="s">
        <v>789</v>
      </c>
      <c r="AD142" s="38" t="s">
        <v>720</v>
      </c>
      <c r="AE142" s="18" t="s">
        <v>105</v>
      </c>
      <c r="AF142" s="18" t="s">
        <v>903</v>
      </c>
      <c r="AG142" s="18" t="s">
        <v>184</v>
      </c>
      <c r="AH142" s="18" t="s">
        <v>108</v>
      </c>
      <c r="AI142" s="18" t="s">
        <v>109</v>
      </c>
      <c r="AJ142" s="36">
        <f>IF(Table1[[#This Row],[Scope]]="Low",1,IF(Table1[[#This Row],[Scope]]="Medium",2,IF(Table1[[#This Row],[Scope]]="High",3,"")))</f>
        <v>2</v>
      </c>
      <c r="AK142" s="36">
        <v>0.25</v>
      </c>
      <c r="AL142" s="18" t="s">
        <v>713</v>
      </c>
      <c r="AM142" s="1" t="s">
        <v>904</v>
      </c>
      <c r="AO142" s="18" t="str">
        <f>_xlfn.TEXTJOIN(", ",TRUE,Table1[[#This Row],[Primary Assignee]:[Tertiary Assignee]])</f>
        <v>Joann Boduch, Rebecca Eakin</v>
      </c>
      <c r="AP142" s="1" t="s">
        <v>111</v>
      </c>
      <c r="AQ142" s="40"/>
      <c r="AR142" s="40"/>
      <c r="AS142" s="40">
        <v>45163</v>
      </c>
      <c r="AT142" s="1" t="s">
        <v>905</v>
      </c>
      <c r="AU142" s="48">
        <f>(Table1[[#This Row],[Start time]])</f>
        <v>45090.419965277775</v>
      </c>
      <c r="AV142" s="52">
        <f>IF(AND(Table1[[#This Row],[Current Status]]="Closed",AS142&lt;&gt;""),AS142-AU142,"")</f>
        <v>72.580034722224809</v>
      </c>
      <c r="AW142" s="63"/>
      <c r="AX142" s="64"/>
    </row>
    <row r="143" spans="1:50" ht="35.15" customHeight="1" x14ac:dyDescent="0.35">
      <c r="A143" s="20">
        <v>164</v>
      </c>
      <c r="B143" s="21">
        <v>45091.345462962963</v>
      </c>
      <c r="C143" s="21">
        <v>45091.348460648151</v>
      </c>
      <c r="D143" s="34" t="s">
        <v>906</v>
      </c>
      <c r="E143" s="18" t="s">
        <v>907</v>
      </c>
      <c r="F143" s="18" t="s">
        <v>908</v>
      </c>
      <c r="G143" s="18"/>
      <c r="H143" s="18"/>
      <c r="I143" s="18"/>
      <c r="J143" s="18"/>
      <c r="K143" s="18" t="s">
        <v>98</v>
      </c>
      <c r="L143" s="18"/>
      <c r="M143" s="34"/>
      <c r="N143" s="18" t="s">
        <v>98</v>
      </c>
      <c r="O143" s="18"/>
      <c r="P143" s="34"/>
      <c r="Q143" s="18"/>
      <c r="R143" s="1"/>
      <c r="S143" s="38">
        <v>45092</v>
      </c>
      <c r="T143" s="1" t="s">
        <v>727</v>
      </c>
      <c r="U143" s="18" t="s">
        <v>148</v>
      </c>
      <c r="V143" s="18" t="s">
        <v>909</v>
      </c>
      <c r="W143" s="18" t="s">
        <v>910</v>
      </c>
      <c r="X143" s="18" t="s">
        <v>202</v>
      </c>
      <c r="Y143" s="1" t="s">
        <v>911</v>
      </c>
      <c r="Z143" s="1"/>
      <c r="AA143" s="18" t="s">
        <v>104</v>
      </c>
      <c r="AB143" s="38">
        <v>45105</v>
      </c>
      <c r="AC143" s="38" t="s">
        <v>912</v>
      </c>
      <c r="AD143" s="38" t="s">
        <v>720</v>
      </c>
      <c r="AE143" s="18" t="s">
        <v>105</v>
      </c>
      <c r="AF143" s="18"/>
      <c r="AG143" s="18" t="s">
        <v>774</v>
      </c>
      <c r="AH143" s="18" t="s">
        <v>108</v>
      </c>
      <c r="AI143" s="18" t="s">
        <v>142</v>
      </c>
      <c r="AJ143" s="36">
        <f>IF(Table1[[#This Row],[Scope]]="Low",1,IF(Table1[[#This Row],[Scope]]="Medium",2,IF(Table1[[#This Row],[Scope]]="High",3,"")))</f>
        <v>1</v>
      </c>
      <c r="AK143" s="36">
        <v>0.17</v>
      </c>
      <c r="AL143" s="18" t="s">
        <v>378</v>
      </c>
      <c r="AO143" s="18" t="str">
        <f>_xlfn.TEXTJOIN(", ",TRUE,Table1[[#This Row],[Primary Assignee]:[Tertiary Assignee]])</f>
        <v>Bethany Huard</v>
      </c>
      <c r="AP143" s="1" t="s">
        <v>111</v>
      </c>
      <c r="AQ143" s="40"/>
      <c r="AR143" s="40"/>
      <c r="AS143" s="40">
        <v>45105</v>
      </c>
      <c r="AT143" s="1" t="s">
        <v>913</v>
      </c>
      <c r="AU143" s="48">
        <f>(Table1[[#This Row],[Start time]])</f>
        <v>45091.345462962963</v>
      </c>
      <c r="AV143" s="52">
        <f>IF(AND(Table1[[#This Row],[Current Status]]="Closed",AS143&lt;&gt;""),AS143-AU143,"")</f>
        <v>13.654537037036789</v>
      </c>
    </row>
    <row r="144" spans="1:50" ht="35.15" customHeight="1" x14ac:dyDescent="0.35">
      <c r="A144" s="20">
        <v>165</v>
      </c>
      <c r="B144" s="21">
        <v>45092.316435185188</v>
      </c>
      <c r="C144" s="21">
        <v>45092.328750000001</v>
      </c>
      <c r="D144" s="34" t="s">
        <v>401</v>
      </c>
      <c r="E144" s="18" t="s">
        <v>402</v>
      </c>
      <c r="F144" s="18" t="s">
        <v>90</v>
      </c>
      <c r="G144" s="18"/>
      <c r="H144" s="18" t="s">
        <v>91</v>
      </c>
      <c r="I144" s="18"/>
      <c r="J144" s="18"/>
      <c r="K144" s="18" t="s">
        <v>98</v>
      </c>
      <c r="L144" s="18"/>
      <c r="M144" s="34"/>
      <c r="N144" s="18" t="s">
        <v>98</v>
      </c>
      <c r="O144" s="18"/>
      <c r="P144" s="34"/>
      <c r="Q144" s="18"/>
      <c r="R144" s="1"/>
      <c r="S144" s="38">
        <v>45092</v>
      </c>
      <c r="T144" s="1" t="s">
        <v>914</v>
      </c>
      <c r="U144" s="18" t="s">
        <v>98</v>
      </c>
      <c r="V144" s="4" t="s">
        <v>915</v>
      </c>
      <c r="W144" s="18" t="s">
        <v>916</v>
      </c>
      <c r="X144" s="18" t="s">
        <v>130</v>
      </c>
      <c r="Y144" s="1"/>
      <c r="Z144" s="1"/>
      <c r="AA144" s="18"/>
      <c r="AB144" s="38"/>
      <c r="AC144" s="38" t="s">
        <v>723</v>
      </c>
      <c r="AD144" s="38" t="s">
        <v>720</v>
      </c>
      <c r="AE144" s="18" t="s">
        <v>917</v>
      </c>
      <c r="AF144" s="18" t="s">
        <v>918</v>
      </c>
      <c r="AG144" s="18" t="s">
        <v>184</v>
      </c>
      <c r="AH144" s="18" t="s">
        <v>108</v>
      </c>
      <c r="AI144" s="18" t="s">
        <v>142</v>
      </c>
      <c r="AJ144" s="36">
        <f>IF(Table1[[#This Row],[Scope]]="Low",1,IF(Table1[[#This Row],[Scope]]="Medium",2,IF(Table1[[#This Row],[Scope]]="High",3,"")))</f>
        <v>1</v>
      </c>
      <c r="AK144" s="36">
        <v>0.2</v>
      </c>
      <c r="AL144" s="18" t="s">
        <v>695</v>
      </c>
      <c r="AO144" s="18" t="str">
        <f>_xlfn.TEXTJOIN(", ",TRUE,Table1[[#This Row],[Primary Assignee]:[Tertiary Assignee]])</f>
        <v>Logan Webb</v>
      </c>
      <c r="AP144" s="1" t="s">
        <v>111</v>
      </c>
      <c r="AQ144" s="40"/>
      <c r="AR144" s="40"/>
      <c r="AS144" s="40">
        <v>45230</v>
      </c>
      <c r="AT144" s="1" t="s">
        <v>919</v>
      </c>
      <c r="AU144" s="48">
        <f>(Table1[[#This Row],[Start time]])</f>
        <v>45092.316435185188</v>
      </c>
      <c r="AV144" s="52">
        <f>IF(AND(Table1[[#This Row],[Current Status]]="Closed",AS144&lt;&gt;""),AS144-AU144,"")</f>
        <v>137.68356481481169</v>
      </c>
      <c r="AW144" s="63"/>
      <c r="AX144" s="64"/>
    </row>
    <row r="145" spans="1:50" ht="35.15" customHeight="1" x14ac:dyDescent="0.35">
      <c r="A145" s="20">
        <v>166</v>
      </c>
      <c r="B145" s="21">
        <v>45092.505393518521</v>
      </c>
      <c r="C145" s="21">
        <v>45092.511701388888</v>
      </c>
      <c r="D145" s="34" t="s">
        <v>453</v>
      </c>
      <c r="E145" s="18" t="s">
        <v>454</v>
      </c>
      <c r="F145" s="18" t="s">
        <v>289</v>
      </c>
      <c r="G145" s="18" t="s">
        <v>290</v>
      </c>
      <c r="H145" s="18"/>
      <c r="I145" s="18"/>
      <c r="J145" s="18"/>
      <c r="K145" s="18" t="s">
        <v>98</v>
      </c>
      <c r="L145" s="18"/>
      <c r="M145" s="34"/>
      <c r="N145" s="18" t="s">
        <v>96</v>
      </c>
      <c r="O145" s="18" t="s">
        <v>544</v>
      </c>
      <c r="P145" s="34" t="s">
        <v>545</v>
      </c>
      <c r="Q145" s="18"/>
      <c r="R145" s="1"/>
      <c r="S145" s="38">
        <v>45092</v>
      </c>
      <c r="T145" s="1" t="s">
        <v>697</v>
      </c>
      <c r="U145" s="18" t="s">
        <v>98</v>
      </c>
      <c r="V145" s="18" t="s">
        <v>920</v>
      </c>
      <c r="W145" s="18" t="s">
        <v>208</v>
      </c>
      <c r="X145" s="18" t="s">
        <v>130</v>
      </c>
      <c r="Y145" s="1" t="s">
        <v>921</v>
      </c>
      <c r="Z145" s="1"/>
      <c r="AA145" s="18" t="s">
        <v>191</v>
      </c>
      <c r="AB145" s="38">
        <v>45100</v>
      </c>
      <c r="AC145" s="38" t="s">
        <v>922</v>
      </c>
      <c r="AD145" s="38" t="s">
        <v>720</v>
      </c>
      <c r="AE145" s="18" t="s">
        <v>105</v>
      </c>
      <c r="AF145" s="18" t="s">
        <v>923</v>
      </c>
      <c r="AG145" s="18" t="s">
        <v>184</v>
      </c>
      <c r="AH145" s="18" t="s">
        <v>108</v>
      </c>
      <c r="AI145" s="18" t="s">
        <v>142</v>
      </c>
      <c r="AJ145" s="36">
        <f>IF(Table1[[#This Row],[Scope]]="Low",1,IF(Table1[[#This Row],[Scope]]="Medium",2,IF(Table1[[#This Row],[Scope]]="High",3,"")))</f>
        <v>1</v>
      </c>
      <c r="AK145" s="36">
        <v>0.33</v>
      </c>
      <c r="AL145" s="18" t="s">
        <v>924</v>
      </c>
      <c r="AM145" s="1" t="s">
        <v>378</v>
      </c>
      <c r="AO145" s="18" t="str">
        <f>_xlfn.TEXTJOIN(", ",TRUE,Table1[[#This Row],[Primary Assignee]:[Tertiary Assignee]])</f>
        <v>Yi-Hui Chang, Bethany Huard</v>
      </c>
      <c r="AP145" s="1" t="s">
        <v>111</v>
      </c>
      <c r="AQ145" s="40"/>
      <c r="AR145" s="40"/>
      <c r="AS145" s="40">
        <v>45100</v>
      </c>
      <c r="AT145" s="1" t="s">
        <v>925</v>
      </c>
      <c r="AU145" s="48">
        <f>(Table1[[#This Row],[Start time]])</f>
        <v>45092.505393518521</v>
      </c>
      <c r="AV145" s="52">
        <f>IF(AND(Table1[[#This Row],[Current Status]]="Closed",AS145&lt;&gt;""),AS145-AU145,"")</f>
        <v>7.4946064814794227</v>
      </c>
    </row>
    <row r="146" spans="1:50" ht="35.15" customHeight="1" x14ac:dyDescent="0.35">
      <c r="A146" s="20">
        <v>167</v>
      </c>
      <c r="B146" s="21">
        <v>45093.582002314812</v>
      </c>
      <c r="C146" s="21">
        <v>45093.583518518521</v>
      </c>
      <c r="D146" s="34" t="s">
        <v>926</v>
      </c>
      <c r="E146" s="18" t="s">
        <v>927</v>
      </c>
      <c r="F146" s="18" t="s">
        <v>176</v>
      </c>
      <c r="G146" s="18"/>
      <c r="H146" s="18"/>
      <c r="I146" s="18"/>
      <c r="J146" s="18" t="s">
        <v>531</v>
      </c>
      <c r="K146" s="18" t="s">
        <v>98</v>
      </c>
      <c r="L146" s="18"/>
      <c r="M146" s="34"/>
      <c r="N146" s="18" t="s">
        <v>98</v>
      </c>
      <c r="O146" s="18" t="s">
        <v>437</v>
      </c>
      <c r="P146" s="34" t="s">
        <v>438</v>
      </c>
      <c r="Q146" s="18"/>
      <c r="R146" s="1"/>
      <c r="S146" s="38">
        <v>45093</v>
      </c>
      <c r="T146" s="1" t="s">
        <v>727</v>
      </c>
      <c r="U146" s="18" t="s">
        <v>98</v>
      </c>
      <c r="V146" s="18" t="s">
        <v>928</v>
      </c>
      <c r="W146" s="18" t="s">
        <v>37</v>
      </c>
      <c r="X146" s="18" t="s">
        <v>189</v>
      </c>
      <c r="Y146" s="1" t="s">
        <v>929</v>
      </c>
      <c r="Z146" s="1"/>
      <c r="AA146" s="18" t="s">
        <v>104</v>
      </c>
      <c r="AB146" s="38">
        <v>45107</v>
      </c>
      <c r="AC146" s="38" t="s">
        <v>735</v>
      </c>
      <c r="AD146" s="38" t="s">
        <v>720</v>
      </c>
      <c r="AE146" s="18" t="s">
        <v>930</v>
      </c>
      <c r="AF146" s="18"/>
      <c r="AG146" s="18" t="s">
        <v>774</v>
      </c>
      <c r="AH146" s="18" t="s">
        <v>108</v>
      </c>
      <c r="AI146" s="18" t="s">
        <v>109</v>
      </c>
      <c r="AJ146" s="36">
        <f>IF(Table1[[#This Row],[Scope]]="Low",1,IF(Table1[[#This Row],[Scope]]="Medium",2,IF(Table1[[#This Row],[Scope]]="High",3,"")))</f>
        <v>2</v>
      </c>
      <c r="AK146" s="36">
        <v>0.5</v>
      </c>
      <c r="AL146" s="18" t="s">
        <v>924</v>
      </c>
      <c r="AO146" s="18" t="str">
        <f>_xlfn.TEXTJOIN(", ",TRUE,Table1[[#This Row],[Primary Assignee]:[Tertiary Assignee]])</f>
        <v>Yi-Hui Chang</v>
      </c>
      <c r="AP146" s="1" t="s">
        <v>111</v>
      </c>
      <c r="AQ146" s="40"/>
      <c r="AR146" s="40"/>
      <c r="AS146" s="40">
        <v>45107</v>
      </c>
      <c r="AT146" s="1" t="s">
        <v>931</v>
      </c>
      <c r="AU146" s="48">
        <f>(Table1[[#This Row],[Start time]])</f>
        <v>45093.582002314812</v>
      </c>
      <c r="AV146" s="52">
        <f>IF(AND(Table1[[#This Row],[Current Status]]="Closed",AS146&lt;&gt;""),AS146-AU146,"")</f>
        <v>13.417997685188311</v>
      </c>
      <c r="AW146" s="63"/>
      <c r="AX146" s="64"/>
    </row>
    <row r="147" spans="1:50" ht="35.15" customHeight="1" x14ac:dyDescent="0.35">
      <c r="A147" s="20">
        <v>168</v>
      </c>
      <c r="B147" s="21">
        <v>45093.693819444445</v>
      </c>
      <c r="C147" s="21">
        <v>45093.698310185187</v>
      </c>
      <c r="D147" s="34" t="s">
        <v>93</v>
      </c>
      <c r="E147" s="18" t="s">
        <v>92</v>
      </c>
      <c r="F147" s="18" t="s">
        <v>90</v>
      </c>
      <c r="G147" s="18"/>
      <c r="H147" s="18" t="s">
        <v>91</v>
      </c>
      <c r="I147" s="18"/>
      <c r="J147" s="18"/>
      <c r="K147" s="18" t="s">
        <v>98</v>
      </c>
      <c r="L147" s="18"/>
      <c r="M147" s="34"/>
      <c r="N147" s="18" t="s">
        <v>96</v>
      </c>
      <c r="O147" s="18" t="s">
        <v>932</v>
      </c>
      <c r="P147" s="34" t="s">
        <v>933</v>
      </c>
      <c r="Q147" s="18"/>
      <c r="R147" s="1"/>
      <c r="S147" s="38">
        <v>45096</v>
      </c>
      <c r="T147" s="1" t="s">
        <v>727</v>
      </c>
      <c r="U147" s="18" t="s">
        <v>98</v>
      </c>
      <c r="V147" s="18" t="s">
        <v>934</v>
      </c>
      <c r="W147" s="18" t="s">
        <v>935</v>
      </c>
      <c r="X147" s="18" t="s">
        <v>101</v>
      </c>
      <c r="Y147" s="1"/>
      <c r="Z147" s="1"/>
      <c r="AA147" s="18" t="s">
        <v>104</v>
      </c>
      <c r="AB147" s="38">
        <v>45106</v>
      </c>
      <c r="AC147" s="38" t="s">
        <v>789</v>
      </c>
      <c r="AD147" s="38" t="s">
        <v>720</v>
      </c>
      <c r="AE147" s="18" t="s">
        <v>165</v>
      </c>
      <c r="AF147" s="18" t="s">
        <v>936</v>
      </c>
      <c r="AG147" s="18" t="s">
        <v>184</v>
      </c>
      <c r="AH147" s="18" t="s">
        <v>108</v>
      </c>
      <c r="AI147" s="18" t="s">
        <v>109</v>
      </c>
      <c r="AJ147" s="36">
        <f>IF(Table1[[#This Row],[Scope]]="Low",1,IF(Table1[[#This Row],[Scope]]="Medium",2,IF(Table1[[#This Row],[Scope]]="High",3,"")))</f>
        <v>2</v>
      </c>
      <c r="AK147" s="36">
        <v>0.33</v>
      </c>
      <c r="AL147" s="18" t="s">
        <v>713</v>
      </c>
      <c r="AO147" s="18" t="str">
        <f>_xlfn.TEXTJOIN(", ",TRUE,Table1[[#This Row],[Primary Assignee]:[Tertiary Assignee]])</f>
        <v>Joann Boduch</v>
      </c>
      <c r="AP147" s="1" t="s">
        <v>111</v>
      </c>
      <c r="AQ147" s="40"/>
      <c r="AR147" s="40"/>
      <c r="AS147" s="40">
        <v>45156</v>
      </c>
      <c r="AT147" s="1" t="s">
        <v>937</v>
      </c>
      <c r="AU147" s="48">
        <f>(Table1[[#This Row],[Start time]])</f>
        <v>45093.693819444445</v>
      </c>
      <c r="AV147" s="52">
        <f>IF(AND(Table1[[#This Row],[Current Status]]="Closed",AS147&lt;&gt;""),AS147-AU147,"")</f>
        <v>62.306180555555329</v>
      </c>
    </row>
    <row r="148" spans="1:50" ht="35.15" customHeight="1" x14ac:dyDescent="0.35">
      <c r="A148" s="20">
        <v>169</v>
      </c>
      <c r="B148" s="21">
        <v>45097.442604166667</v>
      </c>
      <c r="C148" s="21">
        <v>45097.446076388886</v>
      </c>
      <c r="D148" s="34" t="s">
        <v>938</v>
      </c>
      <c r="E148" s="18" t="s">
        <v>939</v>
      </c>
      <c r="F148" s="18" t="s">
        <v>90</v>
      </c>
      <c r="G148" s="18"/>
      <c r="H148" s="18" t="s">
        <v>234</v>
      </c>
      <c r="I148" s="18"/>
      <c r="J148" s="18"/>
      <c r="K148" s="18" t="s">
        <v>98</v>
      </c>
      <c r="L148" s="18"/>
      <c r="M148" s="34"/>
      <c r="N148" s="18" t="s">
        <v>96</v>
      </c>
      <c r="O148" s="18" t="s">
        <v>576</v>
      </c>
      <c r="P148" s="34" t="s">
        <v>574</v>
      </c>
      <c r="Q148" s="18"/>
      <c r="R148" s="1"/>
      <c r="S148" s="38">
        <v>45097</v>
      </c>
      <c r="T148" s="1" t="s">
        <v>740</v>
      </c>
      <c r="U148" s="18" t="s">
        <v>98</v>
      </c>
      <c r="V148" s="18" t="s">
        <v>940</v>
      </c>
      <c r="W148" s="18" t="s">
        <v>941</v>
      </c>
      <c r="X148" s="18" t="s">
        <v>202</v>
      </c>
      <c r="Y148" s="1"/>
      <c r="Z148" s="1"/>
      <c r="AA148" s="18" t="s">
        <v>191</v>
      </c>
      <c r="AB148" s="38">
        <v>45099</v>
      </c>
      <c r="AC148" s="38" t="s">
        <v>942</v>
      </c>
      <c r="AD148" s="38" t="s">
        <v>720</v>
      </c>
      <c r="AE148" s="18" t="s">
        <v>105</v>
      </c>
      <c r="AF148" s="18" t="s">
        <v>943</v>
      </c>
      <c r="AG148" s="18" t="s">
        <v>944</v>
      </c>
      <c r="AH148" s="18" t="s">
        <v>108</v>
      </c>
      <c r="AI148" s="18" t="s">
        <v>142</v>
      </c>
      <c r="AJ148" s="36">
        <f>IF(Table1[[#This Row],[Scope]]="Low",1,IF(Table1[[#This Row],[Scope]]="Medium",2,IF(Table1[[#This Row],[Scope]]="High",3,"")))</f>
        <v>1</v>
      </c>
      <c r="AK148" s="36">
        <v>0.33</v>
      </c>
      <c r="AL148" s="18" t="s">
        <v>945</v>
      </c>
      <c r="AM148" s="1" t="s">
        <v>878</v>
      </c>
      <c r="AO148" s="18" t="str">
        <f>_xlfn.TEXTJOIN(", ",TRUE,Table1[[#This Row],[Primary Assignee]:[Tertiary Assignee]])</f>
        <v>(Maddy) Madhusudan Purushothaman, Sonakshi Malik</v>
      </c>
      <c r="AP148" s="1" t="s">
        <v>111</v>
      </c>
      <c r="AQ148" s="40">
        <v>45098</v>
      </c>
      <c r="AR148" s="40"/>
      <c r="AS148" s="40">
        <v>45098</v>
      </c>
      <c r="AT148" s="1"/>
      <c r="AU148" s="48">
        <f>(Table1[[#This Row],[Start time]])</f>
        <v>45097.442604166667</v>
      </c>
      <c r="AV148" s="52">
        <f>IF(AND(Table1[[#This Row],[Current Status]]="Closed",AS148&lt;&gt;""),AS148-AU148,"")</f>
        <v>0.55739583333343035</v>
      </c>
      <c r="AW148" s="63"/>
      <c r="AX148" s="64"/>
    </row>
    <row r="149" spans="1:50" ht="35.15" customHeight="1" x14ac:dyDescent="0.35">
      <c r="A149" s="20">
        <v>170</v>
      </c>
      <c r="B149" s="21">
        <v>45097.490162037036</v>
      </c>
      <c r="C149" s="21">
        <v>45097.493425925924</v>
      </c>
      <c r="D149" s="34" t="s">
        <v>124</v>
      </c>
      <c r="E149" s="18" t="s">
        <v>123</v>
      </c>
      <c r="F149" s="18" t="s">
        <v>90</v>
      </c>
      <c r="G149" s="18"/>
      <c r="H149" s="18" t="s">
        <v>234</v>
      </c>
      <c r="I149" s="18"/>
      <c r="J149" s="18"/>
      <c r="K149" s="18" t="s">
        <v>98</v>
      </c>
      <c r="L149" s="18"/>
      <c r="M149" s="34"/>
      <c r="N149" s="18" t="s">
        <v>96</v>
      </c>
      <c r="O149" s="18" t="s">
        <v>263</v>
      </c>
      <c r="P149" s="34" t="s">
        <v>264</v>
      </c>
      <c r="Q149" s="18"/>
      <c r="R149" s="1"/>
      <c r="S149" s="38">
        <v>45098</v>
      </c>
      <c r="T149" s="1" t="s">
        <v>727</v>
      </c>
      <c r="U149" s="18" t="s">
        <v>98</v>
      </c>
      <c r="V149" s="18" t="s">
        <v>946</v>
      </c>
      <c r="W149" s="18" t="s">
        <v>947</v>
      </c>
      <c r="X149" s="18" t="s">
        <v>130</v>
      </c>
      <c r="Y149" s="1"/>
      <c r="Z149" s="1"/>
      <c r="AA149" s="18" t="s">
        <v>210</v>
      </c>
      <c r="AB149" s="38"/>
      <c r="AC149" s="38" t="s">
        <v>948</v>
      </c>
      <c r="AD149" s="38" t="s">
        <v>96</v>
      </c>
      <c r="AE149" s="18" t="s">
        <v>105</v>
      </c>
      <c r="AF149" s="18"/>
      <c r="AG149" s="18" t="s">
        <v>184</v>
      </c>
      <c r="AH149" s="18" t="s">
        <v>108</v>
      </c>
      <c r="AI149" s="18" t="s">
        <v>166</v>
      </c>
      <c r="AJ149" s="36">
        <f>IF(Table1[[#This Row],[Scope]]="Low",1,IF(Table1[[#This Row],[Scope]]="Medium",2,IF(Table1[[#This Row],[Scope]]="High",3,"")))</f>
        <v>3</v>
      </c>
      <c r="AK149" s="36">
        <v>0.5</v>
      </c>
      <c r="AL149" s="18" t="s">
        <v>378</v>
      </c>
      <c r="AM149" s="1" t="s">
        <v>212</v>
      </c>
      <c r="AO149" s="18" t="str">
        <f>_xlfn.TEXTJOIN(", ",TRUE,Table1[[#This Row],[Primary Assignee]:[Tertiary Assignee]])</f>
        <v>Bethany Huard, Ava Damri</v>
      </c>
      <c r="AP149" s="1" t="s">
        <v>111</v>
      </c>
      <c r="AQ149" s="40"/>
      <c r="AR149" s="40"/>
      <c r="AS149" s="40">
        <v>45118</v>
      </c>
      <c r="AT149" s="1" t="s">
        <v>949</v>
      </c>
      <c r="AU149" s="48">
        <f>(Table1[[#This Row],[Start time]])</f>
        <v>45097.490162037036</v>
      </c>
      <c r="AV149" s="52">
        <f>IF(AND(Table1[[#This Row],[Current Status]]="Closed",AS149&lt;&gt;""),AS149-AU149,"")</f>
        <v>20.509837962963502</v>
      </c>
    </row>
    <row r="150" spans="1:50" ht="35.15" customHeight="1" x14ac:dyDescent="0.35">
      <c r="A150" s="20">
        <v>171</v>
      </c>
      <c r="B150" s="21">
        <v>45098.325636574074</v>
      </c>
      <c r="C150" s="21">
        <v>45098.340891203705</v>
      </c>
      <c r="D150" s="34" t="s">
        <v>950</v>
      </c>
      <c r="E150" s="18" t="s">
        <v>951</v>
      </c>
      <c r="F150" s="18" t="s">
        <v>90</v>
      </c>
      <c r="G150" s="18"/>
      <c r="H150" s="18" t="s">
        <v>91</v>
      </c>
      <c r="I150" s="18"/>
      <c r="J150" s="18"/>
      <c r="K150" s="18" t="s">
        <v>98</v>
      </c>
      <c r="L150" s="18"/>
      <c r="M150" s="34"/>
      <c r="N150" s="18" t="s">
        <v>98</v>
      </c>
      <c r="O150" s="18"/>
      <c r="P150" s="34"/>
      <c r="Q150" s="18"/>
      <c r="R150" s="1"/>
      <c r="S150" s="38">
        <v>45098</v>
      </c>
      <c r="T150" s="1" t="s">
        <v>697</v>
      </c>
      <c r="U150" s="18" t="s">
        <v>98</v>
      </c>
      <c r="V150" s="18" t="s">
        <v>952</v>
      </c>
      <c r="W150" s="18" t="s">
        <v>953</v>
      </c>
      <c r="X150" s="18" t="s">
        <v>101</v>
      </c>
      <c r="Y150" s="1" t="s">
        <v>954</v>
      </c>
      <c r="Z150" s="1"/>
      <c r="AA150" s="18" t="s">
        <v>104</v>
      </c>
      <c r="AB150" s="38">
        <v>45107</v>
      </c>
      <c r="AC150" s="38" t="s">
        <v>955</v>
      </c>
      <c r="AD150" s="38" t="s">
        <v>96</v>
      </c>
      <c r="AE150" s="18" t="s">
        <v>175</v>
      </c>
      <c r="AF150" s="18"/>
      <c r="AG150" s="18" t="s">
        <v>956</v>
      </c>
      <c r="AH150" s="18" t="s">
        <v>108</v>
      </c>
      <c r="AI150" s="18" t="s">
        <v>109</v>
      </c>
      <c r="AJ150" s="36">
        <f>IF(Table1[[#This Row],[Scope]]="Low",1,IF(Table1[[#This Row],[Scope]]="Medium",2,IF(Table1[[#This Row],[Scope]]="High",3,"")))</f>
        <v>2</v>
      </c>
      <c r="AK150" s="36">
        <v>0.5</v>
      </c>
      <c r="AL150" s="18" t="s">
        <v>581</v>
      </c>
      <c r="AM150" s="1" t="s">
        <v>945</v>
      </c>
      <c r="AO150" s="18" t="str">
        <f>_xlfn.TEXTJOIN(", ",TRUE,Table1[[#This Row],[Primary Assignee]:[Tertiary Assignee]])</f>
        <v>Nicholas Gregoretti, (Maddy) Madhusudan Purushothaman</v>
      </c>
      <c r="AP150" s="1" t="s">
        <v>111</v>
      </c>
      <c r="AQ150" s="40"/>
      <c r="AR150" s="40"/>
      <c r="AS150" s="40">
        <v>45118</v>
      </c>
      <c r="AT150" s="1"/>
      <c r="AU150" s="48">
        <f>(Table1[[#This Row],[Start time]])</f>
        <v>45098.325636574074</v>
      </c>
      <c r="AV150" s="52">
        <f>IF(AND(Table1[[#This Row],[Current Status]]="Closed",AS150&lt;&gt;""),AS150-AU150,"")</f>
        <v>19.674363425925549</v>
      </c>
      <c r="AW150" s="63"/>
      <c r="AX150" s="64"/>
    </row>
    <row r="151" spans="1:50" ht="35.15" customHeight="1" x14ac:dyDescent="0.35">
      <c r="A151" s="20">
        <v>172</v>
      </c>
      <c r="B151" s="21">
        <v>45098.438020833331</v>
      </c>
      <c r="C151" s="21">
        <v>45098.44085648148</v>
      </c>
      <c r="D151" s="34" t="s">
        <v>287</v>
      </c>
      <c r="E151" s="18" t="s">
        <v>288</v>
      </c>
      <c r="F151" s="18" t="s">
        <v>289</v>
      </c>
      <c r="G151" s="18" t="s">
        <v>290</v>
      </c>
      <c r="H151" s="18"/>
      <c r="I151" s="18"/>
      <c r="J151" s="18"/>
      <c r="K151" s="18" t="s">
        <v>98</v>
      </c>
      <c r="L151" s="18"/>
      <c r="M151" s="34"/>
      <c r="N151" s="18" t="s">
        <v>98</v>
      </c>
      <c r="O151" s="18"/>
      <c r="P151" s="34"/>
      <c r="Q151" s="18"/>
      <c r="R151" s="1"/>
      <c r="S151" s="38">
        <v>45098</v>
      </c>
      <c r="T151" s="1" t="s">
        <v>727</v>
      </c>
      <c r="U151" s="18" t="s">
        <v>148</v>
      </c>
      <c r="V151" s="18" t="s">
        <v>149</v>
      </c>
      <c r="W151" s="18" t="s">
        <v>957</v>
      </c>
      <c r="X151" s="18" t="s">
        <v>189</v>
      </c>
      <c r="Y151" s="1" t="s">
        <v>958</v>
      </c>
      <c r="Z151" s="1"/>
      <c r="AA151" s="18" t="s">
        <v>152</v>
      </c>
      <c r="AB151" s="38"/>
      <c r="AC151" s="38" t="s">
        <v>795</v>
      </c>
      <c r="AD151" s="38" t="s">
        <v>96</v>
      </c>
      <c r="AE151" s="18" t="s">
        <v>706</v>
      </c>
      <c r="AF151" s="18" t="s">
        <v>959</v>
      </c>
      <c r="AG151" s="18" t="s">
        <v>184</v>
      </c>
      <c r="AH151" s="18" t="s">
        <v>893</v>
      </c>
      <c r="AI151" s="18" t="s">
        <v>109</v>
      </c>
      <c r="AJ151" s="36">
        <f>IF(Table1[[#This Row],[Scope]]="Low",1,IF(Table1[[#This Row],[Scope]]="Medium",2,IF(Table1[[#This Row],[Scope]]="High",3,"")))</f>
        <v>2</v>
      </c>
      <c r="AK151" s="36">
        <v>0.33</v>
      </c>
      <c r="AL151" s="18"/>
      <c r="AO151" s="18" t="str">
        <f>_xlfn.TEXTJOIN(", ",TRUE,Table1[[#This Row],[Primary Assignee]:[Tertiary Assignee]])</f>
        <v/>
      </c>
      <c r="AP151" s="1" t="s">
        <v>351</v>
      </c>
      <c r="AQ151" s="40"/>
      <c r="AR151" s="40"/>
      <c r="AS151" s="40"/>
      <c r="AT151" s="1" t="s">
        <v>960</v>
      </c>
      <c r="AU151" s="48">
        <f>(Table1[[#This Row],[Start time]])</f>
        <v>45098.438020833331</v>
      </c>
      <c r="AV151" s="52" t="str">
        <f>IF(AND(Table1[[#This Row],[Current Status]]="Closed",AS151&lt;&gt;""),AS151-AU151,"")</f>
        <v/>
      </c>
    </row>
    <row r="152" spans="1:50" ht="35.15" customHeight="1" x14ac:dyDescent="0.35">
      <c r="A152" s="20">
        <v>173</v>
      </c>
      <c r="B152" s="21">
        <v>45098.59337962963</v>
      </c>
      <c r="C152" s="21">
        <v>45098.906145833331</v>
      </c>
      <c r="D152" s="34" t="s">
        <v>961</v>
      </c>
      <c r="E152" s="18" t="s">
        <v>962</v>
      </c>
      <c r="F152" s="18" t="s">
        <v>176</v>
      </c>
      <c r="G152" s="18"/>
      <c r="H152" s="18"/>
      <c r="I152" s="18"/>
      <c r="J152" s="18" t="s">
        <v>963</v>
      </c>
      <c r="K152" s="18" t="s">
        <v>98</v>
      </c>
      <c r="L152" s="18"/>
      <c r="M152" s="34"/>
      <c r="N152" s="18" t="s">
        <v>96</v>
      </c>
      <c r="O152" s="18" t="s">
        <v>964</v>
      </c>
      <c r="P152" s="34" t="s">
        <v>965</v>
      </c>
      <c r="Q152" s="18"/>
      <c r="R152" s="1"/>
      <c r="S152" s="38">
        <v>45098</v>
      </c>
      <c r="T152" s="1" t="s">
        <v>740</v>
      </c>
      <c r="U152" s="18" t="s">
        <v>98</v>
      </c>
      <c r="V152" s="18" t="s">
        <v>966</v>
      </c>
      <c r="W152" s="18" t="s">
        <v>967</v>
      </c>
      <c r="X152" s="18" t="s">
        <v>189</v>
      </c>
      <c r="Y152" s="1" t="s">
        <v>967</v>
      </c>
      <c r="Z152" s="1"/>
      <c r="AA152" s="18" t="s">
        <v>104</v>
      </c>
      <c r="AB152" s="38">
        <v>45105</v>
      </c>
      <c r="AC152" s="38" t="s">
        <v>699</v>
      </c>
      <c r="AD152" s="38" t="s">
        <v>96</v>
      </c>
      <c r="AE152" s="18" t="s">
        <v>120</v>
      </c>
      <c r="AF152" s="18"/>
      <c r="AG152" s="18" t="s">
        <v>968</v>
      </c>
      <c r="AH152" s="18" t="s">
        <v>108</v>
      </c>
      <c r="AI152" s="18" t="s">
        <v>142</v>
      </c>
      <c r="AJ152" s="36">
        <f>IF(Table1[[#This Row],[Scope]]="Low",1,IF(Table1[[#This Row],[Scope]]="Medium",2,IF(Table1[[#This Row],[Scope]]="High",3,"")))</f>
        <v>1</v>
      </c>
      <c r="AK152" s="36">
        <v>0.33</v>
      </c>
      <c r="AL152" s="18" t="s">
        <v>713</v>
      </c>
      <c r="AO152" s="18" t="str">
        <f>_xlfn.TEXTJOIN(", ",TRUE,Table1[[#This Row],[Primary Assignee]:[Tertiary Assignee]])</f>
        <v>Joann Boduch</v>
      </c>
      <c r="AP152" s="1" t="s">
        <v>111</v>
      </c>
      <c r="AQ152" s="40"/>
      <c r="AR152" s="40"/>
      <c r="AS152" s="40">
        <v>45106</v>
      </c>
      <c r="AT152" s="1" t="s">
        <v>969</v>
      </c>
      <c r="AU152" s="48">
        <f>(Table1[[#This Row],[Start time]])</f>
        <v>45098.59337962963</v>
      </c>
      <c r="AV152" s="52">
        <f>IF(AND(Table1[[#This Row],[Current Status]]="Closed",AS152&lt;&gt;""),AS152-AU152,"")</f>
        <v>7.4066203703696374</v>
      </c>
      <c r="AW152" s="63"/>
      <c r="AX152" s="64"/>
    </row>
    <row r="153" spans="1:50" s="13" customFormat="1" ht="35.15" customHeight="1" x14ac:dyDescent="0.35">
      <c r="A153" s="20">
        <v>174</v>
      </c>
      <c r="B153" s="21">
        <v>45104.743935185186</v>
      </c>
      <c r="C153" s="21">
        <v>45104.745486111111</v>
      </c>
      <c r="D153" s="34" t="s">
        <v>401</v>
      </c>
      <c r="E153" s="18" t="s">
        <v>402</v>
      </c>
      <c r="F153" s="18" t="s">
        <v>90</v>
      </c>
      <c r="G153" s="18"/>
      <c r="H153" s="18" t="s">
        <v>858</v>
      </c>
      <c r="I153" s="18"/>
      <c r="J153" s="18"/>
      <c r="K153" s="18" t="s">
        <v>98</v>
      </c>
      <c r="L153" s="18"/>
      <c r="M153" s="34"/>
      <c r="N153" s="18" t="s">
        <v>98</v>
      </c>
      <c r="O153" s="18"/>
      <c r="P153" s="34"/>
      <c r="Q153" s="18"/>
      <c r="R153" s="1"/>
      <c r="S153" s="38">
        <v>45107</v>
      </c>
      <c r="T153" s="1" t="s">
        <v>970</v>
      </c>
      <c r="U153" s="18" t="s">
        <v>148</v>
      </c>
      <c r="V153" s="18" t="s">
        <v>149</v>
      </c>
      <c r="W153" s="18" t="s">
        <v>971</v>
      </c>
      <c r="X153" s="18" t="s">
        <v>149</v>
      </c>
      <c r="Y153" s="1"/>
      <c r="Z153" s="1"/>
      <c r="AA153" s="18"/>
      <c r="AB153" s="38">
        <v>45118</v>
      </c>
      <c r="AC153" s="38" t="s">
        <v>773</v>
      </c>
      <c r="AD153" s="38" t="s">
        <v>96</v>
      </c>
      <c r="AE153" s="18" t="s">
        <v>706</v>
      </c>
      <c r="AF153" s="18" t="s">
        <v>972</v>
      </c>
      <c r="AG153" s="18" t="s">
        <v>184</v>
      </c>
      <c r="AH153" s="18" t="s">
        <v>108</v>
      </c>
      <c r="AI153" s="18" t="s">
        <v>142</v>
      </c>
      <c r="AJ153" s="36">
        <f>IF(Table1[[#This Row],[Scope]]="Low",1,IF(Table1[[#This Row],[Scope]]="Medium",2,IF(Table1[[#This Row],[Scope]]="High",3,"")))</f>
        <v>1</v>
      </c>
      <c r="AK153" s="36">
        <v>0.33</v>
      </c>
      <c r="AL153" s="18" t="s">
        <v>945</v>
      </c>
      <c r="AM153" s="1" t="s">
        <v>973</v>
      </c>
      <c r="AN153" s="1"/>
      <c r="AO153" s="18" t="str">
        <f>_xlfn.TEXTJOIN(", ",TRUE,Table1[[#This Row],[Primary Assignee]:[Tertiary Assignee]])</f>
        <v>(Maddy) Madhusudan Purushothaman, Amit Augustine Singh</v>
      </c>
      <c r="AP153" s="1" t="s">
        <v>111</v>
      </c>
      <c r="AQ153" s="40">
        <v>45110</v>
      </c>
      <c r="AR153" s="40"/>
      <c r="AS153" s="40">
        <v>45126</v>
      </c>
      <c r="AT153" s="1"/>
      <c r="AU153" s="48">
        <f>(Table1[[#This Row],[Start time]])</f>
        <v>45104.743935185186</v>
      </c>
      <c r="AV153" s="52">
        <f>IF(AND(Table1[[#This Row],[Current Status]]="Closed",AS153&lt;&gt;""),AS153-AU153,"")</f>
        <v>21.256064814813726</v>
      </c>
      <c r="AW153"/>
      <c r="AX153" s="1"/>
    </row>
    <row r="154" spans="1:50" ht="35.15" customHeight="1" x14ac:dyDescent="0.35">
      <c r="A154" s="20">
        <v>175</v>
      </c>
      <c r="B154" s="21">
        <v>45114.390185185184</v>
      </c>
      <c r="C154" s="21">
        <v>45114.394444444442</v>
      </c>
      <c r="D154" s="34" t="s">
        <v>974</v>
      </c>
      <c r="E154" s="18" t="s">
        <v>975</v>
      </c>
      <c r="F154" s="18" t="s">
        <v>176</v>
      </c>
      <c r="G154" s="18"/>
      <c r="H154" s="18"/>
      <c r="I154" s="18"/>
      <c r="J154" s="18" t="s">
        <v>866</v>
      </c>
      <c r="K154" s="18" t="s">
        <v>98</v>
      </c>
      <c r="L154" s="18"/>
      <c r="M154" s="34"/>
      <c r="N154" s="18" t="s">
        <v>98</v>
      </c>
      <c r="O154" s="18"/>
      <c r="P154" s="34"/>
      <c r="Q154" s="18"/>
      <c r="R154" s="1"/>
      <c r="S154" s="38">
        <v>45117</v>
      </c>
      <c r="T154" s="1" t="s">
        <v>697</v>
      </c>
      <c r="U154" s="18" t="s">
        <v>148</v>
      </c>
      <c r="V154" s="18" t="s">
        <v>149</v>
      </c>
      <c r="W154" s="18" t="s">
        <v>976</v>
      </c>
      <c r="X154" s="18" t="s">
        <v>130</v>
      </c>
      <c r="Y154" s="1"/>
      <c r="Z154" s="1"/>
      <c r="AA154" s="18"/>
      <c r="AB154" s="38"/>
      <c r="AC154" s="38" t="s">
        <v>723</v>
      </c>
      <c r="AD154" s="38" t="s">
        <v>96</v>
      </c>
      <c r="AE154" s="18" t="s">
        <v>706</v>
      </c>
      <c r="AF154" s="18" t="s">
        <v>977</v>
      </c>
      <c r="AG154" s="18" t="s">
        <v>812</v>
      </c>
      <c r="AH154" s="18" t="s">
        <v>108</v>
      </c>
      <c r="AI154" s="18" t="s">
        <v>142</v>
      </c>
      <c r="AJ154" s="36">
        <f>IF(Table1[[#This Row],[Scope]]="Low",1,IF(Table1[[#This Row],[Scope]]="Medium",2,IF(Table1[[#This Row],[Scope]]="High",3,"")))</f>
        <v>1</v>
      </c>
      <c r="AK154" s="36">
        <v>0.33</v>
      </c>
      <c r="AL154" s="18" t="s">
        <v>924</v>
      </c>
      <c r="AO154" s="18" t="str">
        <f>_xlfn.TEXTJOIN(", ",TRUE,Table1[[#This Row],[Primary Assignee]:[Tertiary Assignee]])</f>
        <v>Yi-Hui Chang</v>
      </c>
      <c r="AP154" s="1" t="s">
        <v>111</v>
      </c>
      <c r="AQ154" s="40"/>
      <c r="AR154" s="40"/>
      <c r="AS154" s="40">
        <v>45135</v>
      </c>
      <c r="AT154" s="1" t="s">
        <v>978</v>
      </c>
      <c r="AU154" s="48">
        <f>(Table1[[#This Row],[Start time]])</f>
        <v>45114.390185185184</v>
      </c>
      <c r="AV154" s="52">
        <f>IF(AND(Table1[[#This Row],[Current Status]]="Closed",AS154&lt;&gt;""),AS154-AU154,"")</f>
        <v>20.609814814815763</v>
      </c>
      <c r="AW154" s="63"/>
      <c r="AX154" s="64"/>
    </row>
    <row r="155" spans="1:50" ht="35.15" customHeight="1" x14ac:dyDescent="0.35">
      <c r="A155" s="20">
        <v>176</v>
      </c>
      <c r="B155" s="21">
        <v>45117.462210648147</v>
      </c>
      <c r="C155" s="21">
        <v>45117.472233796296</v>
      </c>
      <c r="D155" s="34" t="s">
        <v>979</v>
      </c>
      <c r="E155" s="18" t="s">
        <v>980</v>
      </c>
      <c r="F155" s="18" t="s">
        <v>90</v>
      </c>
      <c r="G155" s="18"/>
      <c r="H155" s="18" t="s">
        <v>91</v>
      </c>
      <c r="I155" s="18"/>
      <c r="J155" s="18"/>
      <c r="K155" s="18" t="s">
        <v>96</v>
      </c>
      <c r="L155" s="18" t="s">
        <v>981</v>
      </c>
      <c r="M155" s="34" t="s">
        <v>982</v>
      </c>
      <c r="N155" s="18" t="s">
        <v>96</v>
      </c>
      <c r="O155" s="18" t="s">
        <v>125</v>
      </c>
      <c r="P155" s="34" t="s">
        <v>126</v>
      </c>
      <c r="Q155" s="18"/>
      <c r="R155" s="1"/>
      <c r="S155" s="38">
        <v>45117</v>
      </c>
      <c r="T155" s="1" t="s">
        <v>697</v>
      </c>
      <c r="U155" s="18" t="s">
        <v>98</v>
      </c>
      <c r="V155" s="18" t="s">
        <v>983</v>
      </c>
      <c r="W155" s="18" t="s">
        <v>984</v>
      </c>
      <c r="X155" s="18" t="s">
        <v>139</v>
      </c>
      <c r="Y155" s="1" t="s">
        <v>985</v>
      </c>
      <c r="Z155" s="1"/>
      <c r="AA155" s="18" t="s">
        <v>238</v>
      </c>
      <c r="AB155" s="38"/>
      <c r="AC155" s="38" t="s">
        <v>986</v>
      </c>
      <c r="AD155" s="38" t="s">
        <v>720</v>
      </c>
      <c r="AE155" s="18" t="s">
        <v>192</v>
      </c>
      <c r="AF155" s="18" t="s">
        <v>987</v>
      </c>
      <c r="AG155" s="18" t="s">
        <v>184</v>
      </c>
      <c r="AH155" s="18" t="s">
        <v>108</v>
      </c>
      <c r="AI155" s="18" t="s">
        <v>109</v>
      </c>
      <c r="AJ155" s="36">
        <f>IF(Table1[[#This Row],[Scope]]="Low",1,IF(Table1[[#This Row],[Scope]]="Medium",2,IF(Table1[[#This Row],[Scope]]="High",3,"")))</f>
        <v>2</v>
      </c>
      <c r="AK155" s="36">
        <v>0.5</v>
      </c>
      <c r="AL155" s="18" t="s">
        <v>924</v>
      </c>
      <c r="AM155" s="1" t="s">
        <v>695</v>
      </c>
      <c r="AO155" s="18" t="str">
        <f>_xlfn.TEXTJOIN(", ",TRUE,Table1[[#This Row],[Primary Assignee]:[Tertiary Assignee]])</f>
        <v>Yi-Hui Chang, Logan Webb</v>
      </c>
      <c r="AP155" s="1" t="s">
        <v>111</v>
      </c>
      <c r="AQ155" s="40"/>
      <c r="AR155" s="40"/>
      <c r="AS155" s="40">
        <v>45140</v>
      </c>
      <c r="AT155" s="1" t="s">
        <v>988</v>
      </c>
      <c r="AU155" s="48">
        <f>(Table1[[#This Row],[Start time]])</f>
        <v>45117.462210648147</v>
      </c>
      <c r="AV155" s="52">
        <f>IF(AND(Table1[[#This Row],[Current Status]]="Closed",AS155&lt;&gt;""),AS155-AU155,"")</f>
        <v>22.537789351852552</v>
      </c>
    </row>
    <row r="156" spans="1:50" ht="35.15" customHeight="1" x14ac:dyDescent="0.35">
      <c r="A156" s="20">
        <v>177</v>
      </c>
      <c r="B156" s="21">
        <v>45118.674409722225</v>
      </c>
      <c r="C156" s="21">
        <v>45118.67695601852</v>
      </c>
      <c r="D156" s="34" t="s">
        <v>989</v>
      </c>
      <c r="E156" s="18" t="s">
        <v>990</v>
      </c>
      <c r="F156" s="18" t="s">
        <v>991</v>
      </c>
      <c r="G156" s="18"/>
      <c r="H156" s="18"/>
      <c r="I156" s="18"/>
      <c r="J156" s="18"/>
      <c r="K156" s="18" t="s">
        <v>98</v>
      </c>
      <c r="L156" s="18"/>
      <c r="M156" s="34"/>
      <c r="N156" s="18" t="s">
        <v>98</v>
      </c>
      <c r="O156" s="18"/>
      <c r="P156" s="34"/>
      <c r="Q156" s="18"/>
      <c r="R156" s="1"/>
      <c r="S156" s="38">
        <v>45118</v>
      </c>
      <c r="T156" s="1" t="s">
        <v>740</v>
      </c>
      <c r="U156" s="18" t="s">
        <v>148</v>
      </c>
      <c r="V156" s="18" t="s">
        <v>149</v>
      </c>
      <c r="W156" s="18" t="s">
        <v>992</v>
      </c>
      <c r="X156" s="18" t="s">
        <v>149</v>
      </c>
      <c r="Y156" s="1"/>
      <c r="Z156" s="1"/>
      <c r="AA156" s="18"/>
      <c r="AB156" s="38"/>
      <c r="AC156" s="38" t="s">
        <v>731</v>
      </c>
      <c r="AD156" s="38" t="s">
        <v>96</v>
      </c>
      <c r="AE156" s="18" t="s">
        <v>706</v>
      </c>
      <c r="AF156" s="18" t="s">
        <v>993</v>
      </c>
      <c r="AG156" s="18" t="s">
        <v>184</v>
      </c>
      <c r="AH156" s="18" t="s">
        <v>108</v>
      </c>
      <c r="AI156" s="18" t="s">
        <v>142</v>
      </c>
      <c r="AJ156" s="36">
        <f>IF(Table1[[#This Row],[Scope]]="Low",1,IF(Table1[[#This Row],[Scope]]="Medium",2,IF(Table1[[#This Row],[Scope]]="High",3,"")))</f>
        <v>1</v>
      </c>
      <c r="AK156" s="36">
        <v>0.33</v>
      </c>
      <c r="AL156" s="18" t="s">
        <v>695</v>
      </c>
      <c r="AO156" s="18" t="str">
        <f>_xlfn.TEXTJOIN(", ",TRUE,Table1[[#This Row],[Primary Assignee]:[Tertiary Assignee]])</f>
        <v>Logan Webb</v>
      </c>
      <c r="AP156" s="1" t="s">
        <v>111</v>
      </c>
      <c r="AQ156" s="40"/>
      <c r="AR156" s="40"/>
      <c r="AS156" s="40">
        <v>45184</v>
      </c>
      <c r="AT156" s="1"/>
      <c r="AU156" s="48">
        <f>(Table1[[#This Row],[Start time]])</f>
        <v>45118.674409722225</v>
      </c>
      <c r="AV156" s="52">
        <f>IF(AND(Table1[[#This Row],[Current Status]]="Closed",AS156&lt;&gt;""),AS156-AU156,"")</f>
        <v>65.325590277774609</v>
      </c>
      <c r="AW156" s="63"/>
      <c r="AX156" s="64"/>
    </row>
    <row r="157" spans="1:50" ht="35.15" customHeight="1" x14ac:dyDescent="0.35">
      <c r="A157" s="20">
        <v>178</v>
      </c>
      <c r="B157" s="21">
        <v>45121.365532407406</v>
      </c>
      <c r="C157" s="21">
        <v>45121.384768518517</v>
      </c>
      <c r="D157" s="34" t="s">
        <v>982</v>
      </c>
      <c r="E157" s="18" t="s">
        <v>981</v>
      </c>
      <c r="F157" s="18" t="s">
        <v>90</v>
      </c>
      <c r="G157" s="18"/>
      <c r="H157" s="18" t="s">
        <v>234</v>
      </c>
      <c r="I157" s="18"/>
      <c r="J157" s="18"/>
      <c r="K157" s="18" t="s">
        <v>98</v>
      </c>
      <c r="L157" s="18"/>
      <c r="M157" s="34"/>
      <c r="N157" s="18" t="s">
        <v>96</v>
      </c>
      <c r="O157" s="18" t="s">
        <v>994</v>
      </c>
      <c r="P157" s="34" t="s">
        <v>264</v>
      </c>
      <c r="Q157" s="18"/>
      <c r="R157" s="1"/>
      <c r="S157" s="38" t="s">
        <v>995</v>
      </c>
      <c r="T157" s="1" t="s">
        <v>727</v>
      </c>
      <c r="U157" s="18" t="s">
        <v>98</v>
      </c>
      <c r="V157" s="18" t="s">
        <v>996</v>
      </c>
      <c r="W157" s="18" t="s">
        <v>997</v>
      </c>
      <c r="X157" s="18" t="s">
        <v>139</v>
      </c>
      <c r="Y157" s="1"/>
      <c r="Z157" s="1"/>
      <c r="AA157" s="18" t="s">
        <v>238</v>
      </c>
      <c r="AB157" s="38"/>
      <c r="AC157" s="38" t="s">
        <v>998</v>
      </c>
      <c r="AD157" s="38" t="s">
        <v>98</v>
      </c>
      <c r="AE157" s="18" t="s">
        <v>105</v>
      </c>
      <c r="AF157" s="18"/>
      <c r="AG157" s="18" t="s">
        <v>184</v>
      </c>
      <c r="AH157" s="18" t="s">
        <v>108</v>
      </c>
      <c r="AI157" s="18" t="s">
        <v>109</v>
      </c>
      <c r="AJ157" s="36">
        <f>IF(Table1[[#This Row],[Scope]]="Low",1,IF(Table1[[#This Row],[Scope]]="Medium",2,IF(Table1[[#This Row],[Scope]]="High",3,"")))</f>
        <v>2</v>
      </c>
      <c r="AK157" s="36">
        <v>0.33</v>
      </c>
      <c r="AL157" s="18" t="s">
        <v>945</v>
      </c>
      <c r="AM157" s="1" t="s">
        <v>973</v>
      </c>
      <c r="AO157" s="18" t="str">
        <f>_xlfn.TEXTJOIN(", ",TRUE,Table1[[#This Row],[Primary Assignee]:[Tertiary Assignee]])</f>
        <v>(Maddy) Madhusudan Purushothaman, Amit Augustine Singh</v>
      </c>
      <c r="AP157" s="1" t="s">
        <v>111</v>
      </c>
      <c r="AQ157" s="40">
        <v>45121</v>
      </c>
      <c r="AR157" s="40"/>
      <c r="AS157" s="40">
        <v>45187</v>
      </c>
      <c r="AT157" s="1" t="s">
        <v>999</v>
      </c>
      <c r="AU157" s="48">
        <f>(Table1[[#This Row],[Start time]])</f>
        <v>45121.365532407406</v>
      </c>
      <c r="AV157" s="52">
        <f>IF(AND(Table1[[#This Row],[Current Status]]="Closed",AS157&lt;&gt;""),AS157-AU157,"")</f>
        <v>65.634467592593865</v>
      </c>
    </row>
    <row r="158" spans="1:50" ht="35.15" customHeight="1" x14ac:dyDescent="0.35">
      <c r="A158" s="20">
        <v>179</v>
      </c>
      <c r="B158" s="21">
        <v>45124.499942129631</v>
      </c>
      <c r="C158" s="21">
        <v>45124.502280092594</v>
      </c>
      <c r="D158" s="34" t="s">
        <v>1000</v>
      </c>
      <c r="E158" s="18" t="s">
        <v>1001</v>
      </c>
      <c r="F158" s="18" t="s">
        <v>90</v>
      </c>
      <c r="G158" s="18"/>
      <c r="H158" s="18" t="s">
        <v>234</v>
      </c>
      <c r="I158" s="18"/>
      <c r="J158" s="18"/>
      <c r="K158" s="18" t="s">
        <v>98</v>
      </c>
      <c r="L158" s="18"/>
      <c r="M158" s="34"/>
      <c r="N158" s="18" t="s">
        <v>96</v>
      </c>
      <c r="O158" s="18" t="s">
        <v>205</v>
      </c>
      <c r="P158" s="34" t="s">
        <v>206</v>
      </c>
      <c r="Q158" s="18"/>
      <c r="R158" s="1"/>
      <c r="S158" s="38">
        <v>45124</v>
      </c>
      <c r="T158" s="1" t="s">
        <v>697</v>
      </c>
      <c r="U158" s="18" t="s">
        <v>98</v>
      </c>
      <c r="V158" s="18" t="s">
        <v>1002</v>
      </c>
      <c r="W158" s="18" t="s">
        <v>1003</v>
      </c>
      <c r="X158" s="18" t="s">
        <v>130</v>
      </c>
      <c r="Y158" s="1"/>
      <c r="Z158" s="1"/>
      <c r="AA158" s="18" t="s">
        <v>104</v>
      </c>
      <c r="AB158" s="38">
        <v>45138</v>
      </c>
      <c r="AC158" s="38" t="s">
        <v>773</v>
      </c>
      <c r="AD158" s="38" t="s">
        <v>98</v>
      </c>
      <c r="AE158" s="18" t="s">
        <v>165</v>
      </c>
      <c r="AF158" s="18" t="s">
        <v>1004</v>
      </c>
      <c r="AG158" s="18" t="s">
        <v>774</v>
      </c>
      <c r="AH158" s="18" t="s">
        <v>108</v>
      </c>
      <c r="AI158" s="18" t="s">
        <v>109</v>
      </c>
      <c r="AJ158" s="36">
        <f>IF(Table1[[#This Row],[Scope]]="Low",1,IF(Table1[[#This Row],[Scope]]="Medium",2,IF(Table1[[#This Row],[Scope]]="High",3,"")))</f>
        <v>2</v>
      </c>
      <c r="AK158" s="36">
        <v>0.33</v>
      </c>
      <c r="AL158" s="18" t="s">
        <v>924</v>
      </c>
      <c r="AO158" s="18" t="str">
        <f>_xlfn.TEXTJOIN(", ",TRUE,Table1[[#This Row],[Primary Assignee]:[Tertiary Assignee]])</f>
        <v>Yi-Hui Chang</v>
      </c>
      <c r="AP158" s="1" t="s">
        <v>111</v>
      </c>
      <c r="AQ158" s="40"/>
      <c r="AR158" s="40"/>
      <c r="AS158" s="40">
        <v>45140</v>
      </c>
      <c r="AT158" s="1"/>
      <c r="AU158" s="48">
        <f>(Table1[[#This Row],[Start time]])</f>
        <v>45124.499942129631</v>
      </c>
      <c r="AV158" s="52">
        <f>IF(AND(Table1[[#This Row],[Current Status]]="Closed",AS158&lt;&gt;""),AS158-AU158,"")</f>
        <v>15.500057870369346</v>
      </c>
      <c r="AW158" s="63"/>
      <c r="AX158" s="64"/>
    </row>
    <row r="159" spans="1:50" ht="35.15" customHeight="1" x14ac:dyDescent="0.35">
      <c r="A159" s="20">
        <v>180</v>
      </c>
      <c r="B159" s="21">
        <v>45127.424930555557</v>
      </c>
      <c r="C159" s="21">
        <v>45127.426296296297</v>
      </c>
      <c r="D159" s="34" t="s">
        <v>197</v>
      </c>
      <c r="E159" s="18" t="s">
        <v>365</v>
      </c>
      <c r="F159" s="18" t="s">
        <v>90</v>
      </c>
      <c r="G159" s="18"/>
      <c r="H159" s="18" t="s">
        <v>234</v>
      </c>
      <c r="I159" s="18"/>
      <c r="J159" s="18"/>
      <c r="K159" s="18" t="s">
        <v>98</v>
      </c>
      <c r="L159" s="18"/>
      <c r="M159" s="34"/>
      <c r="N159" s="18" t="s">
        <v>96</v>
      </c>
      <c r="O159" s="18" t="s">
        <v>1005</v>
      </c>
      <c r="P159" s="34" t="s">
        <v>1006</v>
      </c>
      <c r="Q159" s="18"/>
      <c r="R159" s="1"/>
      <c r="S159" s="38">
        <v>45127</v>
      </c>
      <c r="T159" s="1" t="s">
        <v>697</v>
      </c>
      <c r="U159" s="18" t="s">
        <v>98</v>
      </c>
      <c r="V159" s="18" t="s">
        <v>1007</v>
      </c>
      <c r="W159" s="18" t="s">
        <v>1008</v>
      </c>
      <c r="X159" s="18" t="s">
        <v>202</v>
      </c>
      <c r="Y159" s="1"/>
      <c r="Z159" s="1"/>
      <c r="AA159" s="18" t="s">
        <v>104</v>
      </c>
      <c r="AB159" s="38">
        <v>45138</v>
      </c>
      <c r="AC159" s="38" t="s">
        <v>891</v>
      </c>
      <c r="AD159" s="38" t="s">
        <v>720</v>
      </c>
      <c r="AE159" s="18" t="s">
        <v>175</v>
      </c>
      <c r="AF159" s="18"/>
      <c r="AG159" s="18" t="s">
        <v>184</v>
      </c>
      <c r="AH159" s="18" t="s">
        <v>108</v>
      </c>
      <c r="AI159" s="18" t="s">
        <v>109</v>
      </c>
      <c r="AJ159" s="36">
        <f>IF(Table1[[#This Row],[Scope]]="Low",1,IF(Table1[[#This Row],[Scope]]="Medium",2,IF(Table1[[#This Row],[Scope]]="High",3,"")))</f>
        <v>2</v>
      </c>
      <c r="AK159" s="36">
        <v>0.5</v>
      </c>
      <c r="AL159" s="18" t="s">
        <v>212</v>
      </c>
      <c r="AM159" s="1" t="s">
        <v>973</v>
      </c>
      <c r="AO159" s="18" t="str">
        <f>_xlfn.TEXTJOIN(", ",TRUE,Table1[[#This Row],[Primary Assignee]:[Tertiary Assignee]])</f>
        <v>Ava Damri, Amit Augustine Singh</v>
      </c>
      <c r="AP159" s="1" t="s">
        <v>111</v>
      </c>
      <c r="AQ159" s="40"/>
      <c r="AR159" s="40"/>
      <c r="AS159" s="40">
        <v>45135</v>
      </c>
      <c r="AT159" s="1" t="s">
        <v>1009</v>
      </c>
      <c r="AU159" s="48">
        <f>(Table1[[#This Row],[Start time]])</f>
        <v>45127.424930555557</v>
      </c>
      <c r="AV159" s="52">
        <f>IF(AND(Table1[[#This Row],[Current Status]]="Closed",AS159&lt;&gt;""),AS159-AU159,"")</f>
        <v>7.5750694444432156</v>
      </c>
    </row>
    <row r="160" spans="1:50" s="13" customFormat="1" ht="35.15" customHeight="1" x14ac:dyDescent="0.35">
      <c r="A160" s="20">
        <v>181</v>
      </c>
      <c r="B160" s="21">
        <v>45127.801180555558</v>
      </c>
      <c r="C160" s="21">
        <v>45127.804930555554</v>
      </c>
      <c r="D160" s="34" t="s">
        <v>93</v>
      </c>
      <c r="E160" s="18" t="s">
        <v>92</v>
      </c>
      <c r="F160" s="18" t="s">
        <v>90</v>
      </c>
      <c r="G160" s="18"/>
      <c r="H160" s="18" t="s">
        <v>234</v>
      </c>
      <c r="I160" s="18"/>
      <c r="J160" s="18"/>
      <c r="K160" s="18" t="s">
        <v>98</v>
      </c>
      <c r="L160" s="18"/>
      <c r="M160" s="34"/>
      <c r="N160" s="18" t="s">
        <v>96</v>
      </c>
      <c r="O160" s="18" t="s">
        <v>263</v>
      </c>
      <c r="P160" s="34" t="s">
        <v>264</v>
      </c>
      <c r="Q160" s="18"/>
      <c r="R160" s="1"/>
      <c r="S160" s="38">
        <v>45131</v>
      </c>
      <c r="T160" s="1" t="s">
        <v>727</v>
      </c>
      <c r="U160" s="18" t="s">
        <v>98</v>
      </c>
      <c r="V160" s="18" t="s">
        <v>1010</v>
      </c>
      <c r="W160" s="18" t="s">
        <v>1011</v>
      </c>
      <c r="X160" s="18" t="s">
        <v>101</v>
      </c>
      <c r="Y160" s="1"/>
      <c r="Z160" s="1"/>
      <c r="AA160" s="18" t="s">
        <v>104</v>
      </c>
      <c r="AB160" s="38">
        <v>45142</v>
      </c>
      <c r="AC160" s="38" t="s">
        <v>789</v>
      </c>
      <c r="AD160" s="38" t="s">
        <v>96</v>
      </c>
      <c r="AE160" s="18" t="s">
        <v>175</v>
      </c>
      <c r="AF160" s="18" t="s">
        <v>1012</v>
      </c>
      <c r="AG160" s="18" t="s">
        <v>184</v>
      </c>
      <c r="AH160" s="18" t="s">
        <v>108</v>
      </c>
      <c r="AI160" s="18" t="s">
        <v>109</v>
      </c>
      <c r="AJ160" s="36">
        <f>IF(Table1[[#This Row],[Scope]]="Low",1,IF(Table1[[#This Row],[Scope]]="Medium",2,IF(Table1[[#This Row],[Scope]]="High",3,"")))</f>
        <v>2</v>
      </c>
      <c r="AK160" s="36">
        <v>0.33</v>
      </c>
      <c r="AL160" s="18" t="s">
        <v>212</v>
      </c>
      <c r="AM160" s="1" t="s">
        <v>630</v>
      </c>
      <c r="AN160" s="1" t="s">
        <v>973</v>
      </c>
      <c r="AO160" s="18" t="str">
        <f>_xlfn.TEXTJOIN(", ",TRUE,Table1[[#This Row],[Primary Assignee]:[Tertiary Assignee]])</f>
        <v>Ava Damri, Kapil Sable, Amit Augustine Singh</v>
      </c>
      <c r="AP160" s="18" t="s">
        <v>111</v>
      </c>
      <c r="AQ160" s="40"/>
      <c r="AR160" s="40"/>
      <c r="AS160" s="40">
        <v>45142</v>
      </c>
      <c r="AT160" s="1" t="s">
        <v>1013</v>
      </c>
      <c r="AU160" s="48">
        <f>(Table1[[#This Row],[Start time]])</f>
        <v>45127.801180555558</v>
      </c>
      <c r="AV160" s="52">
        <f>IF(AND(Table1[[#This Row],[Current Status]]="Closed",AS160&lt;&gt;""),AS160-AU160,"")</f>
        <v>14.198819444442051</v>
      </c>
      <c r="AW160" s="63"/>
      <c r="AX160" s="64"/>
    </row>
    <row r="161" spans="1:50" ht="116.15" customHeight="1" x14ac:dyDescent="0.35">
      <c r="A161" s="20">
        <v>182</v>
      </c>
      <c r="B161" s="21">
        <v>45131.333587962959</v>
      </c>
      <c r="C161" s="21">
        <v>45131.336828703701</v>
      </c>
      <c r="D161" s="34" t="s">
        <v>690</v>
      </c>
      <c r="E161" s="18" t="s">
        <v>689</v>
      </c>
      <c r="F161" s="18" t="s">
        <v>90</v>
      </c>
      <c r="G161" s="18"/>
      <c r="H161" s="18" t="s">
        <v>858</v>
      </c>
      <c r="I161" s="18"/>
      <c r="J161" s="18"/>
      <c r="K161" s="18" t="s">
        <v>98</v>
      </c>
      <c r="L161" s="18"/>
      <c r="M161" s="34"/>
      <c r="N161" s="18" t="s">
        <v>98</v>
      </c>
      <c r="O161" s="18"/>
      <c r="P161" s="34"/>
      <c r="Q161" s="18"/>
      <c r="R161" s="1"/>
      <c r="S161" s="38">
        <v>45132</v>
      </c>
      <c r="T161" s="1" t="s">
        <v>740</v>
      </c>
      <c r="U161" s="18" t="s">
        <v>98</v>
      </c>
      <c r="V161" s="18" t="s">
        <v>1014</v>
      </c>
      <c r="W161" s="18" t="s">
        <v>1015</v>
      </c>
      <c r="X161" s="18" t="s">
        <v>101</v>
      </c>
      <c r="Y161" s="1"/>
      <c r="Z161" s="1"/>
      <c r="AA161" s="18" t="s">
        <v>104</v>
      </c>
      <c r="AB161" s="38">
        <v>45135</v>
      </c>
      <c r="AC161" s="38" t="s">
        <v>699</v>
      </c>
      <c r="AD161" s="38" t="s">
        <v>96</v>
      </c>
      <c r="AE161" s="18" t="s">
        <v>175</v>
      </c>
      <c r="AF161" s="18" t="s">
        <v>1016</v>
      </c>
      <c r="AG161" s="18" t="s">
        <v>184</v>
      </c>
      <c r="AH161" s="18" t="s">
        <v>108</v>
      </c>
      <c r="AI161" s="18" t="s">
        <v>142</v>
      </c>
      <c r="AJ161" s="36">
        <f>IF(Table1[[#This Row],[Scope]]="Low",1,IF(Table1[[#This Row],[Scope]]="Medium",2,IF(Table1[[#This Row],[Scope]]="High",3,"")))</f>
        <v>1</v>
      </c>
      <c r="AK161" s="36">
        <v>0.33</v>
      </c>
      <c r="AL161" s="18" t="s">
        <v>1017</v>
      </c>
      <c r="AM161" s="1" t="s">
        <v>973</v>
      </c>
      <c r="AO161" s="18" t="str">
        <f>_xlfn.TEXTJOIN(", ",TRUE,Table1[[#This Row],[Primary Assignee]:[Tertiary Assignee]])</f>
        <v>Ruchika Akhtar, Amit Augustine Singh</v>
      </c>
      <c r="AP161" s="1" t="s">
        <v>111</v>
      </c>
      <c r="AQ161" s="40"/>
      <c r="AR161" s="40"/>
      <c r="AS161" s="40">
        <v>45134</v>
      </c>
      <c r="AT161" s="1"/>
      <c r="AU161" s="48">
        <f>(Table1[[#This Row],[Start time]])</f>
        <v>45131.333587962959</v>
      </c>
      <c r="AV161" s="52">
        <f>IF(AND(Table1[[#This Row],[Current Status]]="Closed",AS161&lt;&gt;""),AS161-AU161,"")</f>
        <v>2.6664120370405726</v>
      </c>
    </row>
    <row r="162" spans="1:50" ht="35.15" customHeight="1" x14ac:dyDescent="0.35">
      <c r="A162" s="20">
        <v>183</v>
      </c>
      <c r="B162" s="21">
        <v>45135.362719907411</v>
      </c>
      <c r="C162" s="21">
        <v>45135.366562499999</v>
      </c>
      <c r="D162" s="34" t="s">
        <v>1018</v>
      </c>
      <c r="E162" s="18" t="s">
        <v>1019</v>
      </c>
      <c r="F162" s="18" t="s">
        <v>176</v>
      </c>
      <c r="G162" s="18"/>
      <c r="H162" s="18"/>
      <c r="I162" s="18"/>
      <c r="J162" s="18" t="s">
        <v>866</v>
      </c>
      <c r="K162" s="18" t="s">
        <v>98</v>
      </c>
      <c r="L162" s="18"/>
      <c r="M162" s="34"/>
      <c r="N162" s="18" t="s">
        <v>98</v>
      </c>
      <c r="O162" s="18"/>
      <c r="P162" s="34"/>
      <c r="Q162" s="18"/>
      <c r="R162" s="1"/>
      <c r="S162" s="38">
        <v>45135</v>
      </c>
      <c r="T162" s="1" t="s">
        <v>697</v>
      </c>
      <c r="U162" s="18" t="s">
        <v>98</v>
      </c>
      <c r="V162" s="18" t="s">
        <v>1020</v>
      </c>
      <c r="W162" s="18" t="s">
        <v>1021</v>
      </c>
      <c r="X162" s="18" t="s">
        <v>202</v>
      </c>
      <c r="Y162" s="1"/>
      <c r="Z162" s="1"/>
      <c r="AA162" s="18" t="s">
        <v>360</v>
      </c>
      <c r="AB162" s="38"/>
      <c r="AC162" s="38" t="s">
        <v>1022</v>
      </c>
      <c r="AD162" s="38" t="s">
        <v>96</v>
      </c>
      <c r="AE162" s="18" t="s">
        <v>105</v>
      </c>
      <c r="AF162" s="18" t="s">
        <v>1023</v>
      </c>
      <c r="AG162" s="18" t="s">
        <v>1024</v>
      </c>
      <c r="AH162" s="18" t="s">
        <v>108</v>
      </c>
      <c r="AI162" s="18" t="s">
        <v>109</v>
      </c>
      <c r="AJ162" s="36">
        <f>IF(Table1[[#This Row],[Scope]]="Low",1,IF(Table1[[#This Row],[Scope]]="Medium",2,IF(Table1[[#This Row],[Scope]]="High",3,"")))</f>
        <v>2</v>
      </c>
      <c r="AK162" s="36">
        <v>0.5</v>
      </c>
      <c r="AL162" s="18" t="s">
        <v>695</v>
      </c>
      <c r="AO162" s="18" t="str">
        <f>_xlfn.TEXTJOIN(", ",TRUE,Table1[[#This Row],[Primary Assignee]:[Tertiary Assignee]])</f>
        <v>Logan Webb</v>
      </c>
      <c r="AP162" s="1" t="s">
        <v>111</v>
      </c>
      <c r="AQ162" s="40"/>
      <c r="AR162" s="40"/>
      <c r="AS162" s="40">
        <v>45184</v>
      </c>
      <c r="AT162" s="1" t="s">
        <v>1025</v>
      </c>
      <c r="AU162" s="48">
        <f>(Table1[[#This Row],[Start time]])</f>
        <v>45135.362719907411</v>
      </c>
      <c r="AV162" s="52">
        <f>IF(AND(Table1[[#This Row],[Current Status]]="Closed",AS162&lt;&gt;""),AS162-AU162,"")</f>
        <v>48.637280092589208</v>
      </c>
    </row>
    <row r="163" spans="1:50" ht="35.15" customHeight="1" x14ac:dyDescent="0.35">
      <c r="A163" s="20">
        <v>184</v>
      </c>
      <c r="B163" s="21">
        <v>45135.450578703705</v>
      </c>
      <c r="C163" s="21">
        <v>45135.452569444446</v>
      </c>
      <c r="D163" s="34" t="s">
        <v>240</v>
      </c>
      <c r="E163" s="18" t="s">
        <v>110</v>
      </c>
      <c r="F163" s="18" t="s">
        <v>991</v>
      </c>
      <c r="G163" s="18"/>
      <c r="H163" s="18"/>
      <c r="I163" s="18"/>
      <c r="J163" s="18"/>
      <c r="K163" s="18" t="s">
        <v>98</v>
      </c>
      <c r="L163" s="18"/>
      <c r="M163" s="34"/>
      <c r="N163" s="18" t="s">
        <v>98</v>
      </c>
      <c r="O163" s="18"/>
      <c r="P163" s="34"/>
      <c r="Q163" s="18"/>
      <c r="R163" s="1"/>
      <c r="S163" s="38">
        <v>45135</v>
      </c>
      <c r="T163" s="1" t="s">
        <v>697</v>
      </c>
      <c r="U163" s="18" t="s">
        <v>148</v>
      </c>
      <c r="V163" s="18" t="s">
        <v>149</v>
      </c>
      <c r="W163" s="18" t="s">
        <v>1026</v>
      </c>
      <c r="X163" s="18" t="s">
        <v>149</v>
      </c>
      <c r="Y163" s="1"/>
      <c r="Z163" s="1"/>
      <c r="AA163" s="18"/>
      <c r="AB163" s="38"/>
      <c r="AC163" s="38" t="s">
        <v>1027</v>
      </c>
      <c r="AD163" s="38" t="s">
        <v>96</v>
      </c>
      <c r="AE163" s="18" t="s">
        <v>706</v>
      </c>
      <c r="AF163" s="18" t="s">
        <v>1028</v>
      </c>
      <c r="AG163" s="18" t="s">
        <v>1029</v>
      </c>
      <c r="AH163" s="18" t="s">
        <v>108</v>
      </c>
      <c r="AI163" s="18" t="s">
        <v>142</v>
      </c>
      <c r="AJ163" s="36">
        <f>IF(Table1[[#This Row],[Scope]]="Low",1,IF(Table1[[#This Row],[Scope]]="Medium",2,IF(Table1[[#This Row],[Scope]]="High",3,"")))</f>
        <v>1</v>
      </c>
      <c r="AK163" s="36">
        <v>0.33</v>
      </c>
      <c r="AL163" s="18" t="s">
        <v>1017</v>
      </c>
      <c r="AM163" s="1" t="s">
        <v>878</v>
      </c>
      <c r="AO163" s="18" t="str">
        <f>_xlfn.TEXTJOIN(", ",TRUE,Table1[[#This Row],[Primary Assignee]:[Tertiary Assignee]])</f>
        <v>Ruchika Akhtar, Sonakshi Malik</v>
      </c>
      <c r="AP163" s="1" t="s">
        <v>111</v>
      </c>
      <c r="AQ163" s="40">
        <v>45139</v>
      </c>
      <c r="AR163" s="40"/>
      <c r="AS163" s="40">
        <v>45141</v>
      </c>
      <c r="AT163" s="1"/>
      <c r="AU163" s="48">
        <f>(Table1[[#This Row],[Start time]])</f>
        <v>45135.450578703705</v>
      </c>
      <c r="AV163" s="52">
        <f>IF(AND(Table1[[#This Row],[Current Status]]="Closed",AS163&lt;&gt;""),AS163-AU163,"")</f>
        <v>5.549421296294895</v>
      </c>
      <c r="AW163" s="63"/>
      <c r="AX163" s="64"/>
    </row>
    <row r="164" spans="1:50" s="13" customFormat="1" ht="35.15" customHeight="1" x14ac:dyDescent="0.35">
      <c r="A164" s="20">
        <v>185</v>
      </c>
      <c r="B164" s="21">
        <v>45139.415914351855</v>
      </c>
      <c r="C164" s="21">
        <v>45139.418113425927</v>
      </c>
      <c r="D164" s="34" t="s">
        <v>1030</v>
      </c>
      <c r="E164" s="18" t="s">
        <v>1031</v>
      </c>
      <c r="F164" s="18" t="s">
        <v>155</v>
      </c>
      <c r="G164" s="18"/>
      <c r="H164" s="18"/>
      <c r="I164" s="18" t="s">
        <v>156</v>
      </c>
      <c r="J164" s="18"/>
      <c r="K164" s="18" t="s">
        <v>98</v>
      </c>
      <c r="L164" s="18"/>
      <c r="M164" s="34"/>
      <c r="N164" s="18" t="s">
        <v>98</v>
      </c>
      <c r="O164" s="18"/>
      <c r="P164" s="34"/>
      <c r="Q164" s="18"/>
      <c r="R164" s="18"/>
      <c r="S164" s="38">
        <v>45141</v>
      </c>
      <c r="T164" s="18" t="s">
        <v>727</v>
      </c>
      <c r="U164" s="18" t="s">
        <v>98</v>
      </c>
      <c r="V164" s="18" t="s">
        <v>1032</v>
      </c>
      <c r="W164" s="18" t="s">
        <v>1033</v>
      </c>
      <c r="X164" s="18" t="s">
        <v>202</v>
      </c>
      <c r="Y164" s="18"/>
      <c r="Z164" s="18"/>
      <c r="AA164" s="18" t="s">
        <v>104</v>
      </c>
      <c r="AB164" s="38">
        <v>45166</v>
      </c>
      <c r="AC164" s="38" t="s">
        <v>773</v>
      </c>
      <c r="AD164" s="38" t="s">
        <v>720</v>
      </c>
      <c r="AE164" s="18" t="s">
        <v>165</v>
      </c>
      <c r="AF164" s="18" t="s">
        <v>1034</v>
      </c>
      <c r="AG164" s="18" t="s">
        <v>1035</v>
      </c>
      <c r="AH164" s="18" t="s">
        <v>108</v>
      </c>
      <c r="AI164" s="18" t="s">
        <v>142</v>
      </c>
      <c r="AJ164" s="36">
        <f>IF(Table1[[#This Row],[Scope]]="Low",1,IF(Table1[[#This Row],[Scope]]="Medium",2,IF(Table1[[#This Row],[Scope]]="High",3,"")))</f>
        <v>1</v>
      </c>
      <c r="AK164" s="36">
        <v>0.25</v>
      </c>
      <c r="AL164" s="18" t="s">
        <v>212</v>
      </c>
      <c r="AM164" s="18" t="s">
        <v>30</v>
      </c>
      <c r="AN164" s="18"/>
      <c r="AO164" s="18" t="str">
        <f>_xlfn.TEXTJOIN(", ",TRUE,Table1[[#This Row],[Primary Assignee]:[Tertiary Assignee]])</f>
        <v>Ava Damri, Michael Gilman</v>
      </c>
      <c r="AP164" s="18" t="s">
        <v>111</v>
      </c>
      <c r="AQ164" s="40">
        <v>45139</v>
      </c>
      <c r="AR164" s="40"/>
      <c r="AS164" s="40">
        <v>45170</v>
      </c>
      <c r="AT164" s="18" t="s">
        <v>1036</v>
      </c>
      <c r="AU164" s="48">
        <f>(Table1[[#This Row],[Start time]])</f>
        <v>45139.415914351855</v>
      </c>
      <c r="AV164" s="52">
        <f>IF(AND(Table1[[#This Row],[Current Status]]="Closed",AS164&lt;&gt;""),AS164-AU164,"")</f>
        <v>30.584085648144537</v>
      </c>
      <c r="AW164"/>
      <c r="AX164" s="1"/>
    </row>
    <row r="165" spans="1:50" s="17" customFormat="1" ht="35.15" customHeight="1" x14ac:dyDescent="0.35">
      <c r="A165" s="20">
        <v>186</v>
      </c>
      <c r="B165" s="21">
        <v>45140.750011574077</v>
      </c>
      <c r="C165" s="21">
        <v>45140.75508101852</v>
      </c>
      <c r="D165" s="34" t="s">
        <v>1037</v>
      </c>
      <c r="E165" s="18" t="s">
        <v>1038</v>
      </c>
      <c r="F165" s="18" t="s">
        <v>155</v>
      </c>
      <c r="G165" s="18"/>
      <c r="H165" s="18"/>
      <c r="I165" s="18" t="s">
        <v>156</v>
      </c>
      <c r="J165" s="18"/>
      <c r="K165" s="18" t="s">
        <v>96</v>
      </c>
      <c r="L165" s="18" t="s">
        <v>1039</v>
      </c>
      <c r="M165" s="34" t="s">
        <v>1040</v>
      </c>
      <c r="N165" s="18" t="s">
        <v>96</v>
      </c>
      <c r="O165" s="18" t="s">
        <v>1041</v>
      </c>
      <c r="P165" s="34" t="s">
        <v>906</v>
      </c>
      <c r="Q165" s="18"/>
      <c r="R165" s="1"/>
      <c r="S165" s="38">
        <v>45142</v>
      </c>
      <c r="T165" s="1" t="s">
        <v>727</v>
      </c>
      <c r="U165" s="18" t="s">
        <v>148</v>
      </c>
      <c r="V165" s="18" t="s">
        <v>149</v>
      </c>
      <c r="W165" s="18" t="s">
        <v>1042</v>
      </c>
      <c r="X165" s="18" t="s">
        <v>559</v>
      </c>
      <c r="Y165" s="1"/>
      <c r="Z165" s="1"/>
      <c r="AA165" s="18" t="s">
        <v>104</v>
      </c>
      <c r="AB165" s="38">
        <v>45169</v>
      </c>
      <c r="AC165" s="38" t="s">
        <v>1043</v>
      </c>
      <c r="AD165" s="38" t="s">
        <v>720</v>
      </c>
      <c r="AE165" s="18" t="s">
        <v>105</v>
      </c>
      <c r="AF165" s="18" t="s">
        <v>1044</v>
      </c>
      <c r="AG165" s="18" t="s">
        <v>774</v>
      </c>
      <c r="AH165" s="18" t="s">
        <v>350</v>
      </c>
      <c r="AI165" s="18" t="s">
        <v>109</v>
      </c>
      <c r="AJ165" s="36">
        <f>IF(Table1[[#This Row],[Scope]]="Low",1,IF(Table1[[#This Row],[Scope]]="Medium",2,IF(Table1[[#This Row],[Scope]]="High",3,"")))</f>
        <v>2</v>
      </c>
      <c r="AK165" s="36">
        <v>0.33</v>
      </c>
      <c r="AL165" s="18"/>
      <c r="AM165" s="1"/>
      <c r="AN165" s="1"/>
      <c r="AO165" s="18" t="str">
        <f>_xlfn.TEXTJOIN(", ",TRUE,Table1[[#This Row],[Primary Assignee]:[Tertiary Assignee]])</f>
        <v/>
      </c>
      <c r="AP165" s="1" t="s">
        <v>351</v>
      </c>
      <c r="AQ165" s="40"/>
      <c r="AR165" s="40"/>
      <c r="AS165" s="40"/>
      <c r="AT165" s="1" t="s">
        <v>1045</v>
      </c>
      <c r="AU165" s="48">
        <f>(Table1[[#This Row],[Start time]])</f>
        <v>45140.750011574077</v>
      </c>
      <c r="AV165" s="52" t="str">
        <f>IF(AND(Table1[[#This Row],[Current Status]]="Closed",AS165&lt;&gt;""),AS165-AU165,"")</f>
        <v/>
      </c>
      <c r="AW165" s="63"/>
      <c r="AX165" s="64"/>
    </row>
    <row r="166" spans="1:50" ht="35.15" customHeight="1" x14ac:dyDescent="0.35">
      <c r="A166" s="20">
        <v>187</v>
      </c>
      <c r="B166" s="21">
        <v>45141.669212962966</v>
      </c>
      <c r="C166" s="21">
        <v>45141.672395833331</v>
      </c>
      <c r="D166" s="34" t="s">
        <v>1046</v>
      </c>
      <c r="E166" s="18" t="s">
        <v>1047</v>
      </c>
      <c r="F166" s="18" t="s">
        <v>90</v>
      </c>
      <c r="G166" s="18" t="s">
        <v>1048</v>
      </c>
      <c r="H166" s="18" t="s">
        <v>1049</v>
      </c>
      <c r="I166" s="18"/>
      <c r="J166" s="18"/>
      <c r="K166" s="18" t="s">
        <v>98</v>
      </c>
      <c r="L166" s="18" t="s">
        <v>1047</v>
      </c>
      <c r="M166" s="34" t="s">
        <v>1050</v>
      </c>
      <c r="N166" s="18" t="s">
        <v>98</v>
      </c>
      <c r="O166" s="37" t="s">
        <v>1051</v>
      </c>
      <c r="P166" s="34" t="s">
        <v>1052</v>
      </c>
      <c r="Q166" s="18" t="s">
        <v>98</v>
      </c>
      <c r="R166" s="1"/>
      <c r="S166" s="38">
        <v>45145</v>
      </c>
      <c r="T166" s="1" t="s">
        <v>715</v>
      </c>
      <c r="U166" s="18" t="s">
        <v>98</v>
      </c>
      <c r="V166" s="18" t="s">
        <v>1053</v>
      </c>
      <c r="W166" s="18" t="s">
        <v>1054</v>
      </c>
      <c r="X166" s="18" t="s">
        <v>130</v>
      </c>
      <c r="Y166" s="1" t="s">
        <v>1055</v>
      </c>
      <c r="Z166" s="1"/>
      <c r="AA166" s="18" t="s">
        <v>104</v>
      </c>
      <c r="AB166" s="38">
        <v>45163</v>
      </c>
      <c r="AC166" s="38" t="s">
        <v>789</v>
      </c>
      <c r="AD166" s="38" t="s">
        <v>96</v>
      </c>
      <c r="AE166" s="18" t="s">
        <v>175</v>
      </c>
      <c r="AF166" s="18" t="s">
        <v>1056</v>
      </c>
      <c r="AG166" s="18" t="s">
        <v>184</v>
      </c>
      <c r="AH166" s="18" t="s">
        <v>108</v>
      </c>
      <c r="AI166" s="18" t="s">
        <v>166</v>
      </c>
      <c r="AJ166" s="36">
        <f>IF(Table1[[#This Row],[Scope]]="Low",1,IF(Table1[[#This Row],[Scope]]="Medium",2,IF(Table1[[#This Row],[Scope]]="High",3,"")))</f>
        <v>3</v>
      </c>
      <c r="AK166" s="36">
        <v>0.5</v>
      </c>
      <c r="AL166" s="18" t="s">
        <v>581</v>
      </c>
      <c r="AM166" s="1" t="s">
        <v>30</v>
      </c>
      <c r="AN166" s="1" t="s">
        <v>973</v>
      </c>
      <c r="AO166" s="18" t="str">
        <f>_xlfn.TEXTJOIN(", ",TRUE,Table1[[#This Row],[Primary Assignee]:[Tertiary Assignee]])</f>
        <v>Nicholas Gregoretti, Michael Gilman, Amit Augustine Singh</v>
      </c>
      <c r="AP166" s="1" t="s">
        <v>111</v>
      </c>
      <c r="AQ166" s="40"/>
      <c r="AR166" s="40"/>
      <c r="AS166" s="40">
        <v>45205</v>
      </c>
      <c r="AT166" s="1" t="s">
        <v>1057</v>
      </c>
      <c r="AU166" s="48">
        <f>(Table1[[#This Row],[Start time]])</f>
        <v>45141.669212962966</v>
      </c>
      <c r="AV166" s="52">
        <f>IF(AND(Table1[[#This Row],[Current Status]]="Closed",AS166&lt;&gt;""),AS166-AU166,"")</f>
        <v>63.330787037033588</v>
      </c>
    </row>
    <row r="167" spans="1:50" s="1" customFormat="1" ht="35.15" customHeight="1" x14ac:dyDescent="0.35">
      <c r="A167" s="20">
        <v>188</v>
      </c>
      <c r="B167" s="21">
        <v>45142.332071759258</v>
      </c>
      <c r="C167" s="21">
        <v>45142.333761574075</v>
      </c>
      <c r="D167" s="34" t="s">
        <v>124</v>
      </c>
      <c r="E167" s="18" t="s">
        <v>123</v>
      </c>
      <c r="F167" s="18" t="s">
        <v>176</v>
      </c>
      <c r="G167" s="18"/>
      <c r="H167" s="18"/>
      <c r="I167" s="18"/>
      <c r="J167" s="18" t="s">
        <v>531</v>
      </c>
      <c r="K167" s="18" t="s">
        <v>98</v>
      </c>
      <c r="L167" s="18" t="s">
        <v>1058</v>
      </c>
      <c r="M167" s="34" t="s">
        <v>1059</v>
      </c>
      <c r="N167" s="18" t="s">
        <v>98</v>
      </c>
      <c r="O167" s="37" t="s">
        <v>1060</v>
      </c>
      <c r="P167" s="34" t="s">
        <v>1061</v>
      </c>
      <c r="Q167" s="18" t="s">
        <v>96</v>
      </c>
      <c r="S167" s="38">
        <v>45145</v>
      </c>
      <c r="T167" s="1" t="s">
        <v>727</v>
      </c>
      <c r="U167" s="18" t="s">
        <v>98</v>
      </c>
      <c r="V167" s="18" t="s">
        <v>1062</v>
      </c>
      <c r="W167" s="18" t="s">
        <v>1063</v>
      </c>
      <c r="X167" s="18" t="s">
        <v>130</v>
      </c>
      <c r="AA167" s="18" t="s">
        <v>104</v>
      </c>
      <c r="AB167" s="38">
        <v>45154</v>
      </c>
      <c r="AC167" s="38" t="s">
        <v>719</v>
      </c>
      <c r="AD167" s="38" t="s">
        <v>96</v>
      </c>
      <c r="AE167" s="18" t="s">
        <v>1064</v>
      </c>
      <c r="AF167" s="18" t="s">
        <v>1065</v>
      </c>
      <c r="AG167" s="18" t="s">
        <v>184</v>
      </c>
      <c r="AH167" s="18" t="s">
        <v>108</v>
      </c>
      <c r="AI167" s="18" t="s">
        <v>166</v>
      </c>
      <c r="AJ167" s="36">
        <f>IF(Table1[[#This Row],[Scope]]="Low",1,IF(Table1[[#This Row],[Scope]]="Medium",2,IF(Table1[[#This Row],[Scope]]="High",3,"")))</f>
        <v>3</v>
      </c>
      <c r="AK167" s="36">
        <v>0.5</v>
      </c>
      <c r="AL167" s="18" t="s">
        <v>924</v>
      </c>
      <c r="AO167" s="18" t="str">
        <f>_xlfn.TEXTJOIN(", ",TRUE,Table1[[#This Row],[Primary Assignee]:[Tertiary Assignee]])</f>
        <v>Yi-Hui Chang</v>
      </c>
      <c r="AP167" s="1" t="s">
        <v>111</v>
      </c>
      <c r="AQ167" s="40"/>
      <c r="AR167" s="40"/>
      <c r="AS167" s="40">
        <v>45185</v>
      </c>
      <c r="AT167" s="1" t="s">
        <v>1066</v>
      </c>
      <c r="AU167" s="48">
        <f>(Table1[[#This Row],[Start time]])</f>
        <v>45142.332071759258</v>
      </c>
      <c r="AV167" s="52">
        <f>IF(AND(Table1[[#This Row],[Current Status]]="Closed",AS167&lt;&gt;""),AS167-AU167,"")</f>
        <v>42.667928240742185</v>
      </c>
      <c r="AW167" s="63"/>
      <c r="AX167" s="64"/>
    </row>
    <row r="168" spans="1:50" s="14" customFormat="1" ht="35.15" customHeight="1" x14ac:dyDescent="0.35">
      <c r="A168" s="20">
        <v>189</v>
      </c>
      <c r="B168" s="21">
        <v>45146.553032407406</v>
      </c>
      <c r="C168" s="21">
        <v>45146.559050925927</v>
      </c>
      <c r="D168" s="34" t="s">
        <v>938</v>
      </c>
      <c r="E168" s="18" t="s">
        <v>939</v>
      </c>
      <c r="F168" s="18" t="s">
        <v>176</v>
      </c>
      <c r="G168" s="18"/>
      <c r="H168" s="18"/>
      <c r="I168" s="18"/>
      <c r="J168" s="18" t="s">
        <v>1067</v>
      </c>
      <c r="K168" s="18" t="s">
        <v>98</v>
      </c>
      <c r="L168" s="18"/>
      <c r="M168" s="34"/>
      <c r="N168" s="18" t="s">
        <v>96</v>
      </c>
      <c r="O168" s="37" t="s">
        <v>1068</v>
      </c>
      <c r="P168" s="34" t="s">
        <v>1069</v>
      </c>
      <c r="Q168" s="18"/>
      <c r="R168" s="1"/>
      <c r="S168" s="38">
        <v>45147</v>
      </c>
      <c r="T168" s="1" t="s">
        <v>697</v>
      </c>
      <c r="U168" s="18" t="s">
        <v>98</v>
      </c>
      <c r="V168" s="18" t="s">
        <v>1070</v>
      </c>
      <c r="W168" s="18" t="s">
        <v>1071</v>
      </c>
      <c r="X168" s="18" t="s">
        <v>202</v>
      </c>
      <c r="Y168" s="1"/>
      <c r="Z168" s="1"/>
      <c r="AA168" s="18" t="s">
        <v>104</v>
      </c>
      <c r="AB168" s="38">
        <v>45154</v>
      </c>
      <c r="AC168" s="38" t="s">
        <v>699</v>
      </c>
      <c r="AD168" s="38" t="s">
        <v>96</v>
      </c>
      <c r="AE168" s="18" t="s">
        <v>120</v>
      </c>
      <c r="AF168" s="18" t="s">
        <v>1072</v>
      </c>
      <c r="AG168" s="18" t="s">
        <v>184</v>
      </c>
      <c r="AH168" s="18" t="s">
        <v>108</v>
      </c>
      <c r="AI168" s="18" t="s">
        <v>142</v>
      </c>
      <c r="AJ168" s="36">
        <f>IF(Table1[[#This Row],[Scope]]="Low",1,IF(Table1[[#This Row],[Scope]]="Medium",2,IF(Table1[[#This Row],[Scope]]="High",3,"")))</f>
        <v>1</v>
      </c>
      <c r="AK168" s="36">
        <v>0.33</v>
      </c>
      <c r="AL168" s="18" t="s">
        <v>973</v>
      </c>
      <c r="AM168" s="1" t="s">
        <v>945</v>
      </c>
      <c r="AN168" s="1" t="s">
        <v>1017</v>
      </c>
      <c r="AO168" s="18" t="str">
        <f>_xlfn.TEXTJOIN(", ",TRUE,Table1[[#This Row],[Primary Assignee]:[Tertiary Assignee]])</f>
        <v>Amit Augustine Singh, (Maddy) Madhusudan Purushothaman, Ruchika Akhtar</v>
      </c>
      <c r="AP168" s="1" t="s">
        <v>111</v>
      </c>
      <c r="AQ168" s="40">
        <v>45148</v>
      </c>
      <c r="AR168" s="40"/>
      <c r="AS168" s="40">
        <v>45156</v>
      </c>
      <c r="AT168" s="1"/>
      <c r="AU168" s="48">
        <f>(Table1[[#This Row],[Start time]])</f>
        <v>45146.553032407406</v>
      </c>
      <c r="AV168" s="52">
        <f>IF(AND(Table1[[#This Row],[Current Status]]="Closed",AS168&lt;&gt;""),AS168-AU168,"")</f>
        <v>9.4469675925938645</v>
      </c>
      <c r="AW168"/>
      <c r="AX168" s="1"/>
    </row>
    <row r="169" spans="1:50" ht="35.15" customHeight="1" x14ac:dyDescent="0.35">
      <c r="A169" s="20">
        <v>190</v>
      </c>
      <c r="B169" s="21">
        <v>45148.719722222224</v>
      </c>
      <c r="C169" s="21">
        <v>45148.720914351848</v>
      </c>
      <c r="D169" s="34" t="s">
        <v>1073</v>
      </c>
      <c r="E169" s="18" t="s">
        <v>1074</v>
      </c>
      <c r="F169" s="18" t="s">
        <v>176</v>
      </c>
      <c r="G169" s="18"/>
      <c r="H169" s="18"/>
      <c r="I169" s="18"/>
      <c r="J169" s="18" t="s">
        <v>963</v>
      </c>
      <c r="K169" s="18" t="s">
        <v>98</v>
      </c>
      <c r="L169" s="18"/>
      <c r="M169" s="34"/>
      <c r="N169" s="18" t="s">
        <v>98</v>
      </c>
      <c r="O169" s="37"/>
      <c r="P169" s="34"/>
      <c r="Q169" s="18"/>
      <c r="R169" s="1"/>
      <c r="S169" s="38">
        <v>45148</v>
      </c>
      <c r="T169" s="1" t="s">
        <v>740</v>
      </c>
      <c r="U169" s="18" t="s">
        <v>98</v>
      </c>
      <c r="V169" s="18" t="s">
        <v>1075</v>
      </c>
      <c r="W169" s="18" t="s">
        <v>1076</v>
      </c>
      <c r="X169" s="18" t="s">
        <v>139</v>
      </c>
      <c r="Y169" s="1"/>
      <c r="Z169" s="1"/>
      <c r="AA169" s="18" t="s">
        <v>210</v>
      </c>
      <c r="AB169" s="38">
        <v>45153</v>
      </c>
      <c r="AC169" s="38" t="s">
        <v>723</v>
      </c>
      <c r="AD169" s="38" t="s">
        <v>96</v>
      </c>
      <c r="AE169" s="18" t="s">
        <v>105</v>
      </c>
      <c r="AF169" s="18"/>
      <c r="AG169" s="18" t="s">
        <v>1077</v>
      </c>
      <c r="AH169" s="18" t="s">
        <v>108</v>
      </c>
      <c r="AI169" s="18" t="s">
        <v>142</v>
      </c>
      <c r="AJ169" s="36">
        <f>IF(Table1[[#This Row],[Scope]]="Low",1,IF(Table1[[#This Row],[Scope]]="Medium",2,IF(Table1[[#This Row],[Scope]]="High",3,"")))</f>
        <v>1</v>
      </c>
      <c r="AK169" s="36">
        <v>0.33</v>
      </c>
      <c r="AL169" s="18" t="s">
        <v>904</v>
      </c>
      <c r="AO169" s="18" t="str">
        <f>_xlfn.TEXTJOIN(", ",TRUE,Table1[[#This Row],[Primary Assignee]:[Tertiary Assignee]])</f>
        <v>Rebecca Eakin</v>
      </c>
      <c r="AP169" s="1" t="s">
        <v>111</v>
      </c>
      <c r="AQ169" s="40"/>
      <c r="AR169" s="40"/>
      <c r="AS169" s="40">
        <v>45152</v>
      </c>
      <c r="AT169" s="1"/>
      <c r="AU169" s="48">
        <f>(Table1[[#This Row],[Start time]])</f>
        <v>45148.719722222224</v>
      </c>
      <c r="AV169" s="52">
        <f>IF(AND(Table1[[#This Row],[Current Status]]="Closed",AS169&lt;&gt;""),AS169-AU169,"")</f>
        <v>3.2802777777760639</v>
      </c>
      <c r="AW169" s="63"/>
      <c r="AX169" s="64"/>
    </row>
    <row r="170" spans="1:50" ht="35.15" customHeight="1" x14ac:dyDescent="0.35">
      <c r="A170" s="20">
        <v>191</v>
      </c>
      <c r="B170" s="21">
        <v>45151.738402777781</v>
      </c>
      <c r="C170" s="21">
        <v>45151.750763888886</v>
      </c>
      <c r="D170" s="34" t="s">
        <v>593</v>
      </c>
      <c r="E170" s="18" t="s">
        <v>594</v>
      </c>
      <c r="F170" s="18" t="s">
        <v>90</v>
      </c>
      <c r="G170" s="18"/>
      <c r="H170" s="18" t="s">
        <v>369</v>
      </c>
      <c r="I170" s="18"/>
      <c r="J170" s="18"/>
      <c r="K170" s="18" t="s">
        <v>98</v>
      </c>
      <c r="L170" s="18"/>
      <c r="M170" s="34"/>
      <c r="N170" s="18" t="s">
        <v>96</v>
      </c>
      <c r="O170" s="37" t="s">
        <v>814</v>
      </c>
      <c r="P170" s="34" t="s">
        <v>1078</v>
      </c>
      <c r="Q170" s="18"/>
      <c r="R170" s="1"/>
      <c r="S170" s="38">
        <v>45152</v>
      </c>
      <c r="T170" s="1" t="s">
        <v>727</v>
      </c>
      <c r="U170" s="18" t="s">
        <v>98</v>
      </c>
      <c r="V170" s="18" t="s">
        <v>1079</v>
      </c>
      <c r="W170" s="18" t="s">
        <v>1080</v>
      </c>
      <c r="X170" s="18" t="s">
        <v>130</v>
      </c>
      <c r="Y170" s="1"/>
      <c r="Z170" s="1"/>
      <c r="AA170" s="18" t="s">
        <v>104</v>
      </c>
      <c r="AB170" s="38">
        <v>45197</v>
      </c>
      <c r="AC170" s="38" t="s">
        <v>719</v>
      </c>
      <c r="AD170" s="38" t="s">
        <v>720</v>
      </c>
      <c r="AE170" s="18" t="s">
        <v>165</v>
      </c>
      <c r="AF170" s="18" t="s">
        <v>1081</v>
      </c>
      <c r="AG170" s="18" t="s">
        <v>184</v>
      </c>
      <c r="AH170" s="18" t="s">
        <v>108</v>
      </c>
      <c r="AI170" s="18" t="s">
        <v>166</v>
      </c>
      <c r="AJ170" s="36">
        <f>IF(Table1[[#This Row],[Scope]]="Low",1,IF(Table1[[#This Row],[Scope]]="Medium",2,IF(Table1[[#This Row],[Scope]]="High",3,"")))</f>
        <v>3</v>
      </c>
      <c r="AK170" s="36">
        <v>0.5</v>
      </c>
      <c r="AL170" s="18" t="s">
        <v>973</v>
      </c>
      <c r="AM170" s="1" t="s">
        <v>945</v>
      </c>
      <c r="AN170" s="1" t="s">
        <v>924</v>
      </c>
      <c r="AO170" s="18" t="str">
        <f>_xlfn.TEXTJOIN(", ",TRUE,Table1[[#This Row],[Primary Assignee]:[Tertiary Assignee]])</f>
        <v>Amit Augustine Singh, (Maddy) Madhusudan Purushothaman, Yi-Hui Chang</v>
      </c>
      <c r="AP170" s="1" t="s">
        <v>111</v>
      </c>
      <c r="AQ170" s="40">
        <v>45152</v>
      </c>
      <c r="AR170" s="40"/>
      <c r="AS170" s="40">
        <v>45260</v>
      </c>
      <c r="AT170" s="1" t="s">
        <v>1082</v>
      </c>
      <c r="AU170" s="48">
        <f>(Table1[[#This Row],[Start time]])</f>
        <v>45151.738402777781</v>
      </c>
      <c r="AV170" s="52">
        <f>IF(AND(Table1[[#This Row],[Current Status]]="Closed",AS170&lt;&gt;""),AS170-AU170,"")</f>
        <v>108.26159722221928</v>
      </c>
    </row>
    <row r="171" spans="1:50" ht="35.15" customHeight="1" x14ac:dyDescent="0.35">
      <c r="A171" s="20">
        <v>192</v>
      </c>
      <c r="B171" s="21">
        <v>45152.430949074071</v>
      </c>
      <c r="C171" s="21">
        <v>45152.450289351851</v>
      </c>
      <c r="D171" s="34" t="s">
        <v>1083</v>
      </c>
      <c r="E171" s="18" t="s">
        <v>1084</v>
      </c>
      <c r="F171" s="18" t="s">
        <v>176</v>
      </c>
      <c r="G171" s="18"/>
      <c r="H171" s="18"/>
      <c r="I171" s="18"/>
      <c r="J171" s="18" t="s">
        <v>531</v>
      </c>
      <c r="K171" s="18" t="s">
        <v>98</v>
      </c>
      <c r="L171" s="18"/>
      <c r="M171" s="34"/>
      <c r="N171" s="18" t="s">
        <v>96</v>
      </c>
      <c r="O171" s="37" t="s">
        <v>1085</v>
      </c>
      <c r="P171" s="34" t="s">
        <v>1086</v>
      </c>
      <c r="Q171" s="18"/>
      <c r="R171" s="1"/>
      <c r="S171" s="38">
        <v>45152</v>
      </c>
      <c r="T171" s="1" t="s">
        <v>740</v>
      </c>
      <c r="U171" s="18" t="s">
        <v>148</v>
      </c>
      <c r="V171" s="18" t="s">
        <v>149</v>
      </c>
      <c r="W171" s="18" t="s">
        <v>385</v>
      </c>
      <c r="X171" s="18" t="s">
        <v>139</v>
      </c>
      <c r="Y171" s="1" t="s">
        <v>1087</v>
      </c>
      <c r="Z171" s="1"/>
      <c r="AA171" s="18" t="s">
        <v>191</v>
      </c>
      <c r="AB171" s="38">
        <v>45156</v>
      </c>
      <c r="AC171" s="38" t="s">
        <v>699</v>
      </c>
      <c r="AD171" s="38" t="s">
        <v>96</v>
      </c>
      <c r="AE171" s="18" t="s">
        <v>120</v>
      </c>
      <c r="AF171" s="18" t="s">
        <v>1088</v>
      </c>
      <c r="AG171" s="18" t="s">
        <v>812</v>
      </c>
      <c r="AH171" s="18" t="s">
        <v>893</v>
      </c>
      <c r="AI171" s="18" t="s">
        <v>166</v>
      </c>
      <c r="AJ171" s="36">
        <f>IF(Table1[[#This Row],[Scope]]="Low",1,IF(Table1[[#This Row],[Scope]]="Medium",2,IF(Table1[[#This Row],[Scope]]="High",3,"")))</f>
        <v>3</v>
      </c>
      <c r="AK171" s="36">
        <v>0.5</v>
      </c>
      <c r="AL171" s="18"/>
      <c r="AO171" s="18" t="str">
        <f>_xlfn.TEXTJOIN(", ",TRUE,Table1[[#This Row],[Primary Assignee]:[Tertiary Assignee]])</f>
        <v/>
      </c>
      <c r="AP171" s="1" t="s">
        <v>351</v>
      </c>
      <c r="AQ171" s="40"/>
      <c r="AR171" s="40"/>
      <c r="AS171" s="40"/>
      <c r="AT171" s="1" t="s">
        <v>1089</v>
      </c>
      <c r="AU171" s="48">
        <f>(Table1[[#This Row],[Start time]])</f>
        <v>45152.430949074071</v>
      </c>
      <c r="AV171" s="52" t="str">
        <f>IF(AND(Table1[[#This Row],[Current Status]]="Closed",AS171&lt;&gt;""),AS171-AU171,"")</f>
        <v/>
      </c>
      <c r="AW171" s="63" t="s">
        <v>668</v>
      </c>
      <c r="AX171" s="64" t="s">
        <v>1090</v>
      </c>
    </row>
    <row r="172" spans="1:50" ht="35.15" customHeight="1" x14ac:dyDescent="0.35">
      <c r="A172" s="20">
        <v>193</v>
      </c>
      <c r="B172" s="21">
        <v>45152.455312500002</v>
      </c>
      <c r="C172" s="21">
        <v>45152.458634259259</v>
      </c>
      <c r="D172" s="34" t="s">
        <v>982</v>
      </c>
      <c r="E172" s="18" t="s">
        <v>981</v>
      </c>
      <c r="F172" s="18" t="s">
        <v>90</v>
      </c>
      <c r="G172" s="18"/>
      <c r="H172" s="18" t="s">
        <v>858</v>
      </c>
      <c r="I172" s="18"/>
      <c r="J172" s="18"/>
      <c r="K172" s="18" t="s">
        <v>96</v>
      </c>
      <c r="L172" s="18" t="s">
        <v>402</v>
      </c>
      <c r="M172" s="34" t="s">
        <v>401</v>
      </c>
      <c r="N172" s="18" t="s">
        <v>96</v>
      </c>
      <c r="O172" s="37" t="s">
        <v>404</v>
      </c>
      <c r="P172" s="34" t="s">
        <v>405</v>
      </c>
      <c r="Q172" s="18"/>
      <c r="R172" s="1"/>
      <c r="S172" s="38">
        <v>45152</v>
      </c>
      <c r="T172" s="1" t="s">
        <v>697</v>
      </c>
      <c r="U172" s="18" t="s">
        <v>98</v>
      </c>
      <c r="V172" s="18" t="s">
        <v>1091</v>
      </c>
      <c r="W172" s="18" t="s">
        <v>1092</v>
      </c>
      <c r="X172" s="18" t="s">
        <v>139</v>
      </c>
      <c r="Y172" s="1"/>
      <c r="Z172" s="1"/>
      <c r="AA172" s="18" t="s">
        <v>104</v>
      </c>
      <c r="AB172" s="38">
        <v>45163</v>
      </c>
      <c r="AC172" s="38" t="s">
        <v>848</v>
      </c>
      <c r="AD172" s="38" t="s">
        <v>96</v>
      </c>
      <c r="AE172" s="18" t="s">
        <v>105</v>
      </c>
      <c r="AF172" s="18"/>
      <c r="AG172" s="18" t="s">
        <v>184</v>
      </c>
      <c r="AH172" s="18" t="s">
        <v>108</v>
      </c>
      <c r="AI172" s="18" t="s">
        <v>109</v>
      </c>
      <c r="AJ172" s="36">
        <f>IF(Table1[[#This Row],[Scope]]="Low",1,IF(Table1[[#This Row],[Scope]]="Medium",2,IF(Table1[[#This Row],[Scope]]="High",3,"")))</f>
        <v>2</v>
      </c>
      <c r="AK172" s="36">
        <v>0.5</v>
      </c>
      <c r="AL172" s="18" t="s">
        <v>924</v>
      </c>
      <c r="AM172" s="1" t="s">
        <v>581</v>
      </c>
      <c r="AO172" s="18" t="str">
        <f>_xlfn.TEXTJOIN(", ",TRUE,Table1[[#This Row],[Primary Assignee]:[Tertiary Assignee]])</f>
        <v>Yi-Hui Chang, Nicholas Gregoretti</v>
      </c>
      <c r="AP172" s="1" t="s">
        <v>111</v>
      </c>
      <c r="AQ172" s="40"/>
      <c r="AR172" s="40"/>
      <c r="AS172" s="40">
        <v>45232</v>
      </c>
      <c r="AT172" s="1" t="s">
        <v>1093</v>
      </c>
      <c r="AU172" s="48">
        <f>(Table1[[#This Row],[Start time]])</f>
        <v>45152.455312500002</v>
      </c>
      <c r="AV172" s="52">
        <f>IF(AND(Table1[[#This Row],[Current Status]]="Closed",AS172&lt;&gt;""),AS172-AU172,"")</f>
        <v>79.544687499997963</v>
      </c>
    </row>
    <row r="173" spans="1:50" ht="35.15" customHeight="1" x14ac:dyDescent="0.35">
      <c r="A173" s="20">
        <v>194</v>
      </c>
      <c r="B173" s="21">
        <v>45153.392557870371</v>
      </c>
      <c r="C173" s="21">
        <v>45153.39775462963</v>
      </c>
      <c r="D173" s="34" t="s">
        <v>748</v>
      </c>
      <c r="E173" s="18" t="s">
        <v>749</v>
      </c>
      <c r="F173" s="18" t="s">
        <v>90</v>
      </c>
      <c r="G173" s="18" t="s">
        <v>1048</v>
      </c>
      <c r="H173" s="18" t="s">
        <v>1049</v>
      </c>
      <c r="I173" s="18"/>
      <c r="J173" s="18"/>
      <c r="K173" s="18" t="s">
        <v>98</v>
      </c>
      <c r="L173" s="18"/>
      <c r="M173" s="34"/>
      <c r="N173" s="18" t="s">
        <v>96</v>
      </c>
      <c r="O173" s="37" t="s">
        <v>750</v>
      </c>
      <c r="P173" s="34" t="s">
        <v>751</v>
      </c>
      <c r="Q173" s="18"/>
      <c r="R173" s="1"/>
      <c r="S173" s="38">
        <v>45153</v>
      </c>
      <c r="T173" s="1" t="s">
        <v>727</v>
      </c>
      <c r="U173" s="18" t="s">
        <v>98</v>
      </c>
      <c r="V173" s="18" t="s">
        <v>1094</v>
      </c>
      <c r="W173" s="18" t="s">
        <v>1095</v>
      </c>
      <c r="X173" s="18" t="s">
        <v>189</v>
      </c>
      <c r="Y173" s="1"/>
      <c r="Z173" s="1"/>
      <c r="AA173" s="18" t="s">
        <v>238</v>
      </c>
      <c r="AB173" s="38"/>
      <c r="AC173" s="38" t="s">
        <v>1096</v>
      </c>
      <c r="AD173" s="38" t="s">
        <v>98</v>
      </c>
      <c r="AE173" s="18" t="s">
        <v>165</v>
      </c>
      <c r="AF173" s="35" t="s">
        <v>1097</v>
      </c>
      <c r="AG173" s="18" t="s">
        <v>184</v>
      </c>
      <c r="AH173" s="18" t="s">
        <v>108</v>
      </c>
      <c r="AI173" s="18" t="s">
        <v>166</v>
      </c>
      <c r="AJ173" s="36">
        <f>IF(Table1[[#This Row],[Scope]]="Low",1,IF(Table1[[#This Row],[Scope]]="Medium",2,IF(Table1[[#This Row],[Scope]]="High",3,"")))</f>
        <v>3</v>
      </c>
      <c r="AK173" s="36">
        <v>0.5</v>
      </c>
      <c r="AL173" s="18" t="s">
        <v>713</v>
      </c>
      <c r="AM173" s="1" t="s">
        <v>904</v>
      </c>
      <c r="AN173" s="1" t="s">
        <v>581</v>
      </c>
      <c r="AO173" s="18" t="str">
        <f>_xlfn.TEXTJOIN(", ",TRUE,Table1[[#This Row],[Primary Assignee]:[Tertiary Assignee]])</f>
        <v>Joann Boduch, Rebecca Eakin, Nicholas Gregoretti</v>
      </c>
      <c r="AP173" s="1" t="s">
        <v>111</v>
      </c>
      <c r="AQ173" s="40">
        <v>45166</v>
      </c>
      <c r="AR173" s="40"/>
      <c r="AS173" s="40">
        <v>45260</v>
      </c>
      <c r="AT173" s="1" t="s">
        <v>1098</v>
      </c>
      <c r="AU173" s="48">
        <f>(Table1[[#This Row],[Start time]])</f>
        <v>45153.392557870371</v>
      </c>
      <c r="AV173" s="52">
        <f>IF(AND(Table1[[#This Row],[Current Status]]="Closed",AS173&lt;&gt;""),AS173-AU173,"")</f>
        <v>106.60744212962891</v>
      </c>
      <c r="AW173" s="63"/>
      <c r="AX173" s="64"/>
    </row>
    <row r="174" spans="1:50" ht="35.15" customHeight="1" x14ac:dyDescent="0.5">
      <c r="A174" s="20">
        <v>195</v>
      </c>
      <c r="B174" s="21">
        <v>45153.492268518516</v>
      </c>
      <c r="C174" s="21">
        <v>45153.49763888889</v>
      </c>
      <c r="D174" s="34" t="s">
        <v>1099</v>
      </c>
      <c r="E174" s="18" t="s">
        <v>1100</v>
      </c>
      <c r="F174" s="18" t="s">
        <v>90</v>
      </c>
      <c r="G174" s="18" t="s">
        <v>290</v>
      </c>
      <c r="H174" s="18" t="s">
        <v>1049</v>
      </c>
      <c r="I174" s="18"/>
      <c r="J174" s="18"/>
      <c r="K174" s="18" t="s">
        <v>98</v>
      </c>
      <c r="L174" s="18"/>
      <c r="M174" s="34"/>
      <c r="N174" s="18" t="s">
        <v>98</v>
      </c>
      <c r="O174" s="37"/>
      <c r="P174" s="34"/>
      <c r="Q174" s="18"/>
      <c r="R174" s="1"/>
      <c r="S174" s="38">
        <v>45153</v>
      </c>
      <c r="T174" s="1" t="s">
        <v>697</v>
      </c>
      <c r="U174" s="18" t="s">
        <v>98</v>
      </c>
      <c r="V174" s="30" t="s">
        <v>1101</v>
      </c>
      <c r="W174" s="18" t="s">
        <v>846</v>
      </c>
      <c r="X174" s="18" t="s">
        <v>139</v>
      </c>
      <c r="Y174" s="1" t="s">
        <v>1102</v>
      </c>
      <c r="Z174" s="1"/>
      <c r="AA174" s="18" t="s">
        <v>104</v>
      </c>
      <c r="AB174" s="38">
        <v>45160</v>
      </c>
      <c r="AC174" s="38" t="s">
        <v>723</v>
      </c>
      <c r="AD174" s="38" t="s">
        <v>720</v>
      </c>
      <c r="AE174" s="18" t="s">
        <v>120</v>
      </c>
      <c r="AF174" s="18" t="s">
        <v>1103</v>
      </c>
      <c r="AG174" s="18" t="s">
        <v>774</v>
      </c>
      <c r="AH174" s="18" t="s">
        <v>108</v>
      </c>
      <c r="AI174" s="18" t="s">
        <v>142</v>
      </c>
      <c r="AJ174" s="36">
        <f>IF(Table1[[#This Row],[Scope]]="Low",1,IF(Table1[[#This Row],[Scope]]="Medium",2,IF(Table1[[#This Row],[Scope]]="High",3,"")))</f>
        <v>1</v>
      </c>
      <c r="AK174" s="36">
        <v>0.33</v>
      </c>
      <c r="AL174" s="18" t="s">
        <v>581</v>
      </c>
      <c r="AO174" s="18" t="str">
        <f>_xlfn.TEXTJOIN(", ",TRUE,Table1[[#This Row],[Primary Assignee]:[Tertiary Assignee]])</f>
        <v>Nicholas Gregoretti</v>
      </c>
      <c r="AP174" s="1" t="s">
        <v>111</v>
      </c>
      <c r="AQ174" s="40"/>
      <c r="AR174" s="40"/>
      <c r="AS174" s="40">
        <v>45160</v>
      </c>
      <c r="AT174" s="1" t="s">
        <v>1104</v>
      </c>
      <c r="AU174" s="48">
        <f>(Table1[[#This Row],[Start time]])</f>
        <v>45153.492268518516</v>
      </c>
      <c r="AV174" s="52">
        <f>IF(AND(Table1[[#This Row],[Current Status]]="Closed",AS174&lt;&gt;""),AS174-AU174,"")</f>
        <v>6.5077314814843703</v>
      </c>
      <c r="AW174" t="s">
        <v>668</v>
      </c>
    </row>
    <row r="175" spans="1:50" ht="35.15" customHeight="1" x14ac:dyDescent="0.35">
      <c r="A175" s="20">
        <v>196</v>
      </c>
      <c r="B175" s="21">
        <v>45153.537442129629</v>
      </c>
      <c r="C175" s="21">
        <v>45153.54142361111</v>
      </c>
      <c r="D175" s="34" t="s">
        <v>1105</v>
      </c>
      <c r="E175" s="18" t="s">
        <v>1106</v>
      </c>
      <c r="F175" s="18" t="s">
        <v>155</v>
      </c>
      <c r="G175" s="18"/>
      <c r="H175" s="18"/>
      <c r="I175" s="18" t="s">
        <v>156</v>
      </c>
      <c r="J175" s="18"/>
      <c r="K175" s="18" t="s">
        <v>98</v>
      </c>
      <c r="L175" s="18"/>
      <c r="M175" s="34"/>
      <c r="N175" s="18" t="s">
        <v>96</v>
      </c>
      <c r="O175" s="37" t="s">
        <v>1107</v>
      </c>
      <c r="P175" s="34" t="s">
        <v>1108</v>
      </c>
      <c r="Q175" s="18"/>
      <c r="R175" s="1"/>
      <c r="S175" s="38">
        <v>45153</v>
      </c>
      <c r="T175" s="1" t="s">
        <v>697</v>
      </c>
      <c r="U175" s="18" t="s">
        <v>148</v>
      </c>
      <c r="V175" s="18" t="s">
        <v>149</v>
      </c>
      <c r="W175" s="18" t="s">
        <v>1109</v>
      </c>
      <c r="X175" s="18" t="s">
        <v>101</v>
      </c>
      <c r="Y175" s="1" t="s">
        <v>1110</v>
      </c>
      <c r="Z175" s="1"/>
      <c r="AA175" s="18" t="s">
        <v>104</v>
      </c>
      <c r="AB175" s="38">
        <v>45163</v>
      </c>
      <c r="AC175" s="38" t="s">
        <v>773</v>
      </c>
      <c r="AD175" s="38" t="s">
        <v>720</v>
      </c>
      <c r="AE175" s="18" t="s">
        <v>192</v>
      </c>
      <c r="AF175" s="18" t="s">
        <v>1111</v>
      </c>
      <c r="AG175" s="18" t="s">
        <v>774</v>
      </c>
      <c r="AH175" s="18" t="s">
        <v>108</v>
      </c>
      <c r="AI175" s="18" t="s">
        <v>142</v>
      </c>
      <c r="AJ175" s="36">
        <f>IF(Table1[[#This Row],[Scope]]="Low",1,IF(Table1[[#This Row],[Scope]]="Medium",2,IF(Table1[[#This Row],[Scope]]="High",3,"")))</f>
        <v>1</v>
      </c>
      <c r="AK175" s="36">
        <v>0.33</v>
      </c>
      <c r="AL175" s="18" t="s">
        <v>973</v>
      </c>
      <c r="AM175" s="1" t="s">
        <v>630</v>
      </c>
      <c r="AN175" s="1" t="s">
        <v>1017</v>
      </c>
      <c r="AO175" s="18" t="str">
        <f>_xlfn.TEXTJOIN(", ",TRUE,Table1[[#This Row],[Primary Assignee]:[Tertiary Assignee]])</f>
        <v>Amit Augustine Singh, Kapil Sable, Ruchika Akhtar</v>
      </c>
      <c r="AP175" s="1" t="s">
        <v>111</v>
      </c>
      <c r="AQ175" s="40"/>
      <c r="AR175" s="40"/>
      <c r="AS175" s="40">
        <v>45160</v>
      </c>
      <c r="AT175" s="1"/>
      <c r="AU175" s="48">
        <f>(Table1[[#This Row],[Start time]])</f>
        <v>45153.537442129629</v>
      </c>
      <c r="AV175" s="52">
        <f>IF(AND(Table1[[#This Row],[Current Status]]="Closed",AS175&lt;&gt;""),AS175-AU175,"")</f>
        <v>6.4625578703708015</v>
      </c>
      <c r="AW175" s="63"/>
      <c r="AX175" s="64"/>
    </row>
    <row r="176" spans="1:50" ht="35.15" customHeight="1" x14ac:dyDescent="0.35">
      <c r="A176" s="20">
        <v>197</v>
      </c>
      <c r="B176" s="21">
        <v>45154.412407407406</v>
      </c>
      <c r="C176" s="21">
        <v>45154.414236111108</v>
      </c>
      <c r="D176" s="34" t="s">
        <v>1112</v>
      </c>
      <c r="E176" s="18" t="s">
        <v>1113</v>
      </c>
      <c r="F176" s="18" t="s">
        <v>176</v>
      </c>
      <c r="G176" s="18"/>
      <c r="H176" s="18"/>
      <c r="I176" s="18"/>
      <c r="J176" s="18" t="s">
        <v>866</v>
      </c>
      <c r="K176" s="18" t="s">
        <v>98</v>
      </c>
      <c r="L176" s="18"/>
      <c r="M176" s="34"/>
      <c r="N176" s="18" t="s">
        <v>98</v>
      </c>
      <c r="O176" s="37"/>
      <c r="P176" s="34"/>
      <c r="Q176" s="18"/>
      <c r="R176" s="1"/>
      <c r="S176" s="38">
        <v>45155</v>
      </c>
      <c r="T176" s="1" t="s">
        <v>727</v>
      </c>
      <c r="U176" s="18" t="s">
        <v>98</v>
      </c>
      <c r="V176" s="18" t="s">
        <v>1114</v>
      </c>
      <c r="W176" s="18" t="s">
        <v>1115</v>
      </c>
      <c r="X176" s="18" t="s">
        <v>101</v>
      </c>
      <c r="Y176" s="1"/>
      <c r="Z176" s="1"/>
      <c r="AA176" s="18" t="s">
        <v>104</v>
      </c>
      <c r="AB176" s="38">
        <v>45163</v>
      </c>
      <c r="AC176" s="38" t="s">
        <v>1116</v>
      </c>
      <c r="AD176" s="38" t="s">
        <v>96</v>
      </c>
      <c r="AE176" s="18" t="s">
        <v>192</v>
      </c>
      <c r="AF176" s="18" t="s">
        <v>1117</v>
      </c>
      <c r="AG176" s="18" t="s">
        <v>774</v>
      </c>
      <c r="AH176" s="18" t="s">
        <v>108</v>
      </c>
      <c r="AI176" s="18" t="s">
        <v>142</v>
      </c>
      <c r="AJ176" s="36">
        <f>IF(Table1[[#This Row],[Scope]]="Low",1,IF(Table1[[#This Row],[Scope]]="Medium",2,IF(Table1[[#This Row],[Scope]]="High",3,"")))</f>
        <v>1</v>
      </c>
      <c r="AK176" s="36">
        <v>0.5</v>
      </c>
      <c r="AL176" s="18" t="s">
        <v>904</v>
      </c>
      <c r="AO176" s="18" t="str">
        <f>_xlfn.TEXTJOIN(", ",TRUE,Table1[[#This Row],[Primary Assignee]:[Tertiary Assignee]])</f>
        <v>Rebecca Eakin</v>
      </c>
      <c r="AP176" s="1" t="s">
        <v>111</v>
      </c>
      <c r="AQ176" s="40"/>
      <c r="AR176" s="40"/>
      <c r="AS176" s="40">
        <v>45200</v>
      </c>
      <c r="AT176" s="1" t="s">
        <v>1118</v>
      </c>
      <c r="AU176" s="48">
        <f>(Table1[[#This Row],[Start time]])</f>
        <v>45154.412407407406</v>
      </c>
      <c r="AV176" s="52">
        <f>IF(AND(Table1[[#This Row],[Current Status]]="Closed",AS176&lt;&gt;""),AS176-AU176,"")</f>
        <v>45.587592592593865</v>
      </c>
    </row>
    <row r="177" spans="1:50" ht="35.15" customHeight="1" x14ac:dyDescent="0.35">
      <c r="A177" s="20">
        <v>198</v>
      </c>
      <c r="B177" s="21">
        <v>45154.611689814818</v>
      </c>
      <c r="C177" s="21">
        <v>45154.614490740743</v>
      </c>
      <c r="D177" s="34" t="s">
        <v>690</v>
      </c>
      <c r="E177" s="18" t="s">
        <v>689</v>
      </c>
      <c r="F177" s="18" t="s">
        <v>90</v>
      </c>
      <c r="G177" s="18" t="s">
        <v>290</v>
      </c>
      <c r="H177" s="18" t="s">
        <v>1049</v>
      </c>
      <c r="I177" s="18"/>
      <c r="J177" s="18"/>
      <c r="K177" s="18" t="s">
        <v>96</v>
      </c>
      <c r="L177" s="18" t="s">
        <v>1119</v>
      </c>
      <c r="M177" s="34" t="s">
        <v>216</v>
      </c>
      <c r="N177" s="18" t="s">
        <v>96</v>
      </c>
      <c r="O177" s="18" t="s">
        <v>215</v>
      </c>
      <c r="P177" s="34" t="s">
        <v>216</v>
      </c>
      <c r="Q177" s="18"/>
      <c r="R177" s="1"/>
      <c r="S177" s="38">
        <v>45154</v>
      </c>
      <c r="T177" s="1" t="s">
        <v>740</v>
      </c>
      <c r="U177" s="18" t="s">
        <v>98</v>
      </c>
      <c r="V177" s="18" t="s">
        <v>1120</v>
      </c>
      <c r="W177" s="18" t="s">
        <v>1121</v>
      </c>
      <c r="X177" s="18" t="s">
        <v>101</v>
      </c>
      <c r="Y177" s="1"/>
      <c r="Z177" s="1"/>
      <c r="AA177" s="18" t="s">
        <v>104</v>
      </c>
      <c r="AB177" s="38">
        <v>45156</v>
      </c>
      <c r="AC177" s="38" t="s">
        <v>1122</v>
      </c>
      <c r="AD177" s="38" t="s">
        <v>720</v>
      </c>
      <c r="AE177" s="18" t="s">
        <v>165</v>
      </c>
      <c r="AF177" s="18"/>
      <c r="AG177" s="18" t="s">
        <v>184</v>
      </c>
      <c r="AH177" s="18" t="s">
        <v>108</v>
      </c>
      <c r="AI177" s="18" t="s">
        <v>142</v>
      </c>
      <c r="AJ177" s="36">
        <f>IF(Table1[[#This Row],[Scope]]="Low",1,IF(Table1[[#This Row],[Scope]]="Medium",2,IF(Table1[[#This Row],[Scope]]="High",3,"")))</f>
        <v>1</v>
      </c>
      <c r="AK177" s="36">
        <v>0.33</v>
      </c>
      <c r="AL177" s="18" t="s">
        <v>581</v>
      </c>
      <c r="AO177" s="18" t="str">
        <f>_xlfn.TEXTJOIN(", ",TRUE,Table1[[#This Row],[Primary Assignee]:[Tertiary Assignee]])</f>
        <v>Nicholas Gregoretti</v>
      </c>
      <c r="AP177" s="1" t="s">
        <v>111</v>
      </c>
      <c r="AQ177" s="40"/>
      <c r="AR177" s="40"/>
      <c r="AS177" s="40">
        <v>45156</v>
      </c>
      <c r="AT177" s="1" t="s">
        <v>1123</v>
      </c>
      <c r="AU177" s="48">
        <f>(Table1[[#This Row],[Start time]])</f>
        <v>45154.611689814818</v>
      </c>
      <c r="AV177" s="52">
        <f>IF(AND(Table1[[#This Row],[Current Status]]="Closed",AS177&lt;&gt;""),AS177-AU177,"")</f>
        <v>1.3883101851824904</v>
      </c>
      <c r="AW177" s="63" t="s">
        <v>279</v>
      </c>
      <c r="AX177" s="64"/>
    </row>
    <row r="178" spans="1:50" ht="35.15" customHeight="1" x14ac:dyDescent="0.35">
      <c r="A178" s="20">
        <v>199</v>
      </c>
      <c r="B178" s="21">
        <v>45155.46707175926</v>
      </c>
      <c r="C178" s="21">
        <v>45155.574895833335</v>
      </c>
      <c r="D178" s="34" t="s">
        <v>93</v>
      </c>
      <c r="E178" s="18" t="s">
        <v>92</v>
      </c>
      <c r="F178" s="18" t="s">
        <v>90</v>
      </c>
      <c r="G178" s="18" t="s">
        <v>1124</v>
      </c>
      <c r="H178" s="18" t="s">
        <v>1049</v>
      </c>
      <c r="I178" s="18"/>
      <c r="J178" s="18"/>
      <c r="K178" s="18" t="s">
        <v>98</v>
      </c>
      <c r="L178" s="18"/>
      <c r="M178" s="34"/>
      <c r="N178" s="18" t="s">
        <v>96</v>
      </c>
      <c r="O178" s="37" t="s">
        <v>1125</v>
      </c>
      <c r="P178" s="34" t="s">
        <v>1126</v>
      </c>
      <c r="Q178" s="18"/>
      <c r="R178" s="18"/>
      <c r="S178" s="38">
        <v>45156</v>
      </c>
      <c r="T178" s="18" t="s">
        <v>697</v>
      </c>
      <c r="U178" s="18" t="s">
        <v>98</v>
      </c>
      <c r="V178" s="18" t="s">
        <v>1127</v>
      </c>
      <c r="W178" s="18" t="s">
        <v>42</v>
      </c>
      <c r="X178" s="18" t="s">
        <v>101</v>
      </c>
      <c r="Y178" s="18"/>
      <c r="Z178" s="18"/>
      <c r="AA178" s="18" t="s">
        <v>104</v>
      </c>
      <c r="AB178" s="38">
        <v>45162</v>
      </c>
      <c r="AC178" s="38" t="s">
        <v>699</v>
      </c>
      <c r="AD178" s="38" t="s">
        <v>98</v>
      </c>
      <c r="AE178" s="18" t="s">
        <v>175</v>
      </c>
      <c r="AF178" s="18" t="s">
        <v>1128</v>
      </c>
      <c r="AG178" s="18" t="s">
        <v>184</v>
      </c>
      <c r="AH178" s="18" t="s">
        <v>108</v>
      </c>
      <c r="AI178" s="18" t="s">
        <v>142</v>
      </c>
      <c r="AJ178" s="36">
        <f>IF(Table1[[#This Row],[Scope]]="Low",1,IF(Table1[[#This Row],[Scope]]="Medium",2,IF(Table1[[#This Row],[Scope]]="High",3,"")))</f>
        <v>1</v>
      </c>
      <c r="AK178" s="36">
        <v>0.33</v>
      </c>
      <c r="AL178" s="18" t="s">
        <v>212</v>
      </c>
      <c r="AM178" s="18"/>
      <c r="AN178" s="18"/>
      <c r="AO178" s="18" t="str">
        <f>_xlfn.TEXTJOIN(", ",TRUE,Table1[[#This Row],[Primary Assignee]:[Tertiary Assignee]])</f>
        <v>Ava Damri</v>
      </c>
      <c r="AP178" s="18" t="s">
        <v>111</v>
      </c>
      <c r="AQ178" s="40"/>
      <c r="AR178" s="40"/>
      <c r="AS178" s="40">
        <v>45168</v>
      </c>
      <c r="AT178" s="18" t="s">
        <v>1129</v>
      </c>
      <c r="AU178" s="48">
        <f>(Table1[[#This Row],[Start time]])</f>
        <v>45155.46707175926</v>
      </c>
      <c r="AV178" s="52">
        <f>IF(AND(Table1[[#This Row],[Current Status]]="Closed",AS178&lt;&gt;""),AS178-AU178,"")</f>
        <v>12.532928240740148</v>
      </c>
    </row>
    <row r="179" spans="1:50" s="22" customFormat="1" ht="35.15" customHeight="1" x14ac:dyDescent="0.35">
      <c r="A179" s="20">
        <v>200</v>
      </c>
      <c r="B179" s="21">
        <v>45159.503368055557</v>
      </c>
      <c r="C179" s="21">
        <v>45159.50513888889</v>
      </c>
      <c r="D179" s="35" t="s">
        <v>124</v>
      </c>
      <c r="E179" s="18" t="s">
        <v>123</v>
      </c>
      <c r="F179" s="18" t="s">
        <v>289</v>
      </c>
      <c r="G179" s="18" t="s">
        <v>1048</v>
      </c>
      <c r="H179" s="18"/>
      <c r="I179" s="18"/>
      <c r="J179" s="18"/>
      <c r="K179" s="18" t="s">
        <v>98</v>
      </c>
      <c r="L179" s="18"/>
      <c r="M179" s="34"/>
      <c r="N179" s="18" t="s">
        <v>96</v>
      </c>
      <c r="O179" s="37" t="s">
        <v>1130</v>
      </c>
      <c r="P179" s="34" t="s">
        <v>1131</v>
      </c>
      <c r="Q179" s="18"/>
      <c r="R179" s="18"/>
      <c r="S179" s="38">
        <v>45162</v>
      </c>
      <c r="T179" s="1" t="s">
        <v>727</v>
      </c>
      <c r="U179" s="18" t="s">
        <v>98</v>
      </c>
      <c r="V179" s="18" t="s">
        <v>1132</v>
      </c>
      <c r="W179" s="18" t="s">
        <v>1133</v>
      </c>
      <c r="X179" s="18" t="s">
        <v>130</v>
      </c>
      <c r="Y179" s="18"/>
      <c r="Z179" s="18"/>
      <c r="AA179" s="18" t="s">
        <v>104</v>
      </c>
      <c r="AB179" s="38">
        <v>45170</v>
      </c>
      <c r="AC179" s="38" t="s">
        <v>789</v>
      </c>
      <c r="AD179" s="38" t="s">
        <v>96</v>
      </c>
      <c r="AE179" s="18" t="s">
        <v>120</v>
      </c>
      <c r="AF179" s="18"/>
      <c r="AG179" s="18" t="s">
        <v>184</v>
      </c>
      <c r="AH179" s="18" t="s">
        <v>893</v>
      </c>
      <c r="AI179" s="18"/>
      <c r="AJ179" s="36" t="str">
        <f>IF(Table1[[#This Row],[Scope]]="Low",1,IF(Table1[[#This Row],[Scope]]="Medium",2,IF(Table1[[#This Row],[Scope]]="High",3,"")))</f>
        <v/>
      </c>
      <c r="AK179" s="36"/>
      <c r="AL179" s="18"/>
      <c r="AM179" s="18"/>
      <c r="AN179" s="1"/>
      <c r="AO179" s="18" t="str">
        <f>_xlfn.TEXTJOIN(", ",TRUE,Table1[[#This Row],[Primary Assignee]:[Tertiary Assignee]])</f>
        <v/>
      </c>
      <c r="AP179" s="1" t="s">
        <v>351</v>
      </c>
      <c r="AQ179" s="40"/>
      <c r="AR179" s="40"/>
      <c r="AS179" s="40"/>
      <c r="AT179" s="18" t="s">
        <v>1134</v>
      </c>
      <c r="AU179" s="48">
        <f>(Table1[[#This Row],[Start time]])</f>
        <v>45159.503368055557</v>
      </c>
      <c r="AV179" s="52" t="str">
        <f>IF(AND(Table1[[#This Row],[Current Status]]="Closed",AS179&lt;&gt;""),AS179-AU179,"")</f>
        <v/>
      </c>
      <c r="AW179" s="63"/>
      <c r="AX179" s="64"/>
    </row>
    <row r="180" spans="1:50" s="13" customFormat="1" ht="35.15" customHeight="1" x14ac:dyDescent="0.35">
      <c r="A180" s="20">
        <v>201</v>
      </c>
      <c r="B180" s="21">
        <v>45159.664803240739</v>
      </c>
      <c r="C180" s="21">
        <v>45159.666319444441</v>
      </c>
      <c r="D180" s="35" t="s">
        <v>124</v>
      </c>
      <c r="E180" s="18" t="s">
        <v>123</v>
      </c>
      <c r="F180" s="18" t="s">
        <v>90</v>
      </c>
      <c r="G180" s="18"/>
      <c r="H180" s="18" t="s">
        <v>369</v>
      </c>
      <c r="I180" s="18"/>
      <c r="J180" s="18"/>
      <c r="K180" s="18" t="s">
        <v>98</v>
      </c>
      <c r="L180" s="18"/>
      <c r="M180" s="34"/>
      <c r="N180" s="18" t="s">
        <v>96</v>
      </c>
      <c r="O180" s="37" t="s">
        <v>739</v>
      </c>
      <c r="P180" s="34" t="s">
        <v>738</v>
      </c>
      <c r="Q180" s="18"/>
      <c r="R180" s="18"/>
      <c r="S180" s="38">
        <v>45160</v>
      </c>
      <c r="T180" s="1" t="s">
        <v>697</v>
      </c>
      <c r="U180" s="18" t="s">
        <v>98</v>
      </c>
      <c r="V180" s="18" t="s">
        <v>1135</v>
      </c>
      <c r="W180" s="18" t="s">
        <v>1136</v>
      </c>
      <c r="X180" s="18" t="s">
        <v>130</v>
      </c>
      <c r="Y180" s="18"/>
      <c r="Z180" s="18"/>
      <c r="AA180" s="18" t="s">
        <v>104</v>
      </c>
      <c r="AB180" s="38">
        <v>45175</v>
      </c>
      <c r="AC180" s="38" t="s">
        <v>789</v>
      </c>
      <c r="AD180" s="38" t="s">
        <v>96</v>
      </c>
      <c r="AE180" s="18" t="s">
        <v>175</v>
      </c>
      <c r="AF180" s="18"/>
      <c r="AG180" s="18" t="s">
        <v>184</v>
      </c>
      <c r="AH180" s="18" t="s">
        <v>108</v>
      </c>
      <c r="AI180" s="18" t="s">
        <v>109</v>
      </c>
      <c r="AJ180" s="36">
        <f>IF(Table1[[#This Row],[Scope]]="Low",1,IF(Table1[[#This Row],[Scope]]="Medium",2,IF(Table1[[#This Row],[Scope]]="High",3,"")))</f>
        <v>2</v>
      </c>
      <c r="AK180" s="36">
        <v>0.5</v>
      </c>
      <c r="AL180" s="18" t="s">
        <v>924</v>
      </c>
      <c r="AM180" s="18"/>
      <c r="AN180" s="1"/>
      <c r="AO180" s="18" t="str">
        <f>_xlfn.TEXTJOIN(", ",TRUE,Table1[[#This Row],[Primary Assignee]:[Tertiary Assignee]])</f>
        <v>Yi-Hui Chang</v>
      </c>
      <c r="AP180" s="18" t="s">
        <v>111</v>
      </c>
      <c r="AQ180" s="40"/>
      <c r="AR180" s="40"/>
      <c r="AS180" s="40">
        <v>45180</v>
      </c>
      <c r="AT180" s="18" t="s">
        <v>1137</v>
      </c>
      <c r="AU180" s="48">
        <f>(Table1[[#This Row],[Start time]])</f>
        <v>45159.664803240739</v>
      </c>
      <c r="AV180" s="52">
        <f>IF(AND(Table1[[#This Row],[Current Status]]="Closed",AS180&lt;&gt;""),AS180-AU180,"")</f>
        <v>20.335196759260725</v>
      </c>
      <c r="AW180"/>
      <c r="AX180" s="1"/>
    </row>
    <row r="181" spans="1:50" s="13" customFormat="1" ht="35.15" customHeight="1" x14ac:dyDescent="0.35">
      <c r="A181" s="20">
        <v>202</v>
      </c>
      <c r="B181" s="21">
        <v>45160.409386574072</v>
      </c>
      <c r="C181" s="21">
        <v>45160.41300925926</v>
      </c>
      <c r="D181" s="34" t="s">
        <v>1138</v>
      </c>
      <c r="E181" s="18" t="s">
        <v>1139</v>
      </c>
      <c r="F181" s="18" t="s">
        <v>90</v>
      </c>
      <c r="G181" s="18" t="s">
        <v>290</v>
      </c>
      <c r="H181" s="18" t="s">
        <v>1049</v>
      </c>
      <c r="I181" s="18"/>
      <c r="J181" s="18"/>
      <c r="K181" s="18" t="s">
        <v>98</v>
      </c>
      <c r="L181" s="18"/>
      <c r="M181" s="34"/>
      <c r="N181" s="18" t="s">
        <v>98</v>
      </c>
      <c r="O181" s="37"/>
      <c r="P181" s="34"/>
      <c r="Q181" s="18"/>
      <c r="R181" s="18"/>
      <c r="S181" s="38">
        <v>45162</v>
      </c>
      <c r="T181" s="1" t="s">
        <v>727</v>
      </c>
      <c r="U181" s="18" t="s">
        <v>98</v>
      </c>
      <c r="V181" s="18" t="s">
        <v>1140</v>
      </c>
      <c r="W181" s="18" t="s">
        <v>1141</v>
      </c>
      <c r="X181" s="18" t="s">
        <v>130</v>
      </c>
      <c r="Y181" s="18"/>
      <c r="Z181" s="18"/>
      <c r="AA181" s="18" t="s">
        <v>210</v>
      </c>
      <c r="AB181" s="38"/>
      <c r="AC181" s="38" t="s">
        <v>922</v>
      </c>
      <c r="AD181" s="38" t="s">
        <v>96</v>
      </c>
      <c r="AE181" s="18" t="s">
        <v>175</v>
      </c>
      <c r="AF181" s="18" t="s">
        <v>1142</v>
      </c>
      <c r="AG181" s="18" t="s">
        <v>774</v>
      </c>
      <c r="AH181" s="18" t="s">
        <v>108</v>
      </c>
      <c r="AI181" s="18" t="s">
        <v>142</v>
      </c>
      <c r="AJ181" s="36">
        <f>IF(Table1[[#This Row],[Scope]]="Low",1,IF(Table1[[#This Row],[Scope]]="Medium",2,IF(Table1[[#This Row],[Scope]]="High",3,"")))</f>
        <v>1</v>
      </c>
      <c r="AK181" s="36">
        <v>0.33</v>
      </c>
      <c r="AL181" s="18" t="s">
        <v>1017</v>
      </c>
      <c r="AM181" s="18" t="s">
        <v>924</v>
      </c>
      <c r="AN181" s="1"/>
      <c r="AO181" s="18" t="str">
        <f>_xlfn.TEXTJOIN(", ",TRUE,Table1[[#This Row],[Primary Assignee]:[Tertiary Assignee]])</f>
        <v>Ruchika Akhtar, Yi-Hui Chang</v>
      </c>
      <c r="AP181" s="18" t="s">
        <v>111</v>
      </c>
      <c r="AQ181" s="40"/>
      <c r="AR181" s="40"/>
      <c r="AS181" s="40">
        <v>45245</v>
      </c>
      <c r="AT181" s="18"/>
      <c r="AU181" s="48">
        <f>(Table1[[#This Row],[Start time]])</f>
        <v>45160.409386574072</v>
      </c>
      <c r="AV181" s="52">
        <f>IF(AND(Table1[[#This Row],[Current Status]]="Closed",AS181&lt;&gt;""),AS181-AU181,"")</f>
        <v>84.590613425927586</v>
      </c>
      <c r="AW181" s="63"/>
      <c r="AX181" s="64"/>
    </row>
    <row r="182" spans="1:50" ht="35.15" customHeight="1" x14ac:dyDescent="0.35">
      <c r="A182" s="20">
        <v>203</v>
      </c>
      <c r="B182" s="21">
        <v>45160.466689814813</v>
      </c>
      <c r="C182" s="21">
        <v>45160.470555555556</v>
      </c>
      <c r="D182" s="34" t="s">
        <v>287</v>
      </c>
      <c r="E182" s="18" t="s">
        <v>288</v>
      </c>
      <c r="F182" s="18" t="s">
        <v>289</v>
      </c>
      <c r="G182" s="18" t="s">
        <v>290</v>
      </c>
      <c r="H182" s="18"/>
      <c r="I182" s="18"/>
      <c r="J182" s="18"/>
      <c r="K182" s="18" t="s">
        <v>98</v>
      </c>
      <c r="L182" s="18"/>
      <c r="M182" s="34"/>
      <c r="N182" s="18" t="s">
        <v>96</v>
      </c>
      <c r="O182" s="37" t="s">
        <v>1143</v>
      </c>
      <c r="P182" s="34" t="s">
        <v>748</v>
      </c>
      <c r="Q182" s="18"/>
      <c r="R182" s="18"/>
      <c r="S182" s="38">
        <v>45160</v>
      </c>
      <c r="T182" s="1" t="s">
        <v>740</v>
      </c>
      <c r="U182" s="18" t="s">
        <v>98</v>
      </c>
      <c r="V182" s="18" t="s">
        <v>1144</v>
      </c>
      <c r="W182" s="18" t="s">
        <v>1145</v>
      </c>
      <c r="X182" s="18" t="s">
        <v>189</v>
      </c>
      <c r="Y182" s="18"/>
      <c r="Z182" s="18"/>
      <c r="AA182" s="18" t="s">
        <v>104</v>
      </c>
      <c r="AB182" s="38">
        <v>45169</v>
      </c>
      <c r="AC182" s="38" t="s">
        <v>773</v>
      </c>
      <c r="AD182" s="38" t="s">
        <v>96</v>
      </c>
      <c r="AE182" s="18" t="s">
        <v>105</v>
      </c>
      <c r="AF182" s="18" t="s">
        <v>1146</v>
      </c>
      <c r="AG182" s="18" t="s">
        <v>184</v>
      </c>
      <c r="AH182" s="18" t="s">
        <v>108</v>
      </c>
      <c r="AI182" s="18" t="s">
        <v>142</v>
      </c>
      <c r="AJ182" s="36">
        <f>IF(Table1[[#This Row],[Scope]]="Low",1,IF(Table1[[#This Row],[Scope]]="Medium",2,IF(Table1[[#This Row],[Scope]]="High",3,"")))</f>
        <v>1</v>
      </c>
      <c r="AK182" s="36">
        <v>0.25</v>
      </c>
      <c r="AL182" s="18" t="s">
        <v>713</v>
      </c>
      <c r="AM182" s="18"/>
      <c r="AO182" s="18" t="str">
        <f>_xlfn.TEXTJOIN(", ",TRUE,Table1[[#This Row],[Primary Assignee]:[Tertiary Assignee]])</f>
        <v>Joann Boduch</v>
      </c>
      <c r="AP182" s="18" t="s">
        <v>111</v>
      </c>
      <c r="AQ182" s="40">
        <v>45160</v>
      </c>
      <c r="AR182" s="40"/>
      <c r="AS182" s="40">
        <v>45169</v>
      </c>
      <c r="AT182" s="18"/>
      <c r="AU182" s="48">
        <f>(Table1[[#This Row],[Start time]])</f>
        <v>45160.466689814813</v>
      </c>
      <c r="AV182" s="52">
        <f>IF(AND(Table1[[#This Row],[Current Status]]="Closed",AS182&lt;&gt;""),AS182-AU182,"")</f>
        <v>8.5333101851865649</v>
      </c>
    </row>
    <row r="183" spans="1:50" ht="35.15" customHeight="1" x14ac:dyDescent="0.35">
      <c r="A183" s="20">
        <v>204</v>
      </c>
      <c r="B183" s="21">
        <v>45163.338842592595</v>
      </c>
      <c r="C183" s="21">
        <v>45163.341134259259</v>
      </c>
      <c r="D183" s="34" t="s">
        <v>982</v>
      </c>
      <c r="E183" s="18" t="s">
        <v>981</v>
      </c>
      <c r="F183" s="18" t="s">
        <v>90</v>
      </c>
      <c r="G183" s="18"/>
      <c r="H183" s="18" t="s">
        <v>91</v>
      </c>
      <c r="I183" s="18"/>
      <c r="J183" s="18"/>
      <c r="K183" s="18" t="s">
        <v>98</v>
      </c>
      <c r="L183" s="18"/>
      <c r="M183" s="34"/>
      <c r="N183" s="18" t="s">
        <v>96</v>
      </c>
      <c r="O183" s="37" t="s">
        <v>980</v>
      </c>
      <c r="P183" s="34" t="s">
        <v>979</v>
      </c>
      <c r="Q183" s="18"/>
      <c r="R183" s="18"/>
      <c r="S183" s="38">
        <v>45163</v>
      </c>
      <c r="T183" s="1" t="s">
        <v>697</v>
      </c>
      <c r="U183" s="18" t="s">
        <v>98</v>
      </c>
      <c r="V183" s="4" t="s">
        <v>1147</v>
      </c>
      <c r="W183" s="18" t="s">
        <v>1148</v>
      </c>
      <c r="X183" s="18" t="s">
        <v>202</v>
      </c>
      <c r="Y183" s="18" t="s">
        <v>1149</v>
      </c>
      <c r="Z183" s="18"/>
      <c r="AA183" s="18" t="s">
        <v>191</v>
      </c>
      <c r="AB183" s="38">
        <v>45170</v>
      </c>
      <c r="AC183" s="38" t="s">
        <v>719</v>
      </c>
      <c r="AD183" s="38" t="s">
        <v>96</v>
      </c>
      <c r="AE183" s="18" t="s">
        <v>120</v>
      </c>
      <c r="AF183" s="18"/>
      <c r="AG183" s="18" t="s">
        <v>184</v>
      </c>
      <c r="AH183" s="18" t="s">
        <v>108</v>
      </c>
      <c r="AI183" s="18" t="s">
        <v>109</v>
      </c>
      <c r="AJ183" s="36">
        <f>IF(Table1[[#This Row],[Scope]]="Low",1,IF(Table1[[#This Row],[Scope]]="Medium",2,IF(Table1[[#This Row],[Scope]]="High",3,"")))</f>
        <v>2</v>
      </c>
      <c r="AK183" s="36">
        <v>0.5</v>
      </c>
      <c r="AL183" s="18" t="s">
        <v>581</v>
      </c>
      <c r="AM183" s="18"/>
      <c r="AO183" s="18" t="str">
        <f>_xlfn.TEXTJOIN(", ",TRUE,Table1[[#This Row],[Primary Assignee]:[Tertiary Assignee]])</f>
        <v>Nicholas Gregoretti</v>
      </c>
      <c r="AP183" s="18" t="s">
        <v>111</v>
      </c>
      <c r="AQ183" s="40"/>
      <c r="AR183" s="40"/>
      <c r="AS183" s="40">
        <v>45260</v>
      </c>
      <c r="AT183" s="18" t="s">
        <v>1150</v>
      </c>
      <c r="AU183" s="48">
        <f>(Table1[[#This Row],[Start time]])</f>
        <v>45163.338842592595</v>
      </c>
      <c r="AV183" s="52">
        <f>IF(AND(Table1[[#This Row],[Current Status]]="Closed",AS183&lt;&gt;""),AS183-AU183,"")</f>
        <v>96.661157407404971</v>
      </c>
      <c r="AW183" s="63"/>
      <c r="AX183" s="64"/>
    </row>
    <row r="184" spans="1:50" ht="35.15" customHeight="1" x14ac:dyDescent="0.35">
      <c r="A184" s="20">
        <v>205</v>
      </c>
      <c r="B184" s="21">
        <v>45163.425532407404</v>
      </c>
      <c r="C184" s="21">
        <v>45163.430127314816</v>
      </c>
      <c r="D184" s="34" t="s">
        <v>1151</v>
      </c>
      <c r="E184" s="18" t="s">
        <v>1152</v>
      </c>
      <c r="F184" s="18" t="s">
        <v>90</v>
      </c>
      <c r="G184" s="18"/>
      <c r="H184" s="18" t="s">
        <v>369</v>
      </c>
      <c r="I184" s="18"/>
      <c r="J184" s="18"/>
      <c r="K184" s="18" t="s">
        <v>98</v>
      </c>
      <c r="L184" s="18"/>
      <c r="M184" s="34"/>
      <c r="N184" s="18" t="s">
        <v>96</v>
      </c>
      <c r="O184" s="37" t="s">
        <v>1153</v>
      </c>
      <c r="P184" s="34" t="s">
        <v>1154</v>
      </c>
      <c r="Q184" s="18"/>
      <c r="R184" s="18"/>
      <c r="S184" s="38">
        <v>45166</v>
      </c>
      <c r="T184" s="1" t="s">
        <v>709</v>
      </c>
      <c r="U184" s="18" t="s">
        <v>98</v>
      </c>
      <c r="V184" s="18" t="s">
        <v>1155</v>
      </c>
      <c r="W184" s="18" t="s">
        <v>1156</v>
      </c>
      <c r="X184" s="18" t="s">
        <v>130</v>
      </c>
      <c r="Y184" s="18" t="s">
        <v>1157</v>
      </c>
      <c r="Z184" s="18"/>
      <c r="AA184" s="18" t="s">
        <v>104</v>
      </c>
      <c r="AB184" s="38">
        <v>45203</v>
      </c>
      <c r="AC184" s="38" t="s">
        <v>1022</v>
      </c>
      <c r="AD184" s="38" t="s">
        <v>720</v>
      </c>
      <c r="AE184" s="18" t="s">
        <v>1158</v>
      </c>
      <c r="AF184" s="18" t="s">
        <v>1159</v>
      </c>
      <c r="AG184" s="18" t="s">
        <v>774</v>
      </c>
      <c r="AH184" s="18" t="s">
        <v>108</v>
      </c>
      <c r="AI184" s="18" t="s">
        <v>109</v>
      </c>
      <c r="AJ184" s="36">
        <f>IF(Table1[[#This Row],[Scope]]="Low",1,IF(Table1[[#This Row],[Scope]]="Medium",2,IF(Table1[[#This Row],[Scope]]="High",3,"")))</f>
        <v>2</v>
      </c>
      <c r="AK184" s="36">
        <v>0.33</v>
      </c>
      <c r="AL184" s="18" t="s">
        <v>945</v>
      </c>
      <c r="AM184" s="18" t="s">
        <v>973</v>
      </c>
      <c r="AN184" s="1" t="s">
        <v>630</v>
      </c>
      <c r="AO184" s="18" t="str">
        <f>_xlfn.TEXTJOIN(", ",TRUE,Table1[[#This Row],[Primary Assignee]:[Tertiary Assignee]])</f>
        <v>(Maddy) Madhusudan Purushothaman, Amit Augustine Singh, Kapil Sable</v>
      </c>
      <c r="AP184" s="18" t="s">
        <v>111</v>
      </c>
      <c r="AQ184" s="40">
        <v>45166</v>
      </c>
      <c r="AR184" s="40"/>
      <c r="AS184" s="40">
        <v>45261</v>
      </c>
      <c r="AT184" s="18" t="s">
        <v>1160</v>
      </c>
      <c r="AU184" s="48">
        <f>(Table1[[#This Row],[Start time]])</f>
        <v>45163.425532407404</v>
      </c>
      <c r="AV184" s="52">
        <f>IF(AND(Table1[[#This Row],[Current Status]]="Closed",AS184&lt;&gt;""),AS184-AU184,"")</f>
        <v>97.574467592596193</v>
      </c>
    </row>
    <row r="185" spans="1:50" s="13" customFormat="1" ht="35.15" customHeight="1" x14ac:dyDescent="0.35">
      <c r="A185" s="20">
        <v>206</v>
      </c>
      <c r="B185" s="21">
        <v>45163.460034722222</v>
      </c>
      <c r="C185" s="21">
        <v>45163.461493055554</v>
      </c>
      <c r="D185" s="34" t="s">
        <v>1112</v>
      </c>
      <c r="E185" s="18" t="s">
        <v>1113</v>
      </c>
      <c r="F185" s="18" t="s">
        <v>176</v>
      </c>
      <c r="G185" s="18"/>
      <c r="H185" s="18"/>
      <c r="I185" s="18"/>
      <c r="J185" s="18" t="s">
        <v>866</v>
      </c>
      <c r="K185" s="18" t="s">
        <v>98</v>
      </c>
      <c r="L185" s="18"/>
      <c r="M185" s="34"/>
      <c r="N185" s="18" t="s">
        <v>98</v>
      </c>
      <c r="O185" s="18" t="s">
        <v>1113</v>
      </c>
      <c r="P185" s="34" t="s">
        <v>1112</v>
      </c>
      <c r="Q185" s="18"/>
      <c r="R185" s="18"/>
      <c r="S185" s="38">
        <v>45163</v>
      </c>
      <c r="T185" s="1" t="s">
        <v>740</v>
      </c>
      <c r="U185" s="18" t="s">
        <v>98</v>
      </c>
      <c r="V185" s="18" t="s">
        <v>1161</v>
      </c>
      <c r="W185" s="18" t="s">
        <v>1162</v>
      </c>
      <c r="X185" s="18" t="s">
        <v>101</v>
      </c>
      <c r="Y185" s="18" t="s">
        <v>1163</v>
      </c>
      <c r="Z185" s="18"/>
      <c r="AA185" s="18" t="s">
        <v>104</v>
      </c>
      <c r="AB185" s="38">
        <v>45168</v>
      </c>
      <c r="AC185" s="38" t="s">
        <v>1164</v>
      </c>
      <c r="AD185" s="38" t="s">
        <v>96</v>
      </c>
      <c r="AE185" s="18" t="s">
        <v>192</v>
      </c>
      <c r="AF185" s="18" t="s">
        <v>1165</v>
      </c>
      <c r="AG185" s="18" t="s">
        <v>184</v>
      </c>
      <c r="AH185" s="18" t="s">
        <v>108</v>
      </c>
      <c r="AI185" s="18" t="s">
        <v>109</v>
      </c>
      <c r="AJ185" s="36">
        <v>1</v>
      </c>
      <c r="AK185" s="36">
        <v>0.33</v>
      </c>
      <c r="AL185" s="18" t="s">
        <v>1166</v>
      </c>
      <c r="AM185" s="18"/>
      <c r="AN185" s="1"/>
      <c r="AO185" s="18" t="str">
        <f>_xlfn.TEXTJOIN(", ",TRUE,Table1[[#This Row],[Primary Assignee]:[Tertiary Assignee]])</f>
        <v>Cole Butchen</v>
      </c>
      <c r="AP185" s="18" t="s">
        <v>111</v>
      </c>
      <c r="AQ185" s="40">
        <v>45163</v>
      </c>
      <c r="AR185" s="40"/>
      <c r="AS185" s="40">
        <v>45177</v>
      </c>
      <c r="AT185" s="18" t="s">
        <v>1167</v>
      </c>
      <c r="AU185" s="48">
        <f>(Table1[[#This Row],[Start time]])</f>
        <v>45163.460034722222</v>
      </c>
      <c r="AV185" s="52">
        <f>IF(AND(Table1[[#This Row],[Current Status]]="Closed",AS185&lt;&gt;""),AS185-AU185,"")</f>
        <v>13.53996527777781</v>
      </c>
      <c r="AW185" s="63"/>
      <c r="AX185" s="64"/>
    </row>
    <row r="186" spans="1:50" ht="35.15" customHeight="1" x14ac:dyDescent="0.35">
      <c r="A186" s="20">
        <v>207</v>
      </c>
      <c r="B186" s="21">
        <v>45166.453553240739</v>
      </c>
      <c r="C186" s="21">
        <v>45166.455983796295</v>
      </c>
      <c r="D186" s="32" t="s">
        <v>93</v>
      </c>
      <c r="E186" s="18" t="s">
        <v>92</v>
      </c>
      <c r="F186" s="18" t="s">
        <v>90</v>
      </c>
      <c r="G186" s="18"/>
      <c r="H186" s="18" t="s">
        <v>234</v>
      </c>
      <c r="I186" s="18"/>
      <c r="J186" s="18"/>
      <c r="K186" s="18" t="s">
        <v>98</v>
      </c>
      <c r="L186" s="18"/>
      <c r="M186" s="34"/>
      <c r="N186" s="18" t="s">
        <v>96</v>
      </c>
      <c r="O186" s="18" t="s">
        <v>798</v>
      </c>
      <c r="P186" s="34" t="s">
        <v>799</v>
      </c>
      <c r="Q186" s="18"/>
      <c r="R186" s="18"/>
      <c r="S186" s="38">
        <v>45167</v>
      </c>
      <c r="T186" s="1" t="s">
        <v>697</v>
      </c>
      <c r="U186" s="18" t="s">
        <v>148</v>
      </c>
      <c r="V186" s="18" t="s">
        <v>149</v>
      </c>
      <c r="W186" s="18" t="s">
        <v>1168</v>
      </c>
      <c r="X186" s="18" t="s">
        <v>101</v>
      </c>
      <c r="Y186" s="18" t="s">
        <v>1169</v>
      </c>
      <c r="Z186" s="18"/>
      <c r="AA186" s="18" t="s">
        <v>104</v>
      </c>
      <c r="AB186" s="38">
        <v>45170</v>
      </c>
      <c r="AC186" s="38" t="s">
        <v>922</v>
      </c>
      <c r="AD186" s="38" t="s">
        <v>720</v>
      </c>
      <c r="AE186" s="18" t="s">
        <v>175</v>
      </c>
      <c r="AF186" s="18" t="s">
        <v>1170</v>
      </c>
      <c r="AG186" s="18" t="s">
        <v>184</v>
      </c>
      <c r="AH186" s="18" t="s">
        <v>350</v>
      </c>
      <c r="AI186" s="18" t="s">
        <v>109</v>
      </c>
      <c r="AJ186" s="36">
        <f>IF(Table1[[#This Row],[Scope]]="Low",1,IF(Table1[[#This Row],[Scope]]="Medium",2,IF(Table1[[#This Row],[Scope]]="High",3,"")))</f>
        <v>2</v>
      </c>
      <c r="AK186" s="36">
        <v>0.33</v>
      </c>
      <c r="AL186" s="18"/>
      <c r="AM186" s="18"/>
      <c r="AO186" s="18" t="str">
        <f>_xlfn.TEXTJOIN(", ",TRUE,Table1[[#This Row],[Primary Assignee]:[Tertiary Assignee]])</f>
        <v/>
      </c>
      <c r="AP186" s="1" t="s">
        <v>351</v>
      </c>
      <c r="AQ186" s="40"/>
      <c r="AR186" s="40"/>
      <c r="AS186" s="40"/>
      <c r="AT186" s="18" t="s">
        <v>1171</v>
      </c>
      <c r="AU186" s="48">
        <f>(Table1[[#This Row],[Start time]])</f>
        <v>45166.453553240739</v>
      </c>
      <c r="AV186" s="52" t="str">
        <f>IF(AND(Table1[[#This Row],[Current Status]]="Closed",AS186&lt;&gt;""),AS186-AU186,"")</f>
        <v/>
      </c>
    </row>
    <row r="187" spans="1:50" ht="35.15" customHeight="1" x14ac:dyDescent="0.35">
      <c r="A187" s="20">
        <v>208</v>
      </c>
      <c r="B187" s="21">
        <v>45166.656481481485</v>
      </c>
      <c r="C187" s="21">
        <v>45166.659212962964</v>
      </c>
      <c r="D187" s="32" t="s">
        <v>124</v>
      </c>
      <c r="E187" s="18" t="s">
        <v>123</v>
      </c>
      <c r="F187" s="18" t="s">
        <v>90</v>
      </c>
      <c r="G187" s="18" t="s">
        <v>1124</v>
      </c>
      <c r="H187" s="18" t="s">
        <v>1049</v>
      </c>
      <c r="I187" s="18"/>
      <c r="J187" s="18"/>
      <c r="K187" s="18" t="s">
        <v>98</v>
      </c>
      <c r="L187" s="18"/>
      <c r="M187" s="34"/>
      <c r="N187" s="18" t="s">
        <v>96</v>
      </c>
      <c r="O187" s="18" t="s">
        <v>429</v>
      </c>
      <c r="P187" s="34" t="s">
        <v>430</v>
      </c>
      <c r="Q187" s="18"/>
      <c r="R187" s="18"/>
      <c r="S187" s="38">
        <v>45167</v>
      </c>
      <c r="T187" s="1" t="s">
        <v>715</v>
      </c>
      <c r="U187" s="18" t="s">
        <v>98</v>
      </c>
      <c r="V187" s="18" t="s">
        <v>1172</v>
      </c>
      <c r="W187" s="18" t="s">
        <v>1173</v>
      </c>
      <c r="X187" s="18" t="s">
        <v>130</v>
      </c>
      <c r="Y187" s="18"/>
      <c r="Z187" s="18"/>
      <c r="AA187" s="18" t="s">
        <v>104</v>
      </c>
      <c r="AB187" s="38">
        <v>45189</v>
      </c>
      <c r="AC187" s="38" t="s">
        <v>719</v>
      </c>
      <c r="AD187" s="38" t="s">
        <v>720</v>
      </c>
      <c r="AE187" s="18" t="s">
        <v>105</v>
      </c>
      <c r="AF187" s="18"/>
      <c r="AG187" s="18" t="s">
        <v>184</v>
      </c>
      <c r="AH187" s="18" t="s">
        <v>108</v>
      </c>
      <c r="AI187" s="18" t="s">
        <v>109</v>
      </c>
      <c r="AJ187" s="36">
        <f>IF(Table1[[#This Row],[Scope]]="Low",1,IF(Table1[[#This Row],[Scope]]="Medium",2,IF(Table1[[#This Row],[Scope]]="High",3,"")))</f>
        <v>2</v>
      </c>
      <c r="AK187" s="36">
        <v>0.2</v>
      </c>
      <c r="AL187" s="18" t="s">
        <v>1017</v>
      </c>
      <c r="AM187" s="18" t="s">
        <v>973</v>
      </c>
      <c r="AO187" s="18" t="str">
        <f>_xlfn.TEXTJOIN(", ",TRUE,Table1[[#This Row],[Primary Assignee]:[Tertiary Assignee]])</f>
        <v>Ruchika Akhtar, Amit Augustine Singh</v>
      </c>
      <c r="AP187" s="18" t="s">
        <v>111</v>
      </c>
      <c r="AQ187" s="40">
        <v>45173</v>
      </c>
      <c r="AR187" s="40"/>
      <c r="AS187" s="40">
        <v>45189</v>
      </c>
      <c r="AT187" s="18" t="s">
        <v>1174</v>
      </c>
      <c r="AU187" s="48">
        <f>(Table1[[#This Row],[Start time]])</f>
        <v>45166.656481481485</v>
      </c>
      <c r="AV187" s="52">
        <f>IF(AND(Table1[[#This Row],[Current Status]]="Closed",AS187&lt;&gt;""),AS187-AU187,"")</f>
        <v>22.343518518515339</v>
      </c>
      <c r="AW187" s="63"/>
      <c r="AX187" s="64"/>
    </row>
    <row r="188" spans="1:50" ht="35.15" customHeight="1" x14ac:dyDescent="0.35">
      <c r="A188" s="20">
        <v>209</v>
      </c>
      <c r="B188" s="21">
        <v>45167.747581018521</v>
      </c>
      <c r="C188" s="21">
        <v>45167.750254629631</v>
      </c>
      <c r="D188" s="33" t="s">
        <v>938</v>
      </c>
      <c r="E188" s="18" t="s">
        <v>939</v>
      </c>
      <c r="F188" s="18" t="s">
        <v>90</v>
      </c>
      <c r="G188" s="18"/>
      <c r="H188" s="18" t="s">
        <v>234</v>
      </c>
      <c r="I188" s="18"/>
      <c r="J188" s="18"/>
      <c r="K188" s="18" t="s">
        <v>98</v>
      </c>
      <c r="L188" s="18"/>
      <c r="M188" s="34"/>
      <c r="N188" s="18" t="s">
        <v>96</v>
      </c>
      <c r="O188" s="18" t="s">
        <v>1175</v>
      </c>
      <c r="P188" s="34" t="s">
        <v>1176</v>
      </c>
      <c r="Q188" s="18"/>
      <c r="R188" s="18"/>
      <c r="S188" s="38">
        <v>45168</v>
      </c>
      <c r="T188" s="1" t="s">
        <v>727</v>
      </c>
      <c r="U188" s="18" t="s">
        <v>98</v>
      </c>
      <c r="V188" s="18" t="s">
        <v>940</v>
      </c>
      <c r="W188" s="18" t="s">
        <v>941</v>
      </c>
      <c r="X188" s="18" t="s">
        <v>202</v>
      </c>
      <c r="Y188" s="18"/>
      <c r="Z188" s="18"/>
      <c r="AA188" s="18" t="s">
        <v>104</v>
      </c>
      <c r="AB188" s="38">
        <v>45180</v>
      </c>
      <c r="AC188" s="38" t="s">
        <v>1177</v>
      </c>
      <c r="AD188" s="38" t="s">
        <v>96</v>
      </c>
      <c r="AE188" s="18" t="s">
        <v>105</v>
      </c>
      <c r="AF188" s="18" t="s">
        <v>1178</v>
      </c>
      <c r="AG188" s="18" t="s">
        <v>184</v>
      </c>
      <c r="AH188" s="18" t="s">
        <v>108</v>
      </c>
      <c r="AI188" s="18" t="s">
        <v>109</v>
      </c>
      <c r="AJ188" s="36">
        <f>IF(Table1[[#This Row],[Scope]]="Low",1,IF(Table1[[#This Row],[Scope]]="Medium",2,IF(Table1[[#This Row],[Scope]]="High",3,"")))</f>
        <v>2</v>
      </c>
      <c r="AK188" s="36">
        <v>0.5</v>
      </c>
      <c r="AL188" s="18" t="s">
        <v>30</v>
      </c>
      <c r="AM188" s="18"/>
      <c r="AO188" s="18" t="str">
        <f>_xlfn.TEXTJOIN(", ",TRUE,Table1[[#This Row],[Primary Assignee]:[Tertiary Assignee]])</f>
        <v>Michael Gilman</v>
      </c>
      <c r="AP188" s="18" t="s">
        <v>111</v>
      </c>
      <c r="AQ188" s="40"/>
      <c r="AR188" s="40"/>
      <c r="AS188" s="40">
        <v>45183</v>
      </c>
      <c r="AT188" s="18" t="s">
        <v>1179</v>
      </c>
      <c r="AU188" s="48">
        <f>(Table1[[#This Row],[Start time]])</f>
        <v>45167.747581018521</v>
      </c>
      <c r="AV188" s="52">
        <f>IF(AND(Table1[[#This Row],[Current Status]]="Closed",AS188&lt;&gt;""),AS188-AU188,"")</f>
        <v>15.252418981479423</v>
      </c>
    </row>
    <row r="189" spans="1:50" ht="35.15" customHeight="1" x14ac:dyDescent="0.35">
      <c r="A189" s="20">
        <v>210</v>
      </c>
      <c r="B189" s="21">
        <v>45168.297719907408</v>
      </c>
      <c r="C189" s="21">
        <v>45168.301504629628</v>
      </c>
      <c r="D189" s="32" t="s">
        <v>1180</v>
      </c>
      <c r="E189" s="18" t="s">
        <v>1181</v>
      </c>
      <c r="F189" s="18" t="s">
        <v>176</v>
      </c>
      <c r="G189" s="18"/>
      <c r="H189" s="18"/>
      <c r="I189" s="18"/>
      <c r="J189" s="18" t="s">
        <v>531</v>
      </c>
      <c r="K189" s="18" t="s">
        <v>98</v>
      </c>
      <c r="L189" s="18"/>
      <c r="M189" s="34"/>
      <c r="N189" s="18" t="s">
        <v>98</v>
      </c>
      <c r="O189" s="18"/>
      <c r="P189" s="34"/>
      <c r="Q189" s="18"/>
      <c r="R189" s="18"/>
      <c r="S189" s="38">
        <v>45168</v>
      </c>
      <c r="T189" s="1" t="s">
        <v>697</v>
      </c>
      <c r="U189" s="18" t="s">
        <v>98</v>
      </c>
      <c r="V189" s="18" t="s">
        <v>1182</v>
      </c>
      <c r="W189" s="18" t="s">
        <v>1183</v>
      </c>
      <c r="X189" s="18" t="s">
        <v>189</v>
      </c>
      <c r="Y189" s="18" t="s">
        <v>1184</v>
      </c>
      <c r="Z189" s="18"/>
      <c r="AA189" s="18" t="s">
        <v>104</v>
      </c>
      <c r="AB189" s="38">
        <v>45177</v>
      </c>
      <c r="AC189" s="38" t="s">
        <v>1185</v>
      </c>
      <c r="AD189" s="38" t="s">
        <v>96</v>
      </c>
      <c r="AE189" s="18" t="s">
        <v>120</v>
      </c>
      <c r="AF189" s="39" t="s">
        <v>1186</v>
      </c>
      <c r="AG189" s="18" t="s">
        <v>656</v>
      </c>
      <c r="AH189" s="18" t="s">
        <v>108</v>
      </c>
      <c r="AI189" s="18" t="s">
        <v>166</v>
      </c>
      <c r="AJ189" s="36">
        <f>IF(Table1[[#This Row],[Scope]]="Low",1,IF(Table1[[#This Row],[Scope]]="Medium",2,IF(Table1[[#This Row],[Scope]]="High",3,"")))</f>
        <v>3</v>
      </c>
      <c r="AK189" s="36">
        <v>0.5</v>
      </c>
      <c r="AL189" s="18" t="s">
        <v>904</v>
      </c>
      <c r="AM189" s="18"/>
      <c r="AO189" s="18" t="str">
        <f>_xlfn.TEXTJOIN(", ",TRUE,Table1[[#This Row],[Primary Assignee]:[Tertiary Assignee]])</f>
        <v>Rebecca Eakin</v>
      </c>
      <c r="AP189" s="18" t="s">
        <v>111</v>
      </c>
      <c r="AQ189" s="40"/>
      <c r="AR189" s="40"/>
      <c r="AS189" s="40">
        <v>45198</v>
      </c>
      <c r="AT189" s="18" t="s">
        <v>1167</v>
      </c>
      <c r="AU189" s="48">
        <f>(Table1[[#This Row],[Start time]])</f>
        <v>45168.297719907408</v>
      </c>
      <c r="AV189" s="52">
        <f>IF(AND(Table1[[#This Row],[Current Status]]="Closed",AS189&lt;&gt;""),AS189-AU189,"")</f>
        <v>29.702280092591536</v>
      </c>
      <c r="AW189" s="63"/>
      <c r="AX189" s="64"/>
    </row>
    <row r="190" spans="1:50" ht="35.15" customHeight="1" x14ac:dyDescent="0.35">
      <c r="A190" s="20">
        <v>211</v>
      </c>
      <c r="B190" s="21">
        <v>45168.459722222222</v>
      </c>
      <c r="C190" s="21">
        <v>45168.46303240741</v>
      </c>
      <c r="D190" s="32" t="s">
        <v>197</v>
      </c>
      <c r="E190" s="18" t="s">
        <v>365</v>
      </c>
      <c r="F190" s="18" t="s">
        <v>90</v>
      </c>
      <c r="G190" s="18"/>
      <c r="H190" s="18" t="s">
        <v>234</v>
      </c>
      <c r="I190" s="18"/>
      <c r="J190" s="18"/>
      <c r="K190" s="18" t="s">
        <v>98</v>
      </c>
      <c r="L190" s="18"/>
      <c r="M190" s="34"/>
      <c r="N190" s="18" t="s">
        <v>96</v>
      </c>
      <c r="O190" s="18" t="s">
        <v>791</v>
      </c>
      <c r="P190" s="34" t="s">
        <v>792</v>
      </c>
      <c r="Q190" s="18"/>
      <c r="R190" s="18"/>
      <c r="S190" s="38">
        <v>45175</v>
      </c>
      <c r="T190" s="1" t="s">
        <v>715</v>
      </c>
      <c r="U190" s="18" t="s">
        <v>98</v>
      </c>
      <c r="V190" s="18" t="s">
        <v>1187</v>
      </c>
      <c r="W190" s="18" t="s">
        <v>1188</v>
      </c>
      <c r="X190" s="18" t="s">
        <v>202</v>
      </c>
      <c r="Y190" s="18"/>
      <c r="Z190" s="18"/>
      <c r="AA190" s="18" t="s">
        <v>238</v>
      </c>
      <c r="AB190" s="38"/>
      <c r="AC190" s="38" t="s">
        <v>1189</v>
      </c>
      <c r="AD190" s="38" t="s">
        <v>98</v>
      </c>
      <c r="AE190" s="18" t="s">
        <v>165</v>
      </c>
      <c r="AF190" s="18" t="s">
        <v>1190</v>
      </c>
      <c r="AG190" s="18" t="s">
        <v>184</v>
      </c>
      <c r="AH190" s="18" t="s">
        <v>108</v>
      </c>
      <c r="AI190" s="18" t="s">
        <v>166</v>
      </c>
      <c r="AJ190" s="36">
        <f>IF(Table1[[#This Row],[Scope]]="Low",1,IF(Table1[[#This Row],[Scope]]="Medium",2,IF(Table1[[#This Row],[Scope]]="High",3,"")))</f>
        <v>3</v>
      </c>
      <c r="AK190" s="36">
        <v>0.33</v>
      </c>
      <c r="AL190" s="18" t="s">
        <v>581</v>
      </c>
      <c r="AM190" s="18" t="s">
        <v>30</v>
      </c>
      <c r="AO190" s="18" t="str">
        <f>_xlfn.TEXTJOIN(", ",TRUE,Table1[[#This Row],[Primary Assignee]:[Tertiary Assignee]])</f>
        <v>Nicholas Gregoretti, Michael Gilman</v>
      </c>
      <c r="AP190" s="18" t="s">
        <v>111</v>
      </c>
      <c r="AQ190" s="40"/>
      <c r="AR190" s="40"/>
      <c r="AS190" s="40">
        <v>45199</v>
      </c>
      <c r="AT190" s="18" t="s">
        <v>1191</v>
      </c>
      <c r="AU190" s="48">
        <f>(Table1[[#This Row],[Start time]])</f>
        <v>45168.459722222222</v>
      </c>
      <c r="AV190" s="52">
        <f>IF(AND(Table1[[#This Row],[Current Status]]="Closed",AS190&lt;&gt;""),AS190-AU190,"")</f>
        <v>30.540277777778101</v>
      </c>
    </row>
    <row r="191" spans="1:50" ht="35.15" customHeight="1" x14ac:dyDescent="0.35">
      <c r="A191" s="20">
        <v>213</v>
      </c>
      <c r="B191" s="21">
        <v>45169.36377314815</v>
      </c>
      <c r="C191" s="21">
        <v>45169.364837962959</v>
      </c>
      <c r="D191" s="32" t="s">
        <v>1192</v>
      </c>
      <c r="E191" s="18" t="s">
        <v>1193</v>
      </c>
      <c r="F191" s="18" t="s">
        <v>176</v>
      </c>
      <c r="G191" s="18"/>
      <c r="H191" s="18"/>
      <c r="I191" s="18"/>
      <c r="J191" s="18" t="s">
        <v>531</v>
      </c>
      <c r="K191" s="18" t="s">
        <v>98</v>
      </c>
      <c r="L191" s="18"/>
      <c r="M191" s="34"/>
      <c r="N191" s="18" t="s">
        <v>98</v>
      </c>
      <c r="O191" s="18"/>
      <c r="P191" s="34"/>
      <c r="Q191" s="18"/>
      <c r="R191" s="18"/>
      <c r="S191" s="38">
        <v>45169</v>
      </c>
      <c r="T191" s="1" t="s">
        <v>697</v>
      </c>
      <c r="U191" s="18" t="s">
        <v>148</v>
      </c>
      <c r="V191" s="18" t="s">
        <v>149</v>
      </c>
      <c r="W191" s="18" t="s">
        <v>1194</v>
      </c>
      <c r="X191" s="18" t="s">
        <v>130</v>
      </c>
      <c r="Y191" s="18" t="s">
        <v>1195</v>
      </c>
      <c r="Z191" s="18"/>
      <c r="AA191" s="18" t="s">
        <v>104</v>
      </c>
      <c r="AB191" s="38">
        <v>45182</v>
      </c>
      <c r="AC191" s="7" t="s">
        <v>1022</v>
      </c>
      <c r="AD191" s="38" t="s">
        <v>96</v>
      </c>
      <c r="AE191" s="18" t="s">
        <v>120</v>
      </c>
      <c r="AF191" s="18"/>
      <c r="AG191" s="18" t="s">
        <v>1077</v>
      </c>
      <c r="AH191" s="18" t="s">
        <v>350</v>
      </c>
      <c r="AI191" s="18" t="s">
        <v>109</v>
      </c>
      <c r="AJ191" s="36">
        <f>IF(Table1[[#This Row],[Scope]]="Low",1,IF(Table1[[#This Row],[Scope]]="Medium",2,IF(Table1[[#This Row],[Scope]]="High",3,"")))</f>
        <v>2</v>
      </c>
      <c r="AK191" s="36">
        <v>0.5</v>
      </c>
      <c r="AL191" s="18"/>
      <c r="AM191" s="18"/>
      <c r="AO191" s="18" t="str">
        <f>_xlfn.TEXTJOIN(", ",TRUE,Table1[[#This Row],[Primary Assignee]:[Tertiary Assignee]])</f>
        <v/>
      </c>
      <c r="AP191" s="1" t="s">
        <v>351</v>
      </c>
      <c r="AQ191" s="40"/>
      <c r="AR191" s="40"/>
      <c r="AS191" s="40"/>
      <c r="AT191" s="18" t="s">
        <v>1196</v>
      </c>
      <c r="AU191" s="48">
        <f>(Table1[[#This Row],[Start time]])</f>
        <v>45169.36377314815</v>
      </c>
      <c r="AV191" s="52" t="str">
        <f>IF(AND(Table1[[#This Row],[Current Status]]="Closed",AS191&lt;&gt;""),AS191-AU191,"")</f>
        <v/>
      </c>
      <c r="AW191" s="63"/>
      <c r="AX191" s="64"/>
    </row>
    <row r="192" spans="1:50" ht="35.15" customHeight="1" x14ac:dyDescent="0.35">
      <c r="A192" s="20">
        <v>214</v>
      </c>
      <c r="B192" s="21">
        <v>45170.488993055558</v>
      </c>
      <c r="C192" s="21">
        <v>45170.490185185183</v>
      </c>
      <c r="D192" s="32" t="s">
        <v>982</v>
      </c>
      <c r="E192" s="18" t="s">
        <v>981</v>
      </c>
      <c r="F192" s="18" t="s">
        <v>90</v>
      </c>
      <c r="G192" s="18"/>
      <c r="H192" s="18" t="s">
        <v>91</v>
      </c>
      <c r="I192" s="18"/>
      <c r="J192" s="18"/>
      <c r="K192" s="18" t="s">
        <v>98</v>
      </c>
      <c r="L192" s="18"/>
      <c r="M192" s="34"/>
      <c r="N192" s="18" t="s">
        <v>96</v>
      </c>
      <c r="O192" s="18" t="s">
        <v>980</v>
      </c>
      <c r="P192" s="34" t="s">
        <v>979</v>
      </c>
      <c r="Q192" s="18"/>
      <c r="R192" s="18"/>
      <c r="S192" s="38">
        <v>45173</v>
      </c>
      <c r="T192" s="1" t="s">
        <v>727</v>
      </c>
      <c r="U192" s="18" t="s">
        <v>98</v>
      </c>
      <c r="V192" s="18" t="s">
        <v>1197</v>
      </c>
      <c r="W192" s="18" t="s">
        <v>1198</v>
      </c>
      <c r="X192" s="18" t="s">
        <v>139</v>
      </c>
      <c r="Y192" s="18"/>
      <c r="Z192" s="18"/>
      <c r="AA192" s="18" t="s">
        <v>104</v>
      </c>
      <c r="AB192" s="38">
        <v>45189</v>
      </c>
      <c r="AC192" s="7" t="s">
        <v>789</v>
      </c>
      <c r="AD192" s="38" t="s">
        <v>96</v>
      </c>
      <c r="AE192" s="18" t="s">
        <v>120</v>
      </c>
      <c r="AF192" s="18"/>
      <c r="AG192" s="18" t="s">
        <v>184</v>
      </c>
      <c r="AH192" s="18" t="s">
        <v>108</v>
      </c>
      <c r="AI192" s="18" t="s">
        <v>109</v>
      </c>
      <c r="AJ192" s="36">
        <f>IF(Table1[[#This Row],[Scope]]="Low",1,IF(Table1[[#This Row],[Scope]]="Medium",2,IF(Table1[[#This Row],[Scope]]="High",3,"")))</f>
        <v>2</v>
      </c>
      <c r="AK192" s="36">
        <v>0.33</v>
      </c>
      <c r="AL192" s="18" t="s">
        <v>581</v>
      </c>
      <c r="AM192" s="18" t="s">
        <v>878</v>
      </c>
      <c r="AO192" s="18" t="str">
        <f>_xlfn.TEXTJOIN(", ",TRUE,Table1[[#This Row],[Primary Assignee]:[Tertiary Assignee]])</f>
        <v>Nicholas Gregoretti, Sonakshi Malik</v>
      </c>
      <c r="AP192" s="18" t="s">
        <v>111</v>
      </c>
      <c r="AQ192" s="40"/>
      <c r="AR192" s="40"/>
      <c r="AS192" s="40">
        <v>45247</v>
      </c>
      <c r="AT192" s="18" t="s">
        <v>1199</v>
      </c>
      <c r="AU192" s="48">
        <f>(Table1[[#This Row],[Start time]])</f>
        <v>45170.488993055558</v>
      </c>
      <c r="AV192" s="52">
        <f>IF(AND(Table1[[#This Row],[Current Status]]="Closed",AS192&lt;&gt;""),AS192-AU192,"")</f>
        <v>76.51100694444176</v>
      </c>
    </row>
    <row r="193" spans="1:50" ht="35.15" customHeight="1" x14ac:dyDescent="0.35">
      <c r="A193" s="20">
        <v>215</v>
      </c>
      <c r="B193" s="21">
        <v>45174.597662037035</v>
      </c>
      <c r="C193" s="21">
        <v>45174.601030092592</v>
      </c>
      <c r="D193" s="32" t="s">
        <v>287</v>
      </c>
      <c r="E193" s="18" t="s">
        <v>288</v>
      </c>
      <c r="F193" s="18" t="s">
        <v>289</v>
      </c>
      <c r="G193" s="18" t="s">
        <v>290</v>
      </c>
      <c r="H193" s="18"/>
      <c r="I193" s="18"/>
      <c r="J193" s="18"/>
      <c r="K193" s="18" t="s">
        <v>98</v>
      </c>
      <c r="L193" s="18"/>
      <c r="M193" s="34"/>
      <c r="N193" s="18" t="s">
        <v>98</v>
      </c>
      <c r="O193" s="18"/>
      <c r="P193" s="32"/>
      <c r="Q193" s="18"/>
      <c r="R193" s="18"/>
      <c r="S193" s="38">
        <v>45175</v>
      </c>
      <c r="T193" s="1" t="s">
        <v>697</v>
      </c>
      <c r="U193" s="18" t="s">
        <v>98</v>
      </c>
      <c r="V193" s="18" t="s">
        <v>1200</v>
      </c>
      <c r="W193" s="18" t="s">
        <v>1201</v>
      </c>
      <c r="X193" s="18" t="s">
        <v>189</v>
      </c>
      <c r="Y193" s="18"/>
      <c r="Z193" s="18"/>
      <c r="AA193" s="18" t="s">
        <v>210</v>
      </c>
      <c r="AB193" s="38">
        <v>45183</v>
      </c>
      <c r="AC193" s="7" t="s">
        <v>723</v>
      </c>
      <c r="AD193" s="38" t="s">
        <v>96</v>
      </c>
      <c r="AE193" s="18" t="s">
        <v>105</v>
      </c>
      <c r="AF193" s="18" t="s">
        <v>1202</v>
      </c>
      <c r="AG193" s="18" t="s">
        <v>184</v>
      </c>
      <c r="AH193" s="18" t="s">
        <v>108</v>
      </c>
      <c r="AI193" s="18" t="s">
        <v>109</v>
      </c>
      <c r="AJ193" s="36">
        <f>IF(Table1[[#This Row],[Scope]]="Low",1,IF(Table1[[#This Row],[Scope]]="Medium",2,IF(Table1[[#This Row],[Scope]]="High",3,"")))</f>
        <v>2</v>
      </c>
      <c r="AK193" s="36">
        <v>0.5</v>
      </c>
      <c r="AL193" s="18" t="s">
        <v>1017</v>
      </c>
      <c r="AM193" s="18" t="s">
        <v>973</v>
      </c>
      <c r="AN193" s="1" t="s">
        <v>630</v>
      </c>
      <c r="AO193" s="18" t="str">
        <f>_xlfn.TEXTJOIN(", ",TRUE,Table1[[#This Row],[Primary Assignee]:[Tertiary Assignee]])</f>
        <v>Ruchika Akhtar, Amit Augustine Singh, Kapil Sable</v>
      </c>
      <c r="AP193" s="18" t="s">
        <v>111</v>
      </c>
      <c r="AQ193" s="40"/>
      <c r="AR193" s="40"/>
      <c r="AS193" s="40">
        <v>45183</v>
      </c>
      <c r="AT193" s="18" t="s">
        <v>1203</v>
      </c>
      <c r="AU193" s="48">
        <f>(Table1[[#This Row],[Start time]])</f>
        <v>45174.597662037035</v>
      </c>
      <c r="AV193" s="52">
        <f>IF(AND(Table1[[#This Row],[Current Status]]="Closed",AS193&lt;&gt;""),AS193-AU193,"")</f>
        <v>8.4023379629652482</v>
      </c>
      <c r="AW193" s="63"/>
      <c r="AX193" s="64"/>
    </row>
    <row r="194" spans="1:50" s="13" customFormat="1" ht="35.15" customHeight="1" x14ac:dyDescent="0.35">
      <c r="A194" s="20">
        <v>216</v>
      </c>
      <c r="B194" s="21">
        <v>45181.62</v>
      </c>
      <c r="C194" s="21">
        <v>45181.682719907411</v>
      </c>
      <c r="D194" s="32" t="s">
        <v>197</v>
      </c>
      <c r="E194" s="18" t="s">
        <v>365</v>
      </c>
      <c r="F194" s="18" t="s">
        <v>90</v>
      </c>
      <c r="G194" s="18"/>
      <c r="H194" s="18" t="s">
        <v>858</v>
      </c>
      <c r="I194" s="18"/>
      <c r="J194" s="18"/>
      <c r="K194" s="18" t="s">
        <v>98</v>
      </c>
      <c r="L194" s="1"/>
      <c r="M194" s="34"/>
      <c r="N194" s="1" t="s">
        <v>96</v>
      </c>
      <c r="O194" s="18" t="s">
        <v>273</v>
      </c>
      <c r="P194" s="32" t="s">
        <v>274</v>
      </c>
      <c r="Q194" s="18"/>
      <c r="R194" s="18"/>
      <c r="S194" s="38">
        <v>45182</v>
      </c>
      <c r="T194" s="1" t="s">
        <v>740</v>
      </c>
      <c r="U194" s="18" t="s">
        <v>98</v>
      </c>
      <c r="V194" s="18" t="s">
        <v>1204</v>
      </c>
      <c r="W194" s="18" t="s">
        <v>344</v>
      </c>
      <c r="X194" s="18" t="s">
        <v>202</v>
      </c>
      <c r="Y194" s="18"/>
      <c r="Z194" s="18"/>
      <c r="AA194" s="18" t="s">
        <v>191</v>
      </c>
      <c r="AB194" s="38">
        <v>45183</v>
      </c>
      <c r="AC194" s="7" t="s">
        <v>699</v>
      </c>
      <c r="AD194" s="38" t="s">
        <v>96</v>
      </c>
      <c r="AE194" s="18" t="s">
        <v>105</v>
      </c>
      <c r="AF194" s="18" t="s">
        <v>1205</v>
      </c>
      <c r="AG194" s="18" t="s">
        <v>184</v>
      </c>
      <c r="AH194" s="1" t="s">
        <v>108</v>
      </c>
      <c r="AI194" s="1" t="s">
        <v>142</v>
      </c>
      <c r="AJ194" s="36">
        <f>IF(Table1[[#This Row],[Scope]]="Low",1,IF(Table1[[#This Row],[Scope]]="Medium",2,IF(Table1[[#This Row],[Scope]]="High",3,"")))</f>
        <v>1</v>
      </c>
      <c r="AK194" s="36">
        <v>0.33</v>
      </c>
      <c r="AL194" s="18" t="s">
        <v>1166</v>
      </c>
      <c r="AM194" s="18"/>
      <c r="AN194" s="1"/>
      <c r="AO194" s="18" t="str">
        <f>_xlfn.TEXTJOIN(", ",TRUE,Table1[[#This Row],[Primary Assignee]:[Tertiary Assignee]])</f>
        <v>Cole Butchen</v>
      </c>
      <c r="AP194" s="18" t="s">
        <v>111</v>
      </c>
      <c r="AQ194" s="40">
        <v>45182</v>
      </c>
      <c r="AR194" s="40"/>
      <c r="AS194" s="40">
        <v>45187</v>
      </c>
      <c r="AT194" s="18"/>
      <c r="AU194" s="48">
        <f>(Table1[[#This Row],[Start time]])</f>
        <v>45181.62</v>
      </c>
      <c r="AV194" s="52">
        <f>IF(AND(Table1[[#This Row],[Current Status]]="Closed",AS194&lt;&gt;""),AS194-AU194,"")</f>
        <v>5.3799999999973807</v>
      </c>
      <c r="AW194"/>
      <c r="AX194" s="1"/>
    </row>
    <row r="195" spans="1:50" ht="35.15" customHeight="1" x14ac:dyDescent="0.35">
      <c r="A195" s="20">
        <v>217</v>
      </c>
      <c r="B195" s="21">
        <v>45182.444004629629</v>
      </c>
      <c r="C195" s="21">
        <v>45182.477569444447</v>
      </c>
      <c r="D195" s="32" t="s">
        <v>124</v>
      </c>
      <c r="E195" s="18" t="s">
        <v>123</v>
      </c>
      <c r="F195" s="18" t="s">
        <v>90</v>
      </c>
      <c r="G195" s="18" t="s">
        <v>1124</v>
      </c>
      <c r="H195" s="18" t="s">
        <v>1049</v>
      </c>
      <c r="I195" s="18"/>
      <c r="J195" s="18"/>
      <c r="K195" s="18" t="s">
        <v>98</v>
      </c>
      <c r="L195" s="1"/>
      <c r="M195" s="34"/>
      <c r="N195" s="1" t="s">
        <v>98</v>
      </c>
      <c r="O195" s="18"/>
      <c r="P195" s="32"/>
      <c r="Q195" s="18"/>
      <c r="R195" s="18"/>
      <c r="S195" s="38">
        <v>45183</v>
      </c>
      <c r="T195" s="1" t="s">
        <v>697</v>
      </c>
      <c r="U195" s="18" t="s">
        <v>98</v>
      </c>
      <c r="V195" s="18" t="s">
        <v>1172</v>
      </c>
      <c r="W195" s="18" t="s">
        <v>1173</v>
      </c>
      <c r="X195" s="18" t="s">
        <v>130</v>
      </c>
      <c r="Y195" s="18"/>
      <c r="Z195" s="18"/>
      <c r="AA195" s="18" t="s">
        <v>104</v>
      </c>
      <c r="AB195" s="38">
        <v>45189</v>
      </c>
      <c r="AC195" s="7" t="s">
        <v>699</v>
      </c>
      <c r="AD195" s="38" t="s">
        <v>96</v>
      </c>
      <c r="AE195" s="18" t="s">
        <v>165</v>
      </c>
      <c r="AF195" s="18" t="s">
        <v>1206</v>
      </c>
      <c r="AG195" s="18" t="s">
        <v>184</v>
      </c>
      <c r="AH195" s="1" t="s">
        <v>108</v>
      </c>
      <c r="AI195" s="1" t="s">
        <v>142</v>
      </c>
      <c r="AJ195" s="36">
        <f>IF(Table1[[#This Row],[Scope]]="Low",1,IF(Table1[[#This Row],[Scope]]="Medium",2,IF(Table1[[#This Row],[Scope]]="High",3,"")))</f>
        <v>1</v>
      </c>
      <c r="AK195" s="36">
        <v>0.33</v>
      </c>
      <c r="AL195" s="18" t="s">
        <v>30</v>
      </c>
      <c r="AM195" s="18"/>
      <c r="AO195" s="18" t="str">
        <f>_xlfn.TEXTJOIN(", ",TRUE,Table1[[#This Row],[Primary Assignee]:[Tertiary Assignee]])</f>
        <v>Michael Gilman</v>
      </c>
      <c r="AP195" s="18" t="s">
        <v>111</v>
      </c>
      <c r="AQ195" s="40"/>
      <c r="AR195" s="40"/>
      <c r="AS195" s="40">
        <v>45189</v>
      </c>
      <c r="AT195" s="18" t="s">
        <v>1179</v>
      </c>
      <c r="AU195" s="48">
        <f>(Table1[[#This Row],[Start time]])</f>
        <v>45182.444004629629</v>
      </c>
      <c r="AV195" s="52">
        <f>IF(AND(Table1[[#This Row],[Current Status]]="Closed",AS195&lt;&gt;""),AS195-AU195,"")</f>
        <v>6.5559953703705105</v>
      </c>
      <c r="AW195" s="63"/>
      <c r="AX195" s="64"/>
    </row>
    <row r="196" spans="1:50" ht="35.15" customHeight="1" x14ac:dyDescent="0.35">
      <c r="A196" s="20">
        <v>218</v>
      </c>
      <c r="B196" s="21">
        <v>45182.549583333333</v>
      </c>
      <c r="C196" s="21">
        <v>45182.551145833335</v>
      </c>
      <c r="D196" s="32" t="s">
        <v>124</v>
      </c>
      <c r="E196" s="18" t="s">
        <v>123</v>
      </c>
      <c r="F196" s="18" t="s">
        <v>991</v>
      </c>
      <c r="G196" s="18"/>
      <c r="H196" s="18"/>
      <c r="I196" s="18"/>
      <c r="J196" s="18"/>
      <c r="K196" s="18" t="s">
        <v>98</v>
      </c>
      <c r="L196" s="1"/>
      <c r="M196" s="34"/>
      <c r="N196" s="1" t="s">
        <v>98</v>
      </c>
      <c r="O196" s="18"/>
      <c r="P196" s="32"/>
      <c r="Q196" s="18"/>
      <c r="R196" s="18"/>
      <c r="S196" s="38">
        <v>45187</v>
      </c>
      <c r="T196" s="1" t="s">
        <v>727</v>
      </c>
      <c r="U196" s="18" t="s">
        <v>148</v>
      </c>
      <c r="V196" s="18" t="s">
        <v>149</v>
      </c>
      <c r="W196" s="18" t="s">
        <v>1207</v>
      </c>
      <c r="X196" s="18" t="s">
        <v>130</v>
      </c>
      <c r="Y196" s="18"/>
      <c r="Z196" s="18"/>
      <c r="AA196" s="18"/>
      <c r="AB196" s="38"/>
      <c r="AC196" s="7" t="s">
        <v>773</v>
      </c>
      <c r="AD196" s="38" t="s">
        <v>96</v>
      </c>
      <c r="AE196" s="18" t="s">
        <v>706</v>
      </c>
      <c r="AF196" s="18" t="s">
        <v>1208</v>
      </c>
      <c r="AG196" s="18" t="s">
        <v>184</v>
      </c>
      <c r="AH196" s="1" t="s">
        <v>108</v>
      </c>
      <c r="AI196" s="1" t="s">
        <v>142</v>
      </c>
      <c r="AJ196" s="36">
        <f>IF(Table1[[#This Row],[Scope]]="Low",1,IF(Table1[[#This Row],[Scope]]="Medium",2,IF(Table1[[#This Row],[Scope]]="High",3,"")))</f>
        <v>1</v>
      </c>
      <c r="AK196" s="36">
        <v>0.25</v>
      </c>
      <c r="AL196" s="18" t="s">
        <v>973</v>
      </c>
      <c r="AM196" s="18" t="s">
        <v>1017</v>
      </c>
      <c r="AN196" s="1" t="s">
        <v>630</v>
      </c>
      <c r="AO196" s="18" t="str">
        <f>_xlfn.TEXTJOIN(", ",TRUE,Table1[[#This Row],[Primary Assignee]:[Tertiary Assignee]])</f>
        <v>Amit Augustine Singh, Ruchika Akhtar, Kapil Sable</v>
      </c>
      <c r="AP196" s="18" t="s">
        <v>111</v>
      </c>
      <c r="AQ196" s="40"/>
      <c r="AR196" s="40"/>
      <c r="AS196" s="40">
        <v>45191</v>
      </c>
      <c r="AT196" s="18" t="s">
        <v>1209</v>
      </c>
      <c r="AU196" s="48">
        <f>(Table1[[#This Row],[Start time]])</f>
        <v>45182.549583333333</v>
      </c>
      <c r="AV196" s="52">
        <f>IF(AND(Table1[[#This Row],[Current Status]]="Closed",AS196&lt;&gt;""),AS196-AU196,"")</f>
        <v>8.4504166666665697</v>
      </c>
    </row>
    <row r="197" spans="1:50" ht="35.15" customHeight="1" x14ac:dyDescent="0.35">
      <c r="A197" s="20">
        <v>219</v>
      </c>
      <c r="B197" s="21">
        <v>45182.937569444446</v>
      </c>
      <c r="C197" s="21">
        <v>45182.939131944448</v>
      </c>
      <c r="D197" s="32" t="s">
        <v>938</v>
      </c>
      <c r="E197" s="18" t="s">
        <v>939</v>
      </c>
      <c r="F197" s="18" t="s">
        <v>90</v>
      </c>
      <c r="G197" s="18"/>
      <c r="H197" s="18" t="s">
        <v>91</v>
      </c>
      <c r="I197" s="18"/>
      <c r="J197" s="18"/>
      <c r="K197" s="18" t="s">
        <v>98</v>
      </c>
      <c r="L197" s="1"/>
      <c r="M197" s="34"/>
      <c r="N197" s="1" t="s">
        <v>96</v>
      </c>
      <c r="O197" s="18" t="s">
        <v>273</v>
      </c>
      <c r="P197" s="32" t="s">
        <v>274</v>
      </c>
      <c r="Q197" s="18"/>
      <c r="R197" s="18"/>
      <c r="S197" s="38">
        <v>45183</v>
      </c>
      <c r="T197" s="1" t="s">
        <v>727</v>
      </c>
      <c r="U197" s="18" t="s">
        <v>98</v>
      </c>
      <c r="V197" s="18" t="s">
        <v>1210</v>
      </c>
      <c r="W197" s="18" t="s">
        <v>1211</v>
      </c>
      <c r="X197" s="18" t="s">
        <v>202</v>
      </c>
      <c r="Y197" s="18" t="s">
        <v>1212</v>
      </c>
      <c r="Z197" s="18"/>
      <c r="AA197" s="18" t="s">
        <v>104</v>
      </c>
      <c r="AB197" s="38">
        <v>45195</v>
      </c>
      <c r="AC197" s="7" t="s">
        <v>1213</v>
      </c>
      <c r="AD197" s="38" t="s">
        <v>96</v>
      </c>
      <c r="AE197" s="18" t="s">
        <v>120</v>
      </c>
      <c r="AF197" s="18"/>
      <c r="AG197" s="18" t="s">
        <v>184</v>
      </c>
      <c r="AH197" s="1" t="s">
        <v>108</v>
      </c>
      <c r="AI197" s="1" t="s">
        <v>166</v>
      </c>
      <c r="AJ197" s="36">
        <f>IF(Table1[[#This Row],[Scope]]="Low",1,IF(Table1[[#This Row],[Scope]]="Medium",2,IF(Table1[[#This Row],[Scope]]="High",3,"")))</f>
        <v>3</v>
      </c>
      <c r="AK197" s="36">
        <v>0.5</v>
      </c>
      <c r="AL197" s="18" t="s">
        <v>695</v>
      </c>
      <c r="AM197" s="18"/>
      <c r="AO197" s="18" t="str">
        <f>_xlfn.TEXTJOIN(", ",TRUE,Table1[[#This Row],[Primary Assignee]:[Tertiary Assignee]])</f>
        <v>Logan Webb</v>
      </c>
      <c r="AP197" s="18" t="s">
        <v>111</v>
      </c>
      <c r="AQ197" s="40"/>
      <c r="AR197" s="40"/>
      <c r="AS197" s="40">
        <v>45247</v>
      </c>
      <c r="AT197" s="18" t="s">
        <v>1214</v>
      </c>
      <c r="AU197" s="48">
        <f>(Table1[[#This Row],[Start time]])</f>
        <v>45182.937569444446</v>
      </c>
      <c r="AV197" s="52">
        <f>IF(AND(Table1[[#This Row],[Current Status]]="Closed",AS197&lt;&gt;""),AS197-AU197,"")</f>
        <v>64.062430555553874</v>
      </c>
      <c r="AW197" s="63"/>
      <c r="AX197" s="64"/>
    </row>
    <row r="198" spans="1:50" ht="35.15" customHeight="1" x14ac:dyDescent="0.35">
      <c r="A198" s="20">
        <v>220</v>
      </c>
      <c r="B198" s="21">
        <v>45183.429583333331</v>
      </c>
      <c r="C198" s="21">
        <v>45183.440347222226</v>
      </c>
      <c r="D198" s="32" t="s">
        <v>974</v>
      </c>
      <c r="E198" s="18" t="s">
        <v>975</v>
      </c>
      <c r="F198" s="18" t="s">
        <v>176</v>
      </c>
      <c r="G198" s="18"/>
      <c r="H198" s="18"/>
      <c r="I198" s="18"/>
      <c r="J198" s="18" t="s">
        <v>866</v>
      </c>
      <c r="K198" s="18" t="s">
        <v>98</v>
      </c>
      <c r="L198" s="1"/>
      <c r="M198" s="34"/>
      <c r="N198" s="1" t="s">
        <v>98</v>
      </c>
      <c r="O198" s="18"/>
      <c r="P198" s="32"/>
      <c r="Q198" s="18"/>
      <c r="R198" s="18"/>
      <c r="S198" s="38">
        <v>45183</v>
      </c>
      <c r="T198" s="1" t="s">
        <v>727</v>
      </c>
      <c r="U198" s="18" t="s">
        <v>98</v>
      </c>
      <c r="V198" s="18" t="s">
        <v>1215</v>
      </c>
      <c r="W198" s="18" t="s">
        <v>1216</v>
      </c>
      <c r="X198" s="18" t="s">
        <v>202</v>
      </c>
      <c r="Y198" s="18"/>
      <c r="Z198" s="18"/>
      <c r="AA198" s="18" t="s">
        <v>104</v>
      </c>
      <c r="AB198" s="38">
        <v>45194</v>
      </c>
      <c r="AC198" s="7" t="s">
        <v>1217</v>
      </c>
      <c r="AD198" s="38" t="s">
        <v>96</v>
      </c>
      <c r="AE198" s="18" t="s">
        <v>120</v>
      </c>
      <c r="AF198" s="18" t="s">
        <v>1218</v>
      </c>
      <c r="AG198" s="18" t="s">
        <v>1219</v>
      </c>
      <c r="AH198" s="1" t="s">
        <v>108</v>
      </c>
      <c r="AI198" s="1" t="s">
        <v>166</v>
      </c>
      <c r="AJ198" s="36">
        <f>IF(Table1[[#This Row],[Scope]]="Low",1,IF(Table1[[#This Row],[Scope]]="Medium",2,IF(Table1[[#This Row],[Scope]]="High",3,"")))</f>
        <v>3</v>
      </c>
      <c r="AK198" s="36">
        <v>0.5</v>
      </c>
      <c r="AL198" s="18" t="s">
        <v>904</v>
      </c>
      <c r="AM198" s="18"/>
      <c r="AO198" s="18" t="str">
        <f>_xlfn.TEXTJOIN(", ",TRUE,Table1[[#This Row],[Primary Assignee]:[Tertiary Assignee]])</f>
        <v>Rebecca Eakin</v>
      </c>
      <c r="AP198" s="18" t="s">
        <v>111</v>
      </c>
      <c r="AQ198" s="40"/>
      <c r="AR198" s="40"/>
      <c r="AS198" s="40">
        <v>45194</v>
      </c>
      <c r="AT198" s="18"/>
      <c r="AU198" s="48">
        <f>(Table1[[#This Row],[Start time]])</f>
        <v>45183.429583333331</v>
      </c>
      <c r="AV198" s="52">
        <f>IF(AND(Table1[[#This Row],[Current Status]]="Closed",AS198&lt;&gt;""),AS198-AU198,"")</f>
        <v>10.570416666669189</v>
      </c>
    </row>
    <row r="199" spans="1:50" ht="35.15" customHeight="1" x14ac:dyDescent="0.35">
      <c r="A199" s="20">
        <v>221</v>
      </c>
      <c r="B199" s="21">
        <v>45184.427037037036</v>
      </c>
      <c r="C199" s="21">
        <v>45184.428379629629</v>
      </c>
      <c r="D199" s="32" t="s">
        <v>428</v>
      </c>
      <c r="E199" s="18" t="s">
        <v>241</v>
      </c>
      <c r="F199" s="18" t="s">
        <v>90</v>
      </c>
      <c r="G199" s="18"/>
      <c r="H199" s="18" t="s">
        <v>1049</v>
      </c>
      <c r="I199" s="18"/>
      <c r="J199" s="18"/>
      <c r="K199" s="18" t="s">
        <v>98</v>
      </c>
      <c r="L199" s="1"/>
      <c r="M199" s="34"/>
      <c r="N199" s="1" t="s">
        <v>96</v>
      </c>
      <c r="O199" s="18" t="s">
        <v>980</v>
      </c>
      <c r="P199" s="32" t="s">
        <v>979</v>
      </c>
      <c r="Q199" s="18"/>
      <c r="R199" s="18"/>
      <c r="S199" s="38">
        <v>45189</v>
      </c>
      <c r="T199" s="1" t="s">
        <v>727</v>
      </c>
      <c r="U199" s="18" t="s">
        <v>98</v>
      </c>
      <c r="V199" s="18" t="s">
        <v>431</v>
      </c>
      <c r="W199" s="18" t="s">
        <v>432</v>
      </c>
      <c r="X199" s="18" t="s">
        <v>139</v>
      </c>
      <c r="Y199" s="18"/>
      <c r="Z199" s="18"/>
      <c r="AA199" s="18" t="s">
        <v>238</v>
      </c>
      <c r="AB199" s="38">
        <v>45202</v>
      </c>
      <c r="AC199" s="7" t="s">
        <v>719</v>
      </c>
      <c r="AD199" s="38" t="s">
        <v>720</v>
      </c>
      <c r="AE199" s="18" t="s">
        <v>175</v>
      </c>
      <c r="AF199" s="18"/>
      <c r="AG199" s="18" t="s">
        <v>184</v>
      </c>
      <c r="AH199" s="1" t="s">
        <v>108</v>
      </c>
      <c r="AI199" s="1" t="s">
        <v>109</v>
      </c>
      <c r="AJ199" s="36">
        <f>IF(Table1[[#This Row],[Scope]]="Low",1,IF(Table1[[#This Row],[Scope]]="Medium",2,IF(Table1[[#This Row],[Scope]]="High",3,"")))</f>
        <v>2</v>
      </c>
      <c r="AK199" s="36">
        <v>0.33</v>
      </c>
      <c r="AL199" s="18" t="s">
        <v>924</v>
      </c>
      <c r="AM199" s="18" t="s">
        <v>1166</v>
      </c>
      <c r="AN199" s="1" t="s">
        <v>695</v>
      </c>
      <c r="AO199" s="18" t="str">
        <f>_xlfn.TEXTJOIN(", ",TRUE,Table1[[#This Row],[Primary Assignee]:[Tertiary Assignee]])</f>
        <v>Yi-Hui Chang, Cole Butchen, Logan Webb</v>
      </c>
      <c r="AP199" s="18" t="s">
        <v>111</v>
      </c>
      <c r="AQ199" s="40">
        <v>45187</v>
      </c>
      <c r="AR199" s="40"/>
      <c r="AS199" s="40">
        <v>45223</v>
      </c>
      <c r="AT199" s="18" t="s">
        <v>1220</v>
      </c>
      <c r="AU199" s="48">
        <f>(Table1[[#This Row],[Start time]])</f>
        <v>45184.427037037036</v>
      </c>
      <c r="AV199" s="52">
        <f>IF(AND(Table1[[#This Row],[Current Status]]="Closed",AS199&lt;&gt;""),AS199-AU199,"")</f>
        <v>38.572962962964084</v>
      </c>
      <c r="AW199" s="63" t="s">
        <v>279</v>
      </c>
      <c r="AX199" s="64"/>
    </row>
    <row r="200" spans="1:50" ht="35.15" customHeight="1" x14ac:dyDescent="0.35">
      <c r="A200" s="20">
        <v>222</v>
      </c>
      <c r="B200" s="21">
        <v>45187.630567129629</v>
      </c>
      <c r="C200" s="21">
        <v>45187.684814814813</v>
      </c>
      <c r="D200" s="32" t="s">
        <v>401</v>
      </c>
      <c r="E200" s="18" t="s">
        <v>402</v>
      </c>
      <c r="F200" s="18" t="s">
        <v>991</v>
      </c>
      <c r="G200" s="18"/>
      <c r="H200" s="18"/>
      <c r="I200" s="18"/>
      <c r="J200" s="18"/>
      <c r="K200" s="18" t="s">
        <v>98</v>
      </c>
      <c r="L200" s="1"/>
      <c r="M200" s="34"/>
      <c r="N200" s="1" t="s">
        <v>98</v>
      </c>
      <c r="O200" s="18"/>
      <c r="P200" s="32"/>
      <c r="Q200" s="18"/>
      <c r="R200" s="18"/>
      <c r="S200" s="38">
        <v>45188</v>
      </c>
      <c r="T200" s="1" t="s">
        <v>727</v>
      </c>
      <c r="U200" s="18" t="s">
        <v>148</v>
      </c>
      <c r="V200" s="18" t="s">
        <v>149</v>
      </c>
      <c r="W200" s="18" t="s">
        <v>1221</v>
      </c>
      <c r="X200" s="18" t="s">
        <v>149</v>
      </c>
      <c r="Y200" s="18"/>
      <c r="Z200" s="18"/>
      <c r="AA200" s="18"/>
      <c r="AB200" s="38"/>
      <c r="AC200" s="7" t="s">
        <v>773</v>
      </c>
      <c r="AD200" s="38" t="s">
        <v>96</v>
      </c>
      <c r="AE200" s="18" t="s">
        <v>706</v>
      </c>
      <c r="AF200" s="18" t="s">
        <v>1222</v>
      </c>
      <c r="AG200" s="18" t="s">
        <v>184</v>
      </c>
      <c r="AH200" s="1" t="s">
        <v>108</v>
      </c>
      <c r="AI200" s="1" t="s">
        <v>142</v>
      </c>
      <c r="AJ200" s="36">
        <f>IF(Table1[[#This Row],[Scope]]="Low",1,IF(Table1[[#This Row],[Scope]]="Medium",2,IF(Table1[[#This Row],[Scope]]="High",3,"")))</f>
        <v>1</v>
      </c>
      <c r="AK200" s="36">
        <v>0.25</v>
      </c>
      <c r="AL200" s="18" t="s">
        <v>973</v>
      </c>
      <c r="AM200" s="18" t="s">
        <v>1017</v>
      </c>
      <c r="AN200" s="1" t="s">
        <v>878</v>
      </c>
      <c r="AO200" s="18" t="str">
        <f>_xlfn.TEXTJOIN(", ",TRUE,Table1[[#This Row],[Primary Assignee]:[Tertiary Assignee]])</f>
        <v>Amit Augustine Singh, Ruchika Akhtar, Sonakshi Malik</v>
      </c>
      <c r="AP200" s="18" t="s">
        <v>111</v>
      </c>
      <c r="AQ200" s="40">
        <v>45191</v>
      </c>
      <c r="AR200" s="40"/>
      <c r="AS200" s="40">
        <v>45222</v>
      </c>
      <c r="AT200" s="18" t="s">
        <v>1223</v>
      </c>
      <c r="AU200" s="48">
        <f>(Table1[[#This Row],[Start time]])</f>
        <v>45187.630567129629</v>
      </c>
      <c r="AV200" s="52">
        <f>IF(AND(Table1[[#This Row],[Current Status]]="Closed",AS200&lt;&gt;""),AS200-AU200,"")</f>
        <v>34.369432870371384</v>
      </c>
    </row>
    <row r="201" spans="1:50" s="46" customFormat="1" ht="35.15" customHeight="1" x14ac:dyDescent="0.35">
      <c r="A201" s="20">
        <v>223</v>
      </c>
      <c r="B201" s="21">
        <v>45188.483171296299</v>
      </c>
      <c r="C201" s="21">
        <v>45188.634594907409</v>
      </c>
      <c r="D201" s="32" t="s">
        <v>1224</v>
      </c>
      <c r="E201" s="18" t="s">
        <v>1225</v>
      </c>
      <c r="F201" s="18" t="s">
        <v>155</v>
      </c>
      <c r="G201" s="18"/>
      <c r="H201" s="18"/>
      <c r="I201" s="18" t="s">
        <v>156</v>
      </c>
      <c r="J201" s="18"/>
      <c r="K201" s="18" t="s">
        <v>96</v>
      </c>
      <c r="L201" s="1" t="s">
        <v>1226</v>
      </c>
      <c r="M201" s="34" t="s">
        <v>1227</v>
      </c>
      <c r="N201" s="1" t="s">
        <v>98</v>
      </c>
      <c r="O201" s="18"/>
      <c r="P201" s="32"/>
      <c r="Q201" s="18"/>
      <c r="R201" s="18"/>
      <c r="S201" s="38">
        <v>45194</v>
      </c>
      <c r="T201" s="1" t="s">
        <v>727</v>
      </c>
      <c r="U201" s="18" t="s">
        <v>148</v>
      </c>
      <c r="V201" s="18" t="s">
        <v>149</v>
      </c>
      <c r="W201" s="18" t="s">
        <v>1228</v>
      </c>
      <c r="X201" s="18" t="s">
        <v>149</v>
      </c>
      <c r="Y201" s="18"/>
      <c r="Z201" s="18"/>
      <c r="AA201" s="18"/>
      <c r="AB201" s="38"/>
      <c r="AC201" s="7" t="s">
        <v>1229</v>
      </c>
      <c r="AD201" s="38" t="s">
        <v>96</v>
      </c>
      <c r="AE201" s="18" t="s">
        <v>706</v>
      </c>
      <c r="AF201" s="18" t="s">
        <v>1230</v>
      </c>
      <c r="AG201" s="18" t="s">
        <v>1035</v>
      </c>
      <c r="AH201" s="1" t="s">
        <v>108</v>
      </c>
      <c r="AI201" s="1" t="s">
        <v>166</v>
      </c>
      <c r="AJ201" s="36">
        <f>IF(Table1[[#This Row],[Scope]]="Low",1,IF(Table1[[#This Row],[Scope]]="Medium",2,IF(Table1[[#This Row],[Scope]]="High",3,"")))</f>
        <v>3</v>
      </c>
      <c r="AK201" s="36">
        <v>0.5</v>
      </c>
      <c r="AL201" s="18" t="s">
        <v>973</v>
      </c>
      <c r="AM201" s="18" t="s">
        <v>1017</v>
      </c>
      <c r="AN201" s="1" t="s">
        <v>878</v>
      </c>
      <c r="AO201" s="18" t="str">
        <f>_xlfn.TEXTJOIN(", ",TRUE,Table1[[#This Row],[Primary Assignee]:[Tertiary Assignee]])</f>
        <v>Amit Augustine Singh, Ruchika Akhtar, Sonakshi Malik</v>
      </c>
      <c r="AP201" s="18" t="s">
        <v>111</v>
      </c>
      <c r="AQ201" s="40">
        <v>45189</v>
      </c>
      <c r="AR201" s="40"/>
      <c r="AS201" s="40">
        <v>45253</v>
      </c>
      <c r="AT201" s="18"/>
      <c r="AU201" s="48">
        <f>(Table1[[#This Row],[Start time]])</f>
        <v>45188.483171296299</v>
      </c>
      <c r="AV201" s="52">
        <f>IF(AND(Table1[[#This Row],[Current Status]]="Closed",AS201&lt;&gt;""),AS201-AU201,"")</f>
        <v>64.516828703701322</v>
      </c>
      <c r="AW201" s="63"/>
      <c r="AX201" s="64"/>
    </row>
    <row r="202" spans="1:50" ht="35.15" customHeight="1" x14ac:dyDescent="0.35">
      <c r="A202" s="20">
        <v>224</v>
      </c>
      <c r="B202" s="21">
        <v>45189.505347222221</v>
      </c>
      <c r="C202" s="21">
        <v>45189.508379629631</v>
      </c>
      <c r="D202" s="32" t="s">
        <v>1231</v>
      </c>
      <c r="E202" s="18" t="s">
        <v>1232</v>
      </c>
      <c r="F202" s="18" t="s">
        <v>1233</v>
      </c>
      <c r="G202" s="18"/>
      <c r="H202" s="18"/>
      <c r="I202" s="18"/>
      <c r="J202" s="18"/>
      <c r="K202" s="18" t="s">
        <v>98</v>
      </c>
      <c r="L202" s="1"/>
      <c r="M202" s="34"/>
      <c r="N202" s="1" t="s">
        <v>98</v>
      </c>
      <c r="O202" s="18"/>
      <c r="P202" s="32"/>
      <c r="Q202" s="18"/>
      <c r="R202" s="18"/>
      <c r="S202" s="38">
        <v>45191</v>
      </c>
      <c r="T202" s="1" t="s">
        <v>697</v>
      </c>
      <c r="U202" s="18" t="s">
        <v>148</v>
      </c>
      <c r="V202" s="18" t="s">
        <v>149</v>
      </c>
      <c r="W202" s="18" t="s">
        <v>1234</v>
      </c>
      <c r="X202" s="18" t="s">
        <v>139</v>
      </c>
      <c r="Y202" s="18"/>
      <c r="Z202" s="18"/>
      <c r="AA202" s="18"/>
      <c r="AB202" s="38"/>
      <c r="AC202" s="7" t="s">
        <v>723</v>
      </c>
      <c r="AD202" s="38" t="s">
        <v>96</v>
      </c>
      <c r="AE202" s="18" t="s">
        <v>706</v>
      </c>
      <c r="AF202" s="18" t="s">
        <v>1235</v>
      </c>
      <c r="AG202" s="18" t="s">
        <v>1236</v>
      </c>
      <c r="AH202" s="1" t="s">
        <v>108</v>
      </c>
      <c r="AI202" s="1" t="s">
        <v>109</v>
      </c>
      <c r="AJ202" s="36">
        <f>IF(Table1[[#This Row],[Scope]]="Low",1,IF(Table1[[#This Row],[Scope]]="Medium",2,IF(Table1[[#This Row],[Scope]]="High",3,"")))</f>
        <v>2</v>
      </c>
      <c r="AK202" s="36">
        <v>0.5</v>
      </c>
      <c r="AL202" s="18" t="s">
        <v>30</v>
      </c>
      <c r="AM202" s="18"/>
      <c r="AO202" s="18" t="str">
        <f>_xlfn.TEXTJOIN(", ",TRUE,Table1[[#This Row],[Primary Assignee]:[Tertiary Assignee]])</f>
        <v>Michael Gilman</v>
      </c>
      <c r="AP202" s="18" t="s">
        <v>111</v>
      </c>
      <c r="AQ202" s="40"/>
      <c r="AR202" s="40"/>
      <c r="AS202" s="40">
        <v>45240</v>
      </c>
      <c r="AT202" s="18"/>
      <c r="AU202" s="48">
        <f>(Table1[[#This Row],[Start time]])</f>
        <v>45189.505347222221</v>
      </c>
      <c r="AV202" s="52">
        <f>IF(AND(Table1[[#This Row],[Current Status]]="Closed",AS202&lt;&gt;""),AS202-AU202,"")</f>
        <v>50.494652777779265</v>
      </c>
    </row>
    <row r="203" spans="1:50" ht="35.15" customHeight="1" x14ac:dyDescent="0.35">
      <c r="A203" s="20">
        <v>225</v>
      </c>
      <c r="B203" s="21">
        <v>45190.638402777775</v>
      </c>
      <c r="C203" s="21">
        <v>45190.641319444447</v>
      </c>
      <c r="D203" s="32" t="s">
        <v>690</v>
      </c>
      <c r="E203" s="18" t="s">
        <v>689</v>
      </c>
      <c r="F203" s="18" t="s">
        <v>90</v>
      </c>
      <c r="G203" s="18"/>
      <c r="H203" s="18" t="s">
        <v>91</v>
      </c>
      <c r="I203" s="18"/>
      <c r="J203" s="18"/>
      <c r="K203" s="18" t="s">
        <v>98</v>
      </c>
      <c r="L203" s="1"/>
      <c r="M203" s="34"/>
      <c r="N203" s="1" t="s">
        <v>96</v>
      </c>
      <c r="O203" s="18" t="s">
        <v>1237</v>
      </c>
      <c r="P203" s="32" t="s">
        <v>1238</v>
      </c>
      <c r="Q203" s="18"/>
      <c r="R203" s="18"/>
      <c r="S203" s="38">
        <v>45195</v>
      </c>
      <c r="T203" s="1" t="s">
        <v>727</v>
      </c>
      <c r="U203" s="18" t="s">
        <v>98</v>
      </c>
      <c r="V203" s="18" t="s">
        <v>1239</v>
      </c>
      <c r="W203" s="18" t="s">
        <v>1240</v>
      </c>
      <c r="X203" s="18" t="s">
        <v>101</v>
      </c>
      <c r="Y203" s="18" t="s">
        <v>1241</v>
      </c>
      <c r="Z203" s="18"/>
      <c r="AA203" s="18" t="s">
        <v>104</v>
      </c>
      <c r="AB203" s="38">
        <v>45217</v>
      </c>
      <c r="AC203" s="7" t="s">
        <v>723</v>
      </c>
      <c r="AD203" s="38" t="s">
        <v>720</v>
      </c>
      <c r="AE203" s="18" t="s">
        <v>192</v>
      </c>
      <c r="AF203" s="18" t="s">
        <v>1242</v>
      </c>
      <c r="AG203" s="18" t="s">
        <v>184</v>
      </c>
      <c r="AH203" s="1" t="s">
        <v>108</v>
      </c>
      <c r="AI203" s="1" t="s">
        <v>142</v>
      </c>
      <c r="AJ203" s="36">
        <f>IF(Table1[[#This Row],[Scope]]="Low",1,IF(Table1[[#This Row],[Scope]]="Medium",2,IF(Table1[[#This Row],[Scope]]="High",3,"")))</f>
        <v>1</v>
      </c>
      <c r="AK203" s="36">
        <v>0.25</v>
      </c>
      <c r="AL203" s="18" t="s">
        <v>713</v>
      </c>
      <c r="AM203" s="18" t="s">
        <v>1166</v>
      </c>
      <c r="AO203" s="18" t="str">
        <f>_xlfn.TEXTJOIN(", ",TRUE,Table1[[#This Row],[Primary Assignee]:[Tertiary Assignee]])</f>
        <v>Joann Boduch, Cole Butchen</v>
      </c>
      <c r="AP203" s="18" t="s">
        <v>111</v>
      </c>
      <c r="AQ203" s="40">
        <v>45194</v>
      </c>
      <c r="AR203" s="40"/>
      <c r="AS203" s="40">
        <v>45278</v>
      </c>
      <c r="AT203" s="18" t="s">
        <v>1243</v>
      </c>
      <c r="AU203" s="48">
        <f>(Table1[[#This Row],[Start time]])</f>
        <v>45190.638402777775</v>
      </c>
      <c r="AV203" s="52">
        <f>IF(AND(Table1[[#This Row],[Current Status]]="Closed",AS203&lt;&gt;""),AS203-AU203,"")</f>
        <v>87.3615972222251</v>
      </c>
      <c r="AW203" s="63"/>
      <c r="AX203" s="64"/>
    </row>
    <row r="204" spans="1:50" ht="35.15" customHeight="1" x14ac:dyDescent="0.35">
      <c r="A204" s="20">
        <v>226</v>
      </c>
      <c r="B204" s="21">
        <v>45195.423194444447</v>
      </c>
      <c r="C204" s="21">
        <v>45195.448912037034</v>
      </c>
      <c r="D204" s="32" t="s">
        <v>1244</v>
      </c>
      <c r="E204" s="18" t="s">
        <v>1245</v>
      </c>
      <c r="F204" s="18" t="s">
        <v>155</v>
      </c>
      <c r="G204" s="18"/>
      <c r="H204" s="18"/>
      <c r="I204" s="18" t="s">
        <v>222</v>
      </c>
      <c r="J204" s="18"/>
      <c r="K204" s="18" t="s">
        <v>96</v>
      </c>
      <c r="L204" s="1" t="s">
        <v>1246</v>
      </c>
      <c r="M204" s="34" t="s">
        <v>1247</v>
      </c>
      <c r="N204" s="1" t="s">
        <v>96</v>
      </c>
      <c r="O204" s="18" t="s">
        <v>1248</v>
      </c>
      <c r="P204" s="32" t="s">
        <v>1249</v>
      </c>
      <c r="Q204" s="18"/>
      <c r="R204" s="18"/>
      <c r="S204" s="38">
        <v>45195</v>
      </c>
      <c r="T204" s="1" t="s">
        <v>697</v>
      </c>
      <c r="U204" s="18" t="s">
        <v>98</v>
      </c>
      <c r="V204" s="18" t="s">
        <v>1250</v>
      </c>
      <c r="W204" s="18" t="s">
        <v>1251</v>
      </c>
      <c r="X204" s="18" t="s">
        <v>202</v>
      </c>
      <c r="Y204" s="18" t="s">
        <v>1252</v>
      </c>
      <c r="Z204" s="18"/>
      <c r="AA204" s="18" t="s">
        <v>104</v>
      </c>
      <c r="AB204" s="38">
        <v>45212</v>
      </c>
      <c r="AC204" s="7" t="s">
        <v>1253</v>
      </c>
      <c r="AD204" s="38" t="s">
        <v>98</v>
      </c>
      <c r="AE204" s="18" t="s">
        <v>105</v>
      </c>
      <c r="AF204" s="18"/>
      <c r="AG204" s="18" t="s">
        <v>774</v>
      </c>
      <c r="AH204" s="1" t="s">
        <v>108</v>
      </c>
      <c r="AI204" s="1" t="s">
        <v>109</v>
      </c>
      <c r="AJ204" s="36">
        <f>IF(Table1[[#This Row],[Scope]]="Low",1,IF(Table1[[#This Row],[Scope]]="Medium",2,IF(Table1[[#This Row],[Scope]]="High",3,"")))</f>
        <v>2</v>
      </c>
      <c r="AK204" s="36">
        <v>0.5</v>
      </c>
      <c r="AL204" s="18" t="s">
        <v>212</v>
      </c>
      <c r="AM204" s="18" t="s">
        <v>695</v>
      </c>
      <c r="AO204" s="18" t="str">
        <f>_xlfn.TEXTJOIN(", ",TRUE,Table1[[#This Row],[Primary Assignee]:[Tertiary Assignee]])</f>
        <v>Ava Damri, Logan Webb</v>
      </c>
      <c r="AP204" s="18" t="s">
        <v>111</v>
      </c>
      <c r="AQ204" s="40"/>
      <c r="AR204" s="40"/>
      <c r="AS204" s="40">
        <v>45226</v>
      </c>
      <c r="AT204" s="18" t="s">
        <v>1254</v>
      </c>
      <c r="AU204" s="48">
        <f>(Table1[[#This Row],[Start time]])</f>
        <v>45195.423194444447</v>
      </c>
      <c r="AV204" s="52">
        <f>IF(AND(Table1[[#This Row],[Current Status]]="Closed",AS204&lt;&gt;""),AS204-AU204,"")</f>
        <v>30.57680555555271</v>
      </c>
    </row>
    <row r="205" spans="1:50" ht="35.15" customHeight="1" x14ac:dyDescent="0.35">
      <c r="A205" s="20">
        <v>227</v>
      </c>
      <c r="B205" s="21">
        <v>45196.39571759259</v>
      </c>
      <c r="C205" s="21">
        <v>45196.397604166668</v>
      </c>
      <c r="D205" s="32" t="s">
        <v>1255</v>
      </c>
      <c r="E205" s="18" t="s">
        <v>1256</v>
      </c>
      <c r="F205" s="18" t="s">
        <v>176</v>
      </c>
      <c r="G205" s="18"/>
      <c r="H205" s="18"/>
      <c r="I205" s="18"/>
      <c r="J205" s="18" t="s">
        <v>531</v>
      </c>
      <c r="K205" s="18" t="s">
        <v>98</v>
      </c>
      <c r="L205" s="1"/>
      <c r="M205" s="34"/>
      <c r="N205" s="1" t="s">
        <v>98</v>
      </c>
      <c r="O205" s="18"/>
      <c r="P205" s="32"/>
      <c r="Q205" s="18"/>
      <c r="R205" s="18"/>
      <c r="S205" s="38">
        <v>45196</v>
      </c>
      <c r="T205" s="1" t="s">
        <v>740</v>
      </c>
      <c r="U205" s="18" t="s">
        <v>148</v>
      </c>
      <c r="V205" s="18" t="s">
        <v>149</v>
      </c>
      <c r="W205" s="18" t="s">
        <v>1257</v>
      </c>
      <c r="X205" s="18" t="s">
        <v>202</v>
      </c>
      <c r="Y205" s="18" t="s">
        <v>1258</v>
      </c>
      <c r="Z205" s="18"/>
      <c r="AA205" s="18" t="s">
        <v>104</v>
      </c>
      <c r="AB205" s="38">
        <v>45201</v>
      </c>
      <c r="AC205" s="7" t="s">
        <v>1259</v>
      </c>
      <c r="AD205" s="38" t="s">
        <v>96</v>
      </c>
      <c r="AE205" s="18" t="s">
        <v>192</v>
      </c>
      <c r="AF205" s="18"/>
      <c r="AG205" s="18" t="s">
        <v>774</v>
      </c>
      <c r="AH205" s="1" t="s">
        <v>350</v>
      </c>
      <c r="AI205" s="1" t="s">
        <v>166</v>
      </c>
      <c r="AJ205" s="36">
        <f>IF(Table1[[#This Row],[Scope]]="Low",1,IF(Table1[[#This Row],[Scope]]="Medium",2,IF(Table1[[#This Row],[Scope]]="High",3,"")))</f>
        <v>3</v>
      </c>
      <c r="AK205" s="36">
        <v>1</v>
      </c>
      <c r="AL205" s="18"/>
      <c r="AM205" s="18"/>
      <c r="AO205" s="18" t="str">
        <f>_xlfn.TEXTJOIN(", ",TRUE,Table1[[#This Row],[Primary Assignee]:[Tertiary Assignee]])</f>
        <v/>
      </c>
      <c r="AP205" s="18" t="s">
        <v>351</v>
      </c>
      <c r="AQ205" s="40"/>
      <c r="AR205" s="40"/>
      <c r="AS205" s="40"/>
      <c r="AT205" s="18" t="s">
        <v>1260</v>
      </c>
      <c r="AU205" s="48">
        <f>(Table1[[#This Row],[Start time]])</f>
        <v>45196.39571759259</v>
      </c>
      <c r="AV205" s="52" t="str">
        <f>IF(AND(Table1[[#This Row],[Current Status]]="Closed",AS205&lt;&gt;""),AS205-AU205,"")</f>
        <v/>
      </c>
      <c r="AW205" s="63"/>
      <c r="AX205" s="64"/>
    </row>
    <row r="206" spans="1:50" ht="35.15" customHeight="1" x14ac:dyDescent="0.35">
      <c r="A206" s="20">
        <v>228</v>
      </c>
      <c r="B206" s="21">
        <v>45196.572199074071</v>
      </c>
      <c r="C206" s="21">
        <v>45196.602118055554</v>
      </c>
      <c r="D206" s="32" t="s">
        <v>1261</v>
      </c>
      <c r="E206" s="18" t="s">
        <v>1262</v>
      </c>
      <c r="F206" s="18" t="s">
        <v>90</v>
      </c>
      <c r="G206" s="18"/>
      <c r="H206" s="18" t="s">
        <v>234</v>
      </c>
      <c r="I206" s="18"/>
      <c r="J206" s="18"/>
      <c r="K206" s="18" t="s">
        <v>98</v>
      </c>
      <c r="L206" s="1"/>
      <c r="M206" s="34"/>
      <c r="N206" s="1" t="s">
        <v>98</v>
      </c>
      <c r="O206" s="18"/>
      <c r="P206" s="32"/>
      <c r="Q206" s="18"/>
      <c r="R206" s="18"/>
      <c r="S206" s="38">
        <v>45196</v>
      </c>
      <c r="T206" s="1" t="s">
        <v>697</v>
      </c>
      <c r="U206" s="18" t="s">
        <v>148</v>
      </c>
      <c r="V206" s="18" t="s">
        <v>149</v>
      </c>
      <c r="W206" s="18" t="s">
        <v>1263</v>
      </c>
      <c r="X206" s="18" t="s">
        <v>130</v>
      </c>
      <c r="Y206" s="18" t="s">
        <v>1264</v>
      </c>
      <c r="Z206" s="18"/>
      <c r="AA206" s="18" t="s">
        <v>104</v>
      </c>
      <c r="AB206" s="38">
        <v>45205</v>
      </c>
      <c r="AC206" s="7" t="s">
        <v>1265</v>
      </c>
      <c r="AD206" s="38" t="s">
        <v>96</v>
      </c>
      <c r="AE206" s="18" t="s">
        <v>175</v>
      </c>
      <c r="AF206" s="18" t="s">
        <v>1266</v>
      </c>
      <c r="AG206" s="18" t="s">
        <v>774</v>
      </c>
      <c r="AH206" s="1" t="s">
        <v>350</v>
      </c>
      <c r="AI206" s="1" t="s">
        <v>166</v>
      </c>
      <c r="AJ206" s="36">
        <f>IF(Table1[[#This Row],[Scope]]="Low",1,IF(Table1[[#This Row],[Scope]]="Medium",2,IF(Table1[[#This Row],[Scope]]="High",3,"")))</f>
        <v>3</v>
      </c>
      <c r="AK206" s="36">
        <v>1</v>
      </c>
      <c r="AL206" s="18"/>
      <c r="AM206" s="18"/>
      <c r="AO206" s="18" t="str">
        <f>_xlfn.TEXTJOIN(", ",TRUE,Table1[[#This Row],[Primary Assignee]:[Tertiary Assignee]])</f>
        <v/>
      </c>
      <c r="AP206" s="18" t="s">
        <v>351</v>
      </c>
      <c r="AQ206" s="40"/>
      <c r="AR206" s="40"/>
      <c r="AS206" s="40"/>
      <c r="AT206" s="18" t="s">
        <v>1267</v>
      </c>
      <c r="AU206" s="48">
        <f>(Table1[[#This Row],[Start time]])</f>
        <v>45196.572199074071</v>
      </c>
      <c r="AV206" s="52" t="str">
        <f>IF(AND(Table1[[#This Row],[Current Status]]="Closed",AS206&lt;&gt;""),AS206-AU206,"")</f>
        <v/>
      </c>
    </row>
    <row r="207" spans="1:50" ht="35.15" customHeight="1" x14ac:dyDescent="0.35">
      <c r="A207" s="20">
        <v>229</v>
      </c>
      <c r="B207" s="21">
        <v>45202.63181712963</v>
      </c>
      <c r="C207" s="21">
        <v>45202.635243055556</v>
      </c>
      <c r="D207" s="32" t="s">
        <v>974</v>
      </c>
      <c r="E207" s="18" t="s">
        <v>975</v>
      </c>
      <c r="F207" s="18" t="s">
        <v>176</v>
      </c>
      <c r="G207" s="18"/>
      <c r="H207" s="18"/>
      <c r="I207" s="18"/>
      <c r="J207" s="18" t="s">
        <v>866</v>
      </c>
      <c r="K207" s="18" t="s">
        <v>98</v>
      </c>
      <c r="L207" s="1"/>
      <c r="M207" s="34"/>
      <c r="N207" s="1" t="s">
        <v>98</v>
      </c>
      <c r="O207" s="18"/>
      <c r="P207" s="32"/>
      <c r="Q207" s="18"/>
      <c r="R207" s="18"/>
      <c r="S207" s="38">
        <v>45203</v>
      </c>
      <c r="T207" s="1" t="s">
        <v>697</v>
      </c>
      <c r="U207" s="18" t="s">
        <v>148</v>
      </c>
      <c r="V207" s="18" t="s">
        <v>149</v>
      </c>
      <c r="W207" s="18" t="s">
        <v>1268</v>
      </c>
      <c r="X207" s="18" t="s">
        <v>202</v>
      </c>
      <c r="Y207" s="18" t="s">
        <v>1269</v>
      </c>
      <c r="Z207" s="18"/>
      <c r="AA207" s="18" t="s">
        <v>238</v>
      </c>
      <c r="AB207" s="38">
        <v>45211</v>
      </c>
      <c r="AC207" s="7" t="s">
        <v>1270</v>
      </c>
      <c r="AD207" s="38" t="s">
        <v>96</v>
      </c>
      <c r="AE207" s="18" t="s">
        <v>120</v>
      </c>
      <c r="AF207" s="18" t="s">
        <v>1271</v>
      </c>
      <c r="AG207" s="18" t="s">
        <v>184</v>
      </c>
      <c r="AH207" s="1" t="s">
        <v>893</v>
      </c>
      <c r="AI207" s="1" t="s">
        <v>109</v>
      </c>
      <c r="AJ207" s="36">
        <f>IF(Table1[[#This Row],[Scope]]="Low",1,IF(Table1[[#This Row],[Scope]]="Medium",2,IF(Table1[[#This Row],[Scope]]="High",3,"")))</f>
        <v>2</v>
      </c>
      <c r="AK207" s="36">
        <v>0.33</v>
      </c>
      <c r="AL207" s="18"/>
      <c r="AM207" s="18"/>
      <c r="AO207" s="18" t="str">
        <f>_xlfn.TEXTJOIN(", ",TRUE,Table1[[#This Row],[Primary Assignee]:[Tertiary Assignee]])</f>
        <v/>
      </c>
      <c r="AP207" s="18" t="s">
        <v>351</v>
      </c>
      <c r="AQ207" s="40"/>
      <c r="AR207" s="40"/>
      <c r="AS207" s="40"/>
      <c r="AT207" s="18" t="s">
        <v>1272</v>
      </c>
      <c r="AU207" s="48">
        <f>(Table1[[#This Row],[Start time]])</f>
        <v>45202.63181712963</v>
      </c>
      <c r="AV207" s="52" t="str">
        <f>IF(AND(Table1[[#This Row],[Current Status]]="Closed",AS207&lt;&gt;""),AS207-AU207,"")</f>
        <v/>
      </c>
      <c r="AW207" s="63"/>
      <c r="AX207" s="64"/>
    </row>
    <row r="208" spans="1:50" ht="35.15" customHeight="1" x14ac:dyDescent="0.35">
      <c r="A208" s="20">
        <v>230</v>
      </c>
      <c r="B208" s="21">
        <v>45202.751111111109</v>
      </c>
      <c r="C208" s="21">
        <v>45202.752766203703</v>
      </c>
      <c r="D208" s="32" t="s">
        <v>1273</v>
      </c>
      <c r="E208" s="18" t="s">
        <v>1274</v>
      </c>
      <c r="F208" s="18" t="s">
        <v>176</v>
      </c>
      <c r="G208" s="18"/>
      <c r="H208" s="18"/>
      <c r="I208" s="18"/>
      <c r="J208" s="18" t="s">
        <v>866</v>
      </c>
      <c r="K208" s="18" t="s">
        <v>98</v>
      </c>
      <c r="L208" s="1"/>
      <c r="M208" s="34"/>
      <c r="N208" s="1" t="s">
        <v>96</v>
      </c>
      <c r="O208" s="18" t="s">
        <v>1275</v>
      </c>
      <c r="P208" s="32" t="s">
        <v>1276</v>
      </c>
      <c r="Q208" s="18"/>
      <c r="R208" s="18"/>
      <c r="S208" s="38">
        <v>45202</v>
      </c>
      <c r="T208" s="1" t="s">
        <v>740</v>
      </c>
      <c r="U208" s="18" t="s">
        <v>148</v>
      </c>
      <c r="V208" s="18" t="s">
        <v>149</v>
      </c>
      <c r="W208" s="18" t="s">
        <v>1277</v>
      </c>
      <c r="X208" s="18" t="s">
        <v>189</v>
      </c>
      <c r="Y208" s="18"/>
      <c r="Z208" s="18"/>
      <c r="AA208" s="18"/>
      <c r="AB208" s="38"/>
      <c r="AC208" s="7" t="s">
        <v>1278</v>
      </c>
      <c r="AD208" s="38" t="s">
        <v>96</v>
      </c>
      <c r="AE208" s="18" t="s">
        <v>120</v>
      </c>
      <c r="AF208" s="18" t="s">
        <v>1279</v>
      </c>
      <c r="AG208" s="18" t="s">
        <v>812</v>
      </c>
      <c r="AH208" s="1" t="s">
        <v>108</v>
      </c>
      <c r="AI208" s="1" t="s">
        <v>109</v>
      </c>
      <c r="AJ208" s="36">
        <f>IF(Table1[[#This Row],[Scope]]="Low",1,IF(Table1[[#This Row],[Scope]]="Medium",2,IF(Table1[[#This Row],[Scope]]="High",3,"")))</f>
        <v>2</v>
      </c>
      <c r="AK208" s="36">
        <v>0.5</v>
      </c>
      <c r="AL208" s="18" t="s">
        <v>904</v>
      </c>
      <c r="AM208" s="18"/>
      <c r="AO208" s="18" t="str">
        <f>_xlfn.TEXTJOIN(", ",TRUE,Table1[[#This Row],[Primary Assignee]:[Tertiary Assignee]])</f>
        <v>Rebecca Eakin</v>
      </c>
      <c r="AP208" s="18" t="s">
        <v>111</v>
      </c>
      <c r="AQ208" s="40"/>
      <c r="AR208" s="40"/>
      <c r="AS208" s="40">
        <v>45257</v>
      </c>
      <c r="AT208" s="18"/>
      <c r="AU208" s="48">
        <f>(Table1[[#This Row],[Start time]])</f>
        <v>45202.751111111109</v>
      </c>
      <c r="AV208" s="52">
        <f>IF(AND(Table1[[#This Row],[Current Status]]="Closed",AS208&lt;&gt;""),AS208-AU208,"")</f>
        <v>54.248888888891088</v>
      </c>
    </row>
    <row r="209" spans="1:50" ht="35.15" customHeight="1" x14ac:dyDescent="0.35">
      <c r="A209" s="20">
        <v>231</v>
      </c>
      <c r="B209" s="21">
        <v>45203.279143518521</v>
      </c>
      <c r="C209" s="21">
        <v>45203.281192129631</v>
      </c>
      <c r="D209" s="32" t="s">
        <v>1280</v>
      </c>
      <c r="E209" s="18" t="s">
        <v>1281</v>
      </c>
      <c r="F209" s="18" t="s">
        <v>155</v>
      </c>
      <c r="G209" s="18"/>
      <c r="H209" s="18"/>
      <c r="I209" s="18" t="s">
        <v>1282</v>
      </c>
      <c r="J209" s="18"/>
      <c r="K209" s="18" t="s">
        <v>98</v>
      </c>
      <c r="L209" s="1"/>
      <c r="M209" s="34"/>
      <c r="N209" s="1" t="s">
        <v>96</v>
      </c>
      <c r="O209" s="18" t="s">
        <v>1283</v>
      </c>
      <c r="P209" s="32" t="s">
        <v>1284</v>
      </c>
      <c r="Q209" s="18"/>
      <c r="R209" s="18"/>
      <c r="S209" s="38">
        <v>45204</v>
      </c>
      <c r="T209" s="1" t="s">
        <v>697</v>
      </c>
      <c r="U209" s="18" t="s">
        <v>98</v>
      </c>
      <c r="V209" s="18" t="s">
        <v>1285</v>
      </c>
      <c r="W209" s="18" t="s">
        <v>1286</v>
      </c>
      <c r="X209" s="18" t="s">
        <v>189</v>
      </c>
      <c r="Y209" s="18" t="s">
        <v>1287</v>
      </c>
      <c r="Z209" s="18"/>
      <c r="AA209" s="18" t="s">
        <v>104</v>
      </c>
      <c r="AB209" s="38">
        <v>45215</v>
      </c>
      <c r="AC209" s="7" t="s">
        <v>922</v>
      </c>
      <c r="AD209" s="38" t="s">
        <v>720</v>
      </c>
      <c r="AE209" s="18" t="s">
        <v>165</v>
      </c>
      <c r="AF209" s="18"/>
      <c r="AG209" s="18" t="s">
        <v>774</v>
      </c>
      <c r="AH209" s="1" t="s">
        <v>108</v>
      </c>
      <c r="AI209" s="1" t="s">
        <v>109</v>
      </c>
      <c r="AJ209" s="36">
        <f>IF(Table1[[#This Row],[Scope]]="Low",1,IF(Table1[[#This Row],[Scope]]="Medium",2,IF(Table1[[#This Row],[Scope]]="High",3,"")))</f>
        <v>2</v>
      </c>
      <c r="AK209" s="36">
        <v>0.5</v>
      </c>
      <c r="AL209" s="18" t="s">
        <v>924</v>
      </c>
      <c r="AM209" s="18" t="s">
        <v>945</v>
      </c>
      <c r="AO209" s="18" t="str">
        <f>_xlfn.TEXTJOIN(", ",TRUE,Table1[[#This Row],[Primary Assignee]:[Tertiary Assignee]])</f>
        <v>Yi-Hui Chang, (Maddy) Madhusudan Purushothaman</v>
      </c>
      <c r="AP209" s="18" t="s">
        <v>111</v>
      </c>
      <c r="AQ209" s="40">
        <v>45204</v>
      </c>
      <c r="AR209" s="40"/>
      <c r="AS209" s="40">
        <v>45243</v>
      </c>
      <c r="AT209" s="33" t="s">
        <v>1288</v>
      </c>
      <c r="AU209" s="48">
        <f>(Table1[[#This Row],[Start time]])</f>
        <v>45203.279143518521</v>
      </c>
      <c r="AV209" s="52">
        <f>IF(AND(Table1[[#This Row],[Current Status]]="Closed",AS209&lt;&gt;""),AS209-AU209,"")</f>
        <v>39.720856481479132</v>
      </c>
      <c r="AW209" s="63"/>
      <c r="AX209" s="64"/>
    </row>
    <row r="210" spans="1:50" ht="35.15" customHeight="1" x14ac:dyDescent="0.35">
      <c r="A210" s="20">
        <v>232</v>
      </c>
      <c r="B210" s="21">
        <v>45208.429583333331</v>
      </c>
      <c r="C210" s="21">
        <v>45208.432858796295</v>
      </c>
      <c r="D210" s="32" t="s">
        <v>401</v>
      </c>
      <c r="E210" s="18" t="s">
        <v>402</v>
      </c>
      <c r="F210" s="18" t="s">
        <v>90</v>
      </c>
      <c r="G210" s="18"/>
      <c r="H210" s="18" t="s">
        <v>858</v>
      </c>
      <c r="I210" s="18"/>
      <c r="J210" s="18"/>
      <c r="K210" s="18" t="s">
        <v>98</v>
      </c>
      <c r="L210" s="1"/>
      <c r="M210" s="34"/>
      <c r="N210" s="1" t="s">
        <v>98</v>
      </c>
      <c r="O210" s="18"/>
      <c r="P210" s="32"/>
      <c r="Q210" s="18"/>
      <c r="R210" s="18"/>
      <c r="S210" s="38">
        <v>45208</v>
      </c>
      <c r="T210" s="1" t="s">
        <v>740</v>
      </c>
      <c r="U210" s="18" t="s">
        <v>98</v>
      </c>
      <c r="V210" s="18" t="s">
        <v>1289</v>
      </c>
      <c r="W210" s="18" t="s">
        <v>1290</v>
      </c>
      <c r="X210" s="18" t="s">
        <v>189</v>
      </c>
      <c r="Y210" s="18" t="s">
        <v>1291</v>
      </c>
      <c r="Z210" s="18"/>
      <c r="AA210" s="18" t="s">
        <v>104</v>
      </c>
      <c r="AB210" s="38">
        <v>45212</v>
      </c>
      <c r="AC210" s="7" t="s">
        <v>723</v>
      </c>
      <c r="AD210" s="38" t="s">
        <v>96</v>
      </c>
      <c r="AE210" s="18" t="s">
        <v>175</v>
      </c>
      <c r="AF210" s="18"/>
      <c r="AG210" s="18" t="s">
        <v>184</v>
      </c>
      <c r="AH210" s="1" t="s">
        <v>108</v>
      </c>
      <c r="AI210" s="1" t="s">
        <v>109</v>
      </c>
      <c r="AJ210" s="36">
        <f>IF(Table1[[#This Row],[Scope]]="Low",1,IF(Table1[[#This Row],[Scope]]="Medium",2,IF(Table1[[#This Row],[Scope]]="High",3,"")))</f>
        <v>2</v>
      </c>
      <c r="AK210" s="36">
        <v>0.5</v>
      </c>
      <c r="AL210" s="18" t="s">
        <v>904</v>
      </c>
      <c r="AM210" s="18"/>
      <c r="AO210" s="18" t="str">
        <f>_xlfn.TEXTJOIN(", ",TRUE,Table1[[#This Row],[Primary Assignee]:[Tertiary Assignee]])</f>
        <v>Rebecca Eakin</v>
      </c>
      <c r="AP210" s="18" t="s">
        <v>111</v>
      </c>
      <c r="AQ210" s="40"/>
      <c r="AR210" s="40"/>
      <c r="AS210" s="40">
        <v>45212</v>
      </c>
      <c r="AT210" s="32" t="s">
        <v>1292</v>
      </c>
      <c r="AU210" s="48">
        <f>(Table1[[#This Row],[Start time]])</f>
        <v>45208.429583333331</v>
      </c>
      <c r="AV210" s="52">
        <f>IF(AND(Table1[[#This Row],[Current Status]]="Closed",AS210&lt;&gt;""),AS210-AU210,"")</f>
        <v>3.570416666669189</v>
      </c>
    </row>
    <row r="211" spans="1:50" ht="35.15" customHeight="1" x14ac:dyDescent="0.35">
      <c r="A211" s="20">
        <v>233</v>
      </c>
      <c r="B211" s="21">
        <v>45210.38726851852</v>
      </c>
      <c r="C211" s="21">
        <v>45210.388541666667</v>
      </c>
      <c r="D211" s="32" t="s">
        <v>982</v>
      </c>
      <c r="E211" s="18" t="s">
        <v>981</v>
      </c>
      <c r="F211" s="18" t="s">
        <v>90</v>
      </c>
      <c r="G211" s="18"/>
      <c r="H211" s="18" t="s">
        <v>858</v>
      </c>
      <c r="I211" s="18"/>
      <c r="J211" s="18"/>
      <c r="K211" s="18" t="s">
        <v>98</v>
      </c>
      <c r="L211" s="1"/>
      <c r="M211" s="34"/>
      <c r="N211" s="1" t="s">
        <v>96</v>
      </c>
      <c r="O211" s="18" t="s">
        <v>836</v>
      </c>
      <c r="P211" s="32" t="s">
        <v>835</v>
      </c>
      <c r="Q211" s="18"/>
      <c r="R211" s="18"/>
      <c r="S211" s="38">
        <v>45215</v>
      </c>
      <c r="T211" s="1" t="s">
        <v>727</v>
      </c>
      <c r="U211" s="18" t="s">
        <v>98</v>
      </c>
      <c r="V211" s="18" t="s">
        <v>1293</v>
      </c>
      <c r="W211" s="18" t="s">
        <v>1294</v>
      </c>
      <c r="X211" s="18" t="s">
        <v>139</v>
      </c>
      <c r="Y211" s="18" t="s">
        <v>1295</v>
      </c>
      <c r="Z211" s="18"/>
      <c r="AA211" s="18" t="s">
        <v>191</v>
      </c>
      <c r="AB211" s="38">
        <v>45226</v>
      </c>
      <c r="AC211" s="7" t="s">
        <v>1296</v>
      </c>
      <c r="AD211" s="38" t="s">
        <v>96</v>
      </c>
      <c r="AE211" s="18" t="s">
        <v>120</v>
      </c>
      <c r="AF211" s="18" t="s">
        <v>1297</v>
      </c>
      <c r="AG211" s="18" t="s">
        <v>184</v>
      </c>
      <c r="AH211" s="1" t="s">
        <v>108</v>
      </c>
      <c r="AI211" s="1" t="s">
        <v>109</v>
      </c>
      <c r="AJ211" s="36">
        <f>IF(Table1[[#This Row],[Scope]]="Low",1,IF(Table1[[#This Row],[Scope]]="Medium",2,IF(Table1[[#This Row],[Scope]]="High",3,"")))</f>
        <v>2</v>
      </c>
      <c r="AK211" s="36">
        <v>0.5</v>
      </c>
      <c r="AL211" s="18" t="s">
        <v>713</v>
      </c>
      <c r="AM211" s="18" t="s">
        <v>1298</v>
      </c>
      <c r="AO211" s="18" t="str">
        <f>_xlfn.TEXTJOIN(", ",TRUE,Table1[[#This Row],[Primary Assignee]:[Tertiary Assignee]])</f>
        <v>Joann Boduch, Shwetha Chandrashekhar</v>
      </c>
      <c r="AP211" s="18" t="s">
        <v>111</v>
      </c>
      <c r="AQ211" s="40">
        <v>45215</v>
      </c>
      <c r="AR211" s="40"/>
      <c r="AS211" s="40">
        <v>45260</v>
      </c>
      <c r="AT211" s="42" t="s">
        <v>1299</v>
      </c>
      <c r="AU211" s="48">
        <f>(Table1[[#This Row],[Start time]])</f>
        <v>45210.38726851852</v>
      </c>
      <c r="AV211" s="52">
        <f>IF(AND(Table1[[#This Row],[Current Status]]="Closed",AS211&lt;&gt;""),AS211-AU211,"")</f>
        <v>49.612731481480296</v>
      </c>
      <c r="AW211" s="63"/>
      <c r="AX211" s="64"/>
    </row>
    <row r="212" spans="1:50" ht="35.15" customHeight="1" x14ac:dyDescent="0.35">
      <c r="A212" s="20">
        <v>234</v>
      </c>
      <c r="B212" s="21">
        <v>45210.452094907407</v>
      </c>
      <c r="C212" s="21">
        <v>45210.456921296296</v>
      </c>
      <c r="D212" s="32" t="s">
        <v>1300</v>
      </c>
      <c r="E212" s="18" t="s">
        <v>1301</v>
      </c>
      <c r="F212" s="18" t="s">
        <v>176</v>
      </c>
      <c r="G212" s="18"/>
      <c r="H212" s="18"/>
      <c r="I212" s="18"/>
      <c r="J212" s="18" t="s">
        <v>963</v>
      </c>
      <c r="K212" s="18" t="s">
        <v>98</v>
      </c>
      <c r="L212" s="1"/>
      <c r="M212" s="34"/>
      <c r="N212" s="1" t="s">
        <v>96</v>
      </c>
      <c r="O212" s="18" t="s">
        <v>1302</v>
      </c>
      <c r="P212" s="32" t="s">
        <v>1303</v>
      </c>
      <c r="Q212" s="18"/>
      <c r="R212" s="18"/>
      <c r="S212" s="38">
        <v>45210</v>
      </c>
      <c r="T212" s="1" t="s">
        <v>727</v>
      </c>
      <c r="U212" s="18" t="s">
        <v>98</v>
      </c>
      <c r="V212" s="18" t="s">
        <v>1304</v>
      </c>
      <c r="W212" s="18" t="s">
        <v>1305</v>
      </c>
      <c r="X212" s="18" t="s">
        <v>202</v>
      </c>
      <c r="Y212" s="18" t="s">
        <v>1306</v>
      </c>
      <c r="Z212" s="18"/>
      <c r="AA212" s="18" t="s">
        <v>104</v>
      </c>
      <c r="AB212" s="38">
        <v>45223</v>
      </c>
      <c r="AC212" s="7" t="s">
        <v>773</v>
      </c>
      <c r="AD212" s="38" t="s">
        <v>720</v>
      </c>
      <c r="AE212" s="18" t="s">
        <v>105</v>
      </c>
      <c r="AF212" s="18" t="s">
        <v>1307</v>
      </c>
      <c r="AG212" s="18" t="s">
        <v>1308</v>
      </c>
      <c r="AH212" s="1" t="s">
        <v>108</v>
      </c>
      <c r="AI212" s="1" t="s">
        <v>109</v>
      </c>
      <c r="AJ212" s="36">
        <f>IF(Table1[[#This Row],[Scope]]="Low",1,IF(Table1[[#This Row],[Scope]]="Medium",2,IF(Table1[[#This Row],[Scope]]="High",3,"")))</f>
        <v>2</v>
      </c>
      <c r="AK212" s="36">
        <v>0.5</v>
      </c>
      <c r="AL212" s="18" t="s">
        <v>30</v>
      </c>
      <c r="AM212" s="18"/>
      <c r="AO212" s="18" t="str">
        <f>_xlfn.TEXTJOIN(", ",TRUE,Table1[[#This Row],[Primary Assignee]:[Tertiary Assignee]])</f>
        <v>Michael Gilman</v>
      </c>
      <c r="AP212" s="18" t="s">
        <v>111</v>
      </c>
      <c r="AQ212" s="40"/>
      <c r="AR212" s="40"/>
      <c r="AS212" s="40">
        <v>45231</v>
      </c>
      <c r="AT212" s="43" t="s">
        <v>1309</v>
      </c>
      <c r="AU212" s="48">
        <f>(Table1[[#This Row],[Start time]])</f>
        <v>45210.452094907407</v>
      </c>
      <c r="AV212" s="52">
        <f>IF(AND(Table1[[#This Row],[Current Status]]="Closed",AS212&lt;&gt;""),AS212-AU212,"")</f>
        <v>20.547905092593282</v>
      </c>
    </row>
    <row r="213" spans="1:50" ht="35.15" customHeight="1" x14ac:dyDescent="0.35">
      <c r="A213" s="20">
        <v>235</v>
      </c>
      <c r="B213" s="21">
        <v>45210.529652777775</v>
      </c>
      <c r="C213" s="21">
        <v>45210.54115740741</v>
      </c>
      <c r="D213" s="32" t="s">
        <v>1310</v>
      </c>
      <c r="E213" s="18" t="s">
        <v>1311</v>
      </c>
      <c r="F213" s="18" t="s">
        <v>176</v>
      </c>
      <c r="G213" s="18"/>
      <c r="H213" s="18"/>
      <c r="I213" s="18"/>
      <c r="J213" s="18" t="s">
        <v>531</v>
      </c>
      <c r="K213" s="18" t="s">
        <v>98</v>
      </c>
      <c r="L213" s="1"/>
      <c r="M213" s="34"/>
      <c r="N213" s="1" t="s">
        <v>96</v>
      </c>
      <c r="O213" s="18" t="s">
        <v>1312</v>
      </c>
      <c r="P213" s="32" t="s">
        <v>1313</v>
      </c>
      <c r="Q213" s="18"/>
      <c r="R213" s="18"/>
      <c r="S213" s="38">
        <v>45210</v>
      </c>
      <c r="T213" s="1" t="s">
        <v>697</v>
      </c>
      <c r="U213" s="18" t="s">
        <v>98</v>
      </c>
      <c r="V213" s="18" t="s">
        <v>1314</v>
      </c>
      <c r="W213" s="18" t="s">
        <v>1315</v>
      </c>
      <c r="X213" s="18" t="s">
        <v>202</v>
      </c>
      <c r="Y213" s="18" t="s">
        <v>1316</v>
      </c>
      <c r="Z213" s="18"/>
      <c r="AA213" s="18" t="s">
        <v>104</v>
      </c>
      <c r="AB213" s="38">
        <v>45222</v>
      </c>
      <c r="AC213" s="7" t="s">
        <v>1317</v>
      </c>
      <c r="AD213" s="38" t="s">
        <v>96</v>
      </c>
      <c r="AE213" s="18" t="s">
        <v>120</v>
      </c>
      <c r="AF213" s="18" t="s">
        <v>1318</v>
      </c>
      <c r="AG213" s="18" t="s">
        <v>1319</v>
      </c>
      <c r="AH213" s="1" t="s">
        <v>108</v>
      </c>
      <c r="AI213" s="1" t="s">
        <v>109</v>
      </c>
      <c r="AJ213" s="36">
        <f>IF(Table1[[#This Row],[Scope]]="Low",1,IF(Table1[[#This Row],[Scope]]="Medium",2,IF(Table1[[#This Row],[Scope]]="High",3,"")))</f>
        <v>2</v>
      </c>
      <c r="AK213" s="36">
        <v>0.5</v>
      </c>
      <c r="AL213" s="18" t="s">
        <v>1320</v>
      </c>
      <c r="AM213" s="18"/>
      <c r="AO213" s="18" t="str">
        <f>_xlfn.TEXTJOIN(", ",TRUE,Table1[[#This Row],[Primary Assignee]:[Tertiary Assignee]])</f>
        <v>Veronica Holleran</v>
      </c>
      <c r="AP213" s="18" t="s">
        <v>111</v>
      </c>
      <c r="AQ213" s="40"/>
      <c r="AR213" s="40"/>
      <c r="AS213" s="40">
        <v>45260</v>
      </c>
      <c r="AT213" s="42" t="s">
        <v>1321</v>
      </c>
      <c r="AU213" s="48">
        <f>(Table1[[#This Row],[Start time]])</f>
        <v>45210.529652777775</v>
      </c>
      <c r="AV213" s="52">
        <f>IF(AND(Table1[[#This Row],[Current Status]]="Closed",AS213&lt;&gt;""),AS213-AU213,"")</f>
        <v>49.470347222224518</v>
      </c>
      <c r="AW213" s="63"/>
      <c r="AX213" s="64"/>
    </row>
    <row r="214" spans="1:50" ht="35.15" customHeight="1" x14ac:dyDescent="0.35">
      <c r="A214" s="20">
        <v>236</v>
      </c>
      <c r="B214" s="21">
        <v>45212.656898148147</v>
      </c>
      <c r="C214" s="21">
        <v>45212.658854166664</v>
      </c>
      <c r="D214" s="32" t="s">
        <v>1322</v>
      </c>
      <c r="E214" s="18" t="s">
        <v>1323</v>
      </c>
      <c r="F214" s="18" t="s">
        <v>1324</v>
      </c>
      <c r="G214" s="18"/>
      <c r="H214" s="18"/>
      <c r="I214" s="18"/>
      <c r="J214" s="18"/>
      <c r="K214" s="18" t="s">
        <v>98</v>
      </c>
      <c r="L214" s="1"/>
      <c r="M214" s="34"/>
      <c r="N214" s="1" t="s">
        <v>98</v>
      </c>
      <c r="O214" s="18"/>
      <c r="P214" s="32"/>
      <c r="Q214" s="18"/>
      <c r="R214" s="18"/>
      <c r="S214" s="38">
        <v>45210</v>
      </c>
      <c r="T214" s="1" t="s">
        <v>697</v>
      </c>
      <c r="U214" s="18" t="s">
        <v>98</v>
      </c>
      <c r="V214" s="18" t="s">
        <v>1325</v>
      </c>
      <c r="W214" s="18" t="s">
        <v>1326</v>
      </c>
      <c r="X214" s="18" t="s">
        <v>101</v>
      </c>
      <c r="Y214" s="18" t="s">
        <v>1327</v>
      </c>
      <c r="Z214" s="18"/>
      <c r="AA214" s="18" t="s">
        <v>104</v>
      </c>
      <c r="AB214" s="38">
        <v>45219</v>
      </c>
      <c r="AC214" s="7" t="s">
        <v>1328</v>
      </c>
      <c r="AD214" s="38" t="s">
        <v>96</v>
      </c>
      <c r="AE214" s="18" t="s">
        <v>192</v>
      </c>
      <c r="AF214" s="18" t="s">
        <v>1329</v>
      </c>
      <c r="AG214" s="18" t="s">
        <v>774</v>
      </c>
      <c r="AH214" s="1" t="s">
        <v>108</v>
      </c>
      <c r="AI214" s="1" t="s">
        <v>142</v>
      </c>
      <c r="AJ214" s="36">
        <f>IF(Table1[[#This Row],[Scope]]="Low",1,IF(Table1[[#This Row],[Scope]]="Medium",2,IF(Table1[[#This Row],[Scope]]="High",3,"")))</f>
        <v>1</v>
      </c>
      <c r="AK214" s="36">
        <v>0.33</v>
      </c>
      <c r="AL214" s="18" t="s">
        <v>973</v>
      </c>
      <c r="AM214" s="18"/>
      <c r="AO214" s="18" t="str">
        <f>_xlfn.TEXTJOIN(", ",TRUE,Table1[[#This Row],[Primary Assignee]:[Tertiary Assignee]])</f>
        <v>Amit Augustine Singh</v>
      </c>
      <c r="AP214" s="18" t="s">
        <v>111</v>
      </c>
      <c r="AQ214" s="40"/>
      <c r="AR214" s="40"/>
      <c r="AS214" s="40">
        <v>45215</v>
      </c>
      <c r="AT214" s="42"/>
      <c r="AU214" s="48">
        <f>(Table1[[#This Row],[Start time]])</f>
        <v>45212.656898148147</v>
      </c>
      <c r="AV214" s="52">
        <f>IF(AND(Table1[[#This Row],[Current Status]]="Closed",AS214&lt;&gt;""),AS214-AU214,"")</f>
        <v>2.3431018518531346</v>
      </c>
    </row>
    <row r="215" spans="1:50" ht="35.15" customHeight="1" x14ac:dyDescent="0.35">
      <c r="A215" s="20">
        <v>237</v>
      </c>
      <c r="B215" s="21">
        <v>45215.301793981482</v>
      </c>
      <c r="C215" s="21">
        <v>45215.304131944446</v>
      </c>
      <c r="D215" s="32" t="s">
        <v>748</v>
      </c>
      <c r="E215" s="18" t="s">
        <v>749</v>
      </c>
      <c r="F215" s="18" t="s">
        <v>90</v>
      </c>
      <c r="G215" s="18"/>
      <c r="H215" s="18" t="s">
        <v>133</v>
      </c>
      <c r="I215" s="18"/>
      <c r="J215" s="18"/>
      <c r="K215" s="18" t="s">
        <v>98</v>
      </c>
      <c r="L215" s="1"/>
      <c r="M215" s="34"/>
      <c r="N215" s="1" t="s">
        <v>96</v>
      </c>
      <c r="O215" s="18" t="s">
        <v>1330</v>
      </c>
      <c r="P215" s="32" t="s">
        <v>1331</v>
      </c>
      <c r="Q215" s="18"/>
      <c r="R215" s="18"/>
      <c r="S215" s="38">
        <v>45217</v>
      </c>
      <c r="T215" s="1" t="s">
        <v>697</v>
      </c>
      <c r="U215" s="18" t="s">
        <v>98</v>
      </c>
      <c r="V215" s="18" t="s">
        <v>1332</v>
      </c>
      <c r="W215" s="18" t="s">
        <v>1333</v>
      </c>
      <c r="X215" s="18" t="s">
        <v>189</v>
      </c>
      <c r="Y215" s="18"/>
      <c r="Z215" s="18"/>
      <c r="AA215" s="18" t="s">
        <v>238</v>
      </c>
      <c r="AB215" s="38"/>
      <c r="AC215" s="7" t="s">
        <v>1270</v>
      </c>
      <c r="AD215" s="38" t="s">
        <v>720</v>
      </c>
      <c r="AE215" s="18" t="s">
        <v>175</v>
      </c>
      <c r="AF215" s="18" t="s">
        <v>1334</v>
      </c>
      <c r="AG215" s="18" t="s">
        <v>184</v>
      </c>
      <c r="AH215" s="1" t="s">
        <v>108</v>
      </c>
      <c r="AI215" s="1" t="s">
        <v>109</v>
      </c>
      <c r="AJ215" s="36">
        <f>IF(Table1[[#This Row],[Scope]]="Low",1,IF(Table1[[#This Row],[Scope]]="Medium",2,IF(Table1[[#This Row],[Scope]]="High",3,"")))</f>
        <v>2</v>
      </c>
      <c r="AK215" s="36">
        <v>0.33</v>
      </c>
      <c r="AL215" s="18" t="s">
        <v>1017</v>
      </c>
      <c r="AM215" s="18" t="s">
        <v>1335</v>
      </c>
      <c r="AN215" s="1" t="s">
        <v>973</v>
      </c>
      <c r="AO215" s="18" t="str">
        <f>_xlfn.TEXTJOIN(", ",TRUE,Table1[[#This Row],[Primary Assignee]:[Tertiary Assignee]])</f>
        <v>Ruchika Akhtar, Neema Sharma, Amit Augustine Singh</v>
      </c>
      <c r="AP215" s="18" t="s">
        <v>111</v>
      </c>
      <c r="AQ215" s="40">
        <v>45218</v>
      </c>
      <c r="AR215" s="40">
        <v>45250</v>
      </c>
      <c r="AS215" s="40">
        <v>45260</v>
      </c>
      <c r="AT215" s="32" t="s">
        <v>1336</v>
      </c>
      <c r="AU215" s="48">
        <f>(Table1[[#This Row],[Start time]])</f>
        <v>45215.301793981482</v>
      </c>
      <c r="AV215" s="52">
        <f>IF(AND(Table1[[#This Row],[Current Status]]="Closed",AS215&lt;&gt;""),AS215-AU215,"")</f>
        <v>44.698206018518249</v>
      </c>
      <c r="AW215" s="63"/>
      <c r="AX215" s="64"/>
    </row>
    <row r="216" spans="1:50" s="13" customFormat="1" ht="35.15" customHeight="1" x14ac:dyDescent="0.35">
      <c r="A216" s="20">
        <v>238</v>
      </c>
      <c r="B216" s="21">
        <v>45216.482719907406</v>
      </c>
      <c r="C216" s="21">
        <v>45216.491863425923</v>
      </c>
      <c r="D216" s="32" t="s">
        <v>1331</v>
      </c>
      <c r="E216" s="18" t="s">
        <v>1337</v>
      </c>
      <c r="F216" s="18" t="s">
        <v>90</v>
      </c>
      <c r="G216" s="18"/>
      <c r="H216" s="18" t="s">
        <v>133</v>
      </c>
      <c r="I216" s="18"/>
      <c r="J216" s="18"/>
      <c r="K216" s="18" t="s">
        <v>98</v>
      </c>
      <c r="L216" s="1"/>
      <c r="M216" s="34"/>
      <c r="N216" s="1" t="s">
        <v>98</v>
      </c>
      <c r="O216" s="18"/>
      <c r="P216" s="32"/>
      <c r="Q216" s="18"/>
      <c r="R216" s="18"/>
      <c r="S216" s="38">
        <v>45222</v>
      </c>
      <c r="T216" s="1" t="s">
        <v>727</v>
      </c>
      <c r="U216" s="18" t="s">
        <v>98</v>
      </c>
      <c r="V216" s="18" t="s">
        <v>1332</v>
      </c>
      <c r="W216" s="18" t="s">
        <v>37</v>
      </c>
      <c r="X216" s="18" t="s">
        <v>189</v>
      </c>
      <c r="Y216" s="18"/>
      <c r="Z216" s="18"/>
      <c r="AA216" s="18" t="s">
        <v>238</v>
      </c>
      <c r="AB216" s="38"/>
      <c r="AC216" s="7" t="s">
        <v>1213</v>
      </c>
      <c r="AD216" s="38" t="s">
        <v>720</v>
      </c>
      <c r="AE216" s="18" t="s">
        <v>165</v>
      </c>
      <c r="AF216" s="18" t="s">
        <v>1338</v>
      </c>
      <c r="AG216" s="18" t="s">
        <v>1339</v>
      </c>
      <c r="AH216" s="1" t="s">
        <v>893</v>
      </c>
      <c r="AI216" s="1" t="s">
        <v>166</v>
      </c>
      <c r="AJ216" s="36">
        <f>IF(Table1[[#This Row],[Scope]]="Low",1,IF(Table1[[#This Row],[Scope]]="Medium",2,IF(Table1[[#This Row],[Scope]]="High",3,"")))</f>
        <v>3</v>
      </c>
      <c r="AK216" s="36">
        <v>0.5</v>
      </c>
      <c r="AL216" s="18"/>
      <c r="AM216" s="18"/>
      <c r="AN216" s="1"/>
      <c r="AO216" s="18" t="str">
        <f>_xlfn.TEXTJOIN(", ",TRUE,Table1[[#This Row],[Primary Assignee]:[Tertiary Assignee]])</f>
        <v/>
      </c>
      <c r="AP216" s="18" t="s">
        <v>351</v>
      </c>
      <c r="AQ216" s="40"/>
      <c r="AR216" s="40"/>
      <c r="AS216" s="40"/>
      <c r="AT216" s="39" t="s">
        <v>1340</v>
      </c>
      <c r="AU216" s="48">
        <f>(Table1[[#This Row],[Start time]])</f>
        <v>45216.482719907406</v>
      </c>
      <c r="AV216" s="52" t="str">
        <f>IF(AND(Table1[[#This Row],[Current Status]]="Closed",AS216&lt;&gt;""),AS216-AU216,"")</f>
        <v/>
      </c>
      <c r="AW216"/>
      <c r="AX216" s="1"/>
    </row>
    <row r="217" spans="1:50" ht="35.15" customHeight="1" x14ac:dyDescent="0.35">
      <c r="A217" s="20">
        <v>239</v>
      </c>
      <c r="B217" s="21">
        <v>45217.299976851849</v>
      </c>
      <c r="C217" s="21">
        <v>45217.301793981482</v>
      </c>
      <c r="D217" s="32" t="s">
        <v>1341</v>
      </c>
      <c r="E217" s="18" t="s">
        <v>1342</v>
      </c>
      <c r="F217" s="18" t="s">
        <v>176</v>
      </c>
      <c r="G217" s="18"/>
      <c r="H217" s="18"/>
      <c r="I217" s="18"/>
      <c r="J217" s="18" t="s">
        <v>866</v>
      </c>
      <c r="K217" s="18" t="s">
        <v>98</v>
      </c>
      <c r="L217" s="1"/>
      <c r="M217" s="34"/>
      <c r="N217" s="1" t="s">
        <v>98</v>
      </c>
      <c r="O217" s="18"/>
      <c r="P217" s="32"/>
      <c r="Q217" s="18"/>
      <c r="R217" s="18"/>
      <c r="S217" s="38">
        <v>45217</v>
      </c>
      <c r="T217" s="1" t="s">
        <v>740</v>
      </c>
      <c r="U217" s="18" t="s">
        <v>98</v>
      </c>
      <c r="V217" s="18" t="s">
        <v>1343</v>
      </c>
      <c r="W217" s="18" t="s">
        <v>1344</v>
      </c>
      <c r="X217" s="18" t="s">
        <v>189</v>
      </c>
      <c r="Y217" s="18"/>
      <c r="Z217" s="18"/>
      <c r="AA217" s="18" t="s">
        <v>104</v>
      </c>
      <c r="AB217" s="38">
        <v>45222</v>
      </c>
      <c r="AC217" s="7" t="s">
        <v>789</v>
      </c>
      <c r="AD217" s="38" t="s">
        <v>96</v>
      </c>
      <c r="AE217" s="18" t="s">
        <v>120</v>
      </c>
      <c r="AF217" s="18" t="s">
        <v>1345</v>
      </c>
      <c r="AG217" s="18" t="s">
        <v>184</v>
      </c>
      <c r="AH217" s="1" t="s">
        <v>350</v>
      </c>
      <c r="AI217" s="1" t="s">
        <v>109</v>
      </c>
      <c r="AJ217" s="36">
        <f>IF(Table1[[#This Row],[Scope]]="Low",1,IF(Table1[[#This Row],[Scope]]="Medium",2,IF(Table1[[#This Row],[Scope]]="High",3,"")))</f>
        <v>2</v>
      </c>
      <c r="AK217" s="36">
        <v>0.5</v>
      </c>
      <c r="AL217" s="18"/>
      <c r="AM217" s="18"/>
      <c r="AO217" s="18" t="str">
        <f>_xlfn.TEXTJOIN(", ",TRUE,Table1[[#This Row],[Primary Assignee]:[Tertiary Assignee]])</f>
        <v/>
      </c>
      <c r="AP217" s="18" t="s">
        <v>351</v>
      </c>
      <c r="AQ217" s="40"/>
      <c r="AR217" s="40"/>
      <c r="AS217" s="40"/>
      <c r="AT217" s="32" t="s">
        <v>1346</v>
      </c>
      <c r="AU217" s="48">
        <f>(Table1[[#This Row],[Start time]])</f>
        <v>45217.299976851849</v>
      </c>
      <c r="AV217" s="52" t="str">
        <f>IF(AND(Table1[[#This Row],[Current Status]]="Closed",AS217&lt;&gt;""),AS217-AU217,"")</f>
        <v/>
      </c>
      <c r="AW217" s="63"/>
      <c r="AX217" s="64"/>
    </row>
    <row r="218" spans="1:50" ht="35.15" customHeight="1" x14ac:dyDescent="0.35">
      <c r="A218" s="20">
        <v>240</v>
      </c>
      <c r="B218" s="21">
        <v>45217.428020833337</v>
      </c>
      <c r="C218" s="21">
        <v>45217.431006944447</v>
      </c>
      <c r="D218" s="32" t="s">
        <v>748</v>
      </c>
      <c r="E218" s="18" t="s">
        <v>749</v>
      </c>
      <c r="F218" s="18" t="s">
        <v>155</v>
      </c>
      <c r="G218" s="18"/>
      <c r="H218" s="18"/>
      <c r="I218" s="18" t="s">
        <v>1347</v>
      </c>
      <c r="J218" s="18"/>
      <c r="K218" s="18" t="s">
        <v>98</v>
      </c>
      <c r="L218" s="1"/>
      <c r="M218" s="34"/>
      <c r="N218" s="1" t="s">
        <v>96</v>
      </c>
      <c r="O218" s="18" t="s">
        <v>1348</v>
      </c>
      <c r="P218" s="32" t="s">
        <v>1349</v>
      </c>
      <c r="Q218" s="18"/>
      <c r="R218" s="18"/>
      <c r="S218" s="38">
        <v>45217</v>
      </c>
      <c r="T218" s="1" t="s">
        <v>727</v>
      </c>
      <c r="U218" s="18" t="s">
        <v>98</v>
      </c>
      <c r="V218" s="18" t="s">
        <v>1350</v>
      </c>
      <c r="W218" s="18" t="s">
        <v>1351</v>
      </c>
      <c r="X218" s="18" t="s">
        <v>189</v>
      </c>
      <c r="Y218" s="18"/>
      <c r="Z218" s="18"/>
      <c r="AA218" s="18" t="s">
        <v>104</v>
      </c>
      <c r="AB218" s="38">
        <v>45226</v>
      </c>
      <c r="AC218" s="7" t="s">
        <v>773</v>
      </c>
      <c r="AD218" s="38" t="s">
        <v>720</v>
      </c>
      <c r="AE218" s="18" t="s">
        <v>165</v>
      </c>
      <c r="AF218" s="18" t="s">
        <v>1352</v>
      </c>
      <c r="AG218" s="18" t="s">
        <v>184</v>
      </c>
      <c r="AH218" s="1" t="s">
        <v>108</v>
      </c>
      <c r="AI218" s="1" t="s">
        <v>142</v>
      </c>
      <c r="AJ218" s="36">
        <f>IF(Table1[[#This Row],[Scope]]="Low",1,IF(Table1[[#This Row],[Scope]]="Medium",2,IF(Table1[[#This Row],[Scope]]="High",3,"")))</f>
        <v>1</v>
      </c>
      <c r="AK218" s="36">
        <v>0.25</v>
      </c>
      <c r="AL218" s="18" t="s">
        <v>1335</v>
      </c>
      <c r="AM218" s="18" t="s">
        <v>1298</v>
      </c>
      <c r="AN218" s="1" t="s">
        <v>973</v>
      </c>
      <c r="AO218" s="18" t="str">
        <f>_xlfn.TEXTJOIN(", ",TRUE,Table1[[#This Row],[Primary Assignee]:[Tertiary Assignee]])</f>
        <v>Neema Sharma, Shwetha Chandrashekhar, Amit Augustine Singh</v>
      </c>
      <c r="AP218" s="18" t="s">
        <v>111</v>
      </c>
      <c r="AQ218" s="40">
        <v>45215</v>
      </c>
      <c r="AR218" s="40"/>
      <c r="AS218" s="40">
        <v>45225</v>
      </c>
      <c r="AT218" s="39" t="s">
        <v>1353</v>
      </c>
      <c r="AU218" s="48">
        <f>(Table1[[#This Row],[Start time]])</f>
        <v>45217.428020833337</v>
      </c>
      <c r="AV218" s="52">
        <f>IF(AND(Table1[[#This Row],[Current Status]]="Closed",AS218&lt;&gt;""),AS218-AU218,"")</f>
        <v>7.5719791666633682</v>
      </c>
    </row>
    <row r="219" spans="1:50" ht="35.15" customHeight="1" x14ac:dyDescent="0.35">
      <c r="A219" s="20">
        <v>241</v>
      </c>
      <c r="B219" s="21">
        <v>45217.432800925926</v>
      </c>
      <c r="C219" s="21">
        <v>45217.435046296298</v>
      </c>
      <c r="D219" s="32" t="s">
        <v>1354</v>
      </c>
      <c r="E219" s="18" t="s">
        <v>1355</v>
      </c>
      <c r="F219" s="18" t="s">
        <v>176</v>
      </c>
      <c r="G219" s="18"/>
      <c r="H219" s="18"/>
      <c r="I219" s="18"/>
      <c r="J219" s="18" t="s">
        <v>866</v>
      </c>
      <c r="K219" s="18" t="s">
        <v>98</v>
      </c>
      <c r="L219" s="1"/>
      <c r="M219" s="34"/>
      <c r="N219" s="1" t="s">
        <v>98</v>
      </c>
      <c r="O219" s="18"/>
      <c r="P219" s="32"/>
      <c r="Q219" s="18"/>
      <c r="R219" s="18"/>
      <c r="S219" s="38">
        <v>45217</v>
      </c>
      <c r="T219" s="1" t="s">
        <v>727</v>
      </c>
      <c r="U219" s="18" t="s">
        <v>148</v>
      </c>
      <c r="V219" s="18" t="s">
        <v>149</v>
      </c>
      <c r="W219" s="18" t="s">
        <v>1356</v>
      </c>
      <c r="X219" s="18" t="s">
        <v>130</v>
      </c>
      <c r="Y219" s="18"/>
      <c r="Z219" s="18"/>
      <c r="AA219" s="18"/>
      <c r="AB219" s="38"/>
      <c r="AC219" s="7" t="s">
        <v>1357</v>
      </c>
      <c r="AD219" s="38" t="s">
        <v>96</v>
      </c>
      <c r="AE219" s="18" t="s">
        <v>192</v>
      </c>
      <c r="AF219" s="18" t="s">
        <v>1358</v>
      </c>
      <c r="AG219" s="18" t="s">
        <v>184</v>
      </c>
      <c r="AH219" s="1" t="s">
        <v>108</v>
      </c>
      <c r="AI219" s="1" t="s">
        <v>142</v>
      </c>
      <c r="AJ219" s="36">
        <f>IF(Table1[[#This Row],[Scope]]="Low",1,IF(Table1[[#This Row],[Scope]]="Medium",2,IF(Table1[[#This Row],[Scope]]="High",3,"")))</f>
        <v>1</v>
      </c>
      <c r="AK219" s="36">
        <v>0.25</v>
      </c>
      <c r="AL219" s="18" t="s">
        <v>904</v>
      </c>
      <c r="AM219" s="18"/>
      <c r="AO219" s="18" t="str">
        <f>_xlfn.TEXTJOIN(", ",TRUE,Table1[[#This Row],[Primary Assignee]:[Tertiary Assignee]])</f>
        <v>Rebecca Eakin</v>
      </c>
      <c r="AP219" s="18" t="s">
        <v>111</v>
      </c>
      <c r="AQ219" s="40"/>
      <c r="AR219" s="40"/>
      <c r="AS219" s="40">
        <v>45230</v>
      </c>
      <c r="AT219" s="39"/>
      <c r="AU219" s="48">
        <f>(Table1[[#This Row],[Start time]])</f>
        <v>45217.432800925926</v>
      </c>
      <c r="AV219" s="52">
        <f>IF(AND(Table1[[#This Row],[Current Status]]="Closed",AS219&lt;&gt;""),AS219-AU219,"")</f>
        <v>12.567199074073869</v>
      </c>
      <c r="AW219" s="63"/>
      <c r="AX219" s="64"/>
    </row>
    <row r="220" spans="1:50" ht="35.15" customHeight="1" x14ac:dyDescent="0.35">
      <c r="A220" s="20">
        <v>242</v>
      </c>
      <c r="B220" s="21">
        <v>45217.596006944441</v>
      </c>
      <c r="C220" s="21">
        <v>45217.602766203701</v>
      </c>
      <c r="D220" s="32" t="s">
        <v>1359</v>
      </c>
      <c r="E220" s="18" t="s">
        <v>1360</v>
      </c>
      <c r="F220" s="18" t="s">
        <v>90</v>
      </c>
      <c r="G220" s="18"/>
      <c r="H220" s="18" t="s">
        <v>369</v>
      </c>
      <c r="I220" s="18"/>
      <c r="J220" s="18"/>
      <c r="K220" s="18" t="s">
        <v>98</v>
      </c>
      <c r="L220" s="1"/>
      <c r="M220" s="34"/>
      <c r="N220" s="1" t="s">
        <v>98</v>
      </c>
      <c r="O220" s="18"/>
      <c r="P220" s="32"/>
      <c r="Q220" s="18"/>
      <c r="R220" s="18"/>
      <c r="S220" s="38">
        <v>45219</v>
      </c>
      <c r="T220" s="1" t="s">
        <v>709</v>
      </c>
      <c r="U220" s="18" t="s">
        <v>148</v>
      </c>
      <c r="V220" s="18" t="s">
        <v>149</v>
      </c>
      <c r="W220" s="18" t="s">
        <v>1361</v>
      </c>
      <c r="X220" s="18" t="s">
        <v>149</v>
      </c>
      <c r="Y220" s="18"/>
      <c r="Z220" s="18"/>
      <c r="AA220" s="18"/>
      <c r="AB220" s="38"/>
      <c r="AC220" s="7" t="s">
        <v>699</v>
      </c>
      <c r="AD220" s="38" t="s">
        <v>96</v>
      </c>
      <c r="AE220" s="18" t="s">
        <v>706</v>
      </c>
      <c r="AF220" s="18" t="s">
        <v>1362</v>
      </c>
      <c r="AG220" s="18" t="s">
        <v>184</v>
      </c>
      <c r="AH220" s="1" t="s">
        <v>108</v>
      </c>
      <c r="AI220" s="1" t="s">
        <v>142</v>
      </c>
      <c r="AJ220" s="36">
        <f>IF(Table1[[#This Row],[Scope]]="Low",1,IF(Table1[[#This Row],[Scope]]="Medium",2,IF(Table1[[#This Row],[Scope]]="High",3,"")))</f>
        <v>1</v>
      </c>
      <c r="AK220" s="36">
        <v>0.17</v>
      </c>
      <c r="AL220" s="18" t="s">
        <v>30</v>
      </c>
      <c r="AM220" s="18"/>
      <c r="AO220" s="18" t="str">
        <f>_xlfn.TEXTJOIN(", ",TRUE,Table1[[#This Row],[Primary Assignee]:[Tertiary Assignee]])</f>
        <v>Michael Gilman</v>
      </c>
      <c r="AP220" s="18" t="s">
        <v>111</v>
      </c>
      <c r="AQ220" s="40">
        <v>45222</v>
      </c>
      <c r="AR220" s="40"/>
      <c r="AS220" s="40">
        <v>45358</v>
      </c>
      <c r="AT220" s="39"/>
      <c r="AU220" s="48">
        <f>(Table1[[#This Row],[Start time]])</f>
        <v>45217.596006944441</v>
      </c>
      <c r="AV220" s="52">
        <f>IF(AND(Table1[[#This Row],[Current Status]]="Closed",AS220&lt;&gt;""),AS220-AU220,"")</f>
        <v>140.40399305555911</v>
      </c>
    </row>
    <row r="221" spans="1:50" ht="35.15" customHeight="1" x14ac:dyDescent="0.35">
      <c r="A221" s="20">
        <v>243</v>
      </c>
      <c r="B221" s="21">
        <v>45218.517523148148</v>
      </c>
      <c r="C221" s="21">
        <v>45218.532210648147</v>
      </c>
      <c r="D221" s="32" t="s">
        <v>197</v>
      </c>
      <c r="E221" s="18" t="s">
        <v>365</v>
      </c>
      <c r="F221" s="18" t="s">
        <v>90</v>
      </c>
      <c r="G221" s="18"/>
      <c r="H221" s="18" t="s">
        <v>858</v>
      </c>
      <c r="I221" s="18"/>
      <c r="J221" s="18"/>
      <c r="K221" s="18" t="s">
        <v>98</v>
      </c>
      <c r="L221" s="1"/>
      <c r="M221" s="34"/>
      <c r="N221" s="1" t="s">
        <v>96</v>
      </c>
      <c r="O221" s="18" t="s">
        <v>273</v>
      </c>
      <c r="P221" s="32" t="s">
        <v>274</v>
      </c>
      <c r="Q221" s="18"/>
      <c r="R221" s="18"/>
      <c r="S221" s="38">
        <v>45222</v>
      </c>
      <c r="T221" s="1" t="s">
        <v>715</v>
      </c>
      <c r="U221" s="18" t="s">
        <v>98</v>
      </c>
      <c r="V221" s="18" t="s">
        <v>1204</v>
      </c>
      <c r="W221" s="18" t="s">
        <v>344</v>
      </c>
      <c r="X221" s="18" t="s">
        <v>202</v>
      </c>
      <c r="Y221" s="18"/>
      <c r="Z221" s="18"/>
      <c r="AA221" s="18" t="s">
        <v>238</v>
      </c>
      <c r="AB221" s="38"/>
      <c r="AC221" s="7" t="s">
        <v>789</v>
      </c>
      <c r="AD221" s="38" t="s">
        <v>720</v>
      </c>
      <c r="AE221" s="18" t="s">
        <v>105</v>
      </c>
      <c r="AF221" s="18" t="s">
        <v>1363</v>
      </c>
      <c r="AG221" s="18" t="s">
        <v>184</v>
      </c>
      <c r="AH221" s="1" t="s">
        <v>108</v>
      </c>
      <c r="AI221" s="1" t="s">
        <v>166</v>
      </c>
      <c r="AJ221" s="36">
        <f>IF(Table1[[#This Row],[Scope]]="Low",1,IF(Table1[[#This Row],[Scope]]="Medium",2,IF(Table1[[#This Row],[Scope]]="High",3,"")))</f>
        <v>3</v>
      </c>
      <c r="AK221" s="36">
        <v>1</v>
      </c>
      <c r="AL221" s="18" t="s">
        <v>1298</v>
      </c>
      <c r="AM221" s="18" t="s">
        <v>924</v>
      </c>
      <c r="AN221" s="1" t="s">
        <v>581</v>
      </c>
      <c r="AO221" s="18" t="str">
        <f>_xlfn.TEXTJOIN(", ",TRUE,Table1[[#This Row],[Primary Assignee]:[Tertiary Assignee]])</f>
        <v>Shwetha Chandrashekhar, Yi-Hui Chang, Nicholas Gregoretti</v>
      </c>
      <c r="AP221" s="18" t="s">
        <v>111</v>
      </c>
      <c r="AQ221" s="51">
        <v>45225</v>
      </c>
      <c r="AR221" s="40"/>
      <c r="AS221" s="51">
        <v>45260</v>
      </c>
      <c r="AT221" s="39"/>
      <c r="AU221" s="48">
        <f>(Table1[[#This Row],[Start time]])</f>
        <v>45218.517523148148</v>
      </c>
      <c r="AV221" s="52">
        <f>IF(AND(Table1[[#This Row],[Current Status]]="Closed",AS221&lt;&gt;""),AS221-AU221,"")</f>
        <v>41.48247685185197</v>
      </c>
      <c r="AW221" s="63"/>
      <c r="AX221" s="64"/>
    </row>
    <row r="222" spans="1:50" ht="35.15" customHeight="1" x14ac:dyDescent="0.35">
      <c r="A222" s="20">
        <v>244</v>
      </c>
      <c r="B222" s="21">
        <v>45218.744120370371</v>
      </c>
      <c r="C222" s="21">
        <v>45218.746944444443</v>
      </c>
      <c r="D222" s="32" t="s">
        <v>93</v>
      </c>
      <c r="E222" s="18" t="s">
        <v>92</v>
      </c>
      <c r="F222" s="18" t="s">
        <v>90</v>
      </c>
      <c r="G222" s="18"/>
      <c r="H222" s="18" t="s">
        <v>234</v>
      </c>
      <c r="I222" s="18"/>
      <c r="J222" s="18"/>
      <c r="K222" s="18" t="s">
        <v>98</v>
      </c>
      <c r="L222" s="1"/>
      <c r="M222" s="34"/>
      <c r="N222" s="1" t="s">
        <v>96</v>
      </c>
      <c r="O222" s="18" t="s">
        <v>263</v>
      </c>
      <c r="P222" s="32" t="s">
        <v>264</v>
      </c>
      <c r="Q222" s="18"/>
      <c r="R222" s="18"/>
      <c r="S222" s="38">
        <v>45229</v>
      </c>
      <c r="T222" s="1" t="s">
        <v>715</v>
      </c>
      <c r="U222" s="18" t="s">
        <v>98</v>
      </c>
      <c r="V222" s="18" t="s">
        <v>1364</v>
      </c>
      <c r="W222" s="18" t="s">
        <v>1365</v>
      </c>
      <c r="X222" s="18" t="s">
        <v>101</v>
      </c>
      <c r="Y222" s="18"/>
      <c r="Z222" s="18"/>
      <c r="AA222" s="18" t="s">
        <v>104</v>
      </c>
      <c r="AB222" s="38">
        <v>45247</v>
      </c>
      <c r="AC222" s="7" t="s">
        <v>789</v>
      </c>
      <c r="AD222" s="38" t="s">
        <v>720</v>
      </c>
      <c r="AE222" s="18" t="s">
        <v>175</v>
      </c>
      <c r="AF222" s="18" t="s">
        <v>1366</v>
      </c>
      <c r="AG222" s="18" t="s">
        <v>184</v>
      </c>
      <c r="AH222" s="1" t="s">
        <v>108</v>
      </c>
      <c r="AI222" s="1" t="s">
        <v>109</v>
      </c>
      <c r="AJ222" s="36">
        <f>IF(Table1[[#This Row],[Scope]]="Low",1,IF(Table1[[#This Row],[Scope]]="Medium",2,IF(Table1[[#This Row],[Scope]]="High",3,"")))</f>
        <v>2</v>
      </c>
      <c r="AK222" s="36">
        <v>0.5</v>
      </c>
      <c r="AL222" s="18" t="s">
        <v>1320</v>
      </c>
      <c r="AM222" s="18" t="s">
        <v>30</v>
      </c>
      <c r="AO222" s="18" t="str">
        <f>_xlfn.TEXTJOIN(", ",TRUE,Table1[[#This Row],[Primary Assignee]:[Tertiary Assignee]])</f>
        <v>Veronica Holleran, Michael Gilman</v>
      </c>
      <c r="AP222" s="18" t="s">
        <v>111</v>
      </c>
      <c r="AQ222" s="40">
        <v>45243</v>
      </c>
      <c r="AR222" s="40"/>
      <c r="AS222" s="40">
        <v>45247</v>
      </c>
      <c r="AT222" s="32" t="s">
        <v>1367</v>
      </c>
      <c r="AU222" s="48">
        <f>(Table1[[#This Row],[Start time]])</f>
        <v>45218.744120370371</v>
      </c>
      <c r="AV222" s="52">
        <f>IF(AND(Table1[[#This Row],[Current Status]]="Closed",AS222&lt;&gt;""),AS222-AU222,"")</f>
        <v>28.255879629628907</v>
      </c>
    </row>
    <row r="223" spans="1:50" ht="35.15" customHeight="1" x14ac:dyDescent="0.35">
      <c r="A223" s="20">
        <v>245</v>
      </c>
      <c r="B223" s="21">
        <v>45218.747013888889</v>
      </c>
      <c r="C223" s="21">
        <v>45218.752951388888</v>
      </c>
      <c r="D223" s="32" t="s">
        <v>93</v>
      </c>
      <c r="E223" s="18" t="s">
        <v>92</v>
      </c>
      <c r="F223" s="18" t="s">
        <v>90</v>
      </c>
      <c r="G223" s="18"/>
      <c r="H223" s="18" t="s">
        <v>1049</v>
      </c>
      <c r="I223" s="18"/>
      <c r="J223" s="18"/>
      <c r="K223" s="18" t="s">
        <v>98</v>
      </c>
      <c r="L223" s="1"/>
      <c r="M223" s="34"/>
      <c r="N223" s="1" t="s">
        <v>96</v>
      </c>
      <c r="O223" s="18" t="s">
        <v>932</v>
      </c>
      <c r="P223" s="32" t="s">
        <v>1176</v>
      </c>
      <c r="Q223" s="18"/>
      <c r="R223" s="18"/>
      <c r="S223" s="38">
        <v>45224</v>
      </c>
      <c r="T223" s="1" t="s">
        <v>727</v>
      </c>
      <c r="U223" s="18" t="s">
        <v>98</v>
      </c>
      <c r="V223" s="18" t="s">
        <v>1368</v>
      </c>
      <c r="W223" s="18" t="s">
        <v>1369</v>
      </c>
      <c r="X223" s="18" t="s">
        <v>101</v>
      </c>
      <c r="Y223" s="18"/>
      <c r="Z223" s="18"/>
      <c r="AA223" s="18" t="s">
        <v>104</v>
      </c>
      <c r="AB223" s="38">
        <v>45240</v>
      </c>
      <c r="AC223" s="7" t="s">
        <v>789</v>
      </c>
      <c r="AD223" s="38" t="s">
        <v>720</v>
      </c>
      <c r="AE223" s="18" t="s">
        <v>175</v>
      </c>
      <c r="AF223" s="18" t="s">
        <v>1370</v>
      </c>
      <c r="AG223" s="18" t="s">
        <v>184</v>
      </c>
      <c r="AH223" s="1" t="s">
        <v>893</v>
      </c>
      <c r="AI223" s="1" t="s">
        <v>109</v>
      </c>
      <c r="AJ223" s="36">
        <f>IF(Table1[[#This Row],[Scope]]="Low",1,IF(Table1[[#This Row],[Scope]]="Medium",2,IF(Table1[[#This Row],[Scope]]="High",3,"")))</f>
        <v>2</v>
      </c>
      <c r="AK223" s="36">
        <v>0.5</v>
      </c>
      <c r="AL223" s="18"/>
      <c r="AM223" s="18"/>
      <c r="AO223" s="18" t="str">
        <f>_xlfn.TEXTJOIN(", ",TRUE,Table1[[#This Row],[Primary Assignee]:[Tertiary Assignee]])</f>
        <v/>
      </c>
      <c r="AP223" s="18" t="s">
        <v>351</v>
      </c>
      <c r="AQ223" s="40"/>
      <c r="AR223" s="40"/>
      <c r="AS223" s="40"/>
      <c r="AT223" s="32" t="s">
        <v>1292</v>
      </c>
      <c r="AU223" s="48">
        <f>(Table1[[#This Row],[Start time]])</f>
        <v>45218.747013888889</v>
      </c>
      <c r="AV223" s="52" t="str">
        <f>IF(AND(Table1[[#This Row],[Current Status]]="Closed",AS223&lt;&gt;""),AS223-AU223,"")</f>
        <v/>
      </c>
      <c r="AW223" s="63" t="s">
        <v>668</v>
      </c>
      <c r="AX223" s="64"/>
    </row>
    <row r="224" spans="1:50" ht="35.15" customHeight="1" x14ac:dyDescent="0.35">
      <c r="A224" s="20">
        <v>246</v>
      </c>
      <c r="B224" s="21">
        <v>45218.800798611112</v>
      </c>
      <c r="C224" s="21">
        <v>45218.803229166668</v>
      </c>
      <c r="D224" s="32" t="s">
        <v>93</v>
      </c>
      <c r="E224" s="18" t="s">
        <v>92</v>
      </c>
      <c r="F224" s="18" t="s">
        <v>90</v>
      </c>
      <c r="G224" s="18"/>
      <c r="H224" s="18" t="s">
        <v>234</v>
      </c>
      <c r="I224" s="18"/>
      <c r="J224" s="18"/>
      <c r="K224" s="18" t="s">
        <v>98</v>
      </c>
      <c r="L224" s="1"/>
      <c r="M224" s="34"/>
      <c r="N224" s="1" t="s">
        <v>96</v>
      </c>
      <c r="O224" s="18" t="s">
        <v>263</v>
      </c>
      <c r="P224" s="32" t="s">
        <v>264</v>
      </c>
      <c r="Q224" s="18"/>
      <c r="R224" s="18"/>
      <c r="S224" s="38">
        <v>45222</v>
      </c>
      <c r="T224" s="1" t="s">
        <v>727</v>
      </c>
      <c r="U224" s="18" t="s">
        <v>98</v>
      </c>
      <c r="V224" s="18" t="s">
        <v>1371</v>
      </c>
      <c r="W224" s="18" t="s">
        <v>1372</v>
      </c>
      <c r="X224" s="18" t="s">
        <v>101</v>
      </c>
      <c r="Y224" s="18"/>
      <c r="Z224" s="18"/>
      <c r="AA224" s="18" t="s">
        <v>191</v>
      </c>
      <c r="AB224" s="38">
        <v>45233</v>
      </c>
      <c r="AC224" s="7" t="s">
        <v>789</v>
      </c>
      <c r="AD224" s="38" t="s">
        <v>720</v>
      </c>
      <c r="AE224" s="18" t="s">
        <v>165</v>
      </c>
      <c r="AF224" s="18" t="s">
        <v>1373</v>
      </c>
      <c r="AG224" s="18" t="s">
        <v>184</v>
      </c>
      <c r="AH224" s="1" t="s">
        <v>108</v>
      </c>
      <c r="AI224" s="1" t="s">
        <v>109</v>
      </c>
      <c r="AJ224" s="36">
        <f>IF(Table1[[#This Row],[Scope]]="Low",1,IF(Table1[[#This Row],[Scope]]="Medium",2,IF(Table1[[#This Row],[Scope]]="High",3,"")))</f>
        <v>2</v>
      </c>
      <c r="AK224" s="36">
        <v>0.5</v>
      </c>
      <c r="AL224" s="18" t="s">
        <v>1320</v>
      </c>
      <c r="AM224" s="18" t="s">
        <v>30</v>
      </c>
      <c r="AN224" s="1" t="s">
        <v>581</v>
      </c>
      <c r="AO224" s="18" t="str">
        <f>_xlfn.TEXTJOIN(", ",TRUE,Table1[[#This Row],[Primary Assignee]:[Tertiary Assignee]])</f>
        <v>Veronica Holleran, Michael Gilman, Nicholas Gregoretti</v>
      </c>
      <c r="AP224" s="18" t="s">
        <v>111</v>
      </c>
      <c r="AQ224" s="40">
        <v>45222</v>
      </c>
      <c r="AR224" s="40"/>
      <c r="AS224" s="40">
        <v>45240</v>
      </c>
      <c r="AT224" s="32" t="s">
        <v>1292</v>
      </c>
      <c r="AU224" s="48">
        <f>(Table1[[#This Row],[Start time]])</f>
        <v>45218.800798611112</v>
      </c>
      <c r="AV224" s="52">
        <f>IF(AND(Table1[[#This Row],[Current Status]]="Closed",AS224&lt;&gt;""),AS224-AU224,"")</f>
        <v>21.199201388888469</v>
      </c>
    </row>
    <row r="225" spans="1:50" ht="35.15" customHeight="1" x14ac:dyDescent="0.35">
      <c r="A225" s="20">
        <v>247</v>
      </c>
      <c r="B225" s="21">
        <v>45222.289814814816</v>
      </c>
      <c r="C225" s="21">
        <v>45222.291400462964</v>
      </c>
      <c r="D225" s="32" t="s">
        <v>348</v>
      </c>
      <c r="E225" s="18" t="s">
        <v>347</v>
      </c>
      <c r="F225" s="18" t="s">
        <v>289</v>
      </c>
      <c r="G225" s="18" t="s">
        <v>290</v>
      </c>
      <c r="H225" s="18"/>
      <c r="I225" s="18"/>
      <c r="J225" s="18"/>
      <c r="K225" s="18" t="s">
        <v>98</v>
      </c>
      <c r="L225" s="1"/>
      <c r="M225" s="34"/>
      <c r="N225" s="1" t="s">
        <v>98</v>
      </c>
      <c r="O225" s="18"/>
      <c r="P225" s="32"/>
      <c r="Q225" s="18"/>
      <c r="R225" s="18"/>
      <c r="S225" s="38">
        <v>45222</v>
      </c>
      <c r="T225" s="1" t="s">
        <v>740</v>
      </c>
      <c r="U225" s="18" t="s">
        <v>98</v>
      </c>
      <c r="V225" s="18" t="s">
        <v>1374</v>
      </c>
      <c r="W225" s="18" t="s">
        <v>1375</v>
      </c>
      <c r="X225" s="18" t="s">
        <v>202</v>
      </c>
      <c r="Y225" s="18"/>
      <c r="Z225" s="18"/>
      <c r="AA225" s="18" t="s">
        <v>104</v>
      </c>
      <c r="AB225" s="38">
        <v>45237</v>
      </c>
      <c r="AC225" s="7" t="s">
        <v>1296</v>
      </c>
      <c r="AD225" s="38" t="s">
        <v>96</v>
      </c>
      <c r="AE225" s="18" t="s">
        <v>175</v>
      </c>
      <c r="AF225" s="18"/>
      <c r="AG225" s="18" t="s">
        <v>1376</v>
      </c>
      <c r="AH225" s="1" t="s">
        <v>108</v>
      </c>
      <c r="AI225" s="1" t="s">
        <v>166</v>
      </c>
      <c r="AJ225" s="36">
        <f>IF(Table1[[#This Row],[Scope]]="Low",1,IF(Table1[[#This Row],[Scope]]="Medium",2,IF(Table1[[#This Row],[Scope]]="High",3,"")))</f>
        <v>3</v>
      </c>
      <c r="AK225" s="36">
        <v>1</v>
      </c>
      <c r="AL225" s="18" t="s">
        <v>1320</v>
      </c>
      <c r="AM225" s="18"/>
      <c r="AO225" s="18" t="str">
        <f>_xlfn.TEXTJOIN(", ",TRUE,Table1[[#This Row],[Primary Assignee]:[Tertiary Assignee]])</f>
        <v>Veronica Holleran</v>
      </c>
      <c r="AP225" s="18" t="s">
        <v>111</v>
      </c>
      <c r="AQ225" s="40">
        <v>45223</v>
      </c>
      <c r="AR225" s="40"/>
      <c r="AS225" s="40">
        <v>45233</v>
      </c>
      <c r="AT225" s="32" t="s">
        <v>1292</v>
      </c>
      <c r="AU225" s="48">
        <f>(Table1[[#This Row],[Start time]])</f>
        <v>45222.289814814816</v>
      </c>
      <c r="AV225" s="52">
        <f>IF(AND(Table1[[#This Row],[Current Status]]="Closed",AS225&lt;&gt;""),AS225-AU225,"")</f>
        <v>10.710185185183946</v>
      </c>
      <c r="AW225" s="63"/>
      <c r="AX225" s="64"/>
    </row>
    <row r="226" spans="1:50" ht="35.15" customHeight="1" x14ac:dyDescent="0.35">
      <c r="A226" s="20">
        <v>248</v>
      </c>
      <c r="B226" s="21">
        <v>45222.405138888891</v>
      </c>
      <c r="C226" s="21">
        <v>45222.409444444442</v>
      </c>
      <c r="D226" s="32" t="s">
        <v>1377</v>
      </c>
      <c r="E226" s="18" t="s">
        <v>695</v>
      </c>
      <c r="F226" s="18" t="s">
        <v>90</v>
      </c>
      <c r="G226" s="18"/>
      <c r="H226" s="18" t="s">
        <v>234</v>
      </c>
      <c r="I226" s="18"/>
      <c r="J226" s="18"/>
      <c r="K226" s="18" t="s">
        <v>98</v>
      </c>
      <c r="L226" s="1"/>
      <c r="M226" s="34"/>
      <c r="N226" s="1" t="s">
        <v>96</v>
      </c>
      <c r="O226" s="18" t="s">
        <v>263</v>
      </c>
      <c r="P226" s="32" t="s">
        <v>264</v>
      </c>
      <c r="Q226" s="18"/>
      <c r="R226" s="18"/>
      <c r="S226" s="38">
        <v>45062</v>
      </c>
      <c r="T226" s="1" t="s">
        <v>727</v>
      </c>
      <c r="U226" s="18" t="s">
        <v>98</v>
      </c>
      <c r="V226" s="18" t="s">
        <v>755</v>
      </c>
      <c r="W226" s="18" t="s">
        <v>756</v>
      </c>
      <c r="X226" s="18" t="s">
        <v>101</v>
      </c>
      <c r="Y226" s="18"/>
      <c r="Z226" s="18"/>
      <c r="AA226" s="18" t="s">
        <v>210</v>
      </c>
      <c r="AB226" s="38">
        <v>45237</v>
      </c>
      <c r="AC226" s="7" t="s">
        <v>1378</v>
      </c>
      <c r="AD226" s="38" t="s">
        <v>96</v>
      </c>
      <c r="AE226" s="18" t="s">
        <v>175</v>
      </c>
      <c r="AF226" s="18" t="s">
        <v>1379</v>
      </c>
      <c r="AG226" s="18" t="s">
        <v>184</v>
      </c>
      <c r="AH226" s="1" t="s">
        <v>108</v>
      </c>
      <c r="AI226" s="1" t="s">
        <v>109</v>
      </c>
      <c r="AJ226" s="36">
        <f>IF(Table1[[#This Row],[Scope]]="Low",1,IF(Table1[[#This Row],[Scope]]="Medium",2,IF(Table1[[#This Row],[Scope]]="High",3,"")))</f>
        <v>2</v>
      </c>
      <c r="AK226" s="36">
        <v>0.33</v>
      </c>
      <c r="AL226" s="18" t="s">
        <v>695</v>
      </c>
      <c r="AM226" s="18"/>
      <c r="AO226" s="18" t="str">
        <f>_xlfn.TEXTJOIN(", ",TRUE,Table1[[#This Row],[Primary Assignee]:[Tertiary Assignee]])</f>
        <v>Logan Webb</v>
      </c>
      <c r="AP226" s="18" t="s">
        <v>111</v>
      </c>
      <c r="AQ226" s="40"/>
      <c r="AR226" s="40"/>
      <c r="AS226" s="40">
        <v>45268</v>
      </c>
      <c r="AT226" s="32"/>
      <c r="AU226" s="48">
        <f>(Table1[[#This Row],[Start time]])</f>
        <v>45222.405138888891</v>
      </c>
      <c r="AV226" s="52">
        <f>IF(AND(Table1[[#This Row],[Current Status]]="Closed",AS226&lt;&gt;""),AS226-AU226,"")</f>
        <v>45.594861111108912</v>
      </c>
      <c r="AW226" t="s">
        <v>668</v>
      </c>
    </row>
    <row r="227" spans="1:50" ht="35.15" customHeight="1" x14ac:dyDescent="0.35">
      <c r="A227" s="20">
        <v>249</v>
      </c>
      <c r="B227" s="21">
        <v>45222.534351851849</v>
      </c>
      <c r="C227" s="21">
        <v>45222.536400462966</v>
      </c>
      <c r="D227" s="32" t="s">
        <v>287</v>
      </c>
      <c r="E227" s="18" t="s">
        <v>288</v>
      </c>
      <c r="F227" s="18" t="s">
        <v>289</v>
      </c>
      <c r="G227" s="18" t="s">
        <v>290</v>
      </c>
      <c r="H227" s="18"/>
      <c r="I227" s="18"/>
      <c r="J227" s="18"/>
      <c r="K227" s="18" t="s">
        <v>98</v>
      </c>
      <c r="L227" s="1"/>
      <c r="M227" s="34"/>
      <c r="N227" s="1" t="s">
        <v>96</v>
      </c>
      <c r="O227" s="18" t="s">
        <v>1380</v>
      </c>
      <c r="P227" s="32" t="s">
        <v>1381</v>
      </c>
      <c r="Q227" s="18"/>
      <c r="R227" s="18"/>
      <c r="S227" s="38">
        <v>45222</v>
      </c>
      <c r="T227" s="1" t="s">
        <v>697</v>
      </c>
      <c r="U227" s="18" t="s">
        <v>98</v>
      </c>
      <c r="V227" s="18" t="s">
        <v>1382</v>
      </c>
      <c r="W227" s="18" t="s">
        <v>1383</v>
      </c>
      <c r="X227" s="18" t="s">
        <v>189</v>
      </c>
      <c r="Y227" s="18"/>
      <c r="Z227" s="18"/>
      <c r="AA227" s="18" t="s">
        <v>104</v>
      </c>
      <c r="AB227" s="38">
        <v>45231</v>
      </c>
      <c r="AC227" s="7" t="s">
        <v>848</v>
      </c>
      <c r="AD227" s="38" t="s">
        <v>720</v>
      </c>
      <c r="AE227" s="18" t="s">
        <v>120</v>
      </c>
      <c r="AF227" s="18" t="s">
        <v>1384</v>
      </c>
      <c r="AG227" s="18" t="s">
        <v>184</v>
      </c>
      <c r="AH227" s="1" t="s">
        <v>108</v>
      </c>
      <c r="AI227" s="1" t="s">
        <v>166</v>
      </c>
      <c r="AJ227" s="36">
        <f>IF(Table1[[#This Row],[Scope]]="Low",1,IF(Table1[[#This Row],[Scope]]="Medium",2,IF(Table1[[#This Row],[Scope]]="High",3,"")))</f>
        <v>3</v>
      </c>
      <c r="AK227" s="36">
        <v>1</v>
      </c>
      <c r="AL227" s="18" t="s">
        <v>945</v>
      </c>
      <c r="AM227" s="18" t="s">
        <v>630</v>
      </c>
      <c r="AO227" s="18" t="str">
        <f>_xlfn.TEXTJOIN(", ",TRUE,Table1[[#This Row],[Primary Assignee]:[Tertiary Assignee]])</f>
        <v>(Maddy) Madhusudan Purushothaman, Kapil Sable</v>
      </c>
      <c r="AP227" s="18" t="s">
        <v>111</v>
      </c>
      <c r="AQ227" s="40">
        <v>45223</v>
      </c>
      <c r="AR227" s="40"/>
      <c r="AS227" s="40">
        <v>45261</v>
      </c>
      <c r="AT227" s="32" t="s">
        <v>1385</v>
      </c>
      <c r="AU227" s="48">
        <f>(Table1[[#This Row],[Start time]])</f>
        <v>45222.534351851849</v>
      </c>
      <c r="AV227" s="52">
        <f>IF(AND(Table1[[#This Row],[Current Status]]="Closed",AS227&lt;&gt;""),AS227-AU227,"")</f>
        <v>38.465648148150649</v>
      </c>
      <c r="AW227" s="63" t="s">
        <v>668</v>
      </c>
      <c r="AX227" s="64"/>
    </row>
    <row r="228" spans="1:50" s="13" customFormat="1" ht="35.15" customHeight="1" x14ac:dyDescent="0.35">
      <c r="A228" s="20">
        <v>250</v>
      </c>
      <c r="B228" s="21">
        <v>45225.319560185184</v>
      </c>
      <c r="C228" s="21">
        <v>45225.320590277777</v>
      </c>
      <c r="D228" s="32" t="s">
        <v>1255</v>
      </c>
      <c r="E228" s="18" t="s">
        <v>1256</v>
      </c>
      <c r="F228" s="18" t="s">
        <v>176</v>
      </c>
      <c r="G228" s="18"/>
      <c r="H228" s="18"/>
      <c r="I228" s="18"/>
      <c r="J228" s="18" t="s">
        <v>531</v>
      </c>
      <c r="K228" s="18" t="s">
        <v>98</v>
      </c>
      <c r="L228" s="1"/>
      <c r="M228" s="34"/>
      <c r="N228" s="1" t="s">
        <v>98</v>
      </c>
      <c r="O228" s="18"/>
      <c r="P228" s="32"/>
      <c r="Q228" s="18"/>
      <c r="R228" s="18"/>
      <c r="S228" s="38">
        <v>45225</v>
      </c>
      <c r="T228" s="1" t="s">
        <v>740</v>
      </c>
      <c r="U228" s="18" t="s">
        <v>148</v>
      </c>
      <c r="V228" s="18" t="s">
        <v>149</v>
      </c>
      <c r="W228" s="18" t="s">
        <v>1386</v>
      </c>
      <c r="X228" s="18" t="s">
        <v>746</v>
      </c>
      <c r="Y228" s="18"/>
      <c r="Z228" s="18"/>
      <c r="AA228" s="18"/>
      <c r="AB228" s="38"/>
      <c r="AC228" s="7" t="s">
        <v>1387</v>
      </c>
      <c r="AD228" s="38" t="s">
        <v>720</v>
      </c>
      <c r="AE228" s="18" t="s">
        <v>706</v>
      </c>
      <c r="AF228" s="18" t="s">
        <v>1388</v>
      </c>
      <c r="AG228" s="18" t="s">
        <v>774</v>
      </c>
      <c r="AH228" s="1" t="s">
        <v>108</v>
      </c>
      <c r="AI228" s="1" t="s">
        <v>109</v>
      </c>
      <c r="AJ228" s="36">
        <f>IF(Table1[[#This Row],[Scope]]="Low",1,IF(Table1[[#This Row],[Scope]]="Medium",2,IF(Table1[[#This Row],[Scope]]="High",3,"")))</f>
        <v>2</v>
      </c>
      <c r="AK228" s="36">
        <v>0.5</v>
      </c>
      <c r="AL228" s="18" t="s">
        <v>924</v>
      </c>
      <c r="AM228" s="18"/>
      <c r="AN228" s="1"/>
      <c r="AO228" s="18" t="str">
        <f>_xlfn.TEXTJOIN(", ",TRUE,Table1[[#This Row],[Primary Assignee]:[Tertiary Assignee]])</f>
        <v>Yi-Hui Chang</v>
      </c>
      <c r="AP228" s="18" t="s">
        <v>111</v>
      </c>
      <c r="AQ228" s="40"/>
      <c r="AR228" s="40"/>
      <c r="AS228" s="40">
        <v>45250</v>
      </c>
      <c r="AT228" s="32"/>
      <c r="AU228" s="48">
        <f>(Table1[[#This Row],[Start time]])</f>
        <v>45225.319560185184</v>
      </c>
      <c r="AV228" s="52">
        <f>IF(AND(Table1[[#This Row],[Current Status]]="Closed",AS228&lt;&gt;""),AS228-AU228,"")</f>
        <v>24.680439814816054</v>
      </c>
      <c r="AW228"/>
      <c r="AX228" s="1"/>
    </row>
    <row r="229" spans="1:50" ht="35.15" customHeight="1" x14ac:dyDescent="0.35">
      <c r="A229" s="20">
        <v>251</v>
      </c>
      <c r="B229" s="21">
        <v>45225.448645833334</v>
      </c>
      <c r="C229" s="21">
        <v>45225.450995370367</v>
      </c>
      <c r="D229" s="32" t="s">
        <v>1389</v>
      </c>
      <c r="E229" s="18" t="s">
        <v>1390</v>
      </c>
      <c r="F229" s="18" t="s">
        <v>155</v>
      </c>
      <c r="G229" s="18"/>
      <c r="H229" s="18"/>
      <c r="I229" s="18" t="s">
        <v>222</v>
      </c>
      <c r="J229" s="18"/>
      <c r="K229" s="18" t="s">
        <v>98</v>
      </c>
      <c r="L229" s="1"/>
      <c r="M229" s="34"/>
      <c r="N229" s="1" t="s">
        <v>98</v>
      </c>
      <c r="O229" s="18"/>
      <c r="P229" s="32"/>
      <c r="Q229" s="18"/>
      <c r="R229" s="18"/>
      <c r="S229" s="38">
        <v>45229</v>
      </c>
      <c r="T229" s="1" t="s">
        <v>715</v>
      </c>
      <c r="U229" s="18" t="s">
        <v>98</v>
      </c>
      <c r="V229" s="18" t="s">
        <v>1391</v>
      </c>
      <c r="W229" s="18" t="s">
        <v>1392</v>
      </c>
      <c r="X229" s="18" t="s">
        <v>202</v>
      </c>
      <c r="Y229" s="18"/>
      <c r="Z229" s="18"/>
      <c r="AA229" s="18" t="s">
        <v>104</v>
      </c>
      <c r="AB229" s="38">
        <v>45261</v>
      </c>
      <c r="AC229" s="7" t="s">
        <v>723</v>
      </c>
      <c r="AD229" s="38" t="s">
        <v>98</v>
      </c>
      <c r="AE229" s="18" t="s">
        <v>165</v>
      </c>
      <c r="AF229" s="18" t="s">
        <v>1393</v>
      </c>
      <c r="AG229" s="18" t="s">
        <v>774</v>
      </c>
      <c r="AH229" s="1" t="s">
        <v>108</v>
      </c>
      <c r="AI229" s="1" t="s">
        <v>142</v>
      </c>
      <c r="AJ229" s="36">
        <f>IF(Table1[[#This Row],[Scope]]="Low",1,IF(Table1[[#This Row],[Scope]]="Medium",2,IF(Table1[[#This Row],[Scope]]="High",3,"")))</f>
        <v>1</v>
      </c>
      <c r="AK229" s="36">
        <v>0.2</v>
      </c>
      <c r="AL229" s="18" t="s">
        <v>945</v>
      </c>
      <c r="AM229" s="18" t="s">
        <v>630</v>
      </c>
      <c r="AN229" s="1" t="s">
        <v>973</v>
      </c>
      <c r="AO229" s="18" t="str">
        <f>_xlfn.TEXTJOIN(", ",TRUE,Table1[[#This Row],[Primary Assignee]:[Tertiary Assignee]])</f>
        <v>(Maddy) Madhusudan Purushothaman, Kapil Sable, Amit Augustine Singh</v>
      </c>
      <c r="AP229" s="18" t="s">
        <v>111</v>
      </c>
      <c r="AQ229" s="40">
        <v>45229</v>
      </c>
      <c r="AR229" s="40"/>
      <c r="AS229" s="40">
        <v>45261</v>
      </c>
      <c r="AT229" s="40" t="s">
        <v>1394</v>
      </c>
      <c r="AU229" s="48">
        <f>(Table1[[#This Row],[Start time]])</f>
        <v>45225.448645833334</v>
      </c>
      <c r="AV229" s="52">
        <f>IF(AND(Table1[[#This Row],[Current Status]]="Closed",AS229&lt;&gt;""),AS229-AU229,"")</f>
        <v>35.551354166665988</v>
      </c>
      <c r="AW229" s="63"/>
      <c r="AX229" s="64"/>
    </row>
    <row r="230" spans="1:50" ht="35.15" customHeight="1" x14ac:dyDescent="0.35">
      <c r="A230" s="20">
        <v>252</v>
      </c>
      <c r="B230" s="21">
        <v>45225.491909722223</v>
      </c>
      <c r="C230" s="21">
        <v>45225.585416666669</v>
      </c>
      <c r="D230" s="32" t="s">
        <v>690</v>
      </c>
      <c r="E230" s="18" t="s">
        <v>689</v>
      </c>
      <c r="F230" s="18" t="s">
        <v>90</v>
      </c>
      <c r="G230" s="18"/>
      <c r="H230" s="18" t="s">
        <v>1049</v>
      </c>
      <c r="I230" s="18"/>
      <c r="J230" s="18"/>
      <c r="K230" s="18" t="s">
        <v>96</v>
      </c>
      <c r="L230" s="1" t="s">
        <v>1395</v>
      </c>
      <c r="M230" s="34" t="s">
        <v>1396</v>
      </c>
      <c r="N230" s="1" t="s">
        <v>96</v>
      </c>
      <c r="O230" s="18" t="s">
        <v>213</v>
      </c>
      <c r="P230" s="32" t="s">
        <v>214</v>
      </c>
      <c r="Q230" s="18"/>
      <c r="R230" s="18"/>
      <c r="S230" s="38">
        <v>45229</v>
      </c>
      <c r="T230" s="1" t="s">
        <v>727</v>
      </c>
      <c r="U230" s="18" t="s">
        <v>98</v>
      </c>
      <c r="V230" s="18" t="s">
        <v>1397</v>
      </c>
      <c r="W230" s="18" t="s">
        <v>1398</v>
      </c>
      <c r="X230" s="18" t="s">
        <v>101</v>
      </c>
      <c r="Y230" s="18"/>
      <c r="Z230" s="18"/>
      <c r="AA230" s="18" t="s">
        <v>104</v>
      </c>
      <c r="AB230" s="38">
        <v>45240</v>
      </c>
      <c r="AC230" s="7" t="s">
        <v>731</v>
      </c>
      <c r="AD230" s="38" t="s">
        <v>720</v>
      </c>
      <c r="AE230" s="18" t="s">
        <v>165</v>
      </c>
      <c r="AF230" s="18" t="s">
        <v>1399</v>
      </c>
      <c r="AG230" s="18" t="s">
        <v>184</v>
      </c>
      <c r="AH230" s="1" t="s">
        <v>108</v>
      </c>
      <c r="AI230" s="1" t="s">
        <v>109</v>
      </c>
      <c r="AJ230" s="36">
        <f>IF(Table1[[#This Row],[Scope]]="Low",1,IF(Table1[[#This Row],[Scope]]="Medium",2,IF(Table1[[#This Row],[Scope]]="High",3,"")))</f>
        <v>2</v>
      </c>
      <c r="AK230" s="36">
        <v>0.5</v>
      </c>
      <c r="AL230" s="18" t="s">
        <v>1298</v>
      </c>
      <c r="AM230" s="18" t="s">
        <v>581</v>
      </c>
      <c r="AO230" s="18" t="str">
        <f>_xlfn.TEXTJOIN(", ",TRUE,Table1[[#This Row],[Primary Assignee]:[Tertiary Assignee]])</f>
        <v>Shwetha Chandrashekhar, Nicholas Gregoretti</v>
      </c>
      <c r="AP230" s="18" t="s">
        <v>111</v>
      </c>
      <c r="AQ230" s="51">
        <v>45257</v>
      </c>
      <c r="AR230" s="40"/>
      <c r="AS230" s="51">
        <v>45273</v>
      </c>
      <c r="AT230" s="32" t="s">
        <v>1292</v>
      </c>
      <c r="AU230" s="48">
        <f>(Table1[[#This Row],[Start time]])</f>
        <v>45225.491909722223</v>
      </c>
      <c r="AV230" s="52">
        <f>IF(AND(Table1[[#This Row],[Current Status]]="Closed",AS230&lt;&gt;""),AS230-AU230,"")</f>
        <v>47.508090277777228</v>
      </c>
    </row>
    <row r="231" spans="1:50" ht="35.15" customHeight="1" x14ac:dyDescent="0.35">
      <c r="A231" s="20">
        <v>253</v>
      </c>
      <c r="B231" s="21">
        <v>45225.638819444444</v>
      </c>
      <c r="C231" s="21">
        <v>45225.641712962963</v>
      </c>
      <c r="D231" s="32" t="s">
        <v>1247</v>
      </c>
      <c r="E231" s="18" t="s">
        <v>1320</v>
      </c>
      <c r="F231" s="18" t="s">
        <v>155</v>
      </c>
      <c r="G231" s="18"/>
      <c r="H231" s="18"/>
      <c r="I231" s="18" t="s">
        <v>222</v>
      </c>
      <c r="J231" s="18"/>
      <c r="K231" s="18" t="s">
        <v>96</v>
      </c>
      <c r="L231" s="1" t="s">
        <v>1248</v>
      </c>
      <c r="M231" s="34" t="s">
        <v>1249</v>
      </c>
      <c r="N231" s="1" t="s">
        <v>96</v>
      </c>
      <c r="O231" s="18" t="s">
        <v>1248</v>
      </c>
      <c r="P231" s="32" t="s">
        <v>1249</v>
      </c>
      <c r="Q231" s="18"/>
      <c r="R231" s="18"/>
      <c r="S231" s="38">
        <v>45209</v>
      </c>
      <c r="T231" s="1" t="s">
        <v>697</v>
      </c>
      <c r="U231" s="18" t="s">
        <v>148</v>
      </c>
      <c r="V231" s="18" t="s">
        <v>149</v>
      </c>
      <c r="W231" s="18" t="s">
        <v>1400</v>
      </c>
      <c r="X231" s="18" t="s">
        <v>202</v>
      </c>
      <c r="Y231" s="18"/>
      <c r="Z231" s="18"/>
      <c r="AA231" s="18"/>
      <c r="AB231" s="38"/>
      <c r="AC231" s="7" t="s">
        <v>1401</v>
      </c>
      <c r="AD231" s="38" t="s">
        <v>96</v>
      </c>
      <c r="AE231" s="18" t="s">
        <v>706</v>
      </c>
      <c r="AF231" s="18" t="s">
        <v>1402</v>
      </c>
      <c r="AG231" s="18" t="s">
        <v>774</v>
      </c>
      <c r="AH231" s="1" t="s">
        <v>108</v>
      </c>
      <c r="AI231" s="1" t="s">
        <v>142</v>
      </c>
      <c r="AJ231" s="36">
        <f>IF(Table1[[#This Row],[Scope]]="Low",1,IF(Table1[[#This Row],[Scope]]="Medium",2,IF(Table1[[#This Row],[Scope]]="High",3,"")))</f>
        <v>1</v>
      </c>
      <c r="AK231" s="36">
        <v>0.33</v>
      </c>
      <c r="AL231" s="18" t="s">
        <v>1320</v>
      </c>
      <c r="AM231" s="18"/>
      <c r="AO231" s="18" t="str">
        <f>_xlfn.TEXTJOIN(", ",TRUE,Table1[[#This Row],[Primary Assignee]:[Tertiary Assignee]])</f>
        <v>Veronica Holleran</v>
      </c>
      <c r="AP231" s="18" t="s">
        <v>111</v>
      </c>
      <c r="AQ231" s="40"/>
      <c r="AR231" s="40">
        <v>45327</v>
      </c>
      <c r="AS231" s="40">
        <v>45336</v>
      </c>
      <c r="AT231" s="32"/>
      <c r="AU231" s="48">
        <f>(Table1[[#This Row],[Start time]])</f>
        <v>45225.638819444444</v>
      </c>
      <c r="AV231" s="52">
        <f>IF(AND(Table1[[#This Row],[Current Status]]="Closed",AS231&lt;&gt;""),AS231-AU231,"")</f>
        <v>110.36118055555562</v>
      </c>
      <c r="AW231" s="63"/>
      <c r="AX231" s="64"/>
    </row>
    <row r="232" spans="1:50" ht="35.15" customHeight="1" x14ac:dyDescent="0.35">
      <c r="A232" s="20">
        <v>254</v>
      </c>
      <c r="B232" s="21">
        <v>45226.384456018517</v>
      </c>
      <c r="C232" s="21">
        <v>45226.386597222219</v>
      </c>
      <c r="D232" s="32" t="s">
        <v>124</v>
      </c>
      <c r="E232" s="18" t="s">
        <v>123</v>
      </c>
      <c r="F232" s="18" t="s">
        <v>90</v>
      </c>
      <c r="G232" s="18"/>
      <c r="H232" s="18" t="s">
        <v>369</v>
      </c>
      <c r="I232" s="18"/>
      <c r="J232" s="18"/>
      <c r="K232" s="18" t="s">
        <v>96</v>
      </c>
      <c r="L232" s="1" t="s">
        <v>1403</v>
      </c>
      <c r="M232" s="34" t="s">
        <v>1404</v>
      </c>
      <c r="N232" s="1" t="s">
        <v>96</v>
      </c>
      <c r="O232" s="18" t="s">
        <v>1405</v>
      </c>
      <c r="P232" s="32" t="s">
        <v>1406</v>
      </c>
      <c r="Q232" s="18"/>
      <c r="R232" s="18"/>
      <c r="S232" s="38">
        <v>45229</v>
      </c>
      <c r="T232" s="1" t="s">
        <v>715</v>
      </c>
      <c r="U232" s="18" t="s">
        <v>98</v>
      </c>
      <c r="V232" s="18" t="s">
        <v>1407</v>
      </c>
      <c r="W232" s="18" t="s">
        <v>1408</v>
      </c>
      <c r="X232" s="18" t="s">
        <v>130</v>
      </c>
      <c r="Y232" s="18"/>
      <c r="Z232" s="18"/>
      <c r="AA232" s="18" t="s">
        <v>104</v>
      </c>
      <c r="AB232" s="38">
        <v>45243</v>
      </c>
      <c r="AC232" s="7" t="s">
        <v>719</v>
      </c>
      <c r="AD232" s="38" t="s">
        <v>96</v>
      </c>
      <c r="AE232" s="18" t="s">
        <v>192</v>
      </c>
      <c r="AF232" s="18"/>
      <c r="AG232" s="18" t="s">
        <v>184</v>
      </c>
      <c r="AH232" s="1" t="s">
        <v>893</v>
      </c>
      <c r="AI232" s="1" t="s">
        <v>142</v>
      </c>
      <c r="AJ232" s="36">
        <f>IF(Table1[[#This Row],[Scope]]="Low",1,IF(Table1[[#This Row],[Scope]]="Medium",2,IF(Table1[[#This Row],[Scope]]="High",3,"")))</f>
        <v>1</v>
      </c>
      <c r="AK232" s="36">
        <v>0.25</v>
      </c>
      <c r="AL232" s="18" t="s">
        <v>945</v>
      </c>
      <c r="AM232" s="18" t="s">
        <v>630</v>
      </c>
      <c r="AO232" s="18" t="str">
        <f>_xlfn.TEXTJOIN(", ",TRUE,Table1[[#This Row],[Primary Assignee]:[Tertiary Assignee]])</f>
        <v>(Maddy) Madhusudan Purushothaman, Kapil Sable</v>
      </c>
      <c r="AP232" s="18" t="s">
        <v>351</v>
      </c>
      <c r="AQ232" s="40"/>
      <c r="AR232" s="40"/>
      <c r="AS232" s="40"/>
      <c r="AT232" s="32" t="s">
        <v>1409</v>
      </c>
      <c r="AU232" s="48">
        <f>(Table1[[#This Row],[Start time]])</f>
        <v>45226.384456018517</v>
      </c>
      <c r="AV232" s="52" t="str">
        <f>IF(AND(Table1[[#This Row],[Current Status]]="Closed",AS232&lt;&gt;""),AS232-AU232,"")</f>
        <v/>
      </c>
    </row>
    <row r="233" spans="1:50" ht="35.15" customHeight="1" x14ac:dyDescent="0.35">
      <c r="A233" s="20">
        <v>255</v>
      </c>
      <c r="B233" s="21">
        <v>45229.410358796296</v>
      </c>
      <c r="C233" s="21">
        <v>45229.412499999999</v>
      </c>
      <c r="D233" s="32" t="s">
        <v>690</v>
      </c>
      <c r="E233" s="18" t="s">
        <v>689</v>
      </c>
      <c r="F233" s="18" t="s">
        <v>90</v>
      </c>
      <c r="G233" s="18"/>
      <c r="H233" s="18" t="s">
        <v>234</v>
      </c>
      <c r="I233" s="18"/>
      <c r="J233" s="18"/>
      <c r="K233" s="18" t="s">
        <v>98</v>
      </c>
      <c r="L233" s="1"/>
      <c r="M233" s="34"/>
      <c r="N233" s="1" t="s">
        <v>98</v>
      </c>
      <c r="O233" s="18"/>
      <c r="P233" s="32"/>
      <c r="Q233" s="18"/>
      <c r="R233" s="18"/>
      <c r="S233" s="38">
        <v>45231</v>
      </c>
      <c r="T233" s="1" t="s">
        <v>727</v>
      </c>
      <c r="U233" s="18" t="s">
        <v>98</v>
      </c>
      <c r="V233" s="18" t="s">
        <v>1410</v>
      </c>
      <c r="W233" s="18" t="s">
        <v>1411</v>
      </c>
      <c r="X233" s="18" t="s">
        <v>101</v>
      </c>
      <c r="Y233" s="18"/>
      <c r="Z233" s="18"/>
      <c r="AA233" s="18" t="s">
        <v>104</v>
      </c>
      <c r="AB233" s="38">
        <v>45240</v>
      </c>
      <c r="AC233" s="7" t="s">
        <v>699</v>
      </c>
      <c r="AD233" s="38" t="s">
        <v>720</v>
      </c>
      <c r="AE233" s="18" t="s">
        <v>120</v>
      </c>
      <c r="AF233" s="18" t="s">
        <v>1412</v>
      </c>
      <c r="AG233" s="18" t="s">
        <v>184</v>
      </c>
      <c r="AH233" s="1" t="s">
        <v>108</v>
      </c>
      <c r="AI233" s="1" t="s">
        <v>109</v>
      </c>
      <c r="AJ233" s="36">
        <f>IF(Table1[[#This Row],[Scope]]="Low",1,IF(Table1[[#This Row],[Scope]]="Medium",2,IF(Table1[[#This Row],[Scope]]="High",3,"")))</f>
        <v>2</v>
      </c>
      <c r="AK233" s="36">
        <v>1</v>
      </c>
      <c r="AL233" s="18" t="s">
        <v>1298</v>
      </c>
      <c r="AM233" s="18" t="s">
        <v>30</v>
      </c>
      <c r="AN233" s="1" t="s">
        <v>581</v>
      </c>
      <c r="AO233" s="18" t="str">
        <f>_xlfn.TEXTJOIN(", ",TRUE,Table1[[#This Row],[Primary Assignee]:[Tertiary Assignee]])</f>
        <v>Shwetha Chandrashekhar, Michael Gilman, Nicholas Gregoretti</v>
      </c>
      <c r="AP233" s="18" t="s">
        <v>111</v>
      </c>
      <c r="AQ233" s="51">
        <v>45230</v>
      </c>
      <c r="AR233" s="40"/>
      <c r="AS233" s="51">
        <v>45252</v>
      </c>
      <c r="AT233" s="32"/>
      <c r="AU233" s="48">
        <f>(Table1[[#This Row],[Start time]])</f>
        <v>45229.410358796296</v>
      </c>
      <c r="AV233" s="52">
        <f>IF(AND(Table1[[#This Row],[Current Status]]="Closed",AS233&lt;&gt;""),AS233-AU233,"")</f>
        <v>22.58964120370365</v>
      </c>
      <c r="AW233" s="63"/>
      <c r="AX233" s="64"/>
    </row>
    <row r="234" spans="1:50" ht="35.15" customHeight="1" x14ac:dyDescent="0.35">
      <c r="A234" s="20">
        <v>256</v>
      </c>
      <c r="B234" s="21">
        <v>45229.595613425925</v>
      </c>
      <c r="C234" s="21">
        <v>45229.661469907405</v>
      </c>
      <c r="D234" s="32" t="s">
        <v>1413</v>
      </c>
      <c r="E234" s="18" t="s">
        <v>1414</v>
      </c>
      <c r="F234" s="18" t="s">
        <v>155</v>
      </c>
      <c r="G234" s="18"/>
      <c r="H234" s="18"/>
      <c r="I234" s="18" t="s">
        <v>222</v>
      </c>
      <c r="J234" s="18"/>
      <c r="K234" s="18" t="s">
        <v>98</v>
      </c>
      <c r="L234" s="1"/>
      <c r="M234" s="34"/>
      <c r="N234" s="1" t="s">
        <v>98</v>
      </c>
      <c r="O234" s="18"/>
      <c r="P234" s="32"/>
      <c r="Q234" s="18"/>
      <c r="R234" s="18"/>
      <c r="S234" s="38">
        <v>45230</v>
      </c>
      <c r="T234" s="1" t="s">
        <v>727</v>
      </c>
      <c r="U234" s="18" t="s">
        <v>98</v>
      </c>
      <c r="V234" s="18" t="s">
        <v>1415</v>
      </c>
      <c r="W234" s="18" t="s">
        <v>1416</v>
      </c>
      <c r="X234" s="18" t="s">
        <v>202</v>
      </c>
      <c r="Y234" s="18"/>
      <c r="Z234" s="18"/>
      <c r="AA234" s="18" t="s">
        <v>191</v>
      </c>
      <c r="AB234" s="38">
        <v>45247</v>
      </c>
      <c r="AC234" s="7" t="s">
        <v>773</v>
      </c>
      <c r="AD234" s="38" t="s">
        <v>98</v>
      </c>
      <c r="AE234" s="18" t="s">
        <v>165</v>
      </c>
      <c r="AF234" s="18" t="s">
        <v>1417</v>
      </c>
      <c r="AG234" s="18" t="s">
        <v>1418</v>
      </c>
      <c r="AH234" s="1" t="s">
        <v>108</v>
      </c>
      <c r="AI234" s="1" t="s">
        <v>109</v>
      </c>
      <c r="AJ234" s="36">
        <f>IF(Table1[[#This Row],[Scope]]="Low",1,IF(Table1[[#This Row],[Scope]]="Medium",2,IF(Table1[[#This Row],[Scope]]="High",3,"")))</f>
        <v>2</v>
      </c>
      <c r="AK234" s="36">
        <v>0.33</v>
      </c>
      <c r="AL234" s="18" t="s">
        <v>695</v>
      </c>
      <c r="AM234" s="18" t="s">
        <v>1320</v>
      </c>
      <c r="AO234" s="18" t="str">
        <f>_xlfn.TEXTJOIN(", ",TRUE,Table1[[#This Row],[Primary Assignee]:[Tertiary Assignee]])</f>
        <v>Logan Webb, Veronica Holleran</v>
      </c>
      <c r="AP234" s="18" t="s">
        <v>111</v>
      </c>
      <c r="AQ234" s="40">
        <v>45236</v>
      </c>
      <c r="AR234" s="40"/>
      <c r="AS234" s="40">
        <v>45236</v>
      </c>
      <c r="AT234" s="32" t="s">
        <v>1292</v>
      </c>
      <c r="AU234" s="48">
        <f>(Table1[[#This Row],[Start time]])</f>
        <v>45229.595613425925</v>
      </c>
      <c r="AV234" s="52">
        <f>IF(AND(Table1[[#This Row],[Current Status]]="Closed",AS234&lt;&gt;""),AS234-AU234,"")</f>
        <v>6.4043865740750334</v>
      </c>
    </row>
    <row r="235" spans="1:50" ht="35.15" customHeight="1" x14ac:dyDescent="0.35">
      <c r="A235" s="20">
        <v>257</v>
      </c>
      <c r="B235" s="21">
        <v>45230.386388888888</v>
      </c>
      <c r="C235" s="21">
        <v>45230.388819444444</v>
      </c>
      <c r="D235" s="32" t="s">
        <v>401</v>
      </c>
      <c r="E235" s="18" t="s">
        <v>402</v>
      </c>
      <c r="F235" s="18" t="s">
        <v>90</v>
      </c>
      <c r="G235" s="18"/>
      <c r="H235" s="18" t="s">
        <v>403</v>
      </c>
      <c r="I235" s="18"/>
      <c r="J235" s="18"/>
      <c r="K235" s="18" t="s">
        <v>98</v>
      </c>
      <c r="L235" s="1"/>
      <c r="M235" s="34"/>
      <c r="N235" s="1" t="s">
        <v>96</v>
      </c>
      <c r="O235" s="18" t="s">
        <v>1419</v>
      </c>
      <c r="P235" s="32" t="s">
        <v>1420</v>
      </c>
      <c r="Q235" s="18"/>
      <c r="R235" s="18"/>
      <c r="S235" s="38">
        <v>45231</v>
      </c>
      <c r="T235" s="1" t="s">
        <v>697</v>
      </c>
      <c r="U235" s="18" t="s">
        <v>98</v>
      </c>
      <c r="V235" s="18" t="s">
        <v>1421</v>
      </c>
      <c r="W235" s="18" t="s">
        <v>1422</v>
      </c>
      <c r="X235" s="18" t="s">
        <v>139</v>
      </c>
      <c r="Y235" s="18"/>
      <c r="Z235" s="18"/>
      <c r="AA235" s="18" t="s">
        <v>104</v>
      </c>
      <c r="AB235" s="38">
        <v>45240</v>
      </c>
      <c r="AC235" s="7" t="s">
        <v>1423</v>
      </c>
      <c r="AD235" s="38" t="s">
        <v>96</v>
      </c>
      <c r="AE235" s="18" t="s">
        <v>120</v>
      </c>
      <c r="AF235" s="18"/>
      <c r="AG235" s="18" t="s">
        <v>184</v>
      </c>
      <c r="AH235" s="1" t="s">
        <v>350</v>
      </c>
      <c r="AI235" s="1" t="s">
        <v>166</v>
      </c>
      <c r="AJ235" s="36">
        <f>IF(Table1[[#This Row],[Scope]]="Low",1,IF(Table1[[#This Row],[Scope]]="Medium",2,IF(Table1[[#This Row],[Scope]]="High",3,"")))</f>
        <v>3</v>
      </c>
      <c r="AK235" s="36">
        <v>1</v>
      </c>
      <c r="AL235" s="18"/>
      <c r="AM235" s="18"/>
      <c r="AO235" s="18" t="str">
        <f>_xlfn.TEXTJOIN(", ",TRUE,Table1[[#This Row],[Primary Assignee]:[Tertiary Assignee]])</f>
        <v/>
      </c>
      <c r="AP235" s="18" t="s">
        <v>351</v>
      </c>
      <c r="AQ235" s="40"/>
      <c r="AR235" s="40"/>
      <c r="AS235" s="40"/>
      <c r="AT235" s="39" t="s">
        <v>1424</v>
      </c>
      <c r="AU235" s="48">
        <f>(Table1[[#This Row],[Start time]])</f>
        <v>45230.386388888888</v>
      </c>
      <c r="AV235" s="52" t="str">
        <f>IF(AND(Table1[[#This Row],[Current Status]]="Closed",AS235&lt;&gt;""),AS235-AU235,"")</f>
        <v/>
      </c>
      <c r="AW235" s="63"/>
      <c r="AX235" s="64"/>
    </row>
    <row r="236" spans="1:50" ht="35.15" customHeight="1" x14ac:dyDescent="0.35">
      <c r="A236" s="20">
        <v>258</v>
      </c>
      <c r="B236" s="21">
        <v>45230.923587962963</v>
      </c>
      <c r="C236" s="21">
        <v>45230.942199074074</v>
      </c>
      <c r="D236" s="32" t="s">
        <v>593</v>
      </c>
      <c r="E236" s="18" t="s">
        <v>594</v>
      </c>
      <c r="F236" s="18" t="s">
        <v>176</v>
      </c>
      <c r="G236" s="18"/>
      <c r="H236" s="18"/>
      <c r="I236" s="18"/>
      <c r="J236" s="18" t="s">
        <v>531</v>
      </c>
      <c r="K236" s="18" t="s">
        <v>98</v>
      </c>
      <c r="L236" s="1"/>
      <c r="M236" s="34"/>
      <c r="N236" s="1" t="s">
        <v>96</v>
      </c>
      <c r="O236" s="18" t="s">
        <v>1226</v>
      </c>
      <c r="P236" s="32" t="s">
        <v>1227</v>
      </c>
      <c r="Q236" s="18"/>
      <c r="R236" s="18"/>
      <c r="S236" s="38">
        <v>45231</v>
      </c>
      <c r="T236" s="1" t="s">
        <v>697</v>
      </c>
      <c r="U236" s="18" t="s">
        <v>98</v>
      </c>
      <c r="V236" s="18" t="s">
        <v>1425</v>
      </c>
      <c r="W236" s="18" t="s">
        <v>1426</v>
      </c>
      <c r="X236" s="18" t="s">
        <v>130</v>
      </c>
      <c r="Y236" s="18"/>
      <c r="Z236" s="18"/>
      <c r="AA236" s="18" t="s">
        <v>104</v>
      </c>
      <c r="AB236" s="38">
        <v>45251</v>
      </c>
      <c r="AC236" s="7" t="s">
        <v>719</v>
      </c>
      <c r="AD236" s="38" t="s">
        <v>720</v>
      </c>
      <c r="AE236" s="18" t="s">
        <v>192</v>
      </c>
      <c r="AF236" s="18" t="s">
        <v>1427</v>
      </c>
      <c r="AG236" s="18" t="s">
        <v>184</v>
      </c>
      <c r="AH236" s="1" t="s">
        <v>350</v>
      </c>
      <c r="AI236" s="1" t="s">
        <v>166</v>
      </c>
      <c r="AJ236" s="36">
        <f>IF(Table1[[#This Row],[Scope]]="Low",1,IF(Table1[[#This Row],[Scope]]="Medium",2,IF(Table1[[#This Row],[Scope]]="High",3,"")))</f>
        <v>3</v>
      </c>
      <c r="AK236" s="36">
        <v>0.5</v>
      </c>
      <c r="AL236" s="18"/>
      <c r="AM236" s="18"/>
      <c r="AO236" s="18" t="str">
        <f>_xlfn.TEXTJOIN(", ",TRUE,Table1[[#This Row],[Primary Assignee]:[Tertiary Assignee]])</f>
        <v/>
      </c>
      <c r="AP236" s="18" t="s">
        <v>351</v>
      </c>
      <c r="AQ236" s="40"/>
      <c r="AR236" s="40"/>
      <c r="AS236" s="40"/>
      <c r="AT236" s="32" t="s">
        <v>1428</v>
      </c>
      <c r="AU236" s="48">
        <f>(Table1[[#This Row],[Start time]])</f>
        <v>45230.923587962963</v>
      </c>
      <c r="AV236" s="52" t="str">
        <f>IF(AND(Table1[[#This Row],[Current Status]]="Closed",AS236&lt;&gt;""),AS236-AU236,"")</f>
        <v/>
      </c>
    </row>
    <row r="237" spans="1:50" ht="35.15" customHeight="1" x14ac:dyDescent="0.35">
      <c r="A237" s="20">
        <v>259</v>
      </c>
      <c r="B237" s="21">
        <v>45231.752743055556</v>
      </c>
      <c r="C237" s="21">
        <v>45231.756377314814</v>
      </c>
      <c r="D237" s="32" t="s">
        <v>93</v>
      </c>
      <c r="E237" s="18" t="s">
        <v>92</v>
      </c>
      <c r="F237" s="18" t="s">
        <v>90</v>
      </c>
      <c r="G237" s="18"/>
      <c r="H237" s="18" t="s">
        <v>234</v>
      </c>
      <c r="I237" s="18"/>
      <c r="J237" s="18"/>
      <c r="K237" s="18" t="s">
        <v>98</v>
      </c>
      <c r="L237" s="1"/>
      <c r="M237" s="34"/>
      <c r="N237" s="1" t="s">
        <v>96</v>
      </c>
      <c r="O237" s="18" t="s">
        <v>1429</v>
      </c>
      <c r="P237" s="32" t="s">
        <v>1430</v>
      </c>
      <c r="Q237" s="18"/>
      <c r="R237" s="18"/>
      <c r="S237" s="38">
        <v>45232</v>
      </c>
      <c r="T237" s="1" t="s">
        <v>715</v>
      </c>
      <c r="U237" s="18" t="s">
        <v>98</v>
      </c>
      <c r="V237" s="18" t="s">
        <v>901</v>
      </c>
      <c r="W237" s="18" t="s">
        <v>1431</v>
      </c>
      <c r="X237" s="18" t="s">
        <v>101</v>
      </c>
      <c r="Y237" s="18"/>
      <c r="Z237" s="18"/>
      <c r="AA237" s="18" t="s">
        <v>210</v>
      </c>
      <c r="AB237" s="38"/>
      <c r="AC237" s="7" t="s">
        <v>789</v>
      </c>
      <c r="AD237" s="38" t="s">
        <v>720</v>
      </c>
      <c r="AE237" s="18" t="s">
        <v>175</v>
      </c>
      <c r="AF237" s="18" t="s">
        <v>1432</v>
      </c>
      <c r="AG237" s="18" t="s">
        <v>184</v>
      </c>
      <c r="AH237" s="1" t="s">
        <v>108</v>
      </c>
      <c r="AI237" s="1" t="s">
        <v>109</v>
      </c>
      <c r="AJ237" s="36">
        <f>IF(Table1[[#This Row],[Scope]]="Low",1,IF(Table1[[#This Row],[Scope]]="Medium",2,IF(Table1[[#This Row],[Scope]]="High",3,"")))</f>
        <v>2</v>
      </c>
      <c r="AK237" s="36">
        <v>0.5</v>
      </c>
      <c r="AL237" s="18" t="s">
        <v>713</v>
      </c>
      <c r="AM237" s="18"/>
      <c r="AO237" s="18" t="str">
        <f>_xlfn.TEXTJOIN(", ",TRUE,Table1[[#This Row],[Primary Assignee]:[Tertiary Assignee]])</f>
        <v>Joann Boduch</v>
      </c>
      <c r="AP237" s="18" t="s">
        <v>111</v>
      </c>
      <c r="AQ237" s="40">
        <v>45233</v>
      </c>
      <c r="AR237" s="40">
        <v>45279</v>
      </c>
      <c r="AS237" s="40">
        <v>45309</v>
      </c>
      <c r="AT237" s="32"/>
      <c r="AU237" s="48">
        <f>(Table1[[#This Row],[Start time]])</f>
        <v>45231.752743055556</v>
      </c>
      <c r="AV237" s="52">
        <f>IF(AND(Table1[[#This Row],[Current Status]]="Closed",AS237&lt;&gt;""),AS237-AU237,"")</f>
        <v>77.247256944443507</v>
      </c>
      <c r="AW237" s="63"/>
      <c r="AX237" s="64"/>
    </row>
    <row r="238" spans="1:50" ht="35.15" customHeight="1" x14ac:dyDescent="0.35">
      <c r="A238" s="20">
        <v>260</v>
      </c>
      <c r="B238" s="21">
        <v>45237.754178240742</v>
      </c>
      <c r="C238" s="21">
        <v>45237.756562499999</v>
      </c>
      <c r="D238" s="32" t="s">
        <v>93</v>
      </c>
      <c r="E238" s="18" t="s">
        <v>92</v>
      </c>
      <c r="F238" s="18" t="s">
        <v>90</v>
      </c>
      <c r="G238" s="18"/>
      <c r="H238" s="18" t="s">
        <v>91</v>
      </c>
      <c r="I238" s="18"/>
      <c r="J238" s="18"/>
      <c r="K238" s="18" t="s">
        <v>98</v>
      </c>
      <c r="L238" s="1"/>
      <c r="M238" s="34"/>
      <c r="N238" s="1" t="s">
        <v>96</v>
      </c>
      <c r="O238" s="18" t="s">
        <v>1433</v>
      </c>
      <c r="P238" s="32" t="s">
        <v>1434</v>
      </c>
      <c r="Q238" s="18"/>
      <c r="R238" s="18"/>
      <c r="S238" s="38">
        <v>45238</v>
      </c>
      <c r="T238" s="1" t="s">
        <v>727</v>
      </c>
      <c r="U238" s="18" t="s">
        <v>98</v>
      </c>
      <c r="V238" s="18" t="s">
        <v>1435</v>
      </c>
      <c r="W238" s="18" t="s">
        <v>1436</v>
      </c>
      <c r="X238" s="18" t="s">
        <v>101</v>
      </c>
      <c r="Y238" s="18"/>
      <c r="Z238" s="18"/>
      <c r="AA238" s="18" t="s">
        <v>191</v>
      </c>
      <c r="AB238" s="38">
        <v>45247</v>
      </c>
      <c r="AC238" s="7" t="s">
        <v>789</v>
      </c>
      <c r="AD238" s="38" t="s">
        <v>96</v>
      </c>
      <c r="AE238" s="18" t="s">
        <v>192</v>
      </c>
      <c r="AF238" s="18" t="s">
        <v>1437</v>
      </c>
      <c r="AG238" s="18" t="s">
        <v>184</v>
      </c>
      <c r="AH238" s="1" t="s">
        <v>108</v>
      </c>
      <c r="AI238" s="1" t="s">
        <v>109</v>
      </c>
      <c r="AJ238" s="36">
        <f>IF(Table1[[#This Row],[Scope]]="Low",1,IF(Table1[[#This Row],[Scope]]="Medium",2,IF(Table1[[#This Row],[Scope]]="High",3,"")))</f>
        <v>2</v>
      </c>
      <c r="AK238" s="36">
        <v>0.5</v>
      </c>
      <c r="AL238" s="18" t="s">
        <v>904</v>
      </c>
      <c r="AM238" s="18" t="s">
        <v>945</v>
      </c>
      <c r="AN238" s="1" t="s">
        <v>1335</v>
      </c>
      <c r="AO238" s="18" t="str">
        <f>_xlfn.TEXTJOIN(", ",TRUE,Table1[[#This Row],[Primary Assignee]:[Tertiary Assignee]])</f>
        <v>Rebecca Eakin, (Maddy) Madhusudan Purushothaman, Neema Sharma</v>
      </c>
      <c r="AP238" s="18" t="s">
        <v>111</v>
      </c>
      <c r="AQ238" s="40">
        <v>45243</v>
      </c>
      <c r="AR238" s="40"/>
      <c r="AS238" s="40">
        <v>45265</v>
      </c>
      <c r="AT238" s="32" t="s">
        <v>1438</v>
      </c>
      <c r="AU238" s="48">
        <f>(Table1[[#This Row],[Start time]])</f>
        <v>45237.754178240742</v>
      </c>
      <c r="AV238" s="52">
        <f>IF(AND(Table1[[#This Row],[Current Status]]="Closed",AS238&lt;&gt;""),AS238-AU238,"")</f>
        <v>27.245821759257524</v>
      </c>
    </row>
    <row r="239" spans="1:50" ht="35.15" customHeight="1" x14ac:dyDescent="0.35">
      <c r="A239" s="20">
        <v>261</v>
      </c>
      <c r="B239" s="21">
        <v>45239.416724537034</v>
      </c>
      <c r="C239" s="21">
        <v>45239.418344907404</v>
      </c>
      <c r="D239" s="32" t="s">
        <v>1341</v>
      </c>
      <c r="E239" s="18" t="s">
        <v>1342</v>
      </c>
      <c r="F239" s="18" t="s">
        <v>176</v>
      </c>
      <c r="G239" s="18"/>
      <c r="H239" s="18"/>
      <c r="I239" s="18"/>
      <c r="J239" s="18" t="s">
        <v>531</v>
      </c>
      <c r="K239" s="18" t="s">
        <v>98</v>
      </c>
      <c r="L239" s="1"/>
      <c r="M239" s="34"/>
      <c r="N239" s="1" t="s">
        <v>98</v>
      </c>
      <c r="O239" s="18"/>
      <c r="P239" s="32"/>
      <c r="Q239" s="18"/>
      <c r="R239" s="18"/>
      <c r="S239" s="38">
        <v>45239</v>
      </c>
      <c r="T239" s="1" t="s">
        <v>697</v>
      </c>
      <c r="U239" s="18" t="s">
        <v>98</v>
      </c>
      <c r="V239" s="18" t="s">
        <v>1439</v>
      </c>
      <c r="W239" s="18" t="s">
        <v>1440</v>
      </c>
      <c r="X239" s="18" t="s">
        <v>139</v>
      </c>
      <c r="Y239" s="18"/>
      <c r="Z239" s="18"/>
      <c r="AA239" s="18" t="s">
        <v>104</v>
      </c>
      <c r="AB239" s="38">
        <v>45247</v>
      </c>
      <c r="AC239" s="7" t="s">
        <v>699</v>
      </c>
      <c r="AD239" s="38" t="s">
        <v>720</v>
      </c>
      <c r="AE239" s="18" t="s">
        <v>120</v>
      </c>
      <c r="AF239" s="18"/>
      <c r="AG239" s="18" t="s">
        <v>184</v>
      </c>
      <c r="AH239" s="1" t="s">
        <v>350</v>
      </c>
      <c r="AI239" s="1" t="s">
        <v>142</v>
      </c>
      <c r="AJ239" s="36">
        <f>IF(Table1[[#This Row],[Scope]]="Low",1,IF(Table1[[#This Row],[Scope]]="Medium",2,IF(Table1[[#This Row],[Scope]]="High",3,"")))</f>
        <v>1</v>
      </c>
      <c r="AK239" s="36">
        <v>0.33</v>
      </c>
      <c r="AL239" s="18"/>
      <c r="AM239" s="18"/>
      <c r="AN239" s="18"/>
      <c r="AO239" s="18" t="str">
        <f>_xlfn.TEXTJOIN(", ",TRUE,Table1[[#This Row],[Primary Assignee]:[Tertiary Assignee]])</f>
        <v/>
      </c>
      <c r="AP239" s="18" t="s">
        <v>351</v>
      </c>
      <c r="AQ239" s="40"/>
      <c r="AR239" s="40"/>
      <c r="AS239" s="40"/>
      <c r="AT239" s="1"/>
      <c r="AU239" s="48">
        <f>(Table1[[#This Row],[Start time]])</f>
        <v>45239.416724537034</v>
      </c>
      <c r="AV239" s="52" t="str">
        <f>IF(AND(Table1[[#This Row],[Current Status]]="Closed",AS239&lt;&gt;""),AS239-AU239,"")</f>
        <v/>
      </c>
      <c r="AW239" s="63" t="s">
        <v>668</v>
      </c>
      <c r="AX239" s="64"/>
    </row>
    <row r="240" spans="1:50" ht="35.15" customHeight="1" x14ac:dyDescent="0.35">
      <c r="A240" s="20">
        <v>262</v>
      </c>
      <c r="B240" s="21">
        <v>45239.436527777776</v>
      </c>
      <c r="C240" s="21">
        <v>45239.438391203701</v>
      </c>
      <c r="D240" s="32" t="s">
        <v>1249</v>
      </c>
      <c r="E240" s="18" t="s">
        <v>1248</v>
      </c>
      <c r="F240" s="18" t="s">
        <v>155</v>
      </c>
      <c r="G240" s="18"/>
      <c r="H240" s="18"/>
      <c r="I240" s="18" t="s">
        <v>222</v>
      </c>
      <c r="J240" s="18"/>
      <c r="K240" s="18" t="s">
        <v>98</v>
      </c>
      <c r="L240" s="1"/>
      <c r="M240" s="34"/>
      <c r="N240" s="1" t="s">
        <v>98</v>
      </c>
      <c r="O240" s="18"/>
      <c r="P240" s="32"/>
      <c r="Q240" s="18"/>
      <c r="R240" s="18"/>
      <c r="S240" s="38">
        <v>45240</v>
      </c>
      <c r="T240" s="1" t="s">
        <v>697</v>
      </c>
      <c r="U240" s="18" t="s">
        <v>98</v>
      </c>
      <c r="V240" s="18" t="s">
        <v>1441</v>
      </c>
      <c r="W240" s="18" t="s">
        <v>1400</v>
      </c>
      <c r="X240" s="18" t="s">
        <v>202</v>
      </c>
      <c r="Y240" s="18"/>
      <c r="Z240" s="18"/>
      <c r="AA240" s="18" t="s">
        <v>360</v>
      </c>
      <c r="AB240" s="38"/>
      <c r="AC240" s="7" t="s">
        <v>1442</v>
      </c>
      <c r="AD240" s="38" t="s">
        <v>98</v>
      </c>
      <c r="AE240" s="18" t="s">
        <v>165</v>
      </c>
      <c r="AF240" s="18" t="s">
        <v>1443</v>
      </c>
      <c r="AG240" s="18" t="s">
        <v>184</v>
      </c>
      <c r="AH240" s="1" t="s">
        <v>108</v>
      </c>
      <c r="AI240" s="1" t="s">
        <v>142</v>
      </c>
      <c r="AJ240" s="36">
        <f>IF(Table1[[#This Row],[Scope]]="Low",1,IF(Table1[[#This Row],[Scope]]="Medium",2,IF(Table1[[#This Row],[Scope]]="High",3,"")))</f>
        <v>1</v>
      </c>
      <c r="AK240" s="36">
        <v>0.33</v>
      </c>
      <c r="AL240" s="18" t="s">
        <v>695</v>
      </c>
      <c r="AM240" s="18"/>
      <c r="AO240" s="18" t="str">
        <f>_xlfn.TEXTJOIN(", ",TRUE,Table1[[#This Row],[Primary Assignee]:[Tertiary Assignee]])</f>
        <v>Logan Webb</v>
      </c>
      <c r="AP240" s="18" t="s">
        <v>111</v>
      </c>
      <c r="AQ240" s="40"/>
      <c r="AR240" s="40"/>
      <c r="AS240" s="40">
        <v>45261</v>
      </c>
      <c r="AT240" s="44" t="s">
        <v>1444</v>
      </c>
      <c r="AU240" s="48">
        <f>(Table1[[#This Row],[Start time]])</f>
        <v>45239.436527777776</v>
      </c>
      <c r="AV240" s="52">
        <f>IF(AND(Table1[[#This Row],[Current Status]]="Closed",AS240&lt;&gt;""),AS240-AU240,"")</f>
        <v>21.563472222223936</v>
      </c>
    </row>
    <row r="241" spans="1:50" ht="35.15" customHeight="1" x14ac:dyDescent="0.35">
      <c r="A241" s="20">
        <v>263</v>
      </c>
      <c r="B241" s="21">
        <v>45243.370428240742</v>
      </c>
      <c r="C241" s="21">
        <v>45243.371608796297</v>
      </c>
      <c r="D241" s="32" t="s">
        <v>982</v>
      </c>
      <c r="E241" s="18" t="s">
        <v>981</v>
      </c>
      <c r="F241" s="18" t="s">
        <v>90</v>
      </c>
      <c r="G241" s="18"/>
      <c r="H241" s="18" t="s">
        <v>91</v>
      </c>
      <c r="I241" s="18"/>
      <c r="J241" s="18"/>
      <c r="K241" s="18" t="s">
        <v>96</v>
      </c>
      <c r="L241" s="1" t="s">
        <v>167</v>
      </c>
      <c r="M241" s="34" t="s">
        <v>168</v>
      </c>
      <c r="N241" s="1" t="s">
        <v>96</v>
      </c>
      <c r="O241" s="18" t="s">
        <v>980</v>
      </c>
      <c r="P241" s="32" t="s">
        <v>979</v>
      </c>
      <c r="Q241" s="18"/>
      <c r="R241" s="18"/>
      <c r="S241" s="38">
        <v>45243</v>
      </c>
      <c r="T241" s="1" t="s">
        <v>727</v>
      </c>
      <c r="U241" s="18" t="s">
        <v>98</v>
      </c>
      <c r="V241" s="18" t="s">
        <v>1445</v>
      </c>
      <c r="W241" s="18" t="s">
        <v>1049</v>
      </c>
      <c r="X241" s="18" t="s">
        <v>139</v>
      </c>
      <c r="Y241" s="18"/>
      <c r="Z241" s="18"/>
      <c r="AA241" s="18" t="s">
        <v>104</v>
      </c>
      <c r="AB241" s="38">
        <v>45256</v>
      </c>
      <c r="AC241" s="7" t="s">
        <v>719</v>
      </c>
      <c r="AD241" s="38" t="s">
        <v>96</v>
      </c>
      <c r="AE241" s="18" t="s">
        <v>120</v>
      </c>
      <c r="AF241" s="18"/>
      <c r="AG241" s="18" t="s">
        <v>184</v>
      </c>
      <c r="AH241" s="1" t="s">
        <v>108</v>
      </c>
      <c r="AI241" s="1" t="s">
        <v>166</v>
      </c>
      <c r="AJ241" s="36">
        <f>IF(Table1[[#This Row],[Scope]]="Low",1,IF(Table1[[#This Row],[Scope]]="Medium",2,IF(Table1[[#This Row],[Scope]]="High",3,"")))</f>
        <v>3</v>
      </c>
      <c r="AK241" s="36">
        <v>0.5</v>
      </c>
      <c r="AL241" s="18" t="s">
        <v>1166</v>
      </c>
      <c r="AM241" s="18" t="s">
        <v>945</v>
      </c>
      <c r="AN241" s="1" t="s">
        <v>904</v>
      </c>
      <c r="AO241" s="18" t="str">
        <f>_xlfn.TEXTJOIN(", ",TRUE,Table1[[#This Row],[Primary Assignee]:[Tertiary Assignee]])</f>
        <v>Cole Butchen, (Maddy) Madhusudan Purushothaman, Rebecca Eakin</v>
      </c>
      <c r="AP241" s="18" t="s">
        <v>111</v>
      </c>
      <c r="AQ241" s="40">
        <v>45244</v>
      </c>
      <c r="AR241" s="40">
        <v>45252</v>
      </c>
      <c r="AS241" s="40">
        <v>45281</v>
      </c>
      <c r="AT241" s="47" t="s">
        <v>1446</v>
      </c>
      <c r="AU241" s="48">
        <f>(Table1[[#This Row],[Start time]])</f>
        <v>45243.370428240742</v>
      </c>
      <c r="AV241" s="52">
        <f>IF(AND(Table1[[#This Row],[Current Status]]="Closed",AS241&lt;&gt;""),AS241-AU241,"")</f>
        <v>37.629571759258397</v>
      </c>
      <c r="AW241" s="63"/>
      <c r="AX241" s="64"/>
    </row>
    <row r="242" spans="1:50" s="46" customFormat="1" ht="35.15" customHeight="1" x14ac:dyDescent="0.35">
      <c r="A242" s="20">
        <v>264</v>
      </c>
      <c r="B242" s="21">
        <v>45243.41306712963</v>
      </c>
      <c r="C242" s="21">
        <v>45243.428587962961</v>
      </c>
      <c r="D242" s="32" t="s">
        <v>938</v>
      </c>
      <c r="E242" s="18" t="s">
        <v>939</v>
      </c>
      <c r="F242" s="18" t="s">
        <v>90</v>
      </c>
      <c r="G242" s="18"/>
      <c r="H242" s="18" t="s">
        <v>91</v>
      </c>
      <c r="I242" s="18"/>
      <c r="J242" s="18"/>
      <c r="K242" s="18" t="s">
        <v>98</v>
      </c>
      <c r="L242" s="1"/>
      <c r="M242" s="34"/>
      <c r="N242" s="1" t="s">
        <v>96</v>
      </c>
      <c r="O242" s="18" t="s">
        <v>932</v>
      </c>
      <c r="P242" s="32" t="s">
        <v>1176</v>
      </c>
      <c r="Q242" s="18"/>
      <c r="R242" s="18"/>
      <c r="S242" s="38">
        <v>45244</v>
      </c>
      <c r="T242" s="1" t="s">
        <v>740</v>
      </c>
      <c r="U242" s="18" t="s">
        <v>98</v>
      </c>
      <c r="V242" s="18" t="s">
        <v>1447</v>
      </c>
      <c r="W242" s="18" t="s">
        <v>1448</v>
      </c>
      <c r="X242" s="18" t="s">
        <v>202</v>
      </c>
      <c r="Y242" s="18" t="s">
        <v>1449</v>
      </c>
      <c r="Z242" s="18"/>
      <c r="AA242" s="18" t="s">
        <v>104</v>
      </c>
      <c r="AB242" s="38">
        <v>45252</v>
      </c>
      <c r="AC242" s="7" t="s">
        <v>1450</v>
      </c>
      <c r="AD242" s="38" t="s">
        <v>96</v>
      </c>
      <c r="AE242" s="18" t="s">
        <v>192</v>
      </c>
      <c r="AF242" s="18" t="s">
        <v>1451</v>
      </c>
      <c r="AG242" s="18" t="s">
        <v>184</v>
      </c>
      <c r="AH242" s="1" t="s">
        <v>108</v>
      </c>
      <c r="AI242" s="1" t="s">
        <v>166</v>
      </c>
      <c r="AJ242" s="36">
        <f>IF(Table1[[#This Row],[Scope]]="Low",1,IF(Table1[[#This Row],[Scope]]="Medium",2,IF(Table1[[#This Row],[Scope]]="High",3,"")))</f>
        <v>3</v>
      </c>
      <c r="AK242" s="36">
        <v>0.5</v>
      </c>
      <c r="AL242" s="18" t="s">
        <v>1335</v>
      </c>
      <c r="AM242" s="18"/>
      <c r="AN242" s="1"/>
      <c r="AO242" s="18" t="str">
        <f>_xlfn.TEXTJOIN(", ",TRUE,Table1[[#This Row],[Primary Assignee]:[Tertiary Assignee]])</f>
        <v>Neema Sharma</v>
      </c>
      <c r="AP242" s="18" t="s">
        <v>111</v>
      </c>
      <c r="AQ242" s="40">
        <v>45244</v>
      </c>
      <c r="AR242" s="40"/>
      <c r="AS242" s="40">
        <v>45265</v>
      </c>
      <c r="AT242" s="32" t="s">
        <v>1452</v>
      </c>
      <c r="AU242" s="48">
        <f>(Table1[[#This Row],[Start time]])</f>
        <v>45243.41306712963</v>
      </c>
      <c r="AV242" s="52">
        <f>IF(AND(Table1[[#This Row],[Current Status]]="Closed",AS242&lt;&gt;""),AS242-AU242,"")</f>
        <v>21.586932870370219</v>
      </c>
      <c r="AW242"/>
      <c r="AX242" s="1"/>
    </row>
    <row r="243" spans="1:50" s="46" customFormat="1" ht="35.15" customHeight="1" x14ac:dyDescent="0.35">
      <c r="A243" s="20">
        <v>265</v>
      </c>
      <c r="B243" s="21">
        <v>45246.477303240739</v>
      </c>
      <c r="C243" s="21">
        <v>45246.539386574077</v>
      </c>
      <c r="D243" s="32" t="s">
        <v>974</v>
      </c>
      <c r="E243" s="18" t="s">
        <v>975</v>
      </c>
      <c r="F243" s="18" t="s">
        <v>176</v>
      </c>
      <c r="G243" s="18"/>
      <c r="H243" s="18"/>
      <c r="I243" s="18"/>
      <c r="J243" s="18" t="s">
        <v>866</v>
      </c>
      <c r="K243" s="18" t="s">
        <v>98</v>
      </c>
      <c r="L243" s="1"/>
      <c r="M243" s="34"/>
      <c r="N243" s="1" t="s">
        <v>98</v>
      </c>
      <c r="O243" s="18"/>
      <c r="P243" s="32"/>
      <c r="Q243" s="18"/>
      <c r="R243" s="18"/>
      <c r="S243" s="38">
        <v>45246</v>
      </c>
      <c r="T243" s="1" t="s">
        <v>740</v>
      </c>
      <c r="U243" s="18" t="s">
        <v>98</v>
      </c>
      <c r="V243" s="18" t="s">
        <v>1453</v>
      </c>
      <c r="W243" s="18" t="s">
        <v>1454</v>
      </c>
      <c r="X243" s="18" t="s">
        <v>202</v>
      </c>
      <c r="Y243" s="18"/>
      <c r="Z243" s="18"/>
      <c r="AA243" s="18" t="s">
        <v>104</v>
      </c>
      <c r="AB243" s="38">
        <v>45252</v>
      </c>
      <c r="AC243" s="7" t="s">
        <v>699</v>
      </c>
      <c r="AD243" s="38" t="s">
        <v>96</v>
      </c>
      <c r="AE243" s="18" t="s">
        <v>192</v>
      </c>
      <c r="AF243" s="18" t="s">
        <v>1455</v>
      </c>
      <c r="AG243" s="18" t="s">
        <v>184</v>
      </c>
      <c r="AH243" s="1" t="s">
        <v>108</v>
      </c>
      <c r="AI243" s="1" t="s">
        <v>142</v>
      </c>
      <c r="AJ243" s="36">
        <f>IF(Table1[[#This Row],[Scope]]="Low",1,IF(Table1[[#This Row],[Scope]]="Medium",2,IF(Table1[[#This Row],[Scope]]="High",3,"")))</f>
        <v>1</v>
      </c>
      <c r="AK243" s="36">
        <v>0.33</v>
      </c>
      <c r="AL243" s="18" t="s">
        <v>1017</v>
      </c>
      <c r="AM243" s="18" t="s">
        <v>1456</v>
      </c>
      <c r="AN243" s="1" t="s">
        <v>973</v>
      </c>
      <c r="AO243" s="18" t="str">
        <f>_xlfn.TEXTJOIN(", ",TRUE,Table1[[#This Row],[Primary Assignee]:[Tertiary Assignee]])</f>
        <v>Ruchika Akhtar, Sooraj Sreenivasan, Amit Augustine Singh</v>
      </c>
      <c r="AP243" s="18" t="s">
        <v>111</v>
      </c>
      <c r="AQ243" s="40"/>
      <c r="AR243" s="40"/>
      <c r="AS243" s="40">
        <v>45253</v>
      </c>
      <c r="AT243" s="39" t="s">
        <v>1457</v>
      </c>
      <c r="AU243" s="48">
        <f>(Table1[[#This Row],[Start time]])</f>
        <v>45246.477303240739</v>
      </c>
      <c r="AV243" s="52">
        <f>IF(AND(Table1[[#This Row],[Current Status]]="Closed",AS243&lt;&gt;""),AS243-AU243,"")</f>
        <v>6.5226967592607252</v>
      </c>
      <c r="AW243" s="63"/>
      <c r="AX243" s="64"/>
    </row>
    <row r="244" spans="1:50" s="46" customFormat="1" ht="35.15" customHeight="1" x14ac:dyDescent="0.35">
      <c r="A244" s="20">
        <v>266</v>
      </c>
      <c r="B244" s="21">
        <v>45246.59302083333</v>
      </c>
      <c r="C244" s="21">
        <v>45246.595625000002</v>
      </c>
      <c r="D244" s="32" t="s">
        <v>348</v>
      </c>
      <c r="E244" s="18" t="s">
        <v>347</v>
      </c>
      <c r="F244" s="18" t="s">
        <v>289</v>
      </c>
      <c r="G244" s="18" t="s">
        <v>290</v>
      </c>
      <c r="H244" s="18"/>
      <c r="I244" s="18"/>
      <c r="J244" s="18"/>
      <c r="K244" s="18" t="s">
        <v>98</v>
      </c>
      <c r="L244" s="1"/>
      <c r="M244" s="34"/>
      <c r="N244" s="1" t="s">
        <v>98</v>
      </c>
      <c r="O244" s="18"/>
      <c r="P244" s="32"/>
      <c r="Q244" s="18"/>
      <c r="R244" s="18"/>
      <c r="S244" s="38">
        <v>45246</v>
      </c>
      <c r="T244" s="1" t="s">
        <v>697</v>
      </c>
      <c r="U244" s="18" t="s">
        <v>98</v>
      </c>
      <c r="V244" s="18" t="s">
        <v>1374</v>
      </c>
      <c r="W244" s="18" t="s">
        <v>1458</v>
      </c>
      <c r="X244" s="18" t="s">
        <v>202</v>
      </c>
      <c r="Y244" s="18"/>
      <c r="Z244" s="18"/>
      <c r="AA244" s="18" t="s">
        <v>210</v>
      </c>
      <c r="AB244" s="38"/>
      <c r="AC244" s="7" t="s">
        <v>773</v>
      </c>
      <c r="AD244" s="38" t="s">
        <v>720</v>
      </c>
      <c r="AE244" s="18" t="s">
        <v>165</v>
      </c>
      <c r="AF244" s="18" t="s">
        <v>1459</v>
      </c>
      <c r="AG244" s="18" t="s">
        <v>184</v>
      </c>
      <c r="AH244" s="1" t="s">
        <v>108</v>
      </c>
      <c r="AI244" s="1" t="s">
        <v>142</v>
      </c>
      <c r="AJ244" s="36">
        <f>IF(Table1[[#This Row],[Scope]]="Low",1,IF(Table1[[#This Row],[Scope]]="Medium",2,IF(Table1[[#This Row],[Scope]]="High",3,"")))</f>
        <v>1</v>
      </c>
      <c r="AK244" s="36">
        <v>0.33</v>
      </c>
      <c r="AL244" s="18" t="s">
        <v>973</v>
      </c>
      <c r="AM244" s="18"/>
      <c r="AN244" s="1"/>
      <c r="AO244" s="18" t="str">
        <f>_xlfn.TEXTJOIN(", ",TRUE,Table1[[#This Row],[Primary Assignee]:[Tertiary Assignee]])</f>
        <v>Amit Augustine Singh</v>
      </c>
      <c r="AP244" s="18" t="s">
        <v>111</v>
      </c>
      <c r="AQ244" s="40"/>
      <c r="AR244" s="40"/>
      <c r="AS244" s="40">
        <v>45261</v>
      </c>
      <c r="AT244" s="32"/>
      <c r="AU244" s="48">
        <f>(Table1[[#This Row],[Start time]])</f>
        <v>45246.59302083333</v>
      </c>
      <c r="AV244" s="52">
        <f>IF(AND(Table1[[#This Row],[Current Status]]="Closed",AS244&lt;&gt;""),AS244-AU244,"")</f>
        <v>14.406979166669771</v>
      </c>
      <c r="AW244"/>
      <c r="AX244" s="1"/>
    </row>
    <row r="245" spans="1:50" s="13" customFormat="1" ht="35.15" customHeight="1" x14ac:dyDescent="0.35">
      <c r="A245" s="20">
        <v>267</v>
      </c>
      <c r="B245" s="21">
        <v>45247.623472222222</v>
      </c>
      <c r="C245" s="21">
        <v>45247.629108796296</v>
      </c>
      <c r="D245" s="32" t="s">
        <v>1460</v>
      </c>
      <c r="E245" s="18" t="s">
        <v>1461</v>
      </c>
      <c r="F245" s="18" t="s">
        <v>289</v>
      </c>
      <c r="G245" s="18" t="s">
        <v>290</v>
      </c>
      <c r="H245" s="18"/>
      <c r="I245" s="18"/>
      <c r="J245" s="18"/>
      <c r="K245" s="18" t="s">
        <v>96</v>
      </c>
      <c r="L245" s="1" t="s">
        <v>92</v>
      </c>
      <c r="M245" s="34" t="s">
        <v>93</v>
      </c>
      <c r="N245" s="1" t="s">
        <v>98</v>
      </c>
      <c r="O245" s="18"/>
      <c r="P245" s="32"/>
      <c r="Q245" s="18"/>
      <c r="R245" s="18"/>
      <c r="S245" s="38">
        <v>45250</v>
      </c>
      <c r="T245" s="1" t="s">
        <v>740</v>
      </c>
      <c r="U245" s="18" t="s">
        <v>98</v>
      </c>
      <c r="V245" s="18" t="s">
        <v>1462</v>
      </c>
      <c r="W245" s="18" t="s">
        <v>1463</v>
      </c>
      <c r="X245" s="18" t="s">
        <v>101</v>
      </c>
      <c r="Y245" s="18"/>
      <c r="Z245" s="18"/>
      <c r="AA245" s="18" t="s">
        <v>104</v>
      </c>
      <c r="AB245" s="38">
        <v>45306</v>
      </c>
      <c r="AC245" s="7" t="s">
        <v>839</v>
      </c>
      <c r="AD245" s="38" t="s">
        <v>720</v>
      </c>
      <c r="AE245" s="18" t="s">
        <v>105</v>
      </c>
      <c r="AF245" s="18" t="s">
        <v>1464</v>
      </c>
      <c r="AG245" s="18" t="s">
        <v>184</v>
      </c>
      <c r="AH245" s="1" t="s">
        <v>108</v>
      </c>
      <c r="AI245" s="1" t="s">
        <v>166</v>
      </c>
      <c r="AJ245" s="36">
        <f>IF(Table1[[#This Row],[Scope]]="Low",1,IF(Table1[[#This Row],[Scope]]="Medium",2,IF(Table1[[#This Row],[Scope]]="High",3,"")))</f>
        <v>3</v>
      </c>
      <c r="AK245" s="36">
        <v>1</v>
      </c>
      <c r="AL245" s="18" t="s">
        <v>924</v>
      </c>
      <c r="AM245" s="18" t="s">
        <v>945</v>
      </c>
      <c r="AN245" s="1" t="s">
        <v>1465</v>
      </c>
      <c r="AO245" s="18" t="str">
        <f>_xlfn.TEXTJOIN(", ",TRUE,Table1[[#This Row],[Primary Assignee]:[Tertiary Assignee]])</f>
        <v>Yi-Hui Chang, (Maddy) Madhusudan Purushothaman, Larry Mallett</v>
      </c>
      <c r="AP245" s="18" t="s">
        <v>111</v>
      </c>
      <c r="AQ245" s="40">
        <v>45264</v>
      </c>
      <c r="AR245" s="40">
        <v>45342</v>
      </c>
      <c r="AS245" s="40">
        <v>45366</v>
      </c>
      <c r="AT245" s="32" t="s">
        <v>1466</v>
      </c>
      <c r="AU245" s="48">
        <f>(Table1[[#This Row],[Start time]])</f>
        <v>45247.623472222222</v>
      </c>
      <c r="AV245" s="52">
        <f>IF(AND(Table1[[#This Row],[Current Status]]="Closed",AS245&lt;&gt;""),AS245-AU245,"")</f>
        <v>118.37652777777839</v>
      </c>
      <c r="AW245" s="63"/>
      <c r="AX245" s="64"/>
    </row>
    <row r="246" spans="1:50" s="13" customFormat="1" ht="35.15" customHeight="1" x14ac:dyDescent="0.35">
      <c r="A246" s="20">
        <v>268</v>
      </c>
      <c r="B246" s="21">
        <v>45250.335289351853</v>
      </c>
      <c r="C246" s="21">
        <v>45250.342094907406</v>
      </c>
      <c r="D246" s="32" t="s">
        <v>1249</v>
      </c>
      <c r="E246" s="18" t="s">
        <v>1248</v>
      </c>
      <c r="F246" s="18" t="s">
        <v>155</v>
      </c>
      <c r="G246" s="18"/>
      <c r="H246" s="18"/>
      <c r="I246" s="18" t="s">
        <v>222</v>
      </c>
      <c r="J246" s="18"/>
      <c r="K246" s="18" t="s">
        <v>98</v>
      </c>
      <c r="L246" s="1"/>
      <c r="M246" s="34"/>
      <c r="N246" s="1" t="s">
        <v>96</v>
      </c>
      <c r="O246" s="18" t="s">
        <v>1467</v>
      </c>
      <c r="P246" s="32" t="s">
        <v>1468</v>
      </c>
      <c r="Q246" s="18"/>
      <c r="R246" s="18"/>
      <c r="S246" s="38">
        <v>45250</v>
      </c>
      <c r="T246" s="1" t="s">
        <v>727</v>
      </c>
      <c r="U246" s="18" t="s">
        <v>98</v>
      </c>
      <c r="V246" s="18" t="s">
        <v>1469</v>
      </c>
      <c r="W246" s="18" t="s">
        <v>1470</v>
      </c>
      <c r="X246" s="18" t="s">
        <v>202</v>
      </c>
      <c r="Y246" s="18"/>
      <c r="Z246" s="18"/>
      <c r="AA246" s="18" t="s">
        <v>104</v>
      </c>
      <c r="AB246" s="38">
        <v>45261</v>
      </c>
      <c r="AC246" s="7" t="s">
        <v>1471</v>
      </c>
      <c r="AD246" s="38" t="s">
        <v>720</v>
      </c>
      <c r="AE246" s="18" t="s">
        <v>165</v>
      </c>
      <c r="AF246" s="18" t="s">
        <v>1472</v>
      </c>
      <c r="AG246" s="18" t="s">
        <v>184</v>
      </c>
      <c r="AH246" s="1" t="s">
        <v>108</v>
      </c>
      <c r="AI246" s="1" t="s">
        <v>109</v>
      </c>
      <c r="AJ246" s="36">
        <f>IF(Table1[[#This Row],[Scope]]="Low",1,IF(Table1[[#This Row],[Scope]]="Medium",2,IF(Table1[[#This Row],[Scope]]="High",3,"")))</f>
        <v>2</v>
      </c>
      <c r="AK246" s="36">
        <v>0.5</v>
      </c>
      <c r="AL246" s="18" t="s">
        <v>1320</v>
      </c>
      <c r="AM246" s="18"/>
      <c r="AN246" s="1"/>
      <c r="AO246" s="18" t="str">
        <f>_xlfn.TEXTJOIN(", ",TRUE,Table1[[#This Row],[Primary Assignee]:[Tertiary Assignee]])</f>
        <v>Veronica Holleran</v>
      </c>
      <c r="AP246" s="18" t="s">
        <v>111</v>
      </c>
      <c r="AQ246" s="40">
        <v>45257</v>
      </c>
      <c r="AR246" s="40"/>
      <c r="AS246" s="40">
        <v>45266</v>
      </c>
      <c r="AT246" s="32"/>
      <c r="AU246" s="48">
        <f>(Table1[[#This Row],[Start time]])</f>
        <v>45250.335289351853</v>
      </c>
      <c r="AV246" s="52">
        <f>IF(AND(Table1[[#This Row],[Current Status]]="Closed",AS246&lt;&gt;""),AS246-AU246,"")</f>
        <v>15.664710648146865</v>
      </c>
      <c r="AW246"/>
      <c r="AX246" s="1"/>
    </row>
    <row r="247" spans="1:50" s="46" customFormat="1" ht="35.15" customHeight="1" x14ac:dyDescent="0.35">
      <c r="A247" s="20">
        <v>269</v>
      </c>
      <c r="B247" s="21">
        <v>45257.259456018517</v>
      </c>
      <c r="C247" s="21">
        <v>45257.269953703704</v>
      </c>
      <c r="D247" s="32" t="s">
        <v>1473</v>
      </c>
      <c r="E247" s="18" t="s">
        <v>1474</v>
      </c>
      <c r="F247" s="18" t="s">
        <v>90</v>
      </c>
      <c r="G247" s="18"/>
      <c r="H247" s="18" t="s">
        <v>91</v>
      </c>
      <c r="I247" s="18"/>
      <c r="J247" s="18"/>
      <c r="K247" s="18" t="s">
        <v>98</v>
      </c>
      <c r="L247" s="1"/>
      <c r="M247" s="34"/>
      <c r="N247" s="1" t="s">
        <v>98</v>
      </c>
      <c r="O247" s="18"/>
      <c r="P247" s="32"/>
      <c r="Q247" s="18"/>
      <c r="R247" s="18"/>
      <c r="S247" s="38">
        <v>45257</v>
      </c>
      <c r="T247" s="1" t="s">
        <v>697</v>
      </c>
      <c r="U247" s="18" t="s">
        <v>148</v>
      </c>
      <c r="V247" s="18" t="s">
        <v>149</v>
      </c>
      <c r="W247" s="18" t="s">
        <v>1475</v>
      </c>
      <c r="X247" s="18" t="s">
        <v>746</v>
      </c>
      <c r="Y247" s="18"/>
      <c r="Z247" s="18"/>
      <c r="AA247" s="18"/>
      <c r="AB247" s="38"/>
      <c r="AC247" s="7" t="s">
        <v>773</v>
      </c>
      <c r="AD247" s="38" t="s">
        <v>96</v>
      </c>
      <c r="AE247" s="18" t="s">
        <v>706</v>
      </c>
      <c r="AF247" s="18" t="s">
        <v>1476</v>
      </c>
      <c r="AG247" s="18" t="s">
        <v>774</v>
      </c>
      <c r="AH247" s="1" t="s">
        <v>350</v>
      </c>
      <c r="AI247" s="1" t="s">
        <v>142</v>
      </c>
      <c r="AJ247" s="36">
        <f>IF(Table1[[#This Row],[Scope]]="Low",1,IF(Table1[[#This Row],[Scope]]="Medium",2,IF(Table1[[#This Row],[Scope]]="High",3,"")))</f>
        <v>1</v>
      </c>
      <c r="AK247" s="36">
        <v>0.33</v>
      </c>
      <c r="AL247" s="18"/>
      <c r="AM247" s="18"/>
      <c r="AN247" s="1"/>
      <c r="AO247" s="18" t="str">
        <f>_xlfn.TEXTJOIN(", ",TRUE,Table1[[#This Row],[Primary Assignee]:[Tertiary Assignee]])</f>
        <v/>
      </c>
      <c r="AP247" s="18" t="s">
        <v>351</v>
      </c>
      <c r="AQ247" s="40"/>
      <c r="AR247" s="40"/>
      <c r="AS247" s="40"/>
      <c r="AT247" s="39" t="s">
        <v>1477</v>
      </c>
      <c r="AU247" s="48">
        <f>(Table1[[#This Row],[Start time]])</f>
        <v>45257.259456018517</v>
      </c>
      <c r="AV247" s="52" t="str">
        <f>IF(AND(Table1[[#This Row],[Current Status]]="Closed",AS247&lt;&gt;""),AS247-AU247,"")</f>
        <v/>
      </c>
      <c r="AW247" s="63"/>
      <c r="AX247" s="64"/>
    </row>
    <row r="248" spans="1:50" ht="35.15" customHeight="1" x14ac:dyDescent="0.35">
      <c r="A248" s="20">
        <v>270</v>
      </c>
      <c r="B248" s="21">
        <v>45257.535162037035</v>
      </c>
      <c r="C248" s="21">
        <v>45257.537465277775</v>
      </c>
      <c r="D248" s="32" t="s">
        <v>197</v>
      </c>
      <c r="E248" s="18" t="s">
        <v>365</v>
      </c>
      <c r="F248" s="18" t="s">
        <v>90</v>
      </c>
      <c r="G248" s="18"/>
      <c r="H248" s="18" t="s">
        <v>234</v>
      </c>
      <c r="I248" s="18"/>
      <c r="J248" s="18"/>
      <c r="K248" s="18" t="s">
        <v>98</v>
      </c>
      <c r="L248" s="1"/>
      <c r="M248" s="34"/>
      <c r="N248" s="1" t="s">
        <v>96</v>
      </c>
      <c r="O248" s="18" t="s">
        <v>791</v>
      </c>
      <c r="P248" s="32" t="s">
        <v>792</v>
      </c>
      <c r="Q248" s="18"/>
      <c r="R248" s="18"/>
      <c r="S248" s="38">
        <v>45259</v>
      </c>
      <c r="T248" s="1" t="s">
        <v>709</v>
      </c>
      <c r="U248" s="18" t="s">
        <v>98</v>
      </c>
      <c r="V248" s="18" t="s">
        <v>1478</v>
      </c>
      <c r="W248" s="18" t="s">
        <v>1479</v>
      </c>
      <c r="X248" s="18" t="s">
        <v>202</v>
      </c>
      <c r="Y248" s="18"/>
      <c r="Z248" s="18"/>
      <c r="AA248" s="18" t="s">
        <v>104</v>
      </c>
      <c r="AB248" s="38">
        <v>45282</v>
      </c>
      <c r="AC248" s="7" t="s">
        <v>789</v>
      </c>
      <c r="AD248" s="38" t="s">
        <v>98</v>
      </c>
      <c r="AE248" s="18" t="s">
        <v>165</v>
      </c>
      <c r="AF248" s="18"/>
      <c r="AG248" s="18" t="s">
        <v>184</v>
      </c>
      <c r="AH248" s="1" t="s">
        <v>108</v>
      </c>
      <c r="AI248" s="1" t="s">
        <v>166</v>
      </c>
      <c r="AJ248" s="36">
        <f>IF(Table1[[#This Row],[Scope]]="Low",1,IF(Table1[[#This Row],[Scope]]="Medium",2,IF(Table1[[#This Row],[Scope]]="High",3,"")))</f>
        <v>3</v>
      </c>
      <c r="AK248" s="36">
        <v>0.5</v>
      </c>
      <c r="AL248" s="18" t="s">
        <v>1320</v>
      </c>
      <c r="AM248" s="18" t="s">
        <v>30</v>
      </c>
      <c r="AN248" s="1" t="s">
        <v>1335</v>
      </c>
      <c r="AO248" s="18" t="str">
        <f>_xlfn.TEXTJOIN(", ",TRUE,Table1[[#This Row],[Primary Assignee]:[Tertiary Assignee]])</f>
        <v>Veronica Holleran, Michael Gilman, Neema Sharma</v>
      </c>
      <c r="AP248" s="18" t="s">
        <v>111</v>
      </c>
      <c r="AQ248" s="40">
        <v>45260</v>
      </c>
      <c r="AR248" s="40">
        <v>45320</v>
      </c>
      <c r="AS248" s="40">
        <v>45327</v>
      </c>
      <c r="AT248" s="32" t="s">
        <v>1480</v>
      </c>
      <c r="AU248" s="48">
        <f>(Table1[[#This Row],[Start time]])</f>
        <v>45257.535162037035</v>
      </c>
      <c r="AV248" s="52">
        <f>IF(AND(Table1[[#This Row],[Current Status]]="Closed",AS248&lt;&gt;""),AS248-AU248,"")</f>
        <v>69.464837962965248</v>
      </c>
    </row>
    <row r="249" spans="1:50" ht="35.15" customHeight="1" x14ac:dyDescent="0.35">
      <c r="A249" s="20">
        <v>271</v>
      </c>
      <c r="B249" s="21">
        <v>45258.560694444444</v>
      </c>
      <c r="C249" s="21">
        <v>45258.562291666669</v>
      </c>
      <c r="D249" s="32" t="s">
        <v>938</v>
      </c>
      <c r="E249" s="18" t="s">
        <v>939</v>
      </c>
      <c r="F249" s="18" t="s">
        <v>90</v>
      </c>
      <c r="G249" s="18"/>
      <c r="H249" s="18" t="s">
        <v>91</v>
      </c>
      <c r="I249" s="18"/>
      <c r="J249" s="18"/>
      <c r="K249" s="18" t="s">
        <v>98</v>
      </c>
      <c r="L249" s="1"/>
      <c r="M249" s="34"/>
      <c r="N249" s="1" t="s">
        <v>96</v>
      </c>
      <c r="O249" s="18" t="s">
        <v>273</v>
      </c>
      <c r="P249" s="32" t="s">
        <v>274</v>
      </c>
      <c r="Q249" s="18"/>
      <c r="R249" s="18"/>
      <c r="S249" s="38">
        <v>45258</v>
      </c>
      <c r="T249" s="1" t="s">
        <v>740</v>
      </c>
      <c r="U249" s="18" t="s">
        <v>98</v>
      </c>
      <c r="V249" s="18" t="s">
        <v>1210</v>
      </c>
      <c r="W249" s="18" t="s">
        <v>1211</v>
      </c>
      <c r="X249" s="18" t="s">
        <v>202</v>
      </c>
      <c r="Y249" s="18"/>
      <c r="Z249" s="18"/>
      <c r="AA249" s="18" t="s">
        <v>210</v>
      </c>
      <c r="AB249" s="38"/>
      <c r="AC249" s="7" t="s">
        <v>1481</v>
      </c>
      <c r="AD249" s="38" t="s">
        <v>96</v>
      </c>
      <c r="AE249" s="18" t="s">
        <v>120</v>
      </c>
      <c r="AF249" s="18" t="s">
        <v>1482</v>
      </c>
      <c r="AG249" s="18" t="s">
        <v>184</v>
      </c>
      <c r="AH249" s="1" t="s">
        <v>108</v>
      </c>
      <c r="AI249" s="1" t="s">
        <v>109</v>
      </c>
      <c r="AJ249" s="36">
        <f>IF(Table1[[#This Row],[Scope]]="Low",1,IF(Table1[[#This Row],[Scope]]="Medium",2,IF(Table1[[#This Row],[Scope]]="High",3,"")))</f>
        <v>2</v>
      </c>
      <c r="AK249" s="36">
        <v>0.33</v>
      </c>
      <c r="AL249" s="18" t="s">
        <v>695</v>
      </c>
      <c r="AM249" s="18"/>
      <c r="AO249" s="18" t="str">
        <f>_xlfn.TEXTJOIN(", ",TRUE,Table1[[#This Row],[Primary Assignee]:[Tertiary Assignee]])</f>
        <v>Logan Webb</v>
      </c>
      <c r="AP249" s="18" t="s">
        <v>111</v>
      </c>
      <c r="AQ249" s="40"/>
      <c r="AR249" s="40"/>
      <c r="AS249" s="40">
        <v>45272</v>
      </c>
      <c r="AT249" s="39" t="s">
        <v>1483</v>
      </c>
      <c r="AU249" s="48">
        <f>(Table1[[#This Row],[Start time]])</f>
        <v>45258.560694444444</v>
      </c>
      <c r="AV249" s="52">
        <f>IF(AND(Table1[[#This Row],[Current Status]]="Closed",AS249&lt;&gt;""),AS249-AU249,"")</f>
        <v>13.43930555555562</v>
      </c>
      <c r="AW249" s="63"/>
      <c r="AX249" s="64"/>
    </row>
    <row r="250" spans="1:50" ht="35.15" customHeight="1" x14ac:dyDescent="0.35">
      <c r="A250" s="20">
        <v>272</v>
      </c>
      <c r="B250" s="21">
        <v>45259.4690162037</v>
      </c>
      <c r="C250" s="21">
        <v>45259.471805555557</v>
      </c>
      <c r="D250" s="32" t="s">
        <v>989</v>
      </c>
      <c r="E250" s="18" t="s">
        <v>990</v>
      </c>
      <c r="F250" s="18" t="s">
        <v>289</v>
      </c>
      <c r="G250" s="18" t="s">
        <v>290</v>
      </c>
      <c r="H250" s="18"/>
      <c r="I250" s="18"/>
      <c r="J250" s="18"/>
      <c r="K250" s="18" t="s">
        <v>98</v>
      </c>
      <c r="L250" s="1"/>
      <c r="M250" s="34"/>
      <c r="N250" s="1" t="s">
        <v>98</v>
      </c>
      <c r="O250" s="18"/>
      <c r="P250" s="32"/>
      <c r="Q250" s="18"/>
      <c r="R250" s="18"/>
      <c r="S250" s="38">
        <v>45259</v>
      </c>
      <c r="T250" s="1" t="s">
        <v>740</v>
      </c>
      <c r="U250" s="18" t="s">
        <v>148</v>
      </c>
      <c r="V250" s="18" t="s">
        <v>149</v>
      </c>
      <c r="W250" s="18" t="s">
        <v>1484</v>
      </c>
      <c r="X250" s="18" t="s">
        <v>139</v>
      </c>
      <c r="Y250" s="18"/>
      <c r="Z250" s="18"/>
      <c r="AA250" s="18"/>
      <c r="AB250" s="38"/>
      <c r="AC250" s="7" t="s">
        <v>699</v>
      </c>
      <c r="AD250" s="38" t="s">
        <v>96</v>
      </c>
      <c r="AE250" s="18" t="s">
        <v>706</v>
      </c>
      <c r="AF250" s="18" t="s">
        <v>1485</v>
      </c>
      <c r="AG250" s="18" t="s">
        <v>184</v>
      </c>
      <c r="AH250" s="1" t="s">
        <v>108</v>
      </c>
      <c r="AI250" s="1" t="s">
        <v>142</v>
      </c>
      <c r="AJ250" s="36">
        <f>IF(Table1[[#This Row],[Scope]]="Low",1,IF(Table1[[#This Row],[Scope]]="Medium",2,IF(Table1[[#This Row],[Scope]]="High",3,"")))</f>
        <v>1</v>
      </c>
      <c r="AK250" s="36">
        <v>0.33</v>
      </c>
      <c r="AL250" s="18" t="s">
        <v>1166</v>
      </c>
      <c r="AM250" s="18"/>
      <c r="AO250" s="18" t="str">
        <f>_xlfn.TEXTJOIN(", ",TRUE,Table1[[#This Row],[Primary Assignee]:[Tertiary Assignee]])</f>
        <v>Cole Butchen</v>
      </c>
      <c r="AP250" s="18" t="s">
        <v>111</v>
      </c>
      <c r="AQ250" s="40"/>
      <c r="AR250" s="40"/>
      <c r="AS250" s="40">
        <v>45259</v>
      </c>
      <c r="AT250" s="39" t="s">
        <v>1486</v>
      </c>
      <c r="AU250" s="48">
        <f>(Table1[[#This Row],[Start time]])</f>
        <v>45259.4690162037</v>
      </c>
      <c r="AV250" s="52">
        <f>IF(AND(Table1[[#This Row],[Current Status]]="Closed",AS250&lt;&gt;""),AS250-AU250,"")</f>
        <v>-0.46901620370044839</v>
      </c>
    </row>
    <row r="251" spans="1:50" ht="35.15" customHeight="1" x14ac:dyDescent="0.35">
      <c r="A251" s="20">
        <v>273</v>
      </c>
      <c r="B251" s="21">
        <v>45259.787511574075</v>
      </c>
      <c r="C251" s="21">
        <v>45259.791307870371</v>
      </c>
      <c r="D251" s="32" t="s">
        <v>938</v>
      </c>
      <c r="E251" s="18" t="s">
        <v>939</v>
      </c>
      <c r="F251" s="18" t="s">
        <v>1487</v>
      </c>
      <c r="G251" s="18"/>
      <c r="H251" s="18"/>
      <c r="I251" s="18"/>
      <c r="J251" s="18"/>
      <c r="K251" s="18" t="s">
        <v>98</v>
      </c>
      <c r="L251" s="1"/>
      <c r="M251" s="34"/>
      <c r="N251" s="1" t="s">
        <v>96</v>
      </c>
      <c r="O251" s="18" t="s">
        <v>814</v>
      </c>
      <c r="P251" s="32" t="s">
        <v>1078</v>
      </c>
      <c r="Q251" s="18"/>
      <c r="R251" s="18"/>
      <c r="S251" s="38">
        <v>45260</v>
      </c>
      <c r="T251" s="1" t="s">
        <v>740</v>
      </c>
      <c r="U251" s="18" t="s">
        <v>98</v>
      </c>
      <c r="V251" s="18" t="s">
        <v>1488</v>
      </c>
      <c r="W251" s="18" t="s">
        <v>1489</v>
      </c>
      <c r="X251" s="18" t="s">
        <v>202</v>
      </c>
      <c r="Y251" s="18"/>
      <c r="Z251" s="18"/>
      <c r="AA251" s="18" t="s">
        <v>238</v>
      </c>
      <c r="AB251" s="38"/>
      <c r="AC251" s="7" t="s">
        <v>1490</v>
      </c>
      <c r="AD251" s="38" t="s">
        <v>720</v>
      </c>
      <c r="AE251" s="18" t="s">
        <v>175</v>
      </c>
      <c r="AF251" s="18" t="s">
        <v>1491</v>
      </c>
      <c r="AG251" s="18" t="s">
        <v>184</v>
      </c>
      <c r="AH251" s="1" t="s">
        <v>350</v>
      </c>
      <c r="AI251" s="1" t="s">
        <v>109</v>
      </c>
      <c r="AJ251" s="36">
        <f>IF(Table1[[#This Row],[Scope]]="Low",1,IF(Table1[[#This Row],[Scope]]="Medium",2,IF(Table1[[#This Row],[Scope]]="High",3,"")))</f>
        <v>2</v>
      </c>
      <c r="AK251" s="36">
        <v>0.5</v>
      </c>
      <c r="AL251" s="18"/>
      <c r="AM251" s="18"/>
      <c r="AO251" s="18" t="str">
        <f>_xlfn.TEXTJOIN(", ",TRUE,Table1[[#This Row],[Primary Assignee]:[Tertiary Assignee]])</f>
        <v/>
      </c>
      <c r="AP251" s="18" t="s">
        <v>351</v>
      </c>
      <c r="AQ251" s="40"/>
      <c r="AR251" s="40"/>
      <c r="AS251" s="40"/>
      <c r="AT251" s="39" t="s">
        <v>1492</v>
      </c>
      <c r="AU251" s="48">
        <f>(Table1[[#This Row],[Start time]])</f>
        <v>45259.787511574075</v>
      </c>
      <c r="AV251" s="52" t="str">
        <f>IF(AND(Table1[[#This Row],[Current Status]]="Closed",AS251&lt;&gt;""),AS251-AU251,"")</f>
        <v/>
      </c>
      <c r="AW251" s="63"/>
      <c r="AX251" s="64"/>
    </row>
    <row r="252" spans="1:50" ht="35.15" customHeight="1" x14ac:dyDescent="0.35">
      <c r="A252" s="20">
        <v>274</v>
      </c>
      <c r="B252" s="21">
        <v>45260.476550925923</v>
      </c>
      <c r="C252" s="21">
        <v>45260.478796296295</v>
      </c>
      <c r="D252" s="32" t="s">
        <v>1493</v>
      </c>
      <c r="E252" s="18" t="s">
        <v>1494</v>
      </c>
      <c r="F252" s="18" t="s">
        <v>176</v>
      </c>
      <c r="G252" s="18"/>
      <c r="H252" s="18"/>
      <c r="I252" s="18"/>
      <c r="J252" s="18" t="s">
        <v>866</v>
      </c>
      <c r="K252" s="18" t="s">
        <v>98</v>
      </c>
      <c r="L252" s="1"/>
      <c r="M252" s="34"/>
      <c r="N252" s="1" t="s">
        <v>98</v>
      </c>
      <c r="O252" s="18"/>
      <c r="P252" s="32"/>
      <c r="Q252" s="18"/>
      <c r="R252" s="18"/>
      <c r="S252" s="38">
        <v>45260</v>
      </c>
      <c r="T252" s="1" t="s">
        <v>740</v>
      </c>
      <c r="U252" s="18" t="s">
        <v>98</v>
      </c>
      <c r="V252" s="18" t="s">
        <v>1495</v>
      </c>
      <c r="W252" s="18" t="s">
        <v>1162</v>
      </c>
      <c r="X252" s="18" t="s">
        <v>101</v>
      </c>
      <c r="Y252" s="18" t="s">
        <v>1496</v>
      </c>
      <c r="Z252" s="18"/>
      <c r="AA252" s="18" t="s">
        <v>152</v>
      </c>
      <c r="AB252" s="38"/>
      <c r="AC252" s="7" t="s">
        <v>1497</v>
      </c>
      <c r="AD252" s="38" t="s">
        <v>96</v>
      </c>
      <c r="AE252" s="18" t="s">
        <v>192</v>
      </c>
      <c r="AF252" s="18" t="s">
        <v>1498</v>
      </c>
      <c r="AG252" s="18" t="s">
        <v>184</v>
      </c>
      <c r="AH252" s="1" t="s">
        <v>108</v>
      </c>
      <c r="AI252" s="1" t="s">
        <v>109</v>
      </c>
      <c r="AJ252" s="36">
        <f>IF(Table1[[#This Row],[Scope]]="Low",1,IF(Table1[[#This Row],[Scope]]="Medium",2,IF(Table1[[#This Row],[Scope]]="High",3,"")))</f>
        <v>2</v>
      </c>
      <c r="AK252" s="36">
        <v>0.5</v>
      </c>
      <c r="AL252" s="18" t="s">
        <v>1166</v>
      </c>
      <c r="AM252" s="18"/>
      <c r="AO252" s="18" t="str">
        <f>_xlfn.TEXTJOIN(", ",TRUE,Table1[[#This Row],[Primary Assignee]:[Tertiary Assignee]])</f>
        <v>Cole Butchen</v>
      </c>
      <c r="AP252" s="18" t="s">
        <v>111</v>
      </c>
      <c r="AQ252" s="40">
        <v>45261</v>
      </c>
      <c r="AR252" s="40"/>
      <c r="AS252" s="40">
        <v>45303</v>
      </c>
      <c r="AT252" s="39" t="s">
        <v>1499</v>
      </c>
      <c r="AU252" s="48">
        <f>(Table1[[#This Row],[Start time]])</f>
        <v>45260.476550925923</v>
      </c>
      <c r="AV252" s="52">
        <f>IF(AND(Table1[[#This Row],[Current Status]]="Closed",AS252&lt;&gt;""),AS252-AU252,"")</f>
        <v>42.52344907407678</v>
      </c>
    </row>
    <row r="253" spans="1:50" ht="35.15" customHeight="1" x14ac:dyDescent="0.35">
      <c r="A253" s="20">
        <v>275</v>
      </c>
      <c r="B253" s="21">
        <v>45260.552465277775</v>
      </c>
      <c r="C253" s="21">
        <v>45260.556597222225</v>
      </c>
      <c r="D253" s="32" t="s">
        <v>1354</v>
      </c>
      <c r="E253" s="18" t="s">
        <v>1355</v>
      </c>
      <c r="F253" s="18" t="s">
        <v>176</v>
      </c>
      <c r="G253" s="18"/>
      <c r="H253" s="18"/>
      <c r="I253" s="18"/>
      <c r="J253" s="18" t="s">
        <v>866</v>
      </c>
      <c r="K253" s="18" t="s">
        <v>98</v>
      </c>
      <c r="L253" s="1"/>
      <c r="M253" s="34"/>
      <c r="N253" s="1" t="s">
        <v>96</v>
      </c>
      <c r="O253" s="18" t="s">
        <v>1500</v>
      </c>
      <c r="P253" s="32" t="s">
        <v>1501</v>
      </c>
      <c r="Q253" s="18"/>
      <c r="R253" s="18"/>
      <c r="S253" s="38">
        <v>45260</v>
      </c>
      <c r="T253" s="1" t="s">
        <v>697</v>
      </c>
      <c r="U253" s="18" t="s">
        <v>98</v>
      </c>
      <c r="V253" t="s">
        <v>1502</v>
      </c>
      <c r="W253" s="18" t="s">
        <v>1503</v>
      </c>
      <c r="X253" s="18" t="s">
        <v>130</v>
      </c>
      <c r="Y253" s="18" t="s">
        <v>1504</v>
      </c>
      <c r="Z253" s="18"/>
      <c r="AA253" s="18" t="s">
        <v>238</v>
      </c>
      <c r="AB253" s="38"/>
      <c r="AC253" s="7" t="s">
        <v>773</v>
      </c>
      <c r="AD253" s="38" t="s">
        <v>96</v>
      </c>
      <c r="AE253" s="18" t="s">
        <v>192</v>
      </c>
      <c r="AF253" s="18" t="s">
        <v>1505</v>
      </c>
      <c r="AG253" s="18" t="s">
        <v>774</v>
      </c>
      <c r="AH253" s="1" t="s">
        <v>108</v>
      </c>
      <c r="AI253" s="1" t="s">
        <v>109</v>
      </c>
      <c r="AJ253" s="36">
        <f>IF(Table1[[#This Row],[Scope]]="Low",1,IF(Table1[[#This Row],[Scope]]="Medium",2,IF(Table1[[#This Row],[Scope]]="High",3,"")))</f>
        <v>2</v>
      </c>
      <c r="AK253" s="36">
        <v>0.5</v>
      </c>
      <c r="AL253" s="18" t="s">
        <v>904</v>
      </c>
      <c r="AM253" s="18" t="s">
        <v>1017</v>
      </c>
      <c r="AO253" s="18" t="str">
        <f>_xlfn.TEXTJOIN(", ",TRUE,Table1[[#This Row],[Primary Assignee]:[Tertiary Assignee]])</f>
        <v>Rebecca Eakin, Ruchika Akhtar</v>
      </c>
      <c r="AP253" s="18" t="s">
        <v>111</v>
      </c>
      <c r="AQ253" s="40"/>
      <c r="AR253" s="40"/>
      <c r="AS253" s="40">
        <v>45294</v>
      </c>
      <c r="AT253" s="39"/>
      <c r="AU253" s="48">
        <f>(Table1[[#This Row],[Start time]])</f>
        <v>45260.552465277775</v>
      </c>
      <c r="AV253" s="52">
        <f>IF(AND(Table1[[#This Row],[Current Status]]="Closed",AS253&lt;&gt;""),AS253-AU253,"")</f>
        <v>33.4475347222251</v>
      </c>
      <c r="AW253" s="63"/>
      <c r="AX253" s="64"/>
    </row>
    <row r="254" spans="1:50" ht="35.15" customHeight="1" x14ac:dyDescent="0.35">
      <c r="A254" s="20">
        <v>276</v>
      </c>
      <c r="B254" s="21">
        <v>45261.391261574077</v>
      </c>
      <c r="C254" s="21">
        <v>45261.395057870373</v>
      </c>
      <c r="D254" s="32" t="s">
        <v>1354</v>
      </c>
      <c r="E254" s="18" t="s">
        <v>1355</v>
      </c>
      <c r="F254" s="18" t="s">
        <v>176</v>
      </c>
      <c r="G254" s="18"/>
      <c r="H254" s="18"/>
      <c r="I254" s="18"/>
      <c r="J254" s="18" t="s">
        <v>531</v>
      </c>
      <c r="K254" s="18" t="s">
        <v>98</v>
      </c>
      <c r="L254" s="1"/>
      <c r="M254" s="34"/>
      <c r="N254" s="1" t="s">
        <v>96</v>
      </c>
      <c r="O254" s="18" t="s">
        <v>1506</v>
      </c>
      <c r="P254" s="32" t="s">
        <v>1507</v>
      </c>
      <c r="Q254" s="18"/>
      <c r="R254" s="18"/>
      <c r="S254" s="38">
        <v>45261</v>
      </c>
      <c r="T254" s="1" t="s">
        <v>740</v>
      </c>
      <c r="U254" s="18" t="s">
        <v>98</v>
      </c>
      <c r="V254" s="18" t="s">
        <v>1508</v>
      </c>
      <c r="W254" s="18" t="s">
        <v>1509</v>
      </c>
      <c r="X254" s="18" t="s">
        <v>130</v>
      </c>
      <c r="Y254" s="18"/>
      <c r="Z254" s="18"/>
      <c r="AA254" s="18" t="s">
        <v>104</v>
      </c>
      <c r="AB254" s="38">
        <v>45266</v>
      </c>
      <c r="AC254" s="7" t="s">
        <v>731</v>
      </c>
      <c r="AD254" s="38" t="s">
        <v>96</v>
      </c>
      <c r="AE254" s="18" t="s">
        <v>192</v>
      </c>
      <c r="AF254" s="18" t="s">
        <v>1510</v>
      </c>
      <c r="AG254" s="18" t="s">
        <v>184</v>
      </c>
      <c r="AH254" s="1" t="s">
        <v>108</v>
      </c>
      <c r="AI254" s="1" t="s">
        <v>109</v>
      </c>
      <c r="AJ254" s="36">
        <f>IF(Table1[[#This Row],[Scope]]="Low",1,IF(Table1[[#This Row],[Scope]]="Medium",2,IF(Table1[[#This Row],[Scope]]="High",3,"")))</f>
        <v>2</v>
      </c>
      <c r="AK254" s="36">
        <v>0.5</v>
      </c>
      <c r="AL254" s="18" t="s">
        <v>924</v>
      </c>
      <c r="AM254" s="1" t="s">
        <v>1456</v>
      </c>
      <c r="AN254" s="1" t="s">
        <v>973</v>
      </c>
      <c r="AO254" s="18" t="str">
        <f>_xlfn.TEXTJOIN(", ",TRUE,Table1[[#This Row],[Primary Assignee]:[Tertiary Assignee]])</f>
        <v>Yi-Hui Chang, Sooraj Sreenivasan, Amit Augustine Singh</v>
      </c>
      <c r="AP254" s="18" t="s">
        <v>111</v>
      </c>
      <c r="AQ254" s="40">
        <v>45278</v>
      </c>
      <c r="AR254" s="40"/>
      <c r="AS254" s="40">
        <v>45282</v>
      </c>
      <c r="AT254" s="39" t="s">
        <v>1511</v>
      </c>
      <c r="AU254" s="48">
        <f>(Table1[[#This Row],[Start time]])</f>
        <v>45261.391261574077</v>
      </c>
      <c r="AV254" s="52">
        <f>IF(AND(Table1[[#This Row],[Current Status]]="Closed",AS254&lt;&gt;""),AS254-AU254,"")</f>
        <v>20.608738425922638</v>
      </c>
    </row>
    <row r="255" spans="1:50" ht="35.15" customHeight="1" x14ac:dyDescent="0.35">
      <c r="A255" s="20">
        <v>277</v>
      </c>
      <c r="B255" s="21">
        <v>45262.881550925929</v>
      </c>
      <c r="C255" s="21">
        <v>45262.884965277779</v>
      </c>
      <c r="D255" s="32" t="s">
        <v>1310</v>
      </c>
      <c r="E255" s="18" t="s">
        <v>1311</v>
      </c>
      <c r="F255" s="18" t="s">
        <v>90</v>
      </c>
      <c r="G255" s="18"/>
      <c r="H255" s="18" t="s">
        <v>1049</v>
      </c>
      <c r="I255" s="18"/>
      <c r="J255" s="18"/>
      <c r="K255" s="18" t="s">
        <v>98</v>
      </c>
      <c r="L255" s="1"/>
      <c r="M255" s="34"/>
      <c r="N255" s="1" t="s">
        <v>98</v>
      </c>
      <c r="O255" s="18"/>
      <c r="P255" s="32"/>
      <c r="Q255" s="18"/>
      <c r="R255" s="18"/>
      <c r="S255" s="38">
        <v>45264</v>
      </c>
      <c r="T255" s="1" t="s">
        <v>740</v>
      </c>
      <c r="U255" s="18" t="s">
        <v>98</v>
      </c>
      <c r="V255" s="18" t="s">
        <v>1512</v>
      </c>
      <c r="W255" s="18" t="s">
        <v>1513</v>
      </c>
      <c r="X255" s="18" t="s">
        <v>202</v>
      </c>
      <c r="Y255" s="18"/>
      <c r="Z255" s="18"/>
      <c r="AA255" s="18" t="s">
        <v>238</v>
      </c>
      <c r="AB255" s="38"/>
      <c r="AC255" s="7" t="s">
        <v>1514</v>
      </c>
      <c r="AD255" s="38" t="s">
        <v>96</v>
      </c>
      <c r="AE255" s="18" t="s">
        <v>192</v>
      </c>
      <c r="AF255" s="18" t="s">
        <v>1515</v>
      </c>
      <c r="AG255" s="18" t="s">
        <v>184</v>
      </c>
      <c r="AH255" s="1" t="s">
        <v>108</v>
      </c>
      <c r="AI255" s="1" t="s">
        <v>109</v>
      </c>
      <c r="AJ255" s="36">
        <f>IF(Table1[[#This Row],[Scope]]="Low",1,IF(Table1[[#This Row],[Scope]]="Medium",2,IF(Table1[[#This Row],[Scope]]="High",3,"")))</f>
        <v>2</v>
      </c>
      <c r="AK255" s="36">
        <v>0.5</v>
      </c>
      <c r="AL255" s="18" t="s">
        <v>1465</v>
      </c>
      <c r="AM255" s="18" t="s">
        <v>695</v>
      </c>
      <c r="AO255" s="18" t="str">
        <f>_xlfn.TEXTJOIN(", ",TRUE,Table1[[#This Row],[Primary Assignee]:[Tertiary Assignee]])</f>
        <v>Larry Mallett, Logan Webb</v>
      </c>
      <c r="AP255" s="18" t="s">
        <v>111</v>
      </c>
      <c r="AQ255" s="40"/>
      <c r="AR255" s="40"/>
      <c r="AS255" s="40">
        <v>45293</v>
      </c>
      <c r="AT255" s="39" t="s">
        <v>1516</v>
      </c>
      <c r="AU255" s="48">
        <f>(Table1[[#This Row],[Start time]])</f>
        <v>45262.881550925929</v>
      </c>
      <c r="AV255" s="52">
        <f>IF(AND(Table1[[#This Row],[Current Status]]="Closed",AS255&lt;&gt;""),AS255-AU255,"")</f>
        <v>30.118449074070668</v>
      </c>
      <c r="AW255" s="63"/>
      <c r="AX255" s="64"/>
    </row>
    <row r="256" spans="1:50" ht="35.15" customHeight="1" x14ac:dyDescent="0.35">
      <c r="A256" s="20">
        <v>278</v>
      </c>
      <c r="B256" s="21">
        <v>45264.519502314812</v>
      </c>
      <c r="C256" s="21">
        <v>45264.52244212963</v>
      </c>
      <c r="D256" s="32" t="s">
        <v>1517</v>
      </c>
      <c r="E256" s="18" t="s">
        <v>1518</v>
      </c>
      <c r="F256" s="18" t="s">
        <v>176</v>
      </c>
      <c r="G256" s="18"/>
      <c r="H256" s="18"/>
      <c r="I256" s="18"/>
      <c r="J256" s="18" t="s">
        <v>531</v>
      </c>
      <c r="K256" s="18" t="s">
        <v>98</v>
      </c>
      <c r="L256" s="1"/>
      <c r="M256" s="34"/>
      <c r="N256" s="1" t="s">
        <v>96</v>
      </c>
      <c r="O256" s="18" t="s">
        <v>1519</v>
      </c>
      <c r="P256" s="32" t="s">
        <v>1520</v>
      </c>
      <c r="Q256" s="18"/>
      <c r="R256" s="18"/>
      <c r="S256" s="38">
        <v>45264</v>
      </c>
      <c r="T256" s="1" t="s">
        <v>697</v>
      </c>
      <c r="U256" s="18" t="s">
        <v>148</v>
      </c>
      <c r="V256" s="18" t="s">
        <v>149</v>
      </c>
      <c r="W256" s="18" t="s">
        <v>1521</v>
      </c>
      <c r="X256" s="18" t="s">
        <v>139</v>
      </c>
      <c r="Y256" s="18"/>
      <c r="Z256" s="18"/>
      <c r="AA256" s="18"/>
      <c r="AB256" s="38"/>
      <c r="AC256" s="7" t="s">
        <v>699</v>
      </c>
      <c r="AD256" s="38" t="s">
        <v>96</v>
      </c>
      <c r="AE256" s="18" t="s">
        <v>120</v>
      </c>
      <c r="AF256" s="18" t="s">
        <v>1522</v>
      </c>
      <c r="AG256" s="18" t="s">
        <v>774</v>
      </c>
      <c r="AH256" s="1" t="s">
        <v>350</v>
      </c>
      <c r="AI256" s="1" t="s">
        <v>142</v>
      </c>
      <c r="AJ256" s="36">
        <f>IF(Table1[[#This Row],[Scope]]="Low",1,IF(Table1[[#This Row],[Scope]]="Medium",2,IF(Table1[[#This Row],[Scope]]="High",3,"")))</f>
        <v>1</v>
      </c>
      <c r="AK256" s="36">
        <v>0.33</v>
      </c>
      <c r="AL256" s="18"/>
      <c r="AM256" s="18"/>
      <c r="AO256" s="18" t="str">
        <f>_xlfn.TEXTJOIN(", ",TRUE,Table1[[#This Row],[Primary Assignee]:[Tertiary Assignee]])</f>
        <v/>
      </c>
      <c r="AP256" s="18" t="s">
        <v>351</v>
      </c>
      <c r="AQ256" s="40"/>
      <c r="AR256" s="40"/>
      <c r="AS256" s="40"/>
      <c r="AT256" s="39" t="s">
        <v>1523</v>
      </c>
      <c r="AU256" s="48">
        <f>(Table1[[#This Row],[Start time]])</f>
        <v>45264.519502314812</v>
      </c>
      <c r="AV256" s="52" t="str">
        <f>IF(AND(Table1[[#This Row],[Current Status]]="Closed",AS256&lt;&gt;""),AS256-AU256,"")</f>
        <v/>
      </c>
    </row>
    <row r="257" spans="1:50" ht="35.15" customHeight="1" x14ac:dyDescent="0.35">
      <c r="A257" s="20">
        <v>279</v>
      </c>
      <c r="B257" s="21">
        <v>45264.584305555552</v>
      </c>
      <c r="C257" s="21">
        <v>45264.590682870374</v>
      </c>
      <c r="D257" s="32" t="s">
        <v>690</v>
      </c>
      <c r="E257" s="18" t="s">
        <v>689</v>
      </c>
      <c r="F257" s="18" t="s">
        <v>1524</v>
      </c>
      <c r="G257" s="18"/>
      <c r="H257" s="18"/>
      <c r="I257" s="18"/>
      <c r="J257" s="18"/>
      <c r="K257" s="18" t="s">
        <v>98</v>
      </c>
      <c r="L257" s="1"/>
      <c r="M257" s="34"/>
      <c r="N257" s="1" t="s">
        <v>96</v>
      </c>
      <c r="O257" s="18" t="s">
        <v>1525</v>
      </c>
      <c r="P257" s="32" t="s">
        <v>1526</v>
      </c>
      <c r="Q257" s="18"/>
      <c r="R257" s="18"/>
      <c r="S257" s="38">
        <v>45278</v>
      </c>
      <c r="T257" s="1" t="s">
        <v>715</v>
      </c>
      <c r="U257" s="18" t="s">
        <v>98</v>
      </c>
      <c r="V257" s="18" t="s">
        <v>1527</v>
      </c>
      <c r="W257" s="18" t="s">
        <v>1528</v>
      </c>
      <c r="X257" s="18" t="s">
        <v>101</v>
      </c>
      <c r="Y257" s="18"/>
      <c r="Z257" s="18"/>
      <c r="AA257" s="18" t="s">
        <v>238</v>
      </c>
      <c r="AB257" s="38">
        <v>45387</v>
      </c>
      <c r="AC257" s="7" t="s">
        <v>1529</v>
      </c>
      <c r="AD257" s="38" t="s">
        <v>720</v>
      </c>
      <c r="AE257" s="18" t="s">
        <v>165</v>
      </c>
      <c r="AF257" s="18" t="s">
        <v>1530</v>
      </c>
      <c r="AG257" s="18" t="s">
        <v>184</v>
      </c>
      <c r="AH257" s="1" t="s">
        <v>108</v>
      </c>
      <c r="AI257" s="1" t="s">
        <v>109</v>
      </c>
      <c r="AJ257" s="36">
        <f>IF(Table1[[#This Row],[Scope]]="Low",1,IF(Table1[[#This Row],[Scope]]="Medium",2,IF(Table1[[#This Row],[Scope]]="High",3,"")))</f>
        <v>2</v>
      </c>
      <c r="AK257" s="36">
        <v>0.25</v>
      </c>
      <c r="AL257" s="18" t="s">
        <v>1335</v>
      </c>
      <c r="AM257" s="18" t="s">
        <v>1456</v>
      </c>
      <c r="AO257" s="18" t="str">
        <f>_xlfn.TEXTJOIN(", ",TRUE,Table1[[#This Row],[Primary Assignee]:[Tertiary Assignee]])</f>
        <v>Neema Sharma, Sooraj Sreenivasan</v>
      </c>
      <c r="AP257" s="18" t="s">
        <v>111</v>
      </c>
      <c r="AQ257" s="40">
        <v>45303</v>
      </c>
      <c r="AR257" s="40"/>
      <c r="AS257" s="40">
        <v>45387</v>
      </c>
      <c r="AT257" s="32" t="s">
        <v>1531</v>
      </c>
      <c r="AU257" s="48">
        <f>(Table1[[#This Row],[Start time]])</f>
        <v>45264.584305555552</v>
      </c>
      <c r="AV257" s="52">
        <f>IF(AND(Table1[[#This Row],[Current Status]]="Closed",AS257&lt;&gt;""),AS257-AU257,"")</f>
        <v>122.41569444444758</v>
      </c>
      <c r="AW257" s="63"/>
      <c r="AX257" s="64"/>
    </row>
    <row r="258" spans="1:50" ht="35.15" customHeight="1" x14ac:dyDescent="0.35">
      <c r="A258" s="20">
        <v>280</v>
      </c>
      <c r="B258" s="21">
        <v>45264.607430555552</v>
      </c>
      <c r="C258" s="21">
        <v>45264.632627314815</v>
      </c>
      <c r="D258" s="32" t="s">
        <v>1532</v>
      </c>
      <c r="E258" s="18" t="s">
        <v>1533</v>
      </c>
      <c r="F258" s="18" t="s">
        <v>176</v>
      </c>
      <c r="G258" s="18"/>
      <c r="H258" s="18"/>
      <c r="I258" s="18"/>
      <c r="J258" s="18" t="s">
        <v>531</v>
      </c>
      <c r="K258" s="18" t="s">
        <v>98</v>
      </c>
      <c r="L258" s="1"/>
      <c r="M258" s="34"/>
      <c r="N258" s="1" t="s">
        <v>98</v>
      </c>
      <c r="O258" s="18"/>
      <c r="P258" s="32"/>
      <c r="Q258" s="18"/>
      <c r="R258" s="18"/>
      <c r="S258" s="38">
        <v>45265</v>
      </c>
      <c r="T258" s="1" t="s">
        <v>740</v>
      </c>
      <c r="U258" s="18" t="s">
        <v>148</v>
      </c>
      <c r="V258" s="18" t="s">
        <v>149</v>
      </c>
      <c r="W258" s="18" t="s">
        <v>1534</v>
      </c>
      <c r="X258" s="18" t="s">
        <v>746</v>
      </c>
      <c r="Y258" s="18"/>
      <c r="Z258" s="18"/>
      <c r="AA258" s="18"/>
      <c r="AB258" s="38"/>
      <c r="AC258" s="7" t="s">
        <v>1535</v>
      </c>
      <c r="AD258" s="38" t="s">
        <v>720</v>
      </c>
      <c r="AE258" s="18" t="s">
        <v>105</v>
      </c>
      <c r="AF258" s="18" t="s">
        <v>1536</v>
      </c>
      <c r="AG258" s="18" t="s">
        <v>774</v>
      </c>
      <c r="AH258" s="1" t="s">
        <v>108</v>
      </c>
      <c r="AI258" s="1" t="s">
        <v>142</v>
      </c>
      <c r="AJ258" s="36">
        <f>IF(Table1[[#This Row],[Scope]]="Low",1,IF(Table1[[#This Row],[Scope]]="Medium",2,IF(Table1[[#This Row],[Scope]]="High",3,"")))</f>
        <v>1</v>
      </c>
      <c r="AK258" s="36">
        <v>0.33</v>
      </c>
      <c r="AL258" s="18" t="s">
        <v>1166</v>
      </c>
      <c r="AM258" s="18"/>
      <c r="AO258" s="18" t="str">
        <f>_xlfn.TEXTJOIN(", ",TRUE,Table1[[#This Row],[Primary Assignee]:[Tertiary Assignee]])</f>
        <v>Cole Butchen</v>
      </c>
      <c r="AP258" s="18" t="s">
        <v>111</v>
      </c>
      <c r="AQ258" s="40">
        <v>45265</v>
      </c>
      <c r="AR258" s="40"/>
      <c r="AS258" s="40">
        <v>45275</v>
      </c>
      <c r="AT258" s="39" t="s">
        <v>1537</v>
      </c>
      <c r="AU258" s="48">
        <f>(Table1[[#This Row],[Start time]])</f>
        <v>45264.607430555552</v>
      </c>
      <c r="AV258" s="52">
        <f>IF(AND(Table1[[#This Row],[Current Status]]="Closed",AS258&lt;&gt;""),AS258-AU258,"")</f>
        <v>10.392569444447872</v>
      </c>
      <c r="AW258" t="s">
        <v>1538</v>
      </c>
    </row>
    <row r="259" spans="1:50" ht="35.15" customHeight="1" x14ac:dyDescent="0.35">
      <c r="A259" s="20">
        <v>281</v>
      </c>
      <c r="B259" s="21">
        <v>45265.586793981478</v>
      </c>
      <c r="C259" s="21">
        <v>45265.588460648149</v>
      </c>
      <c r="D259" s="32" t="s">
        <v>1112</v>
      </c>
      <c r="E259" s="18" t="s">
        <v>1113</v>
      </c>
      <c r="F259" s="18" t="s">
        <v>176</v>
      </c>
      <c r="G259" s="18"/>
      <c r="H259" s="18"/>
      <c r="I259" s="18"/>
      <c r="J259" s="18" t="s">
        <v>866</v>
      </c>
      <c r="K259" s="18" t="s">
        <v>98</v>
      </c>
      <c r="L259" s="1"/>
      <c r="M259" s="34"/>
      <c r="N259" s="1" t="s">
        <v>96</v>
      </c>
      <c r="O259" s="18" t="s">
        <v>1539</v>
      </c>
      <c r="P259" s="32" t="s">
        <v>1540</v>
      </c>
      <c r="Q259" s="18"/>
      <c r="R259" s="18"/>
      <c r="S259" s="38">
        <v>45266</v>
      </c>
      <c r="T259" s="1" t="s">
        <v>697</v>
      </c>
      <c r="U259" s="18" t="s">
        <v>148</v>
      </c>
      <c r="V259" s="18" t="s">
        <v>149</v>
      </c>
      <c r="W259" s="18" t="s">
        <v>1541</v>
      </c>
      <c r="X259" s="18" t="s">
        <v>101</v>
      </c>
      <c r="Y259" s="18" t="s">
        <v>1542</v>
      </c>
      <c r="Z259" s="18"/>
      <c r="AA259" s="18" t="s">
        <v>238</v>
      </c>
      <c r="AB259" s="38"/>
      <c r="AC259" s="7" t="s">
        <v>699</v>
      </c>
      <c r="AD259" s="38" t="s">
        <v>96</v>
      </c>
      <c r="AE259" s="18" t="s">
        <v>192</v>
      </c>
      <c r="AF259" s="18" t="s">
        <v>1543</v>
      </c>
      <c r="AG259" s="18" t="s">
        <v>184</v>
      </c>
      <c r="AH259" s="1" t="s">
        <v>108</v>
      </c>
      <c r="AI259" s="1" t="s">
        <v>142</v>
      </c>
      <c r="AJ259" s="36">
        <f>IF(Table1[[#This Row],[Scope]]="Low",1,IF(Table1[[#This Row],[Scope]]="Medium",2,IF(Table1[[#This Row],[Scope]]="High",3,"")))</f>
        <v>1</v>
      </c>
      <c r="AK259" s="36">
        <v>0.33</v>
      </c>
      <c r="AL259" s="18" t="s">
        <v>904</v>
      </c>
      <c r="AM259" s="18" t="s">
        <v>1465</v>
      </c>
      <c r="AO259" s="18" t="str">
        <f>_xlfn.TEXTJOIN(", ",TRUE,Table1[[#This Row],[Primary Assignee]:[Tertiary Assignee]])</f>
        <v>Rebecca Eakin, Larry Mallett</v>
      </c>
      <c r="AP259" s="18" t="s">
        <v>111</v>
      </c>
      <c r="AQ259" s="40"/>
      <c r="AR259" s="40"/>
      <c r="AS259" s="40">
        <v>45272</v>
      </c>
      <c r="AT259" s="39" t="s">
        <v>1544</v>
      </c>
      <c r="AU259" s="48">
        <f>(Table1[[#This Row],[Start time]])</f>
        <v>45265.586793981478</v>
      </c>
      <c r="AV259" s="52">
        <f>IF(AND(Table1[[#This Row],[Current Status]]="Closed",AS259&lt;&gt;""),AS259-AU259,"")</f>
        <v>6.4132060185220325</v>
      </c>
      <c r="AW259" s="63"/>
      <c r="AX259" s="64"/>
    </row>
    <row r="260" spans="1:50" ht="35.15" customHeight="1" x14ac:dyDescent="0.35">
      <c r="A260" s="20">
        <v>282</v>
      </c>
      <c r="B260" s="21">
        <v>45265.676527777781</v>
      </c>
      <c r="C260" s="21">
        <v>45265.679594907408</v>
      </c>
      <c r="D260" s="32" t="s">
        <v>690</v>
      </c>
      <c r="E260" s="18" t="s">
        <v>689</v>
      </c>
      <c r="F260" s="18" t="s">
        <v>90</v>
      </c>
      <c r="G260" s="18"/>
      <c r="H260" s="18" t="s">
        <v>234</v>
      </c>
      <c r="I260" s="18"/>
      <c r="J260" s="18"/>
      <c r="K260" s="18" t="s">
        <v>98</v>
      </c>
      <c r="L260" s="1"/>
      <c r="M260" s="34"/>
      <c r="N260" s="1" t="s">
        <v>96</v>
      </c>
      <c r="O260" s="18" t="s">
        <v>263</v>
      </c>
      <c r="P260" s="32" t="s">
        <v>264</v>
      </c>
      <c r="Q260" s="18"/>
      <c r="R260" s="18"/>
      <c r="S260" s="38">
        <v>45267</v>
      </c>
      <c r="T260" s="1" t="s">
        <v>697</v>
      </c>
      <c r="U260" s="18" t="s">
        <v>98</v>
      </c>
      <c r="V260" t="s">
        <v>1545</v>
      </c>
      <c r="W260" s="18" t="s">
        <v>1546</v>
      </c>
      <c r="X260" s="18" t="s">
        <v>101</v>
      </c>
      <c r="Y260" s="18" t="s">
        <v>1547</v>
      </c>
      <c r="Z260" s="18"/>
      <c r="AA260" s="18" t="s">
        <v>104</v>
      </c>
      <c r="AB260" s="38">
        <v>45278</v>
      </c>
      <c r="AC260" s="7"/>
      <c r="AD260" s="38" t="s">
        <v>96</v>
      </c>
      <c r="AE260" s="18" t="s">
        <v>175</v>
      </c>
      <c r="AF260" s="18" t="s">
        <v>1548</v>
      </c>
      <c r="AG260" s="18" t="s">
        <v>184</v>
      </c>
      <c r="AH260" s="1" t="s">
        <v>108</v>
      </c>
      <c r="AI260" s="1" t="s">
        <v>109</v>
      </c>
      <c r="AJ260" s="36">
        <f>IF(Table1[[#This Row],[Scope]]="Low",1,IF(Table1[[#This Row],[Scope]]="Medium",2,IF(Table1[[#This Row],[Scope]]="High",3,"")))</f>
        <v>2</v>
      </c>
      <c r="AK260" s="36">
        <v>0.5</v>
      </c>
      <c r="AL260" s="18" t="s">
        <v>878</v>
      </c>
      <c r="AM260" s="18" t="s">
        <v>945</v>
      </c>
      <c r="AO260" s="18" t="str">
        <f>_xlfn.TEXTJOIN(", ",TRUE,Table1[[#This Row],[Primary Assignee]:[Tertiary Assignee]])</f>
        <v>Sonakshi Malik, (Maddy) Madhusudan Purushothaman</v>
      </c>
      <c r="AP260" s="18" t="s">
        <v>111</v>
      </c>
      <c r="AQ260" s="40">
        <v>45267</v>
      </c>
      <c r="AR260" s="40"/>
      <c r="AS260" s="40">
        <v>45301</v>
      </c>
      <c r="AT260" s="39" t="s">
        <v>1549</v>
      </c>
      <c r="AU260" s="48">
        <f>(Table1[[#This Row],[Start time]])</f>
        <v>45265.676527777781</v>
      </c>
      <c r="AV260" s="52">
        <f>IF(AND(Table1[[#This Row],[Current Status]]="Closed",AS260&lt;&gt;""),AS260-AU260,"")</f>
        <v>35.323472222218697</v>
      </c>
    </row>
    <row r="261" spans="1:50" ht="35.15" customHeight="1" x14ac:dyDescent="0.35">
      <c r="A261" s="20">
        <v>283</v>
      </c>
      <c r="B261" s="21">
        <v>45266.488217592596</v>
      </c>
      <c r="C261" s="21">
        <v>45266.492847222224</v>
      </c>
      <c r="D261" s="32" t="s">
        <v>1550</v>
      </c>
      <c r="E261" s="18" t="s">
        <v>1551</v>
      </c>
      <c r="F261" s="18" t="s">
        <v>90</v>
      </c>
      <c r="G261" s="18"/>
      <c r="H261" s="18" t="s">
        <v>1049</v>
      </c>
      <c r="I261" s="18"/>
      <c r="J261" s="18"/>
      <c r="K261" s="18" t="s">
        <v>98</v>
      </c>
      <c r="L261" s="1"/>
      <c r="M261" s="34"/>
      <c r="N261" s="1" t="s">
        <v>96</v>
      </c>
      <c r="O261" s="18" t="s">
        <v>1552</v>
      </c>
      <c r="P261" s="32" t="s">
        <v>1553</v>
      </c>
      <c r="Q261" s="18"/>
      <c r="R261" s="18"/>
      <c r="S261" s="38">
        <v>45267</v>
      </c>
      <c r="T261" s="1" t="s">
        <v>715</v>
      </c>
      <c r="U261" s="18" t="s">
        <v>98</v>
      </c>
      <c r="V261" s="18" t="s">
        <v>1554</v>
      </c>
      <c r="W261" s="18" t="s">
        <v>1555</v>
      </c>
      <c r="X261" s="18" t="s">
        <v>101</v>
      </c>
      <c r="Y261" s="18"/>
      <c r="Z261" s="18"/>
      <c r="AA261" s="18" t="s">
        <v>104</v>
      </c>
      <c r="AB261" s="38">
        <v>45293</v>
      </c>
      <c r="AC261" s="7" t="s">
        <v>719</v>
      </c>
      <c r="AD261" s="38" t="s">
        <v>96</v>
      </c>
      <c r="AE261" s="18" t="s">
        <v>165</v>
      </c>
      <c r="AF261" s="18"/>
      <c r="AG261" s="18" t="s">
        <v>1556</v>
      </c>
      <c r="AH261" s="1" t="s">
        <v>108</v>
      </c>
      <c r="AI261" s="1" t="s">
        <v>109</v>
      </c>
      <c r="AJ261" s="36">
        <f>IF(Table1[[#This Row],[Scope]]="Low",1,IF(Table1[[#This Row],[Scope]]="Medium",2,IF(Table1[[#This Row],[Scope]]="High",3,"")))</f>
        <v>2</v>
      </c>
      <c r="AK261" s="36">
        <v>0.5</v>
      </c>
      <c r="AL261" s="18" t="s">
        <v>1298</v>
      </c>
      <c r="AM261" s="18" t="s">
        <v>713</v>
      </c>
      <c r="AO261" s="18" t="str">
        <f>_xlfn.TEXTJOIN(", ",TRUE,Table1[[#This Row],[Primary Assignee]:[Tertiary Assignee]])</f>
        <v>Shwetha Chandrashekhar, Joann Boduch</v>
      </c>
      <c r="AP261" s="18" t="s">
        <v>111</v>
      </c>
      <c r="AQ261" s="40">
        <v>45271</v>
      </c>
      <c r="AR261" s="40">
        <v>45310</v>
      </c>
      <c r="AS261" s="40">
        <v>45317</v>
      </c>
      <c r="AT261" s="32" t="s">
        <v>1409</v>
      </c>
      <c r="AU261" s="48">
        <f>(Table1[[#This Row],[Start time]])</f>
        <v>45266.488217592596</v>
      </c>
      <c r="AV261" s="52">
        <f>IF(AND(Table1[[#This Row],[Current Status]]="Closed",AS261&lt;&gt;""),AS261-AU261,"")</f>
        <v>50.511782407404098</v>
      </c>
      <c r="AW261" s="63"/>
      <c r="AX261" s="64"/>
    </row>
    <row r="262" spans="1:50" ht="35.15" customHeight="1" x14ac:dyDescent="0.35">
      <c r="A262" s="20">
        <v>284</v>
      </c>
      <c r="B262" s="21">
        <v>45266.547673611109</v>
      </c>
      <c r="C262" s="21">
        <v>45266.55064814815</v>
      </c>
      <c r="D262" s="32" t="s">
        <v>1557</v>
      </c>
      <c r="E262" s="18" t="s">
        <v>1558</v>
      </c>
      <c r="F262" s="18" t="s">
        <v>176</v>
      </c>
      <c r="G262" s="18"/>
      <c r="H262" s="18"/>
      <c r="I262" s="18"/>
      <c r="J262" s="18" t="s">
        <v>866</v>
      </c>
      <c r="K262" s="18" t="s">
        <v>98</v>
      </c>
      <c r="L262" s="1"/>
      <c r="M262" s="34"/>
      <c r="N262" s="1" t="s">
        <v>98</v>
      </c>
      <c r="O262" s="18"/>
      <c r="P262" s="32"/>
      <c r="Q262" s="18"/>
      <c r="R262" s="18"/>
      <c r="S262" s="38">
        <v>45266</v>
      </c>
      <c r="T262" s="1" t="s">
        <v>740</v>
      </c>
      <c r="U262" s="18" t="s">
        <v>98</v>
      </c>
      <c r="V262" s="18" t="s">
        <v>1559</v>
      </c>
      <c r="W262" s="18" t="s">
        <v>1560</v>
      </c>
      <c r="X262" s="18" t="s">
        <v>202</v>
      </c>
      <c r="Y262" s="18"/>
      <c r="Z262" s="18"/>
      <c r="AA262" s="18" t="s">
        <v>104</v>
      </c>
      <c r="AB262" s="38">
        <v>45268</v>
      </c>
      <c r="AC262" s="7" t="s">
        <v>1561</v>
      </c>
      <c r="AD262" s="38" t="s">
        <v>720</v>
      </c>
      <c r="AE262" s="18" t="s">
        <v>192</v>
      </c>
      <c r="AF262" s="18"/>
      <c r="AG262" s="18" t="s">
        <v>774</v>
      </c>
      <c r="AH262" s="1" t="s">
        <v>108</v>
      </c>
      <c r="AI262" s="1" t="s">
        <v>109</v>
      </c>
      <c r="AJ262" s="36">
        <f>IF(Table1[[#This Row],[Scope]]="Low",1,IF(Table1[[#This Row],[Scope]]="Medium",2,IF(Table1[[#This Row],[Scope]]="High",3,"")))</f>
        <v>2</v>
      </c>
      <c r="AK262" s="36">
        <v>0.5</v>
      </c>
      <c r="AL262" s="18" t="s">
        <v>924</v>
      </c>
      <c r="AM262" s="18"/>
      <c r="AO262" s="18" t="str">
        <f>_xlfn.TEXTJOIN(", ",TRUE,Table1[[#This Row],[Primary Assignee]:[Tertiary Assignee]])</f>
        <v>Yi-Hui Chang</v>
      </c>
      <c r="AP262" s="18" t="s">
        <v>111</v>
      </c>
      <c r="AQ262" s="40">
        <v>45314</v>
      </c>
      <c r="AR262" s="40"/>
      <c r="AS262" s="40">
        <v>45315</v>
      </c>
      <c r="AT262" s="39" t="s">
        <v>1562</v>
      </c>
      <c r="AU262" s="48">
        <f>(Table1[[#This Row],[Start time]])</f>
        <v>45266.547673611109</v>
      </c>
      <c r="AV262" s="52">
        <f>IF(AND(Table1[[#This Row],[Current Status]]="Closed",AS262&lt;&gt;""),AS262-AU262,"")</f>
        <v>48.452326388891379</v>
      </c>
    </row>
    <row r="263" spans="1:50" ht="35.15" customHeight="1" x14ac:dyDescent="0.35">
      <c r="A263" s="20">
        <v>285</v>
      </c>
      <c r="B263" s="21">
        <v>45266.673634259256</v>
      </c>
      <c r="C263" s="21">
        <v>45266.719826388886</v>
      </c>
      <c r="D263" s="32" t="s">
        <v>1563</v>
      </c>
      <c r="E263" s="18" t="s">
        <v>1564</v>
      </c>
      <c r="F263" s="18" t="s">
        <v>90</v>
      </c>
      <c r="G263" s="18"/>
      <c r="H263" s="18" t="s">
        <v>91</v>
      </c>
      <c r="I263" s="18"/>
      <c r="J263" s="18"/>
      <c r="K263" s="18" t="s">
        <v>98</v>
      </c>
      <c r="L263" s="1"/>
      <c r="M263" s="34"/>
      <c r="N263" s="1" t="s">
        <v>96</v>
      </c>
      <c r="O263" s="18" t="s">
        <v>456</v>
      </c>
      <c r="P263" s="32" t="s">
        <v>457</v>
      </c>
      <c r="Q263" s="18"/>
      <c r="R263" s="18"/>
      <c r="S263" s="38">
        <v>45266</v>
      </c>
      <c r="T263" s="1" t="s">
        <v>697</v>
      </c>
      <c r="U263" s="18" t="s">
        <v>98</v>
      </c>
      <c r="V263" s="18" t="s">
        <v>1565</v>
      </c>
      <c r="W263" s="18" t="s">
        <v>1566</v>
      </c>
      <c r="X263" s="18" t="s">
        <v>101</v>
      </c>
      <c r="Y263" s="18" t="s">
        <v>1567</v>
      </c>
      <c r="Z263" s="18"/>
      <c r="AA263" s="18" t="s">
        <v>104</v>
      </c>
      <c r="AB263" s="38">
        <v>45275</v>
      </c>
      <c r="AC263" s="7" t="s">
        <v>1568</v>
      </c>
      <c r="AD263" s="38" t="s">
        <v>96</v>
      </c>
      <c r="AE263" s="18" t="s">
        <v>192</v>
      </c>
      <c r="AF263" s="18" t="s">
        <v>1569</v>
      </c>
      <c r="AG263" s="18" t="s">
        <v>774</v>
      </c>
      <c r="AH263" s="1" t="s">
        <v>108</v>
      </c>
      <c r="AI263" s="1" t="s">
        <v>142</v>
      </c>
      <c r="AJ263" s="36">
        <f>IF(Table1[[#This Row],[Scope]]="Low",1,IF(Table1[[#This Row],[Scope]]="Medium",2,IF(Table1[[#This Row],[Scope]]="High",3,"")))</f>
        <v>1</v>
      </c>
      <c r="AK263" s="36">
        <v>0.33</v>
      </c>
      <c r="AL263" s="18" t="s">
        <v>1456</v>
      </c>
      <c r="AM263" s="18" t="s">
        <v>973</v>
      </c>
      <c r="AO263" s="18" t="str">
        <f>_xlfn.TEXTJOIN(", ",TRUE,Table1[[#This Row],[Primary Assignee]:[Tertiary Assignee]])</f>
        <v>Sooraj Sreenivasan, Amit Augustine Singh</v>
      </c>
      <c r="AP263" s="18" t="s">
        <v>111</v>
      </c>
      <c r="AQ263" s="40">
        <v>45271</v>
      </c>
      <c r="AR263" s="40">
        <v>45275</v>
      </c>
      <c r="AS263" s="40">
        <v>45293</v>
      </c>
      <c r="AT263" s="39" t="s">
        <v>1570</v>
      </c>
      <c r="AU263" s="48">
        <f>(Table1[[#This Row],[Start time]])</f>
        <v>45266.673634259256</v>
      </c>
      <c r="AV263" s="52">
        <f>IF(AND(Table1[[#This Row],[Current Status]]="Closed",AS263&lt;&gt;""),AS263-AU263,"")</f>
        <v>26.326365740744222</v>
      </c>
      <c r="AW263" s="63"/>
      <c r="AX263" s="64"/>
    </row>
    <row r="264" spans="1:50" s="13" customFormat="1" ht="35.15" customHeight="1" x14ac:dyDescent="0.35">
      <c r="A264" s="20">
        <v>286</v>
      </c>
      <c r="B264" s="21">
        <v>45267.426388888889</v>
      </c>
      <c r="C264" s="21">
        <v>45267.428807870368</v>
      </c>
      <c r="D264" s="32" t="s">
        <v>748</v>
      </c>
      <c r="E264" s="18" t="s">
        <v>749</v>
      </c>
      <c r="F264" s="18" t="s">
        <v>90</v>
      </c>
      <c r="G264" s="18"/>
      <c r="H264" s="18" t="s">
        <v>1049</v>
      </c>
      <c r="I264" s="18"/>
      <c r="J264" s="18"/>
      <c r="K264" s="18" t="s">
        <v>98</v>
      </c>
      <c r="L264" s="1"/>
      <c r="M264" s="34"/>
      <c r="N264" s="1" t="s">
        <v>96</v>
      </c>
      <c r="O264" s="18" t="s">
        <v>1571</v>
      </c>
      <c r="P264" s="32" t="s">
        <v>1572</v>
      </c>
      <c r="Q264" s="18"/>
      <c r="R264" s="18"/>
      <c r="S264" s="38">
        <v>45267</v>
      </c>
      <c r="T264" s="1" t="s">
        <v>740</v>
      </c>
      <c r="U264" s="18" t="s">
        <v>98</v>
      </c>
      <c r="V264" s="18" t="s">
        <v>1573</v>
      </c>
      <c r="W264" s="18" t="s">
        <v>1574</v>
      </c>
      <c r="X264" s="18" t="s">
        <v>189</v>
      </c>
      <c r="Y264" s="18"/>
      <c r="Z264" s="18"/>
      <c r="AA264" s="18" t="s">
        <v>104</v>
      </c>
      <c r="AB264" s="38">
        <v>45275</v>
      </c>
      <c r="AC264" s="7" t="s">
        <v>1575</v>
      </c>
      <c r="AD264" s="38" t="s">
        <v>720</v>
      </c>
      <c r="AE264" s="18" t="s">
        <v>175</v>
      </c>
      <c r="AF264" s="18"/>
      <c r="AG264" s="18" t="s">
        <v>184</v>
      </c>
      <c r="AH264" s="1" t="s">
        <v>108</v>
      </c>
      <c r="AI264" s="1" t="s">
        <v>109</v>
      </c>
      <c r="AJ264" s="36">
        <f>IF(Table1[[#This Row],[Scope]]="Low",1,IF(Table1[[#This Row],[Scope]]="Medium",2,IF(Table1[[#This Row],[Scope]]="High",3,"")))</f>
        <v>2</v>
      </c>
      <c r="AK264" s="36">
        <v>0.33</v>
      </c>
      <c r="AL264" s="18" t="s">
        <v>1017</v>
      </c>
      <c r="AM264" s="18" t="s">
        <v>1335</v>
      </c>
      <c r="AN264" s="1"/>
      <c r="AO264" s="18" t="str">
        <f>_xlfn.TEXTJOIN(", ",TRUE,Table1[[#This Row],[Primary Assignee]:[Tertiary Assignee]])</f>
        <v>Ruchika Akhtar, Neema Sharma</v>
      </c>
      <c r="AP264" s="18" t="s">
        <v>111</v>
      </c>
      <c r="AQ264" s="40">
        <v>45268</v>
      </c>
      <c r="AR264" s="40"/>
      <c r="AS264" s="40">
        <v>45278</v>
      </c>
      <c r="AT264" s="39" t="s">
        <v>1576</v>
      </c>
      <c r="AU264" s="48">
        <f>(Table1[[#This Row],[Start time]])</f>
        <v>45267.426388888889</v>
      </c>
      <c r="AV264" s="52">
        <f>IF(AND(Table1[[#This Row],[Current Status]]="Closed",AS264&lt;&gt;""),AS264-AU264,"")</f>
        <v>10.573611111110949</v>
      </c>
      <c r="AW264" t="s">
        <v>668</v>
      </c>
      <c r="AX264" s="1"/>
    </row>
    <row r="265" spans="1:50" s="13" customFormat="1" ht="35.15" customHeight="1" x14ac:dyDescent="0.35">
      <c r="A265" s="20">
        <v>287</v>
      </c>
      <c r="B265" s="21">
        <v>45267.360115740739</v>
      </c>
      <c r="C265" s="21">
        <v>45267.434247685182</v>
      </c>
      <c r="D265" s="32" t="s">
        <v>1313</v>
      </c>
      <c r="E265" s="18" t="s">
        <v>1312</v>
      </c>
      <c r="F265" s="18" t="s">
        <v>155</v>
      </c>
      <c r="G265" s="18"/>
      <c r="H265" s="18"/>
      <c r="I265" s="18" t="s">
        <v>222</v>
      </c>
      <c r="J265" s="18"/>
      <c r="K265" s="18" t="s">
        <v>98</v>
      </c>
      <c r="L265" s="1"/>
      <c r="M265" s="34"/>
      <c r="N265" s="1" t="s">
        <v>98</v>
      </c>
      <c r="O265" s="18"/>
      <c r="P265" s="32"/>
      <c r="Q265" s="18"/>
      <c r="R265" s="18"/>
      <c r="S265" s="38">
        <v>45267</v>
      </c>
      <c r="T265" s="1" t="s">
        <v>740</v>
      </c>
      <c r="U265" s="18" t="s">
        <v>148</v>
      </c>
      <c r="V265" s="18" t="s">
        <v>149</v>
      </c>
      <c r="W265" s="18" t="s">
        <v>1577</v>
      </c>
      <c r="X265" s="18" t="s">
        <v>202</v>
      </c>
      <c r="Y265" s="18" t="s">
        <v>1578</v>
      </c>
      <c r="Z265" s="18"/>
      <c r="AA265" s="18" t="s">
        <v>104</v>
      </c>
      <c r="AB265" s="38">
        <v>45275</v>
      </c>
      <c r="AC265" s="7" t="s">
        <v>1579</v>
      </c>
      <c r="AD265" s="38" t="s">
        <v>96</v>
      </c>
      <c r="AE265" s="18" t="s">
        <v>120</v>
      </c>
      <c r="AF265" s="18"/>
      <c r="AG265" s="18" t="s">
        <v>184</v>
      </c>
      <c r="AH265" s="1" t="s">
        <v>350</v>
      </c>
      <c r="AI265" s="1" t="s">
        <v>166</v>
      </c>
      <c r="AJ265" s="36">
        <f>IF(Table1[[#This Row],[Scope]]="Low",1,IF(Table1[[#This Row],[Scope]]="Medium",2,IF(Table1[[#This Row],[Scope]]="High",3,"")))</f>
        <v>3</v>
      </c>
      <c r="AK265" s="36">
        <v>1</v>
      </c>
      <c r="AL265" s="18"/>
      <c r="AM265" s="18"/>
      <c r="AN265" s="1"/>
      <c r="AO265" s="18" t="str">
        <f>_xlfn.TEXTJOIN(", ",TRUE,Table1[[#This Row],[Primary Assignee]:[Tertiary Assignee]])</f>
        <v/>
      </c>
      <c r="AP265" s="18" t="s">
        <v>351</v>
      </c>
      <c r="AQ265" s="40"/>
      <c r="AR265" s="40"/>
      <c r="AS265" s="40"/>
      <c r="AT265" s="39" t="s">
        <v>1580</v>
      </c>
      <c r="AU265" s="48">
        <f>(Table1[[#This Row],[Start time]])</f>
        <v>45267.360115740739</v>
      </c>
      <c r="AV265" s="52" t="str">
        <f>IF(AND(Table1[[#This Row],[Current Status]]="Closed",AS265&lt;&gt;""),AS265-AU265,"")</f>
        <v/>
      </c>
      <c r="AW265" s="63"/>
      <c r="AX265" s="64"/>
    </row>
    <row r="266" spans="1:50" s="13" customFormat="1" ht="35.15" customHeight="1" x14ac:dyDescent="0.35">
      <c r="A266" s="20">
        <v>288</v>
      </c>
      <c r="B266" s="21">
        <v>45272.216782407406</v>
      </c>
      <c r="C266" s="21">
        <v>45272.349189814813</v>
      </c>
      <c r="D266" s="32" t="s">
        <v>974</v>
      </c>
      <c r="E266" s="18" t="s">
        <v>975</v>
      </c>
      <c r="F266" s="18" t="s">
        <v>176</v>
      </c>
      <c r="G266" s="18"/>
      <c r="H266" s="18"/>
      <c r="I266" s="18"/>
      <c r="J266" s="18" t="s">
        <v>866</v>
      </c>
      <c r="K266" s="18" t="s">
        <v>96</v>
      </c>
      <c r="L266" s="1" t="s">
        <v>1581</v>
      </c>
      <c r="M266" s="34" t="s">
        <v>1582</v>
      </c>
      <c r="N266" s="1" t="s">
        <v>96</v>
      </c>
      <c r="O266" s="18" t="s">
        <v>1583</v>
      </c>
      <c r="P266" s="32" t="s">
        <v>1582</v>
      </c>
      <c r="Q266" s="18"/>
      <c r="R266" s="18"/>
      <c r="S266" s="38">
        <v>45272</v>
      </c>
      <c r="T266" s="1" t="s">
        <v>740</v>
      </c>
      <c r="U266" s="18" t="s">
        <v>98</v>
      </c>
      <c r="V266" t="s">
        <v>1584</v>
      </c>
      <c r="W266" s="18" t="s">
        <v>1585</v>
      </c>
      <c r="X266" s="18" t="s">
        <v>202</v>
      </c>
      <c r="Y266" s="18" t="s">
        <v>1586</v>
      </c>
      <c r="Z266" s="18"/>
      <c r="AA266" s="18" t="s">
        <v>104</v>
      </c>
      <c r="AB266" s="38">
        <v>45282</v>
      </c>
      <c r="AC266" s="7" t="s">
        <v>1587</v>
      </c>
      <c r="AD266" s="38" t="s">
        <v>96</v>
      </c>
      <c r="AE266" s="18" t="s">
        <v>192</v>
      </c>
      <c r="AF266" s="18" t="s">
        <v>1588</v>
      </c>
      <c r="AG266" s="18" t="s">
        <v>184</v>
      </c>
      <c r="AH266" s="1" t="s">
        <v>108</v>
      </c>
      <c r="AI266" s="1" t="s">
        <v>109</v>
      </c>
      <c r="AJ266" s="36">
        <f>IF(Table1[[#This Row],[Scope]]="Low",1,IF(Table1[[#This Row],[Scope]]="Medium",2,IF(Table1[[#This Row],[Scope]]="High",3,"")))</f>
        <v>2</v>
      </c>
      <c r="AK266" s="36">
        <v>0.5</v>
      </c>
      <c r="AL266" s="18" t="s">
        <v>904</v>
      </c>
      <c r="AM266" s="18" t="s">
        <v>695</v>
      </c>
      <c r="AN266" s="1"/>
      <c r="AO266" s="18" t="str">
        <f>_xlfn.TEXTJOIN(", ",TRUE,Table1[[#This Row],[Primary Assignee]:[Tertiary Assignee]])</f>
        <v>Rebecca Eakin, Logan Webb</v>
      </c>
      <c r="AP266" s="18" t="s">
        <v>111</v>
      </c>
      <c r="AQ266" s="40">
        <v>45272</v>
      </c>
      <c r="AR266" s="40"/>
      <c r="AS266" s="40">
        <v>45275</v>
      </c>
      <c r="AT266" s="39" t="s">
        <v>1589</v>
      </c>
      <c r="AU266" s="48">
        <f>(Table1[[#This Row],[Start time]])</f>
        <v>45272.216782407406</v>
      </c>
      <c r="AV266" s="52">
        <f>IF(AND(Table1[[#This Row],[Current Status]]="Closed",AS266&lt;&gt;""),AS266-AU266,"")</f>
        <v>2.7832175925941556</v>
      </c>
      <c r="AW266"/>
      <c r="AX266" s="1"/>
    </row>
    <row r="267" spans="1:50" ht="35.15" customHeight="1" x14ac:dyDescent="0.35">
      <c r="A267" s="20">
        <v>289</v>
      </c>
      <c r="B267" s="21">
        <v>45273.489016203705</v>
      </c>
      <c r="C267" s="21">
        <v>45273.490208333336</v>
      </c>
      <c r="D267" s="32" t="s">
        <v>1276</v>
      </c>
      <c r="E267" s="18" t="s">
        <v>1590</v>
      </c>
      <c r="F267" s="18" t="s">
        <v>176</v>
      </c>
      <c r="G267" s="18"/>
      <c r="H267" s="18"/>
      <c r="I267" s="18"/>
      <c r="J267" s="18" t="s">
        <v>866</v>
      </c>
      <c r="K267" s="18" t="s">
        <v>98</v>
      </c>
      <c r="L267" s="1"/>
      <c r="M267" s="34"/>
      <c r="N267" s="1" t="s">
        <v>98</v>
      </c>
      <c r="O267" s="18"/>
      <c r="P267" s="32"/>
      <c r="Q267" s="18"/>
      <c r="R267" s="18"/>
      <c r="S267" s="38">
        <v>45273</v>
      </c>
      <c r="T267" s="1" t="s">
        <v>740</v>
      </c>
      <c r="U267" s="18" t="s">
        <v>98</v>
      </c>
      <c r="V267" s="18" t="s">
        <v>1591</v>
      </c>
      <c r="W267" s="18" t="s">
        <v>1277</v>
      </c>
      <c r="X267" s="18" t="s">
        <v>189</v>
      </c>
      <c r="Y267" s="18" t="s">
        <v>1592</v>
      </c>
      <c r="Z267" s="18"/>
      <c r="AA267" s="18" t="s">
        <v>104</v>
      </c>
      <c r="AB267" s="38">
        <v>45279</v>
      </c>
      <c r="AC267" s="7" t="s">
        <v>795</v>
      </c>
      <c r="AD267" s="38" t="s">
        <v>96</v>
      </c>
      <c r="AE267" s="18" t="s">
        <v>192</v>
      </c>
      <c r="AF267" s="18"/>
      <c r="AG267" s="18" t="s">
        <v>812</v>
      </c>
      <c r="AH267" s="1" t="s">
        <v>108</v>
      </c>
      <c r="AI267" s="1" t="s">
        <v>109</v>
      </c>
      <c r="AJ267" s="36">
        <f>IF(Table1[[#This Row],[Scope]]="Low",1,IF(Table1[[#This Row],[Scope]]="Medium",2,IF(Table1[[#This Row],[Scope]]="High",3,"")))</f>
        <v>2</v>
      </c>
      <c r="AK267" s="36">
        <v>0.5</v>
      </c>
      <c r="AL267" s="18" t="s">
        <v>924</v>
      </c>
      <c r="AM267" s="18"/>
      <c r="AO267" s="18" t="str">
        <f>_xlfn.TEXTJOIN(", ",TRUE,Table1[[#This Row],[Primary Assignee]:[Tertiary Assignee]])</f>
        <v>Yi-Hui Chang</v>
      </c>
      <c r="AP267" s="18" t="s">
        <v>111</v>
      </c>
      <c r="AQ267" s="40">
        <v>45273</v>
      </c>
      <c r="AR267" s="40"/>
      <c r="AS267" s="40">
        <v>45295</v>
      </c>
      <c r="AT267" s="39" t="s">
        <v>1593</v>
      </c>
      <c r="AU267" s="48">
        <f>(Table1[[#This Row],[Start time]])</f>
        <v>45273.489016203705</v>
      </c>
      <c r="AV267" s="52">
        <f>IF(AND(Table1[[#This Row],[Current Status]]="Closed",AS267&lt;&gt;""),AS267-AU267,"")</f>
        <v>21.510983796295477</v>
      </c>
      <c r="AW267" s="63"/>
      <c r="AX267" s="64"/>
    </row>
    <row r="268" spans="1:50" ht="35.15" customHeight="1" x14ac:dyDescent="0.35">
      <c r="A268" s="20">
        <v>290</v>
      </c>
      <c r="B268" s="21">
        <v>45279.636053240742</v>
      </c>
      <c r="C268" s="21">
        <v>45279.657870370371</v>
      </c>
      <c r="D268" s="32" t="s">
        <v>1594</v>
      </c>
      <c r="E268" s="18" t="s">
        <v>1595</v>
      </c>
      <c r="F268" s="18" t="s">
        <v>90</v>
      </c>
      <c r="G268" s="18"/>
      <c r="H268" s="18" t="s">
        <v>234</v>
      </c>
      <c r="I268" s="18"/>
      <c r="J268" s="18"/>
      <c r="K268" s="18" t="s">
        <v>98</v>
      </c>
      <c r="L268" s="1"/>
      <c r="M268" s="34"/>
      <c r="N268" s="1" t="s">
        <v>98</v>
      </c>
      <c r="O268" s="18"/>
      <c r="P268" s="32"/>
      <c r="Q268" s="18"/>
      <c r="R268" s="18"/>
      <c r="S268" s="38">
        <v>45293</v>
      </c>
      <c r="T268" s="1" t="s">
        <v>709</v>
      </c>
      <c r="U268" s="18" t="s">
        <v>98</v>
      </c>
      <c r="V268" s="18" t="s">
        <v>1596</v>
      </c>
      <c r="W268" s="18" t="s">
        <v>1597</v>
      </c>
      <c r="X268" s="18" t="s">
        <v>101</v>
      </c>
      <c r="Y268" s="18"/>
      <c r="Z268" s="18"/>
      <c r="AA268" s="18" t="s">
        <v>104</v>
      </c>
      <c r="AB268" s="38">
        <v>45320</v>
      </c>
      <c r="AC268" s="7" t="s">
        <v>1213</v>
      </c>
      <c r="AD268" s="38" t="s">
        <v>96</v>
      </c>
      <c r="AE268" s="18" t="s">
        <v>165</v>
      </c>
      <c r="AF268" s="18" t="s">
        <v>1598</v>
      </c>
      <c r="AG268" s="18" t="s">
        <v>184</v>
      </c>
      <c r="AH268" s="1" t="s">
        <v>108</v>
      </c>
      <c r="AI268" s="1" t="s">
        <v>166</v>
      </c>
      <c r="AJ268" s="36">
        <f>IF(Table1[[#This Row],[Scope]]="Low",1,IF(Table1[[#This Row],[Scope]]="Medium",2,IF(Table1[[#This Row],[Scope]]="High",3,"")))</f>
        <v>3</v>
      </c>
      <c r="AK268" s="36">
        <v>0.5</v>
      </c>
      <c r="AL268" s="18" t="s">
        <v>695</v>
      </c>
      <c r="AM268" s="18" t="s">
        <v>973</v>
      </c>
      <c r="AN268" s="18" t="s">
        <v>1456</v>
      </c>
      <c r="AO268" s="18" t="str">
        <f>_xlfn.TEXTJOIN(", ",TRUE,Table1[[#This Row],[Primary Assignee]:[Tertiary Assignee]])</f>
        <v>Logan Webb, Amit Augustine Singh, Sooraj Sreenivasan</v>
      </c>
      <c r="AP268" s="18" t="s">
        <v>111</v>
      </c>
      <c r="AQ268" s="40">
        <v>45293</v>
      </c>
      <c r="AR268" s="40">
        <v>45343</v>
      </c>
      <c r="AS268" s="40">
        <v>45359</v>
      </c>
      <c r="AT268" s="39" t="s">
        <v>1599</v>
      </c>
      <c r="AU268" s="48">
        <f>(Table1[[#This Row],[Start time]])</f>
        <v>45279.636053240742</v>
      </c>
      <c r="AV268" s="52">
        <f>IF(AND(Table1[[#This Row],[Current Status]]="Closed",AS268&lt;&gt;""),AS268-AU268,"")</f>
        <v>79.363946759258397</v>
      </c>
    </row>
    <row r="269" spans="1:50" ht="35.15" customHeight="1" x14ac:dyDescent="0.35">
      <c r="A269" s="20">
        <v>291</v>
      </c>
      <c r="B269" s="21">
        <v>45279.678287037037</v>
      </c>
      <c r="C269" s="21">
        <v>45279.680821759262</v>
      </c>
      <c r="D269" s="32" t="s">
        <v>93</v>
      </c>
      <c r="E269" s="18" t="s">
        <v>92</v>
      </c>
      <c r="F269" s="18" t="s">
        <v>90</v>
      </c>
      <c r="G269" s="18"/>
      <c r="H269" s="18" t="s">
        <v>234</v>
      </c>
      <c r="I269" s="18"/>
      <c r="J269" s="18"/>
      <c r="K269" s="18" t="s">
        <v>98</v>
      </c>
      <c r="L269" s="1"/>
      <c r="M269" s="34"/>
      <c r="N269" s="1" t="s">
        <v>96</v>
      </c>
      <c r="O269" s="18" t="s">
        <v>263</v>
      </c>
      <c r="P269" s="32" t="s">
        <v>264</v>
      </c>
      <c r="Q269" s="18"/>
      <c r="R269" s="18"/>
      <c r="S269" s="38">
        <v>45293</v>
      </c>
      <c r="T269" s="1" t="s">
        <v>740</v>
      </c>
      <c r="U269" s="18" t="s">
        <v>98</v>
      </c>
      <c r="V269" s="18" t="s">
        <v>1371</v>
      </c>
      <c r="W269" s="18" t="s">
        <v>1372</v>
      </c>
      <c r="X269" s="18" t="s">
        <v>101</v>
      </c>
      <c r="Y269" s="18"/>
      <c r="Z269" s="18"/>
      <c r="AA269" s="18" t="s">
        <v>104</v>
      </c>
      <c r="AB269" s="38">
        <v>45307</v>
      </c>
      <c r="AC269" s="7" t="s">
        <v>789</v>
      </c>
      <c r="AD269" s="38" t="s">
        <v>720</v>
      </c>
      <c r="AE269" s="18" t="s">
        <v>165</v>
      </c>
      <c r="AF269" s="18"/>
      <c r="AG269" s="18" t="s">
        <v>184</v>
      </c>
      <c r="AH269" s="1" t="s">
        <v>108</v>
      </c>
      <c r="AI269" s="1" t="s">
        <v>166</v>
      </c>
      <c r="AJ269" s="36">
        <f>IF(Table1[[#This Row],[Scope]]="Low",1,IF(Table1[[#This Row],[Scope]]="Medium",2,IF(Table1[[#This Row],[Scope]]="High",3,"")))</f>
        <v>3</v>
      </c>
      <c r="AK269" s="36">
        <v>0.5</v>
      </c>
      <c r="AL269" s="18" t="s">
        <v>1320</v>
      </c>
      <c r="AM269" s="18" t="s">
        <v>1166</v>
      </c>
      <c r="AN269" s="1" t="s">
        <v>1017</v>
      </c>
      <c r="AO269" s="18" t="str">
        <f>_xlfn.TEXTJOIN(", ",TRUE,Table1[[#This Row],[Primary Assignee]:[Tertiary Assignee]])</f>
        <v>Veronica Holleran, Cole Butchen, Ruchika Akhtar</v>
      </c>
      <c r="AP269" s="18" t="s">
        <v>111</v>
      </c>
      <c r="AQ269" s="40">
        <v>45293</v>
      </c>
      <c r="AR269" s="40">
        <v>45377</v>
      </c>
      <c r="AS269" s="40">
        <v>45387</v>
      </c>
      <c r="AT269" s="39" t="s">
        <v>1600</v>
      </c>
      <c r="AU269" s="48">
        <f>(Table1[[#This Row],[Start time]])</f>
        <v>45279.678287037037</v>
      </c>
      <c r="AV269" s="52">
        <f>IF(AND(Table1[[#This Row],[Current Status]]="Closed",AR269&lt;&gt;""),AR269-AU269,"")</f>
        <v>97.32171296296292</v>
      </c>
      <c r="AW269" s="63" t="s">
        <v>1538</v>
      </c>
      <c r="AX269" s="64"/>
    </row>
    <row r="270" spans="1:50" ht="35.15" customHeight="1" x14ac:dyDescent="0.35">
      <c r="A270" s="20">
        <v>292</v>
      </c>
      <c r="B270" s="21">
        <v>45280.581979166665</v>
      </c>
      <c r="C270" s="21">
        <v>45280.597268518519</v>
      </c>
      <c r="D270" s="32" t="s">
        <v>93</v>
      </c>
      <c r="E270" s="18" t="s">
        <v>92</v>
      </c>
      <c r="F270" s="18" t="s">
        <v>90</v>
      </c>
      <c r="G270" s="18"/>
      <c r="H270" s="18" t="s">
        <v>234</v>
      </c>
      <c r="I270" s="18"/>
      <c r="J270" s="18"/>
      <c r="K270" s="18" t="s">
        <v>98</v>
      </c>
      <c r="L270" s="1"/>
      <c r="M270" s="34"/>
      <c r="N270" s="1" t="s">
        <v>96</v>
      </c>
      <c r="O270" s="18" t="s">
        <v>725</v>
      </c>
      <c r="P270" s="32" t="s">
        <v>726</v>
      </c>
      <c r="Q270" s="18"/>
      <c r="R270" s="18"/>
      <c r="S270" s="38">
        <v>45293</v>
      </c>
      <c r="T270" s="1" t="s">
        <v>740</v>
      </c>
      <c r="U270" s="18" t="s">
        <v>98</v>
      </c>
      <c r="V270" s="18" t="s">
        <v>1601</v>
      </c>
      <c r="W270" s="18" t="s">
        <v>1602</v>
      </c>
      <c r="X270" s="18" t="s">
        <v>101</v>
      </c>
      <c r="Y270" s="18"/>
      <c r="Z270" s="18"/>
      <c r="AA270" s="18" t="s">
        <v>104</v>
      </c>
      <c r="AB270" s="38">
        <v>45306</v>
      </c>
      <c r="AC270" s="7" t="s">
        <v>789</v>
      </c>
      <c r="AD270" s="38" t="s">
        <v>98</v>
      </c>
      <c r="AE270" s="18" t="s">
        <v>175</v>
      </c>
      <c r="AF270" s="18" t="s">
        <v>1603</v>
      </c>
      <c r="AG270" s="18" t="s">
        <v>184</v>
      </c>
      <c r="AH270" s="1" t="s">
        <v>108</v>
      </c>
      <c r="AI270" s="1" t="s">
        <v>166</v>
      </c>
      <c r="AJ270" s="36">
        <f>IF(Table1[[#This Row],[Scope]]="Low",1,IF(Table1[[#This Row],[Scope]]="Medium",2,IF(Table1[[#This Row],[Scope]]="High",3,"")))</f>
        <v>3</v>
      </c>
      <c r="AK270" s="36">
        <v>0.5</v>
      </c>
      <c r="AL270" s="18" t="s">
        <v>30</v>
      </c>
      <c r="AM270" s="18" t="s">
        <v>1465</v>
      </c>
      <c r="AN270" s="1" t="s">
        <v>1335</v>
      </c>
      <c r="AO270" s="18" t="str">
        <f>_xlfn.TEXTJOIN(", ",TRUE,Table1[[#This Row],[Primary Assignee]:[Tertiary Assignee]])</f>
        <v>Michael Gilman, Larry Mallett, Neema Sharma</v>
      </c>
      <c r="AP270" s="18" t="s">
        <v>111</v>
      </c>
      <c r="AQ270" s="40">
        <v>45293</v>
      </c>
      <c r="AR270" s="40">
        <v>45321</v>
      </c>
      <c r="AS270" s="40">
        <v>45357</v>
      </c>
      <c r="AT270" s="39" t="s">
        <v>1604</v>
      </c>
      <c r="AU270" s="48">
        <f>(Table1[[#This Row],[Start time]])</f>
        <v>45280.581979166665</v>
      </c>
      <c r="AV270" s="52">
        <f>IF(AND(Table1[[#This Row],[Current Status]]="Closed",AS270&lt;&gt;""),AS270-AU270,"")</f>
        <v>76.418020833334594</v>
      </c>
      <c r="AW270" t="s">
        <v>668</v>
      </c>
    </row>
    <row r="271" spans="1:50" ht="35.15" customHeight="1" x14ac:dyDescent="0.35">
      <c r="A271" s="20">
        <v>293</v>
      </c>
      <c r="B271" s="21">
        <v>45292.753645833334</v>
      </c>
      <c r="C271" s="21">
        <v>45292.757060185184</v>
      </c>
      <c r="D271" s="32" t="s">
        <v>748</v>
      </c>
      <c r="E271" s="18" t="s">
        <v>749</v>
      </c>
      <c r="F271" s="18" t="s">
        <v>90</v>
      </c>
      <c r="G271" s="18"/>
      <c r="H271" s="18" t="s">
        <v>1049</v>
      </c>
      <c r="I271" s="18"/>
      <c r="J271" s="18"/>
      <c r="K271" s="18" t="s">
        <v>98</v>
      </c>
      <c r="L271" s="1"/>
      <c r="M271" s="34"/>
      <c r="N271" s="1" t="s">
        <v>96</v>
      </c>
      <c r="O271" s="18" t="s">
        <v>1605</v>
      </c>
      <c r="P271" s="32" t="s">
        <v>1606</v>
      </c>
      <c r="Q271" s="18"/>
      <c r="R271" s="18"/>
      <c r="S271" s="38">
        <v>45293</v>
      </c>
      <c r="T271" s="1" t="s">
        <v>727</v>
      </c>
      <c r="U271" s="18" t="s">
        <v>98</v>
      </c>
      <c r="V271" s="18" t="s">
        <v>1607</v>
      </c>
      <c r="W271" s="18" t="s">
        <v>1608</v>
      </c>
      <c r="X271" s="18" t="s">
        <v>202</v>
      </c>
      <c r="Y271" s="18"/>
      <c r="Z271" s="18"/>
      <c r="AA271" s="18" t="s">
        <v>104</v>
      </c>
      <c r="AB271" s="38">
        <v>45330</v>
      </c>
      <c r="AC271" s="7" t="s">
        <v>1609</v>
      </c>
      <c r="AD271" s="38" t="s">
        <v>720</v>
      </c>
      <c r="AE271" s="18" t="s">
        <v>175</v>
      </c>
      <c r="AF271" s="18" t="s">
        <v>1610</v>
      </c>
      <c r="AG271" s="18" t="s">
        <v>184</v>
      </c>
      <c r="AH271" s="1" t="s">
        <v>108</v>
      </c>
      <c r="AI271" s="1" t="s">
        <v>166</v>
      </c>
      <c r="AJ271" s="36">
        <f>IF(Table1[[#This Row],[Scope]]="Low",1,IF(Table1[[#This Row],[Scope]]="Medium",2,IF(Table1[[#This Row],[Scope]]="High",3,"")))</f>
        <v>3</v>
      </c>
      <c r="AK271" s="36">
        <v>0.5</v>
      </c>
      <c r="AL271" s="18" t="s">
        <v>713</v>
      </c>
      <c r="AM271" s="18" t="s">
        <v>1456</v>
      </c>
      <c r="AN271" s="1" t="s">
        <v>973</v>
      </c>
      <c r="AO271" s="18" t="str">
        <f>_xlfn.TEXTJOIN(", ",TRUE,Table1[[#This Row],[Primary Assignee]:[Tertiary Assignee]])</f>
        <v>Joann Boduch, Sooraj Sreenivasan, Amit Augustine Singh</v>
      </c>
      <c r="AP271" s="18" t="s">
        <v>111</v>
      </c>
      <c r="AQ271" s="40">
        <v>45293</v>
      </c>
      <c r="AR271" s="40">
        <v>45331</v>
      </c>
      <c r="AS271" s="40">
        <v>45343</v>
      </c>
      <c r="AT271" s="39" t="s">
        <v>1611</v>
      </c>
      <c r="AU271" s="48">
        <f>(Table1[[#This Row],[Start time]])</f>
        <v>45292.753645833334</v>
      </c>
      <c r="AV271" s="52">
        <f>IF(AND(Table1[[#This Row],[Current Status]]="Closed",AS271&lt;&gt;""),AS271-AU271,"")</f>
        <v>50.246354166665697</v>
      </c>
      <c r="AW271" s="63"/>
      <c r="AX271" s="64"/>
    </row>
    <row r="272" spans="1:50" ht="35.15" customHeight="1" x14ac:dyDescent="0.35">
      <c r="A272" s="20">
        <v>294</v>
      </c>
      <c r="B272" s="21">
        <v>45294.324594907404</v>
      </c>
      <c r="C272" s="21">
        <v>45294.329988425925</v>
      </c>
      <c r="D272" s="32" t="s">
        <v>287</v>
      </c>
      <c r="E272" s="18" t="s">
        <v>288</v>
      </c>
      <c r="F272" s="18" t="s">
        <v>1612</v>
      </c>
      <c r="G272" s="18"/>
      <c r="H272" s="18"/>
      <c r="I272" s="18"/>
      <c r="J272" s="18"/>
      <c r="K272" s="18" t="s">
        <v>98</v>
      </c>
      <c r="L272" s="1"/>
      <c r="M272" s="34"/>
      <c r="N272" s="1" t="s">
        <v>98</v>
      </c>
      <c r="O272" s="18"/>
      <c r="P272" s="32"/>
      <c r="Q272" s="18"/>
      <c r="R272" s="18"/>
      <c r="S272" s="38">
        <v>45294</v>
      </c>
      <c r="T272" s="1" t="s">
        <v>715</v>
      </c>
      <c r="U272" s="18" t="s">
        <v>98</v>
      </c>
      <c r="V272" s="18" t="s">
        <v>1613</v>
      </c>
      <c r="W272" s="18" t="s">
        <v>1614</v>
      </c>
      <c r="X272" s="18" t="s">
        <v>189</v>
      </c>
      <c r="Y272" s="18"/>
      <c r="Z272" s="18"/>
      <c r="AA272" s="18" t="s">
        <v>238</v>
      </c>
      <c r="AB272" s="38"/>
      <c r="AC272" s="7" t="s">
        <v>699</v>
      </c>
      <c r="AD272" s="38" t="s">
        <v>720</v>
      </c>
      <c r="AE272" s="18" t="s">
        <v>165</v>
      </c>
      <c r="AF272" s="18" t="s">
        <v>1615</v>
      </c>
      <c r="AG272" s="18" t="s">
        <v>184</v>
      </c>
      <c r="AH272" s="1" t="s">
        <v>893</v>
      </c>
      <c r="AI272" s="1" t="s">
        <v>142</v>
      </c>
      <c r="AJ272" s="36">
        <f>IF(Table1[[#This Row],[Scope]]="Low",1,IF(Table1[[#This Row],[Scope]]="Medium",2,IF(Table1[[#This Row],[Scope]]="High",3,"")))</f>
        <v>1</v>
      </c>
      <c r="AK272" s="36">
        <v>0.25</v>
      </c>
      <c r="AL272" s="18"/>
      <c r="AM272" s="18"/>
      <c r="AO272" s="18" t="str">
        <f>_xlfn.TEXTJOIN(", ",TRUE,Table1[[#This Row],[Primary Assignee]:[Tertiary Assignee]])</f>
        <v/>
      </c>
      <c r="AP272" s="18" t="s">
        <v>351</v>
      </c>
      <c r="AQ272" s="40"/>
      <c r="AR272" s="40"/>
      <c r="AS272" s="40"/>
      <c r="AT272" s="39"/>
      <c r="AU272" s="48">
        <f>(Table1[[#This Row],[Start time]])</f>
        <v>45294.324594907404</v>
      </c>
      <c r="AV272" s="52" t="str">
        <f>IF(AND(Table1[[#This Row],[Current Status]]="Closed",AS272&lt;&gt;""),AS272-AU272,"")</f>
        <v/>
      </c>
    </row>
    <row r="273" spans="1:50" ht="35.15" customHeight="1" x14ac:dyDescent="0.35">
      <c r="A273" s="20">
        <v>295</v>
      </c>
      <c r="B273" s="21">
        <v>45295.502500000002</v>
      </c>
      <c r="C273" s="21">
        <v>45295.623749999999</v>
      </c>
      <c r="D273" s="32" t="s">
        <v>593</v>
      </c>
      <c r="E273" s="18" t="s">
        <v>594</v>
      </c>
      <c r="F273" s="18" t="s">
        <v>90</v>
      </c>
      <c r="G273" s="18"/>
      <c r="H273" s="18" t="s">
        <v>133</v>
      </c>
      <c r="I273" s="18"/>
      <c r="J273" s="18"/>
      <c r="K273" s="18" t="s">
        <v>98</v>
      </c>
      <c r="L273" s="1"/>
      <c r="M273" s="34"/>
      <c r="N273" s="1" t="s">
        <v>96</v>
      </c>
      <c r="O273" s="18" t="s">
        <v>1616</v>
      </c>
      <c r="P273" s="32" t="s">
        <v>1617</v>
      </c>
      <c r="Q273" s="18"/>
      <c r="R273" s="18"/>
      <c r="S273" s="38">
        <v>45299</v>
      </c>
      <c r="T273" s="1" t="s">
        <v>715</v>
      </c>
      <c r="U273" s="18" t="s">
        <v>98</v>
      </c>
      <c r="V273" s="18" t="s">
        <v>1618</v>
      </c>
      <c r="W273" s="18" t="s">
        <v>1619</v>
      </c>
      <c r="X273" s="18" t="s">
        <v>139</v>
      </c>
      <c r="Y273" s="18"/>
      <c r="Z273" s="18"/>
      <c r="AA273" s="18" t="s">
        <v>238</v>
      </c>
      <c r="AB273" s="38"/>
      <c r="AC273" s="7" t="s">
        <v>719</v>
      </c>
      <c r="AD273" s="38" t="s">
        <v>720</v>
      </c>
      <c r="AE273" s="18" t="s">
        <v>175</v>
      </c>
      <c r="AF273" s="18" t="s">
        <v>1620</v>
      </c>
      <c r="AG273" s="18" t="s">
        <v>184</v>
      </c>
      <c r="AH273" s="1" t="s">
        <v>108</v>
      </c>
      <c r="AI273" s="1" t="s">
        <v>166</v>
      </c>
      <c r="AJ273" s="36">
        <f>IF(Table1[[#This Row],[Scope]]="Low",1,IF(Table1[[#This Row],[Scope]]="Medium",2,IF(Table1[[#This Row],[Scope]]="High",3,"")))</f>
        <v>3</v>
      </c>
      <c r="AK273" s="36">
        <v>0.33</v>
      </c>
      <c r="AL273" s="18" t="s">
        <v>904</v>
      </c>
      <c r="AM273" s="18" t="s">
        <v>945</v>
      </c>
      <c r="AN273" s="1" t="s">
        <v>1017</v>
      </c>
      <c r="AO273" s="18" t="str">
        <f>_xlfn.TEXTJOIN(", ",TRUE,Table1[[#This Row],[Primary Assignee]:[Tertiary Assignee]])</f>
        <v>Rebecca Eakin, (Maddy) Madhusudan Purushothaman, Ruchika Akhtar</v>
      </c>
      <c r="AP273" s="18" t="s">
        <v>111</v>
      </c>
      <c r="AQ273" s="40">
        <v>45296</v>
      </c>
      <c r="AR273" s="40"/>
      <c r="AS273" s="40">
        <v>45355</v>
      </c>
      <c r="AT273" s="32" t="s">
        <v>1292</v>
      </c>
      <c r="AU273" s="48">
        <f>(Table1[[#This Row],[Start time]])</f>
        <v>45295.502500000002</v>
      </c>
      <c r="AV273" s="52">
        <f>IF(AND(Table1[[#This Row],[Current Status]]="Closed",AS273&lt;&gt;""),AS273-AU273,"")</f>
        <v>59.497499999997672</v>
      </c>
      <c r="AW273" s="63"/>
      <c r="AX273" s="64"/>
    </row>
    <row r="274" spans="1:50" ht="35.15" customHeight="1" x14ac:dyDescent="0.35">
      <c r="A274" s="20">
        <v>296</v>
      </c>
      <c r="B274" s="21">
        <v>45297.693668981483</v>
      </c>
      <c r="C274" s="21">
        <v>45297.706932870373</v>
      </c>
      <c r="D274" s="32" t="s">
        <v>1621</v>
      </c>
      <c r="E274" s="18" t="s">
        <v>1622</v>
      </c>
      <c r="F274" s="18" t="s">
        <v>289</v>
      </c>
      <c r="G274" s="18" t="s">
        <v>290</v>
      </c>
      <c r="H274" s="18"/>
      <c r="I274" s="18"/>
      <c r="J274" s="18"/>
      <c r="K274" s="18" t="s">
        <v>98</v>
      </c>
      <c r="L274" s="1"/>
      <c r="M274" s="34"/>
      <c r="N274" s="1" t="s">
        <v>98</v>
      </c>
      <c r="O274" s="18"/>
      <c r="P274" s="32"/>
      <c r="Q274" s="18"/>
      <c r="R274" s="18"/>
      <c r="S274" s="38">
        <v>45301</v>
      </c>
      <c r="T274" s="1" t="s">
        <v>715</v>
      </c>
      <c r="U274" s="18" t="s">
        <v>98</v>
      </c>
      <c r="V274" s="18" t="s">
        <v>1623</v>
      </c>
      <c r="W274" s="18" t="s">
        <v>1624</v>
      </c>
      <c r="X274" s="18" t="s">
        <v>202</v>
      </c>
      <c r="Y274" s="18"/>
      <c r="Z274" s="18"/>
      <c r="AA274" s="18" t="s">
        <v>104</v>
      </c>
      <c r="AB274" s="38">
        <v>45322</v>
      </c>
      <c r="AC274" s="7" t="s">
        <v>1450</v>
      </c>
      <c r="AD274" s="38" t="s">
        <v>720</v>
      </c>
      <c r="AE274" s="18" t="s">
        <v>165</v>
      </c>
      <c r="AF274" s="18" t="s">
        <v>1625</v>
      </c>
      <c r="AG274" s="18" t="s">
        <v>184</v>
      </c>
      <c r="AH274" s="1" t="s">
        <v>893</v>
      </c>
      <c r="AI274" s="1" t="s">
        <v>166</v>
      </c>
      <c r="AJ274" s="36">
        <f>IF(Table1[[#This Row],[Scope]]="Low",1,IF(Table1[[#This Row],[Scope]]="Medium",2,IF(Table1[[#This Row],[Scope]]="High",3,"")))</f>
        <v>3</v>
      </c>
      <c r="AK274" s="36">
        <v>0.33</v>
      </c>
      <c r="AL274" s="18"/>
      <c r="AM274" s="18"/>
      <c r="AO274" s="18" t="str">
        <f>_xlfn.TEXTJOIN(", ",TRUE,Table1[[#This Row],[Primary Assignee]:[Tertiary Assignee]])</f>
        <v/>
      </c>
      <c r="AP274" s="18" t="s">
        <v>351</v>
      </c>
      <c r="AQ274" s="40"/>
      <c r="AR274" s="40"/>
      <c r="AS274" s="40"/>
      <c r="AT274" s="39" t="s">
        <v>1626</v>
      </c>
      <c r="AU274" s="48">
        <f>(Table1[[#This Row],[Start time]])</f>
        <v>45297.693668981483</v>
      </c>
      <c r="AV274" s="52" t="str">
        <f>IF(AND(Table1[[#This Row],[Current Status]]="Closed",AS274&lt;&gt;""),AS274-AU274,"")</f>
        <v/>
      </c>
    </row>
    <row r="275" spans="1:50" ht="35.15" customHeight="1" x14ac:dyDescent="0.35">
      <c r="A275" s="20">
        <v>297</v>
      </c>
      <c r="B275" s="21">
        <v>45300.54247685185</v>
      </c>
      <c r="C275" s="21">
        <v>45300.572187500002</v>
      </c>
      <c r="D275" s="32" t="s">
        <v>1627</v>
      </c>
      <c r="E275" s="18" t="s">
        <v>1628</v>
      </c>
      <c r="F275" s="18" t="s">
        <v>176</v>
      </c>
      <c r="G275" s="18"/>
      <c r="H275" s="18"/>
      <c r="I275" s="18"/>
      <c r="J275" s="18" t="s">
        <v>531</v>
      </c>
      <c r="K275" s="18" t="s">
        <v>98</v>
      </c>
      <c r="L275" s="1"/>
      <c r="M275" s="34"/>
      <c r="N275" s="1" t="s">
        <v>96</v>
      </c>
      <c r="O275" s="18" t="s">
        <v>1629</v>
      </c>
      <c r="P275" s="32" t="s">
        <v>1630</v>
      </c>
      <c r="Q275" s="18"/>
      <c r="R275" s="18"/>
      <c r="S275" s="38">
        <v>45302</v>
      </c>
      <c r="T275" s="1" t="s">
        <v>740</v>
      </c>
      <c r="U275" s="18" t="s">
        <v>148</v>
      </c>
      <c r="V275" s="18" t="s">
        <v>149</v>
      </c>
      <c r="W275" s="18" t="s">
        <v>1631</v>
      </c>
      <c r="X275" s="18" t="s">
        <v>101</v>
      </c>
      <c r="Y275" s="18"/>
      <c r="Z275" s="18"/>
      <c r="AA275" s="18" t="s">
        <v>104</v>
      </c>
      <c r="AB275" s="38">
        <v>45303</v>
      </c>
      <c r="AC275" s="7" t="s">
        <v>699</v>
      </c>
      <c r="AD275" s="38" t="s">
        <v>720</v>
      </c>
      <c r="AE275" s="18" t="s">
        <v>165</v>
      </c>
      <c r="AF275" s="18" t="s">
        <v>1632</v>
      </c>
      <c r="AG275" s="18" t="s">
        <v>1633</v>
      </c>
      <c r="AH275" s="1" t="s">
        <v>350</v>
      </c>
      <c r="AI275" s="1" t="s">
        <v>142</v>
      </c>
      <c r="AJ275" s="36">
        <f>IF(Table1[[#This Row],[Scope]]="Low",1,IF(Table1[[#This Row],[Scope]]="Medium",2,IF(Table1[[#This Row],[Scope]]="High",3,"")))</f>
        <v>1</v>
      </c>
      <c r="AK275" s="36">
        <v>0.33</v>
      </c>
      <c r="AL275" s="18"/>
      <c r="AM275" s="18"/>
      <c r="AO275" s="18" t="str">
        <f>_xlfn.TEXTJOIN(", ",TRUE,Table1[[#This Row],[Primary Assignee]:[Tertiary Assignee]])</f>
        <v/>
      </c>
      <c r="AP275" s="18" t="s">
        <v>351</v>
      </c>
      <c r="AQ275" s="40"/>
      <c r="AR275" s="40"/>
      <c r="AS275" s="40"/>
      <c r="AT275" s="39" t="s">
        <v>1634</v>
      </c>
      <c r="AU275" s="48">
        <f>(Table1[[#This Row],[Start time]])</f>
        <v>45300.54247685185</v>
      </c>
      <c r="AV275" s="52" t="str">
        <f>IF(AND(Table1[[#This Row],[Current Status]]="Closed",AS275&lt;&gt;""),AS275-AU275,"")</f>
        <v/>
      </c>
      <c r="AW275" s="63"/>
      <c r="AX275" s="64"/>
    </row>
    <row r="276" spans="1:50" ht="35.15" customHeight="1" x14ac:dyDescent="0.35">
      <c r="A276" s="20">
        <v>298</v>
      </c>
      <c r="B276" s="21">
        <v>45301.389953703707</v>
      </c>
      <c r="C276" s="21">
        <v>45301.39261574074</v>
      </c>
      <c r="D276" s="32" t="s">
        <v>1112</v>
      </c>
      <c r="E276" s="18" t="s">
        <v>1113</v>
      </c>
      <c r="F276" s="18" t="s">
        <v>176</v>
      </c>
      <c r="G276" s="18"/>
      <c r="H276" s="18"/>
      <c r="I276" s="18"/>
      <c r="J276" s="18" t="s">
        <v>866</v>
      </c>
      <c r="K276" s="18" t="s">
        <v>98</v>
      </c>
      <c r="L276" s="1"/>
      <c r="M276" s="34"/>
      <c r="N276" s="1" t="s">
        <v>96</v>
      </c>
      <c r="O276" s="18" t="s">
        <v>1237</v>
      </c>
      <c r="P276" s="32" t="s">
        <v>1238</v>
      </c>
      <c r="Q276" s="18"/>
      <c r="R276" s="18"/>
      <c r="S276" s="38">
        <v>45302</v>
      </c>
      <c r="T276" s="1" t="s">
        <v>697</v>
      </c>
      <c r="U276" s="18" t="s">
        <v>98</v>
      </c>
      <c r="V276" t="s">
        <v>1635</v>
      </c>
      <c r="W276" s="18" t="s">
        <v>1636</v>
      </c>
      <c r="X276" s="18" t="s">
        <v>101</v>
      </c>
      <c r="Y276" s="18" t="s">
        <v>1637</v>
      </c>
      <c r="Z276" s="18"/>
      <c r="AA276" s="18" t="s">
        <v>104</v>
      </c>
      <c r="AB276" s="38">
        <v>45315</v>
      </c>
      <c r="AC276" s="7" t="s">
        <v>699</v>
      </c>
      <c r="AD276" s="38" t="s">
        <v>720</v>
      </c>
      <c r="AE276" s="18" t="s">
        <v>120</v>
      </c>
      <c r="AF276" s="18" t="s">
        <v>1638</v>
      </c>
      <c r="AG276" s="18" t="s">
        <v>184</v>
      </c>
      <c r="AH276" s="1" t="s">
        <v>108</v>
      </c>
      <c r="AI276" s="1" t="s">
        <v>166</v>
      </c>
      <c r="AJ276" s="36">
        <f>IF(Table1[[#This Row],[Scope]]="Low",1,IF(Table1[[#This Row],[Scope]]="Medium",2,IF(Table1[[#This Row],[Scope]]="High",3,"")))</f>
        <v>3</v>
      </c>
      <c r="AK276" s="36">
        <v>0.5</v>
      </c>
      <c r="AL276" s="18" t="s">
        <v>904</v>
      </c>
      <c r="AM276" s="18"/>
      <c r="AO276" s="18" t="str">
        <f>_xlfn.TEXTJOIN(", ",TRUE,Table1[[#This Row],[Primary Assignee]:[Tertiary Assignee]])</f>
        <v>Rebecca Eakin</v>
      </c>
      <c r="AP276" s="18" t="s">
        <v>111</v>
      </c>
      <c r="AQ276" s="40"/>
      <c r="AR276" s="40"/>
      <c r="AS276" s="40">
        <v>45315</v>
      </c>
      <c r="AT276" s="39" t="s">
        <v>1639</v>
      </c>
      <c r="AU276" s="48">
        <f>(Table1[[#This Row],[Start time]])</f>
        <v>45301.389953703707</v>
      </c>
      <c r="AV276" s="52">
        <f>IF(AND(Table1[[#This Row],[Current Status]]="Closed",AS276&lt;&gt;""),AS276-AU276,"")</f>
        <v>13.610046296293149</v>
      </c>
    </row>
    <row r="277" spans="1:50" ht="35.15" customHeight="1" x14ac:dyDescent="0.35">
      <c r="A277" s="20">
        <v>299</v>
      </c>
      <c r="B277" s="21">
        <v>45303.421238425923</v>
      </c>
      <c r="C277" s="21">
        <v>45303.422314814816</v>
      </c>
      <c r="D277" s="32" t="s">
        <v>430</v>
      </c>
      <c r="E277" s="18" t="s">
        <v>429</v>
      </c>
      <c r="F277" s="18" t="s">
        <v>90</v>
      </c>
      <c r="G277" s="18"/>
      <c r="H277" s="18" t="s">
        <v>91</v>
      </c>
      <c r="I277" s="18"/>
      <c r="J277" s="18"/>
      <c r="K277" s="18" t="s">
        <v>98</v>
      </c>
      <c r="L277" s="1"/>
      <c r="M277" s="34"/>
      <c r="N277" s="1" t="s">
        <v>98</v>
      </c>
      <c r="O277" s="18"/>
      <c r="P277" s="32"/>
      <c r="Q277" s="18"/>
      <c r="R277" s="18"/>
      <c r="S277" s="38">
        <v>45303</v>
      </c>
      <c r="T277" s="1" t="s">
        <v>740</v>
      </c>
      <c r="U277" s="18" t="s">
        <v>98</v>
      </c>
      <c r="V277" s="18" t="s">
        <v>1640</v>
      </c>
      <c r="W277" s="18" t="s">
        <v>1641</v>
      </c>
      <c r="X277" s="18" t="s">
        <v>139</v>
      </c>
      <c r="Y277" s="18"/>
      <c r="Z277" s="18"/>
      <c r="AA277" s="18"/>
      <c r="AB277" s="38"/>
      <c r="AC277" s="7" t="s">
        <v>723</v>
      </c>
      <c r="AD277" s="38" t="s">
        <v>720</v>
      </c>
      <c r="AE277" s="18" t="s">
        <v>120</v>
      </c>
      <c r="AF277" s="18" t="s">
        <v>1642</v>
      </c>
      <c r="AG277" s="18" t="s">
        <v>184</v>
      </c>
      <c r="AH277" s="1" t="s">
        <v>108</v>
      </c>
      <c r="AI277" s="1" t="s">
        <v>109</v>
      </c>
      <c r="AJ277" s="36">
        <f>IF(Table1[[#This Row],[Scope]]="Low",1,IF(Table1[[#This Row],[Scope]]="Medium",2,IF(Table1[[#This Row],[Scope]]="High",3,"")))</f>
        <v>2</v>
      </c>
      <c r="AK277" s="36">
        <v>0.5</v>
      </c>
      <c r="AL277" s="18" t="s">
        <v>1298</v>
      </c>
      <c r="AM277" s="18"/>
      <c r="AO277" s="18" t="str">
        <f>_xlfn.TEXTJOIN(", ",TRUE,Table1[[#This Row],[Primary Assignee]:[Tertiary Assignee]])</f>
        <v>Shwetha Chandrashekhar</v>
      </c>
      <c r="AP277" s="18" t="s">
        <v>111</v>
      </c>
      <c r="AQ277" s="40">
        <v>45303</v>
      </c>
      <c r="AR277" s="40"/>
      <c r="AS277" s="40">
        <v>45307</v>
      </c>
      <c r="AT277" s="39"/>
      <c r="AU277" s="48">
        <f>(Table1[[#This Row],[Start time]])</f>
        <v>45303.421238425923</v>
      </c>
      <c r="AV277" s="52">
        <f>IF(AND(Table1[[#This Row],[Current Status]]="Closed",AS277&lt;&gt;""),AS277-AU277,"")</f>
        <v>3.5787615740773617</v>
      </c>
      <c r="AW277" s="63"/>
      <c r="AX277" s="64"/>
    </row>
    <row r="278" spans="1:50" ht="35.15" customHeight="1" x14ac:dyDescent="0.35">
      <c r="A278" s="20">
        <v>300</v>
      </c>
      <c r="B278" s="21">
        <v>45303.34783564815</v>
      </c>
      <c r="C278" s="21">
        <v>45306.367546296293</v>
      </c>
      <c r="D278" s="32" t="s">
        <v>593</v>
      </c>
      <c r="E278" s="18" t="s">
        <v>594</v>
      </c>
      <c r="F278" s="18" t="s">
        <v>90</v>
      </c>
      <c r="G278" s="18"/>
      <c r="H278" s="18" t="s">
        <v>234</v>
      </c>
      <c r="I278" s="18"/>
      <c r="J278" s="18"/>
      <c r="K278" s="18" t="s">
        <v>98</v>
      </c>
      <c r="L278" s="1"/>
      <c r="M278" s="34"/>
      <c r="N278" s="1" t="s">
        <v>96</v>
      </c>
      <c r="O278" s="18" t="s">
        <v>263</v>
      </c>
      <c r="P278" s="32" t="s">
        <v>264</v>
      </c>
      <c r="Q278" s="18"/>
      <c r="R278" s="18"/>
      <c r="S278" s="38">
        <v>45308</v>
      </c>
      <c r="T278" s="1" t="s">
        <v>709</v>
      </c>
      <c r="U278" s="18" t="s">
        <v>98</v>
      </c>
      <c r="V278" s="18" t="s">
        <v>1643</v>
      </c>
      <c r="W278" s="18" t="s">
        <v>1644</v>
      </c>
      <c r="X278" s="18" t="s">
        <v>130</v>
      </c>
      <c r="Y278" s="18"/>
      <c r="Z278" s="18"/>
      <c r="AA278" s="18" t="s">
        <v>152</v>
      </c>
      <c r="AB278" s="38"/>
      <c r="AC278" s="7" t="s">
        <v>719</v>
      </c>
      <c r="AD278" s="38" t="s">
        <v>720</v>
      </c>
      <c r="AE278" s="18" t="s">
        <v>175</v>
      </c>
      <c r="AF278" s="18" t="s">
        <v>1645</v>
      </c>
      <c r="AG278" s="18" t="s">
        <v>184</v>
      </c>
      <c r="AH278" s="1" t="s">
        <v>108</v>
      </c>
      <c r="AI278" s="1" t="s">
        <v>166</v>
      </c>
      <c r="AJ278" s="36">
        <f>IF(Table1[[#This Row],[Scope]]="Low",1,IF(Table1[[#This Row],[Scope]]="Medium",2,IF(Table1[[#This Row],[Scope]]="High",3,"")))</f>
        <v>3</v>
      </c>
      <c r="AK278" s="36">
        <v>0.33</v>
      </c>
      <c r="AL278" s="18" t="s">
        <v>713</v>
      </c>
      <c r="AM278" s="18" t="s">
        <v>1456</v>
      </c>
      <c r="AN278" s="1" t="s">
        <v>1017</v>
      </c>
      <c r="AO278" s="18" t="str">
        <f>_xlfn.TEXTJOIN(", ",TRUE,Table1[[#This Row],[Primary Assignee]:[Tertiary Assignee]])</f>
        <v>Joann Boduch, Sooraj Sreenivasan, Ruchika Akhtar</v>
      </c>
      <c r="AP278" s="18" t="s">
        <v>111</v>
      </c>
      <c r="AQ278" s="40">
        <v>45313</v>
      </c>
      <c r="AR278" s="40"/>
      <c r="AS278" s="40">
        <v>45378</v>
      </c>
      <c r="AT278" s="54" t="s">
        <v>1646</v>
      </c>
      <c r="AU278" s="48">
        <f>(Table1[[#This Row],[Start time]])</f>
        <v>45303.34783564815</v>
      </c>
      <c r="AV278" s="52">
        <f>IF(AND(Table1[[#This Row],[Current Status]]="Closed",AS278&lt;&gt;""),AS278-AU278,"")</f>
        <v>74.652164351849933</v>
      </c>
    </row>
    <row r="279" spans="1:50" ht="35.15" customHeight="1" x14ac:dyDescent="0.5">
      <c r="A279" s="20">
        <v>301</v>
      </c>
      <c r="B279" s="21">
        <v>45306.586226851854</v>
      </c>
      <c r="C279" s="21">
        <v>45306.587951388887</v>
      </c>
      <c r="D279" s="32" t="s">
        <v>1238</v>
      </c>
      <c r="E279" s="18" t="s">
        <v>1647</v>
      </c>
      <c r="F279" s="18" t="s">
        <v>90</v>
      </c>
      <c r="G279" s="18"/>
      <c r="H279" s="18" t="s">
        <v>91</v>
      </c>
      <c r="I279" s="18"/>
      <c r="J279" s="18"/>
      <c r="K279" s="18" t="s">
        <v>98</v>
      </c>
      <c r="L279" s="1"/>
      <c r="M279" s="34"/>
      <c r="N279" s="1" t="s">
        <v>98</v>
      </c>
      <c r="O279" s="18"/>
      <c r="P279" s="32"/>
      <c r="Q279" s="18"/>
      <c r="R279" s="18"/>
      <c r="S279" s="38">
        <v>45307</v>
      </c>
      <c r="T279" s="1" t="s">
        <v>697</v>
      </c>
      <c r="U279" s="18" t="s">
        <v>98</v>
      </c>
      <c r="V279" s="57" t="s">
        <v>1648</v>
      </c>
      <c r="W279" s="18" t="s">
        <v>1649</v>
      </c>
      <c r="X279" s="18" t="s">
        <v>101</v>
      </c>
      <c r="Y279" s="18" t="s">
        <v>1650</v>
      </c>
      <c r="Z279" s="18"/>
      <c r="AA279" s="18" t="s">
        <v>210</v>
      </c>
      <c r="AB279" s="38"/>
      <c r="AC279" s="7" t="s">
        <v>1651</v>
      </c>
      <c r="AD279" s="38" t="s">
        <v>96</v>
      </c>
      <c r="AE279" s="18" t="s">
        <v>120</v>
      </c>
      <c r="AF279" s="18" t="s">
        <v>1652</v>
      </c>
      <c r="AG279" s="18" t="s">
        <v>184</v>
      </c>
      <c r="AH279" s="1" t="s">
        <v>108</v>
      </c>
      <c r="AI279" s="1" t="s">
        <v>109</v>
      </c>
      <c r="AJ279" s="36">
        <f>IF(Table1[[#This Row],[Scope]]="Low",1,IF(Table1[[#This Row],[Scope]]="Medium",2,IF(Table1[[#This Row],[Scope]]="High",3,"")))</f>
        <v>2</v>
      </c>
      <c r="AK279" s="36">
        <v>0.5</v>
      </c>
      <c r="AL279" s="18" t="s">
        <v>1298</v>
      </c>
      <c r="AM279" s="18" t="s">
        <v>581</v>
      </c>
      <c r="AO279" s="18" t="str">
        <f>_xlfn.TEXTJOIN(", ",TRUE,Table1[[#This Row],[Primary Assignee]:[Tertiary Assignee]])</f>
        <v>Shwetha Chandrashekhar, Nicholas Gregoretti</v>
      </c>
      <c r="AP279" s="18" t="s">
        <v>111</v>
      </c>
      <c r="AQ279" s="40">
        <v>45308</v>
      </c>
      <c r="AR279" s="40"/>
      <c r="AS279" s="40">
        <v>45313</v>
      </c>
      <c r="AT279" s="32" t="s">
        <v>1292</v>
      </c>
      <c r="AU279" s="48">
        <f>(Table1[[#This Row],[Start time]])</f>
        <v>45306.586226851854</v>
      </c>
      <c r="AV279" s="52">
        <f>IF(AND(Table1[[#This Row],[Current Status]]="Closed",AS279&lt;&gt;""),AS279-AU279,"")</f>
        <v>6.4137731481459923</v>
      </c>
      <c r="AW279" s="63"/>
      <c r="AX279" s="64"/>
    </row>
    <row r="280" spans="1:50" ht="35.15" customHeight="1" x14ac:dyDescent="0.35">
      <c r="A280" s="20">
        <v>302</v>
      </c>
      <c r="B280" s="21">
        <v>45307.850729166668</v>
      </c>
      <c r="C280" s="21">
        <v>45307.8516087963</v>
      </c>
      <c r="D280" s="32" t="s">
        <v>1354</v>
      </c>
      <c r="E280" s="18" t="s">
        <v>1355</v>
      </c>
      <c r="F280" s="18" t="s">
        <v>176</v>
      </c>
      <c r="G280" s="18"/>
      <c r="H280" s="18"/>
      <c r="I280" s="18"/>
      <c r="J280" s="18" t="s">
        <v>531</v>
      </c>
      <c r="K280" s="18" t="s">
        <v>98</v>
      </c>
      <c r="L280" s="1"/>
      <c r="M280" s="34"/>
      <c r="N280" s="1" t="s">
        <v>98</v>
      </c>
      <c r="O280" s="18"/>
      <c r="P280" s="32"/>
      <c r="Q280" s="18"/>
      <c r="R280" s="18"/>
      <c r="S280" s="38">
        <v>45308</v>
      </c>
      <c r="T280" s="1" t="s">
        <v>740</v>
      </c>
      <c r="U280" s="18" t="s">
        <v>148</v>
      </c>
      <c r="V280" s="18" t="s">
        <v>149</v>
      </c>
      <c r="W280" s="18" t="s">
        <v>1509</v>
      </c>
      <c r="X280" s="18" t="s">
        <v>130</v>
      </c>
      <c r="Y280" s="18" t="s">
        <v>1653</v>
      </c>
      <c r="Z280" s="18"/>
      <c r="AA280" s="18" t="s">
        <v>210</v>
      </c>
      <c r="AB280" s="38"/>
      <c r="AC280" s="7" t="s">
        <v>699</v>
      </c>
      <c r="AD280" s="38" t="s">
        <v>96</v>
      </c>
      <c r="AE280" s="18" t="s">
        <v>192</v>
      </c>
      <c r="AF280" s="18" t="s">
        <v>1654</v>
      </c>
      <c r="AG280" s="18" t="s">
        <v>184</v>
      </c>
      <c r="AH280" s="1" t="s">
        <v>350</v>
      </c>
      <c r="AI280" s="1" t="s">
        <v>142</v>
      </c>
      <c r="AJ280" s="36">
        <f>IF(Table1[[#This Row],[Scope]]="Low",1,IF(Table1[[#This Row],[Scope]]="Medium",2,IF(Table1[[#This Row],[Scope]]="High",3,"")))</f>
        <v>1</v>
      </c>
      <c r="AK280" s="36">
        <v>0.33</v>
      </c>
      <c r="AL280" s="18"/>
      <c r="AM280" s="18"/>
      <c r="AO280" s="18" t="str">
        <f>_xlfn.TEXTJOIN(", ",TRUE,Table1[[#This Row],[Primary Assignee]:[Tertiary Assignee]])</f>
        <v/>
      </c>
      <c r="AP280" s="18" t="s">
        <v>351</v>
      </c>
      <c r="AQ280" s="40"/>
      <c r="AR280" s="40"/>
      <c r="AS280" s="40"/>
      <c r="AT280" s="39" t="s">
        <v>1655</v>
      </c>
      <c r="AU280" s="48">
        <f>(Table1[[#This Row],[Start time]])</f>
        <v>45307.850729166668</v>
      </c>
      <c r="AV280" s="52" t="str">
        <f>IF(AND(Table1[[#This Row],[Current Status]]="Closed",AS280&lt;&gt;""),AS280-AU280,"")</f>
        <v/>
      </c>
    </row>
    <row r="281" spans="1:50" ht="35.15" customHeight="1" x14ac:dyDescent="0.35">
      <c r="A281" s="20">
        <v>303</v>
      </c>
      <c r="B281" s="21">
        <v>45309.397094907406</v>
      </c>
      <c r="C281" s="21">
        <v>45309.405034722222</v>
      </c>
      <c r="D281" s="32" t="s">
        <v>197</v>
      </c>
      <c r="E281" s="18" t="s">
        <v>365</v>
      </c>
      <c r="F281" s="18" t="s">
        <v>90</v>
      </c>
      <c r="G281" s="18"/>
      <c r="H281" s="18" t="s">
        <v>1049</v>
      </c>
      <c r="I281" s="18"/>
      <c r="J281" s="18"/>
      <c r="K281" s="18" t="s">
        <v>98</v>
      </c>
      <c r="L281" s="1"/>
      <c r="M281" s="34"/>
      <c r="N281" s="1" t="s">
        <v>96</v>
      </c>
      <c r="O281" s="18" t="s">
        <v>273</v>
      </c>
      <c r="P281" s="32" t="s">
        <v>274</v>
      </c>
      <c r="Q281" s="18"/>
      <c r="R281" s="18"/>
      <c r="S281" s="38">
        <v>45310</v>
      </c>
      <c r="T281" s="1" t="s">
        <v>697</v>
      </c>
      <c r="U281" s="18" t="s">
        <v>98</v>
      </c>
      <c r="V281" s="18" t="s">
        <v>1656</v>
      </c>
      <c r="W281" s="18" t="s">
        <v>1657</v>
      </c>
      <c r="X281" s="18" t="s">
        <v>202</v>
      </c>
      <c r="Y281" s="18"/>
      <c r="Z281" s="18"/>
      <c r="AA281" s="18" t="s">
        <v>104</v>
      </c>
      <c r="AB281" s="38">
        <v>45316</v>
      </c>
      <c r="AC281" s="7" t="s">
        <v>1658</v>
      </c>
      <c r="AD281" s="38" t="s">
        <v>96</v>
      </c>
      <c r="AE281" s="18" t="s">
        <v>165</v>
      </c>
      <c r="AF281" s="18" t="s">
        <v>1659</v>
      </c>
      <c r="AG281" s="18" t="s">
        <v>184</v>
      </c>
      <c r="AH281" s="1" t="s">
        <v>350</v>
      </c>
      <c r="AI281" s="1" t="s">
        <v>166</v>
      </c>
      <c r="AJ281" s="36">
        <f>IF(Table1[[#This Row],[Scope]]="Low",1,IF(Table1[[#This Row],[Scope]]="Medium",2,IF(Table1[[#This Row],[Scope]]="High",3,"")))</f>
        <v>3</v>
      </c>
      <c r="AK281" s="36">
        <v>1</v>
      </c>
      <c r="AL281" s="18"/>
      <c r="AM281" s="18"/>
      <c r="AO281" s="18" t="str">
        <f>_xlfn.TEXTJOIN(", ",TRUE,Table1[[#This Row],[Primary Assignee]:[Tertiary Assignee]])</f>
        <v/>
      </c>
      <c r="AP281" s="18" t="s">
        <v>351</v>
      </c>
      <c r="AQ281" s="40"/>
      <c r="AR281" s="40"/>
      <c r="AS281" s="40"/>
      <c r="AT281" s="32" t="s">
        <v>1660</v>
      </c>
      <c r="AU281" s="48">
        <f>(Table1[[#This Row],[Start time]])</f>
        <v>45309.397094907406</v>
      </c>
      <c r="AV281" s="52" t="str">
        <f>IF(AND(Table1[[#This Row],[Current Status]]="Closed",AS281&lt;&gt;""),AS281-AU281,"")</f>
        <v/>
      </c>
      <c r="AW281" s="63"/>
      <c r="AX281" s="64"/>
    </row>
    <row r="282" spans="1:50" ht="35.15" customHeight="1" x14ac:dyDescent="0.35">
      <c r="A282" s="20">
        <v>304</v>
      </c>
      <c r="B282" s="21">
        <v>45309.72420138889</v>
      </c>
      <c r="C282" s="21">
        <v>45309.767789351848</v>
      </c>
      <c r="D282" s="32" t="s">
        <v>593</v>
      </c>
      <c r="E282" s="18" t="s">
        <v>594</v>
      </c>
      <c r="F282" s="18" t="s">
        <v>90</v>
      </c>
      <c r="G282" s="18"/>
      <c r="H282" s="18" t="s">
        <v>133</v>
      </c>
      <c r="I282" s="18"/>
      <c r="J282" s="18"/>
      <c r="K282" s="18" t="s">
        <v>98</v>
      </c>
      <c r="L282" s="1"/>
      <c r="M282" s="34"/>
      <c r="N282" s="1" t="s">
        <v>96</v>
      </c>
      <c r="O282" s="18" t="s">
        <v>1661</v>
      </c>
      <c r="P282" s="32" t="s">
        <v>1662</v>
      </c>
      <c r="Q282" s="18"/>
      <c r="R282" s="18"/>
      <c r="S282" s="38">
        <v>45314</v>
      </c>
      <c r="T282" s="1" t="s">
        <v>727</v>
      </c>
      <c r="U282" s="18" t="s">
        <v>98</v>
      </c>
      <c r="V282" s="18" t="s">
        <v>1663</v>
      </c>
      <c r="W282" s="18" t="s">
        <v>1664</v>
      </c>
      <c r="X282" s="18" t="s">
        <v>130</v>
      </c>
      <c r="Y282" s="18"/>
      <c r="Z282" s="18"/>
      <c r="AA282" s="18" t="s">
        <v>238</v>
      </c>
      <c r="AB282" s="38"/>
      <c r="AC282" s="7" t="s">
        <v>723</v>
      </c>
      <c r="AD282" s="38" t="s">
        <v>720</v>
      </c>
      <c r="AE282" s="18" t="s">
        <v>120</v>
      </c>
      <c r="AF282" s="18" t="s">
        <v>1665</v>
      </c>
      <c r="AG282" s="18" t="s">
        <v>184</v>
      </c>
      <c r="AH282" s="1" t="s">
        <v>350</v>
      </c>
      <c r="AI282" s="1" t="s">
        <v>109</v>
      </c>
      <c r="AJ282" s="36">
        <f>IF(Table1[[#This Row],[Scope]]="Low",1,IF(Table1[[#This Row],[Scope]]="Medium",2,IF(Table1[[#This Row],[Scope]]="High",3,"")))</f>
        <v>2</v>
      </c>
      <c r="AK282" s="36">
        <v>0.33</v>
      </c>
      <c r="AL282" s="18"/>
      <c r="AM282" s="18"/>
      <c r="AO282" s="18" t="str">
        <f>_xlfn.TEXTJOIN(", ",TRUE,Table1[[#This Row],[Primary Assignee]:[Tertiary Assignee]])</f>
        <v/>
      </c>
      <c r="AP282" s="18" t="s">
        <v>351</v>
      </c>
      <c r="AQ282" s="40"/>
      <c r="AR282" s="40"/>
      <c r="AS282" s="40"/>
      <c r="AT282" s="39" t="s">
        <v>1666</v>
      </c>
      <c r="AU282" s="48">
        <f>(Table1[[#This Row],[Start time]])</f>
        <v>45309.72420138889</v>
      </c>
      <c r="AV282" s="52" t="str">
        <f>IF(AND(Table1[[#This Row],[Current Status]]="Closed",AS282&lt;&gt;""),AS282-AU282,"")</f>
        <v/>
      </c>
    </row>
    <row r="283" spans="1:50" ht="35.15" customHeight="1" x14ac:dyDescent="0.35">
      <c r="A283" s="20">
        <v>305</v>
      </c>
      <c r="B283" s="21">
        <v>45310.287986111114</v>
      </c>
      <c r="C283" s="21">
        <v>45310.294062499997</v>
      </c>
      <c r="D283" s="32" t="s">
        <v>989</v>
      </c>
      <c r="E283" s="18" t="s">
        <v>990</v>
      </c>
      <c r="F283" s="18" t="s">
        <v>289</v>
      </c>
      <c r="G283" s="18" t="s">
        <v>290</v>
      </c>
      <c r="H283" s="18"/>
      <c r="I283" s="18"/>
      <c r="J283" s="18"/>
      <c r="K283" s="18" t="s">
        <v>98</v>
      </c>
      <c r="L283" s="1"/>
      <c r="M283" s="34"/>
      <c r="N283" s="1" t="s">
        <v>96</v>
      </c>
      <c r="O283" s="18" t="s">
        <v>1667</v>
      </c>
      <c r="P283" s="32" t="s">
        <v>1668</v>
      </c>
      <c r="Q283" s="18"/>
      <c r="R283" s="18"/>
      <c r="S283" s="38">
        <v>45310</v>
      </c>
      <c r="T283" s="1" t="s">
        <v>740</v>
      </c>
      <c r="U283" s="18" t="s">
        <v>98</v>
      </c>
      <c r="V283" s="18" t="s">
        <v>1669</v>
      </c>
      <c r="W283" s="18" t="s">
        <v>1670</v>
      </c>
      <c r="X283" s="18" t="s">
        <v>139</v>
      </c>
      <c r="Y283" s="18"/>
      <c r="Z283" s="18"/>
      <c r="AA283" s="18" t="s">
        <v>104</v>
      </c>
      <c r="AB283" s="38">
        <v>45324</v>
      </c>
      <c r="AC283" s="7" t="s">
        <v>1671</v>
      </c>
      <c r="AD283" s="38" t="s">
        <v>720</v>
      </c>
      <c r="AE283" s="18" t="s">
        <v>165</v>
      </c>
      <c r="AF283" s="18" t="s">
        <v>1672</v>
      </c>
      <c r="AG283" s="18" t="s">
        <v>184</v>
      </c>
      <c r="AH283" s="1" t="s">
        <v>893</v>
      </c>
      <c r="AI283" s="1" t="s">
        <v>166</v>
      </c>
      <c r="AJ283" s="36">
        <f>IF(Table1[[#This Row],[Scope]]="Low",1,IF(Table1[[#This Row],[Scope]]="Medium",2,IF(Table1[[#This Row],[Scope]]="High",3,"")))</f>
        <v>3</v>
      </c>
      <c r="AK283" s="36">
        <v>0.5</v>
      </c>
      <c r="AL283" s="18"/>
      <c r="AM283" s="18"/>
      <c r="AO283" s="18" t="str">
        <f>_xlfn.TEXTJOIN(", ",TRUE,Table1[[#This Row],[Primary Assignee]:[Tertiary Assignee]])</f>
        <v/>
      </c>
      <c r="AP283" s="18" t="s">
        <v>351</v>
      </c>
      <c r="AQ283" s="40"/>
      <c r="AR283" s="40"/>
      <c r="AS283" s="40"/>
      <c r="AT283" s="39" t="s">
        <v>1673</v>
      </c>
      <c r="AU283" s="48">
        <f>(Table1[[#This Row],[Start time]])</f>
        <v>45310.287986111114</v>
      </c>
      <c r="AV283" s="52" t="str">
        <f>IF(AND(Table1[[#This Row],[Current Status]]="Closed",AS283&lt;&gt;""),AS283-AU283,"")</f>
        <v/>
      </c>
      <c r="AW283" s="63"/>
      <c r="AX283" s="64"/>
    </row>
    <row r="284" spans="1:50" ht="35.15" customHeight="1" x14ac:dyDescent="0.35">
      <c r="A284" s="20">
        <v>306</v>
      </c>
      <c r="B284" s="21">
        <v>45310.493263888886</v>
      </c>
      <c r="C284" s="21">
        <v>45310.494745370372</v>
      </c>
      <c r="D284" s="32" t="s">
        <v>982</v>
      </c>
      <c r="E284" s="18" t="s">
        <v>981</v>
      </c>
      <c r="F284" s="18" t="s">
        <v>90</v>
      </c>
      <c r="G284" s="18"/>
      <c r="H284" s="18" t="s">
        <v>1049</v>
      </c>
      <c r="I284" s="18"/>
      <c r="J284" s="18"/>
      <c r="K284" s="18" t="s">
        <v>98</v>
      </c>
      <c r="L284" s="1"/>
      <c r="M284" s="34"/>
      <c r="N284" s="1" t="s">
        <v>96</v>
      </c>
      <c r="O284" s="18" t="s">
        <v>429</v>
      </c>
      <c r="P284" s="32" t="s">
        <v>430</v>
      </c>
      <c r="Q284" s="18"/>
      <c r="R284" s="18"/>
      <c r="S284" s="38">
        <v>45313</v>
      </c>
      <c r="T284" s="1" t="s">
        <v>727</v>
      </c>
      <c r="U284" s="18" t="s">
        <v>148</v>
      </c>
      <c r="V284" s="18" t="s">
        <v>149</v>
      </c>
      <c r="W284" s="18" t="s">
        <v>997</v>
      </c>
      <c r="X284" s="18" t="s">
        <v>139</v>
      </c>
      <c r="Y284" s="18" t="s">
        <v>1674</v>
      </c>
      <c r="Z284" s="18"/>
      <c r="AA284" s="18" t="s">
        <v>1675</v>
      </c>
      <c r="AB284" s="38">
        <v>45330</v>
      </c>
      <c r="AC284" s="7" t="s">
        <v>757</v>
      </c>
      <c r="AD284" s="38" t="s">
        <v>96</v>
      </c>
      <c r="AE284" s="18" t="s">
        <v>120</v>
      </c>
      <c r="AF284" s="18"/>
      <c r="AG284" s="18" t="s">
        <v>184</v>
      </c>
      <c r="AH284" s="1" t="s">
        <v>350</v>
      </c>
      <c r="AI284" s="1" t="s">
        <v>166</v>
      </c>
      <c r="AJ284" s="36">
        <f>IF(Table1[[#This Row],[Scope]]="Low",1,IF(Table1[[#This Row],[Scope]]="Medium",2,IF(Table1[[#This Row],[Scope]]="High",3,"")))</f>
        <v>3</v>
      </c>
      <c r="AK284" s="36">
        <v>0.5</v>
      </c>
      <c r="AL284" s="18"/>
      <c r="AM284" s="18"/>
      <c r="AO284" s="18" t="str">
        <f>_xlfn.TEXTJOIN(", ",TRUE,Table1[[#This Row],[Primary Assignee]:[Tertiary Assignee]])</f>
        <v/>
      </c>
      <c r="AP284" s="18" t="s">
        <v>351</v>
      </c>
      <c r="AQ284" s="40"/>
      <c r="AR284" s="40"/>
      <c r="AS284" s="40"/>
      <c r="AT284" s="39" t="s">
        <v>1676</v>
      </c>
      <c r="AU284" s="48">
        <f>(Table1[[#This Row],[Start time]])</f>
        <v>45310.493263888886</v>
      </c>
      <c r="AV284" s="52" t="str">
        <f>IF(AND(Table1[[#This Row],[Current Status]]="Closed",AS284&lt;&gt;""),AS284-AU284,"")</f>
        <v/>
      </c>
    </row>
    <row r="285" spans="1:50" ht="35.15" customHeight="1" x14ac:dyDescent="0.35">
      <c r="A285" s="20">
        <v>307</v>
      </c>
      <c r="B285" s="21">
        <v>45313.439849537041</v>
      </c>
      <c r="C285" s="21">
        <v>45313.441458333335</v>
      </c>
      <c r="D285" s="32" t="s">
        <v>197</v>
      </c>
      <c r="E285" s="18" t="s">
        <v>365</v>
      </c>
      <c r="F285" s="18" t="s">
        <v>90</v>
      </c>
      <c r="G285" s="18"/>
      <c r="H285" s="18" t="s">
        <v>234</v>
      </c>
      <c r="I285" s="18"/>
      <c r="J285" s="18"/>
      <c r="K285" s="18" t="s">
        <v>98</v>
      </c>
      <c r="L285" s="1"/>
      <c r="M285" s="34"/>
      <c r="N285" s="1" t="s">
        <v>96</v>
      </c>
      <c r="O285" s="18" t="s">
        <v>198</v>
      </c>
      <c r="P285" s="32" t="s">
        <v>199</v>
      </c>
      <c r="Q285" s="18"/>
      <c r="R285" s="18"/>
      <c r="S285" s="38">
        <v>45315</v>
      </c>
      <c r="T285" s="1" t="s">
        <v>727</v>
      </c>
      <c r="U285" s="18" t="s">
        <v>98</v>
      </c>
      <c r="V285" s="18" t="s">
        <v>1187</v>
      </c>
      <c r="W285" s="18" t="s">
        <v>1677</v>
      </c>
      <c r="X285" s="18" t="s">
        <v>202</v>
      </c>
      <c r="Y285" s="18"/>
      <c r="Z285" s="18"/>
      <c r="AA285" s="18" t="s">
        <v>104</v>
      </c>
      <c r="AB285" s="38">
        <v>45328</v>
      </c>
      <c r="AC285" s="7" t="s">
        <v>1678</v>
      </c>
      <c r="AD285" s="38" t="s">
        <v>98</v>
      </c>
      <c r="AE285" s="18" t="s">
        <v>165</v>
      </c>
      <c r="AF285" s="18" t="s">
        <v>1679</v>
      </c>
      <c r="AG285" s="18" t="s">
        <v>184</v>
      </c>
      <c r="AH285" s="1" t="s">
        <v>108</v>
      </c>
      <c r="AI285" s="1" t="s">
        <v>109</v>
      </c>
      <c r="AJ285" s="36">
        <f>IF(Table1[[#This Row],[Scope]]="Low",1,IF(Table1[[#This Row],[Scope]]="Medium",2,IF(Table1[[#This Row],[Scope]]="High",3,"")))</f>
        <v>2</v>
      </c>
      <c r="AK285" s="36">
        <v>0.33</v>
      </c>
      <c r="AL285" s="18" t="s">
        <v>30</v>
      </c>
      <c r="AM285" s="18" t="s">
        <v>581</v>
      </c>
      <c r="AO285" s="18" t="str">
        <f>_xlfn.TEXTJOIN(", ",TRUE,Table1[[#This Row],[Primary Assignee]:[Tertiary Assignee]])</f>
        <v>Michael Gilman, Nicholas Gregoretti</v>
      </c>
      <c r="AP285" s="18" t="s">
        <v>111</v>
      </c>
      <c r="AQ285" s="40">
        <v>45314</v>
      </c>
      <c r="AR285" s="40">
        <v>45379</v>
      </c>
      <c r="AS285" s="40">
        <v>45393</v>
      </c>
      <c r="AT285" s="39" t="s">
        <v>1680</v>
      </c>
      <c r="AU285" s="48">
        <f>(Table1[[#This Row],[Start time]])</f>
        <v>45313.439849537041</v>
      </c>
      <c r="AV285" s="52">
        <f>IF(AND(Table1[[#This Row],[Current Status]]="Closed",AS285&lt;&gt;""),AS285-AU285,"")</f>
        <v>79.560150462959427</v>
      </c>
      <c r="AW285" s="63"/>
      <c r="AX285" s="64"/>
    </row>
    <row r="286" spans="1:50" ht="35.15" customHeight="1" x14ac:dyDescent="0.35">
      <c r="A286" s="20">
        <v>308</v>
      </c>
      <c r="B286" s="21">
        <v>45313.582546296297</v>
      </c>
      <c r="C286" s="21">
        <v>45313.586226851854</v>
      </c>
      <c r="D286" s="32" t="s">
        <v>1238</v>
      </c>
      <c r="E286" s="18" t="s">
        <v>1647</v>
      </c>
      <c r="F286" s="18" t="s">
        <v>155</v>
      </c>
      <c r="G286" s="18"/>
      <c r="H286" s="18"/>
      <c r="I286" s="18" t="s">
        <v>156</v>
      </c>
      <c r="J286" s="18"/>
      <c r="K286" s="18" t="s">
        <v>96</v>
      </c>
      <c r="L286" s="1" t="s">
        <v>1681</v>
      </c>
      <c r="M286" s="34" t="s">
        <v>1682</v>
      </c>
      <c r="N286" s="1" t="s">
        <v>98</v>
      </c>
      <c r="O286" s="18"/>
      <c r="P286" s="32"/>
      <c r="Q286" s="18"/>
      <c r="R286" s="18"/>
      <c r="S286" s="38">
        <v>45314</v>
      </c>
      <c r="T286" s="1" t="s">
        <v>697</v>
      </c>
      <c r="U286" s="18" t="s">
        <v>98</v>
      </c>
      <c r="V286" s="59" t="s">
        <v>1683</v>
      </c>
      <c r="W286" s="18" t="s">
        <v>1684</v>
      </c>
      <c r="X286" s="18" t="s">
        <v>101</v>
      </c>
      <c r="Y286" s="18" t="s">
        <v>1685</v>
      </c>
      <c r="Z286" s="18"/>
      <c r="AA286" s="18" t="s">
        <v>104</v>
      </c>
      <c r="AB286" s="38">
        <v>45331</v>
      </c>
      <c r="AC286" s="7" t="s">
        <v>1686</v>
      </c>
      <c r="AD286" s="38" t="s">
        <v>96</v>
      </c>
      <c r="AE286" s="18" t="s">
        <v>120</v>
      </c>
      <c r="AF286" s="18" t="s">
        <v>1687</v>
      </c>
      <c r="AG286" s="18" t="s">
        <v>184</v>
      </c>
      <c r="AH286" s="1" t="s">
        <v>108</v>
      </c>
      <c r="AI286" s="1" t="s">
        <v>109</v>
      </c>
      <c r="AJ286" s="36">
        <f>IF(Table1[[#This Row],[Scope]]="Low",1,IF(Table1[[#This Row],[Scope]]="Medium",2,IF(Table1[[#This Row],[Scope]]="High",3,"")))</f>
        <v>2</v>
      </c>
      <c r="AK286" s="36">
        <v>0.5</v>
      </c>
      <c r="AL286" s="18" t="s">
        <v>1298</v>
      </c>
      <c r="AM286" s="18"/>
      <c r="AN286" s="1" t="s">
        <v>713</v>
      </c>
      <c r="AO286" s="18" t="str">
        <f>_xlfn.TEXTJOIN(", ",TRUE,Table1[[#This Row],[Primary Assignee]:[Tertiary Assignee]])</f>
        <v>Shwetha Chandrashekhar, Joann Boduch</v>
      </c>
      <c r="AP286" s="18" t="s">
        <v>111</v>
      </c>
      <c r="AQ286" s="40"/>
      <c r="AR286" s="40"/>
      <c r="AS286" s="40">
        <v>45331</v>
      </c>
      <c r="AT286" s="39" t="s">
        <v>1688</v>
      </c>
      <c r="AU286" s="48">
        <f>(Table1[[#This Row],[Start time]])</f>
        <v>45313.582546296297</v>
      </c>
      <c r="AV286" s="52">
        <f>IF(AND(Table1[[#This Row],[Current Status]]="Closed",AS286&lt;&gt;""),AS286-AU286,"")</f>
        <v>17.417453703703359</v>
      </c>
    </row>
    <row r="287" spans="1:50" ht="35.15" customHeight="1" x14ac:dyDescent="0.35">
      <c r="A287" s="20">
        <v>309</v>
      </c>
      <c r="B287" s="21">
        <v>45314.662303240744</v>
      </c>
      <c r="C287" s="21">
        <v>45314.82</v>
      </c>
      <c r="D287" s="32" t="s">
        <v>593</v>
      </c>
      <c r="E287" s="18" t="s">
        <v>594</v>
      </c>
      <c r="F287" s="18" t="s">
        <v>90</v>
      </c>
      <c r="G287" s="18"/>
      <c r="H287" s="18" t="s">
        <v>369</v>
      </c>
      <c r="I287" s="18"/>
      <c r="J287" s="18"/>
      <c r="K287" s="18" t="s">
        <v>98</v>
      </c>
      <c r="L287" s="1"/>
      <c r="M287" s="34"/>
      <c r="N287" s="1" t="s">
        <v>96</v>
      </c>
      <c r="O287" s="18" t="s">
        <v>1689</v>
      </c>
      <c r="P287" s="32" t="s">
        <v>1690</v>
      </c>
      <c r="Q287" s="18"/>
      <c r="R287" s="18"/>
      <c r="S287" s="38">
        <v>45315</v>
      </c>
      <c r="T287" s="1" t="s">
        <v>727</v>
      </c>
      <c r="U287" s="18" t="s">
        <v>98</v>
      </c>
      <c r="V287" s="18" t="s">
        <v>1691</v>
      </c>
      <c r="W287" s="18" t="s">
        <v>1692</v>
      </c>
      <c r="X287" s="18" t="s">
        <v>130</v>
      </c>
      <c r="Y287" s="18"/>
      <c r="Z287" s="18"/>
      <c r="AA287" s="18" t="s">
        <v>104</v>
      </c>
      <c r="AB287" s="38">
        <v>45348</v>
      </c>
      <c r="AC287" s="7" t="s">
        <v>719</v>
      </c>
      <c r="AD287" s="38" t="s">
        <v>96</v>
      </c>
      <c r="AE287" s="18" t="s">
        <v>165</v>
      </c>
      <c r="AF287" s="18" t="s">
        <v>1693</v>
      </c>
      <c r="AG287" s="18" t="s">
        <v>184</v>
      </c>
      <c r="AH287" s="1" t="s">
        <v>108</v>
      </c>
      <c r="AI287" s="1" t="s">
        <v>166</v>
      </c>
      <c r="AJ287" s="36">
        <f>IF(Table1[[#This Row],[Scope]]="Low",1,IF(Table1[[#This Row],[Scope]]="Medium",2,IF(Table1[[#This Row],[Scope]]="High",3,"")))</f>
        <v>3</v>
      </c>
      <c r="AK287" s="36">
        <v>1</v>
      </c>
      <c r="AL287" s="18" t="s">
        <v>1335</v>
      </c>
      <c r="AM287" s="18" t="s">
        <v>1456</v>
      </c>
      <c r="AN287" s="1" t="s">
        <v>973</v>
      </c>
      <c r="AO287" s="18" t="str">
        <f>_xlfn.TEXTJOIN(", ",TRUE,Table1[[#This Row],[Primary Assignee]:[Tertiary Assignee]])</f>
        <v>Neema Sharma, Sooraj Sreenivasan, Amit Augustine Singh</v>
      </c>
      <c r="AP287" s="18" t="s">
        <v>111</v>
      </c>
      <c r="AQ287" s="40">
        <v>45321</v>
      </c>
      <c r="AR287" s="40"/>
      <c r="AS287" s="40">
        <v>45343</v>
      </c>
      <c r="AT287" s="53" t="s">
        <v>1694</v>
      </c>
      <c r="AU287" s="48">
        <f>(Table1[[#This Row],[Start time]])</f>
        <v>45314.662303240744</v>
      </c>
      <c r="AV287" s="52">
        <f>IF(AND(Table1[[#This Row],[Current Status]]="Closed",AS287&lt;&gt;""),AS287-AU287,"")</f>
        <v>28.337696759255778</v>
      </c>
      <c r="AW287" s="63"/>
      <c r="AX287" s="64"/>
    </row>
    <row r="288" spans="1:50" ht="35.15" customHeight="1" x14ac:dyDescent="0.45">
      <c r="A288" s="20">
        <v>310</v>
      </c>
      <c r="B288" s="21">
        <v>45315.657048611109</v>
      </c>
      <c r="C288" s="21">
        <v>45315.658483796295</v>
      </c>
      <c r="D288" s="32" t="s">
        <v>974</v>
      </c>
      <c r="E288" s="18" t="s">
        <v>975</v>
      </c>
      <c r="F288" s="18" t="s">
        <v>176</v>
      </c>
      <c r="G288" s="18"/>
      <c r="H288" s="18"/>
      <c r="I288" s="18"/>
      <c r="J288" s="18" t="s">
        <v>866</v>
      </c>
      <c r="K288" s="18" t="s">
        <v>98</v>
      </c>
      <c r="L288" s="1"/>
      <c r="M288" s="34"/>
      <c r="N288" s="1" t="s">
        <v>98</v>
      </c>
      <c r="O288" s="18"/>
      <c r="P288" s="32"/>
      <c r="Q288" s="18"/>
      <c r="R288" s="18"/>
      <c r="S288" s="38">
        <v>45316</v>
      </c>
      <c r="T288" s="1" t="s">
        <v>697</v>
      </c>
      <c r="U288" s="18" t="s">
        <v>98</v>
      </c>
      <c r="V288" s="58" t="s">
        <v>1695</v>
      </c>
      <c r="W288" s="18" t="s">
        <v>1696</v>
      </c>
      <c r="X288" s="18" t="s">
        <v>139</v>
      </c>
      <c r="Y288" s="18" t="s">
        <v>1697</v>
      </c>
      <c r="Z288" s="18"/>
      <c r="AA288" s="18" t="s">
        <v>104</v>
      </c>
      <c r="AB288" s="38">
        <v>45324</v>
      </c>
      <c r="AC288" s="7" t="s">
        <v>1698</v>
      </c>
      <c r="AD288" s="38" t="s">
        <v>96</v>
      </c>
      <c r="AE288" s="18" t="s">
        <v>192</v>
      </c>
      <c r="AF288" s="18"/>
      <c r="AG288" s="18" t="s">
        <v>184</v>
      </c>
      <c r="AH288" s="1" t="s">
        <v>108</v>
      </c>
      <c r="AI288" s="1" t="s">
        <v>109</v>
      </c>
      <c r="AJ288" s="36">
        <f>IF(Table1[[#This Row],[Scope]]="Low",1,IF(Table1[[#This Row],[Scope]]="Medium",2,IF(Table1[[#This Row],[Scope]]="High",3,"")))</f>
        <v>2</v>
      </c>
      <c r="AK288" s="36">
        <v>0.5</v>
      </c>
      <c r="AL288" s="18" t="s">
        <v>904</v>
      </c>
      <c r="AM288" s="18" t="s">
        <v>924</v>
      </c>
      <c r="AO288" s="18" t="str">
        <f>_xlfn.TEXTJOIN(", ",TRUE,Table1[[#This Row],[Primary Assignee]:[Tertiary Assignee]])</f>
        <v>Rebecca Eakin, Yi-Hui Chang</v>
      </c>
      <c r="AP288" s="18" t="s">
        <v>111</v>
      </c>
      <c r="AQ288" s="40"/>
      <c r="AR288" s="40"/>
      <c r="AS288" s="40">
        <v>45324</v>
      </c>
      <c r="AT288" s="32" t="s">
        <v>1292</v>
      </c>
      <c r="AU288" s="48">
        <f>(Table1[[#This Row],[Start time]])</f>
        <v>45315.657048611109</v>
      </c>
      <c r="AV288" s="52">
        <f>IF(AND(Table1[[#This Row],[Current Status]]="Closed",AS288&lt;&gt;""),AS288-AU288,"")</f>
        <v>8.3429513888913789</v>
      </c>
    </row>
    <row r="289" spans="1:50" ht="35.15" customHeight="1" x14ac:dyDescent="0.35">
      <c r="A289" s="20">
        <v>311</v>
      </c>
      <c r="B289" s="21">
        <v>45316.218078703707</v>
      </c>
      <c r="C289" s="21">
        <v>45316.237615740742</v>
      </c>
      <c r="D289" s="32" t="s">
        <v>593</v>
      </c>
      <c r="E289" s="18" t="s">
        <v>594</v>
      </c>
      <c r="F289" s="18" t="s">
        <v>90</v>
      </c>
      <c r="G289" s="18"/>
      <c r="H289" s="18" t="s">
        <v>234</v>
      </c>
      <c r="I289" s="18"/>
      <c r="J289" s="18"/>
      <c r="K289" s="18" t="s">
        <v>98</v>
      </c>
      <c r="L289" s="1"/>
      <c r="M289" s="34"/>
      <c r="N289" s="1" t="s">
        <v>96</v>
      </c>
      <c r="O289" s="18" t="s">
        <v>980</v>
      </c>
      <c r="P289" s="32" t="s">
        <v>979</v>
      </c>
      <c r="Q289" s="18"/>
      <c r="R289" s="18"/>
      <c r="S289" s="38">
        <v>45316</v>
      </c>
      <c r="T289" s="1" t="s">
        <v>740</v>
      </c>
      <c r="U289" s="18" t="s">
        <v>98</v>
      </c>
      <c r="V289" s="18" t="s">
        <v>1699</v>
      </c>
      <c r="W289" s="18" t="s">
        <v>1700</v>
      </c>
      <c r="X289" s="18" t="s">
        <v>139</v>
      </c>
      <c r="Y289" s="18"/>
      <c r="Z289" s="18"/>
      <c r="AA289" s="18" t="s">
        <v>191</v>
      </c>
      <c r="AB289" s="38">
        <v>45320</v>
      </c>
      <c r="AC289" s="7" t="s">
        <v>789</v>
      </c>
      <c r="AD289" s="38" t="s">
        <v>720</v>
      </c>
      <c r="AE289" s="18" t="s">
        <v>105</v>
      </c>
      <c r="AF289" s="18" t="s">
        <v>1701</v>
      </c>
      <c r="AG289" s="18" t="s">
        <v>184</v>
      </c>
      <c r="AH289" s="1" t="s">
        <v>350</v>
      </c>
      <c r="AI289" s="1" t="s">
        <v>166</v>
      </c>
      <c r="AJ289" s="36">
        <f>IF(Table1[[#This Row],[Scope]]="Low",1,IF(Table1[[#This Row],[Scope]]="Medium",2,IF(Table1[[#This Row],[Scope]]="High",3,"")))</f>
        <v>3</v>
      </c>
      <c r="AK289" s="36">
        <v>1</v>
      </c>
      <c r="AL289" s="18"/>
      <c r="AM289" s="18"/>
      <c r="AO289" s="18" t="str">
        <f>_xlfn.TEXTJOIN(", ",TRUE,Table1[[#This Row],[Primary Assignee]:[Tertiary Assignee]])</f>
        <v/>
      </c>
      <c r="AP289" s="18" t="s">
        <v>351</v>
      </c>
      <c r="AQ289" s="40"/>
      <c r="AR289" s="40"/>
      <c r="AS289" s="40"/>
      <c r="AT289" s="39" t="s">
        <v>1702</v>
      </c>
      <c r="AU289" s="48">
        <f>(Table1[[#This Row],[Start time]])</f>
        <v>45316.218078703707</v>
      </c>
      <c r="AV289" s="52" t="str">
        <f>IF(AND(Table1[[#This Row],[Current Status]]="Closed",AS289&lt;&gt;""),AS289-AU289,"")</f>
        <v/>
      </c>
      <c r="AW289" s="63"/>
      <c r="AX289" s="64"/>
    </row>
    <row r="290" spans="1:50" ht="35.15" customHeight="1" x14ac:dyDescent="0.35">
      <c r="A290" s="20">
        <v>312</v>
      </c>
      <c r="B290" s="21">
        <v>45316.581886574073</v>
      </c>
      <c r="C290" s="21">
        <v>45316.586504629631</v>
      </c>
      <c r="D290" s="32" t="s">
        <v>938</v>
      </c>
      <c r="E290" s="18" t="s">
        <v>939</v>
      </c>
      <c r="F290" s="18" t="s">
        <v>90</v>
      </c>
      <c r="G290" s="18"/>
      <c r="H290" s="18" t="s">
        <v>369</v>
      </c>
      <c r="I290" s="18"/>
      <c r="J290" s="18"/>
      <c r="K290" s="18" t="s">
        <v>98</v>
      </c>
      <c r="L290" s="1"/>
      <c r="M290" s="34"/>
      <c r="N290" s="1" t="s">
        <v>96</v>
      </c>
      <c r="O290" s="18" t="s">
        <v>273</v>
      </c>
      <c r="P290" s="32" t="s">
        <v>274</v>
      </c>
      <c r="Q290" s="18"/>
      <c r="R290" s="18"/>
      <c r="S290" s="38">
        <v>45320</v>
      </c>
      <c r="T290" s="1" t="s">
        <v>727</v>
      </c>
      <c r="U290" s="18" t="s">
        <v>98</v>
      </c>
      <c r="V290" s="18" t="s">
        <v>1703</v>
      </c>
      <c r="W290" s="18" t="s">
        <v>1704</v>
      </c>
      <c r="X290" s="18" t="s">
        <v>202</v>
      </c>
      <c r="Y290" s="18"/>
      <c r="Z290" s="18"/>
      <c r="AA290" s="18" t="s">
        <v>104</v>
      </c>
      <c r="AB290" s="38">
        <v>45336</v>
      </c>
      <c r="AC290" s="7" t="s">
        <v>1705</v>
      </c>
      <c r="AD290" s="38" t="s">
        <v>720</v>
      </c>
      <c r="AE290" s="18" t="s">
        <v>105</v>
      </c>
      <c r="AF290" s="18" t="s">
        <v>1706</v>
      </c>
      <c r="AG290" s="18" t="s">
        <v>184</v>
      </c>
      <c r="AH290" s="1" t="s">
        <v>108</v>
      </c>
      <c r="AI290" s="1" t="s">
        <v>166</v>
      </c>
      <c r="AJ290" s="36">
        <f>IF(Table1[[#This Row],[Scope]]="Low",1,IF(Table1[[#This Row],[Scope]]="Medium",2,IF(Table1[[#This Row],[Scope]]="High",3,"")))</f>
        <v>3</v>
      </c>
      <c r="AK290" s="36">
        <v>0.5</v>
      </c>
      <c r="AL290" s="18" t="s">
        <v>30</v>
      </c>
      <c r="AM290" s="18" t="s">
        <v>1465</v>
      </c>
      <c r="AN290" s="1" t="s">
        <v>1335</v>
      </c>
      <c r="AO290" s="18" t="str">
        <f>_xlfn.TEXTJOIN(", ",TRUE,Table1[[#This Row],[Primary Assignee]:[Tertiary Assignee]])</f>
        <v>Michael Gilman, Larry Mallett, Neema Sharma</v>
      </c>
      <c r="AP290" s="18" t="s">
        <v>111</v>
      </c>
      <c r="AQ290" s="40">
        <v>45321</v>
      </c>
      <c r="AR290" s="40">
        <v>45379</v>
      </c>
      <c r="AS290" s="40">
        <v>45393</v>
      </c>
      <c r="AT290" s="32" t="s">
        <v>1292</v>
      </c>
      <c r="AU290" s="48">
        <f>(Table1[[#This Row],[Start time]])</f>
        <v>45316.581886574073</v>
      </c>
      <c r="AV290" s="52">
        <f>IF(AND(Table1[[#This Row],[Current Status]]="Closed",AS290&lt;&gt;""),AS290-AU290,"")</f>
        <v>76.418113425927004</v>
      </c>
    </row>
    <row r="291" spans="1:50" ht="35.15" customHeight="1" x14ac:dyDescent="0.35">
      <c r="A291" s="20">
        <v>313</v>
      </c>
      <c r="B291" s="21">
        <v>45316.640775462962</v>
      </c>
      <c r="C291" s="21">
        <v>45316.641539351855</v>
      </c>
      <c r="D291" s="32" t="s">
        <v>1255</v>
      </c>
      <c r="E291" s="18" t="s">
        <v>1256</v>
      </c>
      <c r="F291" s="18" t="s">
        <v>176</v>
      </c>
      <c r="G291" s="18"/>
      <c r="H291" s="18"/>
      <c r="I291" s="18"/>
      <c r="J291" s="18" t="s">
        <v>531</v>
      </c>
      <c r="K291" s="18" t="s">
        <v>98</v>
      </c>
      <c r="L291" s="1"/>
      <c r="M291" s="34"/>
      <c r="N291" s="1" t="s">
        <v>98</v>
      </c>
      <c r="O291" s="18"/>
      <c r="P291" s="32"/>
      <c r="Q291" s="18"/>
      <c r="R291" s="18"/>
      <c r="S291" s="38">
        <v>45317</v>
      </c>
      <c r="T291" s="1" t="s">
        <v>740</v>
      </c>
      <c r="U291" s="18" t="s">
        <v>148</v>
      </c>
      <c r="V291" s="18" t="s">
        <v>149</v>
      </c>
      <c r="W291" s="18" t="s">
        <v>1707</v>
      </c>
      <c r="X291" s="18" t="s">
        <v>189</v>
      </c>
      <c r="Y291" s="18"/>
      <c r="Z291" s="18"/>
      <c r="AA291" s="18"/>
      <c r="AB291" s="38"/>
      <c r="AC291" s="7" t="s">
        <v>773</v>
      </c>
      <c r="AD291" s="38" t="s">
        <v>96</v>
      </c>
      <c r="AE291" s="18" t="s">
        <v>192</v>
      </c>
      <c r="AF291" s="18" t="s">
        <v>1708</v>
      </c>
      <c r="AG291" s="18" t="s">
        <v>184</v>
      </c>
      <c r="AH291" s="1" t="s">
        <v>350</v>
      </c>
      <c r="AI291" s="1" t="s">
        <v>142</v>
      </c>
      <c r="AJ291" s="36">
        <f>IF(Table1[[#This Row],[Scope]]="Low",1,IF(Table1[[#This Row],[Scope]]="Medium",2,IF(Table1[[#This Row],[Scope]]="High",3,"")))</f>
        <v>1</v>
      </c>
      <c r="AK291" s="36">
        <v>0.33</v>
      </c>
      <c r="AL291" s="18"/>
      <c r="AM291" s="18"/>
      <c r="AO291" s="18" t="str">
        <f>_xlfn.TEXTJOIN(", ",TRUE,Table1[[#This Row],[Primary Assignee]:[Tertiary Assignee]])</f>
        <v/>
      </c>
      <c r="AP291" s="18" t="s">
        <v>351</v>
      </c>
      <c r="AQ291" s="40"/>
      <c r="AR291" s="40"/>
      <c r="AS291" s="40" t="str">
        <f>IF(AP291="Closed",IF(AS291&lt;&gt;"","Input Close Date"),"")</f>
        <v/>
      </c>
      <c r="AT291" s="39" t="s">
        <v>1709</v>
      </c>
      <c r="AU291" s="48">
        <f>(Table1[[#This Row],[Start time]])</f>
        <v>45316.640775462962</v>
      </c>
      <c r="AV291" s="52" t="str">
        <f>IF(AND(Table1[[#This Row],[Current Status]]="Closed",AS291&lt;&gt;""),AS291-AU291,"")</f>
        <v/>
      </c>
      <c r="AW291" s="63"/>
      <c r="AX291" s="64"/>
    </row>
    <row r="292" spans="1:50" ht="35.15" customHeight="1" x14ac:dyDescent="0.35">
      <c r="A292" s="20">
        <v>314</v>
      </c>
      <c r="B292" s="21">
        <v>45317.467939814815</v>
      </c>
      <c r="C292" s="21">
        <v>45317.471064814818</v>
      </c>
      <c r="D292" s="32" t="s">
        <v>1112</v>
      </c>
      <c r="E292" s="18" t="s">
        <v>1113</v>
      </c>
      <c r="F292" s="18" t="s">
        <v>176</v>
      </c>
      <c r="G292" s="18"/>
      <c r="H292" s="18"/>
      <c r="I292" s="18"/>
      <c r="J292" s="18" t="s">
        <v>866</v>
      </c>
      <c r="K292" s="18" t="s">
        <v>98</v>
      </c>
      <c r="L292" s="1"/>
      <c r="M292" s="34"/>
      <c r="N292" s="1" t="s">
        <v>96</v>
      </c>
      <c r="O292" s="18" t="s">
        <v>1681</v>
      </c>
      <c r="P292" s="32" t="s">
        <v>1682</v>
      </c>
      <c r="Q292" s="18"/>
      <c r="R292" s="18"/>
      <c r="S292" s="38">
        <v>45317</v>
      </c>
      <c r="T292" s="1" t="s">
        <v>740</v>
      </c>
      <c r="U292" s="18" t="s">
        <v>98</v>
      </c>
      <c r="V292" s="18" t="s">
        <v>1710</v>
      </c>
      <c r="W292" s="18" t="s">
        <v>1711</v>
      </c>
      <c r="X292" s="18" t="s">
        <v>101</v>
      </c>
      <c r="Y292" s="18"/>
      <c r="Z292" s="18"/>
      <c r="AA292" s="18" t="s">
        <v>210</v>
      </c>
      <c r="AB292" s="38"/>
      <c r="AC292" s="7" t="s">
        <v>789</v>
      </c>
      <c r="AD292" s="38" t="s">
        <v>96</v>
      </c>
      <c r="AE292" s="18" t="s">
        <v>192</v>
      </c>
      <c r="AF292" s="18" t="s">
        <v>1712</v>
      </c>
      <c r="AG292" s="18" t="s">
        <v>184</v>
      </c>
      <c r="AH292" s="1" t="s">
        <v>108</v>
      </c>
      <c r="AI292" s="1" t="s">
        <v>109</v>
      </c>
      <c r="AJ292" s="36">
        <f>IF(Table1[[#This Row],[Scope]]="Low",1,IF(Table1[[#This Row],[Scope]]="Medium",2,IF(Table1[[#This Row],[Scope]]="High",3,"")))</f>
        <v>2</v>
      </c>
      <c r="AK292" s="36">
        <v>0.5</v>
      </c>
      <c r="AL292" s="18" t="s">
        <v>904</v>
      </c>
      <c r="AM292" s="18"/>
      <c r="AO292" s="18" t="str">
        <f>_xlfn.TEXTJOIN(", ",TRUE,Table1[[#This Row],[Primary Assignee]:[Tertiary Assignee]])</f>
        <v>Rebecca Eakin</v>
      </c>
      <c r="AP292" s="18" t="s">
        <v>111</v>
      </c>
      <c r="AQ292" s="40">
        <v>45320</v>
      </c>
      <c r="AR292" s="40"/>
      <c r="AS292" s="40">
        <v>45328</v>
      </c>
      <c r="AT292" s="39"/>
      <c r="AU292" s="48">
        <f>(Table1[[#This Row],[Start time]])</f>
        <v>45317.467939814815</v>
      </c>
      <c r="AV292" s="52">
        <f>IF(AND(Table1[[#This Row],[Current Status]]="Closed",AS292&lt;&gt;""),AS292-AU292,"")</f>
        <v>10.532060185185401</v>
      </c>
    </row>
    <row r="293" spans="1:50" ht="35.15" customHeight="1" x14ac:dyDescent="0.35">
      <c r="A293" s="20">
        <v>315</v>
      </c>
      <c r="B293" s="21">
        <v>45320.741203703707</v>
      </c>
      <c r="C293" s="21">
        <v>45320.748078703706</v>
      </c>
      <c r="D293" s="32" t="s">
        <v>1713</v>
      </c>
      <c r="E293" s="18" t="s">
        <v>1714</v>
      </c>
      <c r="F293" s="18" t="s">
        <v>155</v>
      </c>
      <c r="G293" s="18"/>
      <c r="H293" s="18"/>
      <c r="I293" s="18" t="s">
        <v>222</v>
      </c>
      <c r="J293" s="18"/>
      <c r="K293" s="18" t="s">
        <v>98</v>
      </c>
      <c r="L293" s="1"/>
      <c r="M293" s="34"/>
      <c r="N293" s="1" t="s">
        <v>96</v>
      </c>
      <c r="O293" s="18" t="s">
        <v>1715</v>
      </c>
      <c r="P293" s="32" t="s">
        <v>1716</v>
      </c>
      <c r="Q293" s="18"/>
      <c r="R293" s="18"/>
      <c r="S293" s="38">
        <v>45322</v>
      </c>
      <c r="T293" s="1" t="s">
        <v>715</v>
      </c>
      <c r="U293" s="18" t="s">
        <v>98</v>
      </c>
      <c r="V293" s="18" t="s">
        <v>1717</v>
      </c>
      <c r="W293" s="18" t="s">
        <v>1718</v>
      </c>
      <c r="X293" s="18" t="s">
        <v>101</v>
      </c>
      <c r="Y293" s="18" t="s">
        <v>1719</v>
      </c>
      <c r="Z293" s="18"/>
      <c r="AA293" s="18" t="s">
        <v>152</v>
      </c>
      <c r="AB293" s="38"/>
      <c r="AC293" s="7" t="s">
        <v>1720</v>
      </c>
      <c r="AD293" s="38" t="s">
        <v>96</v>
      </c>
      <c r="AE293" s="18" t="s">
        <v>192</v>
      </c>
      <c r="AF293" s="18" t="s">
        <v>1721</v>
      </c>
      <c r="AG293" s="18" t="s">
        <v>774</v>
      </c>
      <c r="AH293" s="1" t="s">
        <v>108</v>
      </c>
      <c r="AI293" s="1" t="s">
        <v>109</v>
      </c>
      <c r="AJ293" s="36">
        <f>IF(Table1[[#This Row],[Scope]]="Low",1,IF(Table1[[#This Row],[Scope]]="Medium",2,IF(Table1[[#This Row],[Scope]]="High",3,"")))</f>
        <v>2</v>
      </c>
      <c r="AK293" s="36">
        <v>0.33</v>
      </c>
      <c r="AL293" s="18" t="s">
        <v>1335</v>
      </c>
      <c r="AM293" s="18" t="s">
        <v>945</v>
      </c>
      <c r="AO293" s="18" t="str">
        <f>_xlfn.TEXTJOIN(", ",TRUE,Table1[[#This Row],[Primary Assignee]:[Tertiary Assignee]])</f>
        <v>Neema Sharma, (Maddy) Madhusudan Purushothaman</v>
      </c>
      <c r="AP293" s="18" t="s">
        <v>111</v>
      </c>
      <c r="AQ293" s="40">
        <v>45321</v>
      </c>
      <c r="AR293" s="40"/>
      <c r="AS293" s="40">
        <v>45357</v>
      </c>
      <c r="AT293" s="39" t="s">
        <v>1722</v>
      </c>
      <c r="AU293" s="48">
        <f>(Table1[[#This Row],[Start time]])</f>
        <v>45320.741203703707</v>
      </c>
      <c r="AV293" s="52">
        <f>IF(AND(Table1[[#This Row],[Current Status]]="Closed",AS293&lt;&gt;""),AS293-AU293,"")</f>
        <v>36.25879629629344</v>
      </c>
      <c r="AW293" s="63"/>
      <c r="AX293" s="64"/>
    </row>
    <row r="294" spans="1:50" ht="35.15" customHeight="1" x14ac:dyDescent="0.35">
      <c r="A294" s="20">
        <v>316</v>
      </c>
      <c r="B294" s="21">
        <v>45321.529699074075</v>
      </c>
      <c r="C294" s="21">
        <v>45321.531365740739</v>
      </c>
      <c r="D294" s="32" t="s">
        <v>938</v>
      </c>
      <c r="E294" s="18" t="s">
        <v>939</v>
      </c>
      <c r="F294" s="18" t="s">
        <v>90</v>
      </c>
      <c r="G294" s="18"/>
      <c r="H294" s="18" t="s">
        <v>91</v>
      </c>
      <c r="I294" s="18"/>
      <c r="J294" s="18"/>
      <c r="K294" s="18" t="s">
        <v>98</v>
      </c>
      <c r="L294" s="1"/>
      <c r="M294" s="34"/>
      <c r="N294" s="1" t="s">
        <v>96</v>
      </c>
      <c r="O294" s="18" t="s">
        <v>273</v>
      </c>
      <c r="P294" s="32" t="s">
        <v>274</v>
      </c>
      <c r="Q294" s="18"/>
      <c r="R294" s="18"/>
      <c r="S294" s="38">
        <v>45321</v>
      </c>
      <c r="T294" s="1" t="s">
        <v>740</v>
      </c>
      <c r="U294" s="18" t="s">
        <v>98</v>
      </c>
      <c r="V294" s="18" t="s">
        <v>1210</v>
      </c>
      <c r="W294" s="18" t="s">
        <v>1211</v>
      </c>
      <c r="X294" s="18" t="s">
        <v>202</v>
      </c>
      <c r="Y294" s="18"/>
      <c r="Z294" s="18"/>
      <c r="AA294" s="18"/>
      <c r="AB294" s="38"/>
      <c r="AC294" s="7" t="s">
        <v>1723</v>
      </c>
      <c r="AD294" s="38" t="s">
        <v>96</v>
      </c>
      <c r="AE294" s="18" t="s">
        <v>120</v>
      </c>
      <c r="AF294" s="18" t="s">
        <v>1724</v>
      </c>
      <c r="AG294" s="18" t="s">
        <v>184</v>
      </c>
      <c r="AH294" s="1" t="s">
        <v>108</v>
      </c>
      <c r="AI294" s="1" t="s">
        <v>142</v>
      </c>
      <c r="AJ294" s="36">
        <f>IF(Table1[[#This Row],[Scope]]="Low",1,IF(Table1[[#This Row],[Scope]]="Medium",2,IF(Table1[[#This Row],[Scope]]="High",3,"")))</f>
        <v>1</v>
      </c>
      <c r="AK294" s="36">
        <v>0.17</v>
      </c>
      <c r="AL294" s="18" t="s">
        <v>695</v>
      </c>
      <c r="AM294" s="18"/>
      <c r="AO294" s="18" t="str">
        <f>_xlfn.TEXTJOIN(", ",TRUE,Table1[[#This Row],[Primary Assignee]:[Tertiary Assignee]])</f>
        <v>Logan Webb</v>
      </c>
      <c r="AP294" s="18" t="s">
        <v>111</v>
      </c>
      <c r="AQ294" s="40">
        <v>45321</v>
      </c>
      <c r="AR294" s="40"/>
      <c r="AS294" s="40">
        <v>45328</v>
      </c>
      <c r="AT294" s="39" t="s">
        <v>1725</v>
      </c>
      <c r="AU294" s="48">
        <f>(Table1[[#This Row],[Start time]])</f>
        <v>45321.529699074075</v>
      </c>
      <c r="AV294" s="52">
        <f>IF(AND(Table1[[#This Row],[Current Status]]="Closed",AS294&lt;&gt;""),AS294-AU294,"")</f>
        <v>6.4703009259246755</v>
      </c>
    </row>
    <row r="295" spans="1:50" ht="35.15" customHeight="1" x14ac:dyDescent="0.35">
      <c r="A295" s="20">
        <v>317</v>
      </c>
      <c r="B295" s="21">
        <v>45321.818831018521</v>
      </c>
      <c r="C295" s="21">
        <v>45321.819247685184</v>
      </c>
      <c r="D295" s="32" t="s">
        <v>274</v>
      </c>
      <c r="E295" s="18" t="s">
        <v>273</v>
      </c>
      <c r="F295" s="18" t="s">
        <v>1726</v>
      </c>
      <c r="G295" s="18"/>
      <c r="H295" s="18"/>
      <c r="I295" s="18"/>
      <c r="J295" s="18"/>
      <c r="K295" s="18" t="s">
        <v>98</v>
      </c>
      <c r="L295" s="1"/>
      <c r="M295" s="34"/>
      <c r="N295" s="1" t="s">
        <v>98</v>
      </c>
      <c r="O295" s="18"/>
      <c r="P295" s="32"/>
      <c r="Q295" s="18"/>
      <c r="R295" s="18"/>
      <c r="S295" s="38">
        <v>45323</v>
      </c>
      <c r="T295" s="1" t="s">
        <v>715</v>
      </c>
      <c r="U295" s="18" t="s">
        <v>98</v>
      </c>
      <c r="V295" s="18" t="s">
        <v>1727</v>
      </c>
      <c r="W295" s="18" t="s">
        <v>1728</v>
      </c>
      <c r="X295" s="18" t="s">
        <v>202</v>
      </c>
      <c r="Y295" s="18"/>
      <c r="Z295" s="18"/>
      <c r="AA295" s="18" t="s">
        <v>104</v>
      </c>
      <c r="AB295" s="38">
        <v>45348</v>
      </c>
      <c r="AC295" s="7" t="s">
        <v>922</v>
      </c>
      <c r="AD295" s="38" t="s">
        <v>720</v>
      </c>
      <c r="AE295" s="18" t="s">
        <v>165</v>
      </c>
      <c r="AF295" s="18"/>
      <c r="AG295" s="18" t="s">
        <v>184</v>
      </c>
      <c r="AH295" s="1" t="s">
        <v>108</v>
      </c>
      <c r="AI295" s="1" t="s">
        <v>166</v>
      </c>
      <c r="AJ295" s="36">
        <f>IF(Table1[[#This Row],[Scope]]="Low",1,IF(Table1[[#This Row],[Scope]]="Medium",2,IF(Table1[[#This Row],[Scope]]="High",3,"")))</f>
        <v>3</v>
      </c>
      <c r="AK295" s="36">
        <v>0.5</v>
      </c>
      <c r="AL295" s="18" t="s">
        <v>1320</v>
      </c>
      <c r="AM295" s="18" t="s">
        <v>1166</v>
      </c>
      <c r="AN295" s="1" t="s">
        <v>973</v>
      </c>
      <c r="AO295" s="18" t="str">
        <f>_xlfn.TEXTJOIN(", ",TRUE,Table1[[#This Row],[Primary Assignee]:[Tertiary Assignee]])</f>
        <v>Veronica Holleran, Cole Butchen, Amit Augustine Singh</v>
      </c>
      <c r="AP295" s="18" t="s">
        <v>111</v>
      </c>
      <c r="AQ295" s="40">
        <v>45324</v>
      </c>
      <c r="AR295" s="40"/>
      <c r="AS295" s="40">
        <v>45433</v>
      </c>
      <c r="AT295" s="39" t="s">
        <v>1729</v>
      </c>
      <c r="AU295" s="48">
        <f>(Table1[[#This Row],[Start time]])</f>
        <v>45321.818831018521</v>
      </c>
      <c r="AV295" s="52">
        <f>IF(AND(Table1[[#This Row],[Current Status]]="Closed",AS295&lt;&gt;""),AS295-AU295,"")</f>
        <v>111.18116898147855</v>
      </c>
      <c r="AW295" s="63"/>
      <c r="AX295" s="64"/>
    </row>
    <row r="296" spans="1:50" ht="35.15" customHeight="1" x14ac:dyDescent="0.35">
      <c r="A296" s="20">
        <v>318</v>
      </c>
      <c r="B296" s="21">
        <v>45324.392731481479</v>
      </c>
      <c r="C296" s="21">
        <v>45324.393553240741</v>
      </c>
      <c r="D296" s="32" t="s">
        <v>1354</v>
      </c>
      <c r="E296" s="18" t="s">
        <v>1355</v>
      </c>
      <c r="F296" s="18" t="s">
        <v>176</v>
      </c>
      <c r="G296" s="18"/>
      <c r="H296" s="18"/>
      <c r="I296" s="18"/>
      <c r="J296" s="18" t="s">
        <v>531</v>
      </c>
      <c r="K296" s="18" t="s">
        <v>98</v>
      </c>
      <c r="L296" s="1"/>
      <c r="M296" s="34"/>
      <c r="N296" s="1" t="s">
        <v>98</v>
      </c>
      <c r="O296" s="18"/>
      <c r="P296" s="32"/>
      <c r="Q296" s="18"/>
      <c r="R296" s="18"/>
      <c r="S296" s="38">
        <v>45324</v>
      </c>
      <c r="T296" s="1" t="s">
        <v>697</v>
      </c>
      <c r="U296" s="18" t="s">
        <v>98</v>
      </c>
      <c r="V296" s="18" t="s">
        <v>1730</v>
      </c>
      <c r="W296" s="18" t="s">
        <v>1731</v>
      </c>
      <c r="X296" s="18" t="s">
        <v>130</v>
      </c>
      <c r="Y296" s="18" t="s">
        <v>1732</v>
      </c>
      <c r="Z296" s="18"/>
      <c r="AA296" s="18" t="s">
        <v>210</v>
      </c>
      <c r="AB296" s="38"/>
      <c r="AC296" s="7" t="s">
        <v>723</v>
      </c>
      <c r="AD296" s="38" t="s">
        <v>96</v>
      </c>
      <c r="AE296" s="18" t="s">
        <v>192</v>
      </c>
      <c r="AF296" s="18"/>
      <c r="AG296" s="18" t="s">
        <v>184</v>
      </c>
      <c r="AH296" s="1" t="s">
        <v>108</v>
      </c>
      <c r="AI296" s="1" t="s">
        <v>109</v>
      </c>
      <c r="AJ296" s="36">
        <f>IF(Table1[[#This Row],[Scope]]="Low",1,IF(Table1[[#This Row],[Scope]]="Medium",2,IF(Table1[[#This Row],[Scope]]="High",3,"")))</f>
        <v>2</v>
      </c>
      <c r="AK296" s="36">
        <v>0.5</v>
      </c>
      <c r="AL296" s="18" t="s">
        <v>904</v>
      </c>
      <c r="AM296" s="18"/>
      <c r="AO296" s="18" t="str">
        <f>_xlfn.TEXTJOIN(", ",TRUE,Table1[[#This Row],[Primary Assignee]:[Tertiary Assignee]])</f>
        <v>Rebecca Eakin</v>
      </c>
      <c r="AP296" s="18" t="s">
        <v>111</v>
      </c>
      <c r="AQ296" s="40">
        <v>45324</v>
      </c>
      <c r="AR296" s="40"/>
      <c r="AS296" s="40">
        <v>45336</v>
      </c>
      <c r="AT296" s="39"/>
      <c r="AU296" s="48">
        <f>(Table1[[#This Row],[Start time]])</f>
        <v>45324.392731481479</v>
      </c>
      <c r="AV296" s="52">
        <f>IF(AND(Table1[[#This Row],[Current Status]]="Closed",AS296&lt;&gt;""),AS296-AU296,"")</f>
        <v>11.607268518520868</v>
      </c>
    </row>
    <row r="297" spans="1:50" ht="35.15" customHeight="1" x14ac:dyDescent="0.35">
      <c r="A297" s="20">
        <v>319</v>
      </c>
      <c r="B297" s="21">
        <v>45330.47861111111</v>
      </c>
      <c r="C297" s="21">
        <v>45330.511006944442</v>
      </c>
      <c r="D297" s="32" t="s">
        <v>348</v>
      </c>
      <c r="E297" s="18" t="s">
        <v>347</v>
      </c>
      <c r="F297" s="18" t="s">
        <v>289</v>
      </c>
      <c r="G297" s="18" t="s">
        <v>290</v>
      </c>
      <c r="H297" s="18"/>
      <c r="I297" s="18"/>
      <c r="J297" s="18"/>
      <c r="K297" s="18" t="s">
        <v>98</v>
      </c>
      <c r="L297" s="1"/>
      <c r="M297" s="34"/>
      <c r="N297" s="1" t="s">
        <v>98</v>
      </c>
      <c r="O297" s="18"/>
      <c r="P297" s="32"/>
      <c r="Q297" s="18"/>
      <c r="R297" s="18"/>
      <c r="S297" s="38">
        <v>45330</v>
      </c>
      <c r="T297" s="1" t="s">
        <v>740</v>
      </c>
      <c r="U297" s="18" t="s">
        <v>148</v>
      </c>
      <c r="V297" s="18" t="s">
        <v>149</v>
      </c>
      <c r="W297" s="18" t="s">
        <v>1733</v>
      </c>
      <c r="X297" s="18" t="s">
        <v>130</v>
      </c>
      <c r="Y297" s="18" t="s">
        <v>1733</v>
      </c>
      <c r="Z297" s="18"/>
      <c r="AA297" s="18" t="s">
        <v>104</v>
      </c>
      <c r="AB297" s="38">
        <v>45331</v>
      </c>
      <c r="AC297" s="7" t="s">
        <v>1734</v>
      </c>
      <c r="AD297" s="38" t="s">
        <v>96</v>
      </c>
      <c r="AE297" s="18" t="s">
        <v>175</v>
      </c>
      <c r="AF297" s="18"/>
      <c r="AG297" s="18" t="s">
        <v>184</v>
      </c>
      <c r="AH297" s="1" t="s">
        <v>350</v>
      </c>
      <c r="AI297" s="1" t="s">
        <v>142</v>
      </c>
      <c r="AJ297" s="36">
        <f>IF(Table1[[#This Row],[Scope]]="Low",1,IF(Table1[[#This Row],[Scope]]="Medium",2,IF(Table1[[#This Row],[Scope]]="High",3,"")))</f>
        <v>1</v>
      </c>
      <c r="AK297" s="36">
        <v>0.5</v>
      </c>
      <c r="AL297" s="18"/>
      <c r="AM297" s="18"/>
      <c r="AO297" s="18" t="str">
        <f>_xlfn.TEXTJOIN(", ",TRUE,Table1[[#This Row],[Primary Assignee]:[Tertiary Assignee]])</f>
        <v/>
      </c>
      <c r="AP297" s="18" t="s">
        <v>351</v>
      </c>
      <c r="AQ297" s="40"/>
      <c r="AR297" s="40"/>
      <c r="AS297" s="40"/>
      <c r="AT297" s="39" t="s">
        <v>1735</v>
      </c>
      <c r="AU297" s="48">
        <f>(Table1[[#This Row],[Start time]])</f>
        <v>45330.47861111111</v>
      </c>
      <c r="AV297" s="52" t="str">
        <f>IF(AND(Table1[[#This Row],[Current Status]]="Closed",AS297&lt;&gt;""),AS297-AU297,"")</f>
        <v/>
      </c>
      <c r="AW297" s="63"/>
      <c r="AX297" s="64"/>
    </row>
    <row r="298" spans="1:50" ht="35.15" customHeight="1" x14ac:dyDescent="0.35">
      <c r="A298" s="20">
        <v>320</v>
      </c>
      <c r="B298" s="21">
        <v>45331.34778935185</v>
      </c>
      <c r="C298" s="21">
        <v>45331.352951388886</v>
      </c>
      <c r="D298" s="32" t="s">
        <v>1736</v>
      </c>
      <c r="E298" s="18" t="s">
        <v>1737</v>
      </c>
      <c r="F298" s="18" t="s">
        <v>1738</v>
      </c>
      <c r="G298" s="18"/>
      <c r="H298" s="18"/>
      <c r="I298" s="18"/>
      <c r="J298" s="18"/>
      <c r="K298" s="18" t="s">
        <v>98</v>
      </c>
      <c r="L298" s="1"/>
      <c r="M298" s="34"/>
      <c r="N298" s="1" t="s">
        <v>96</v>
      </c>
      <c r="O298" s="18" t="s">
        <v>1506</v>
      </c>
      <c r="P298" s="32" t="s">
        <v>1507</v>
      </c>
      <c r="Q298" s="18"/>
      <c r="R298" s="18"/>
      <c r="S298" s="38">
        <v>45334</v>
      </c>
      <c r="T298" s="1" t="s">
        <v>715</v>
      </c>
      <c r="U298" s="18" t="s">
        <v>98</v>
      </c>
      <c r="V298" s="18" t="s">
        <v>1739</v>
      </c>
      <c r="W298" s="18" t="s">
        <v>1740</v>
      </c>
      <c r="X298" s="18" t="s">
        <v>130</v>
      </c>
      <c r="Y298" s="18"/>
      <c r="Z298" s="18"/>
      <c r="AA298" s="18" t="s">
        <v>104</v>
      </c>
      <c r="AB298" s="38">
        <v>45351</v>
      </c>
      <c r="AC298" s="7" t="s">
        <v>826</v>
      </c>
      <c r="AD298" s="38" t="s">
        <v>720</v>
      </c>
      <c r="AE298" s="18" t="s">
        <v>120</v>
      </c>
      <c r="AF298" s="18" t="s">
        <v>1741</v>
      </c>
      <c r="AG298" s="18" t="s">
        <v>184</v>
      </c>
      <c r="AH298" s="1" t="s">
        <v>108</v>
      </c>
      <c r="AI298" s="1" t="s">
        <v>166</v>
      </c>
      <c r="AJ298" s="36">
        <f>IF(Table1[[#This Row],[Scope]]="Low",1,IF(Table1[[#This Row],[Scope]]="Medium",2,IF(Table1[[#This Row],[Scope]]="High",3,"")))</f>
        <v>3</v>
      </c>
      <c r="AK298" s="36">
        <v>0.5</v>
      </c>
      <c r="AL298" s="18" t="s">
        <v>1298</v>
      </c>
      <c r="AM298" s="18" t="s">
        <v>1166</v>
      </c>
      <c r="AO298" s="18" t="str">
        <f>_xlfn.TEXTJOIN(", ",TRUE,Table1[[#This Row],[Primary Assignee]:[Tertiary Assignee]])</f>
        <v>Shwetha Chandrashekhar, Cole Butchen</v>
      </c>
      <c r="AP298" s="18" t="s">
        <v>111</v>
      </c>
      <c r="AQ298" s="40">
        <v>45334</v>
      </c>
      <c r="AR298" s="40"/>
      <c r="AS298" s="40">
        <v>45351</v>
      </c>
      <c r="AT298" s="32" t="s">
        <v>1292</v>
      </c>
      <c r="AU298" s="48">
        <f>(Table1[[#This Row],[Start time]])</f>
        <v>45331.34778935185</v>
      </c>
      <c r="AV298" s="52">
        <f>IF(AND(Table1[[#This Row],[Current Status]]="Closed",AS298&lt;&gt;""),AS298-AU298,"")</f>
        <v>19.652210648149776</v>
      </c>
    </row>
    <row r="299" spans="1:50" ht="35.15" customHeight="1" x14ac:dyDescent="0.35">
      <c r="A299" s="20">
        <v>321</v>
      </c>
      <c r="B299" s="21">
        <v>45334.51829861111</v>
      </c>
      <c r="C299" s="21">
        <v>45334.520960648151</v>
      </c>
      <c r="D299" s="32" t="s">
        <v>1742</v>
      </c>
      <c r="E299" s="18" t="s">
        <v>1743</v>
      </c>
      <c r="F299" s="18" t="s">
        <v>155</v>
      </c>
      <c r="G299" s="18"/>
      <c r="H299" s="18"/>
      <c r="I299" s="18" t="s">
        <v>222</v>
      </c>
      <c r="J299" s="18"/>
      <c r="K299" s="18" t="s">
        <v>98</v>
      </c>
      <c r="L299" s="1"/>
      <c r="M299" s="34"/>
      <c r="N299" s="1" t="s">
        <v>96</v>
      </c>
      <c r="O299" s="18" t="s">
        <v>1744</v>
      </c>
      <c r="P299" s="32" t="s">
        <v>1745</v>
      </c>
      <c r="Q299" s="18"/>
      <c r="R299" s="18"/>
      <c r="S299" s="38">
        <v>45335</v>
      </c>
      <c r="T299" s="1" t="s">
        <v>727</v>
      </c>
      <c r="U299" s="18" t="s">
        <v>98</v>
      </c>
      <c r="V299" s="18" t="s">
        <v>1746</v>
      </c>
      <c r="W299" s="18" t="s">
        <v>1747</v>
      </c>
      <c r="X299" s="18" t="s">
        <v>202</v>
      </c>
      <c r="Y299" s="18"/>
      <c r="Z299" s="18"/>
      <c r="AA299" s="18" t="s">
        <v>104</v>
      </c>
      <c r="AB299" s="38">
        <v>45351</v>
      </c>
      <c r="AC299" s="7" t="s">
        <v>1748</v>
      </c>
      <c r="AD299" s="38" t="s">
        <v>720</v>
      </c>
      <c r="AE299" s="18" t="s">
        <v>105</v>
      </c>
      <c r="AF299" s="18" t="s">
        <v>1749</v>
      </c>
      <c r="AG299" s="18" t="s">
        <v>774</v>
      </c>
      <c r="AH299" s="1" t="s">
        <v>108</v>
      </c>
      <c r="AI299" s="1" t="s">
        <v>142</v>
      </c>
      <c r="AJ299" s="36">
        <f>IF(Table1[[#This Row],[Scope]]="Low",1,IF(Table1[[#This Row],[Scope]]="Medium",2,IF(Table1[[#This Row],[Scope]]="High",3,"")))</f>
        <v>1</v>
      </c>
      <c r="AK299" s="36">
        <v>0.25</v>
      </c>
      <c r="AL299" s="18" t="s">
        <v>1298</v>
      </c>
      <c r="AM299" s="18" t="s">
        <v>1166</v>
      </c>
      <c r="AO299" s="18" t="str">
        <f>_xlfn.TEXTJOIN(", ",TRUE,Table1[[#This Row],[Primary Assignee]:[Tertiary Assignee]])</f>
        <v>Shwetha Chandrashekhar, Cole Butchen</v>
      </c>
      <c r="AP299" s="18" t="s">
        <v>111</v>
      </c>
      <c r="AQ299" s="40">
        <v>45334</v>
      </c>
      <c r="AR299" s="40"/>
      <c r="AS299" s="40">
        <v>45351</v>
      </c>
      <c r="AT299" s="32"/>
      <c r="AU299" s="48">
        <f>(Table1[[#This Row],[Start time]])</f>
        <v>45334.51829861111</v>
      </c>
      <c r="AV299" s="52">
        <f>IF(AND(Table1[[#This Row],[Current Status]]="Closed",AS299&lt;&gt;""),AS299-AU299,"")</f>
        <v>16.481701388889633</v>
      </c>
      <c r="AW299" s="63"/>
      <c r="AX299" s="64"/>
    </row>
    <row r="300" spans="1:50" ht="35.15" customHeight="1" x14ac:dyDescent="0.35">
      <c r="A300" s="20">
        <v>322</v>
      </c>
      <c r="B300" s="21">
        <v>45341.544999999998</v>
      </c>
      <c r="C300" s="21">
        <v>45341.547314814816</v>
      </c>
      <c r="D300" s="32" t="s">
        <v>1354</v>
      </c>
      <c r="E300" s="18" t="s">
        <v>1355</v>
      </c>
      <c r="F300" s="18" t="s">
        <v>176</v>
      </c>
      <c r="G300" s="18"/>
      <c r="H300" s="18"/>
      <c r="I300" s="18"/>
      <c r="J300" s="18" t="s">
        <v>866</v>
      </c>
      <c r="K300" s="18" t="s">
        <v>98</v>
      </c>
      <c r="L300" s="1"/>
      <c r="M300" s="34"/>
      <c r="N300" s="1" t="s">
        <v>98</v>
      </c>
      <c r="O300" s="18"/>
      <c r="P300" s="32"/>
      <c r="Q300" s="18"/>
      <c r="R300" s="18"/>
      <c r="S300" s="38">
        <v>45341</v>
      </c>
      <c r="T300" s="1" t="s">
        <v>740</v>
      </c>
      <c r="U300" s="18" t="s">
        <v>148</v>
      </c>
      <c r="V300" s="18" t="s">
        <v>149</v>
      </c>
      <c r="W300" s="18" t="s">
        <v>1750</v>
      </c>
      <c r="X300" s="18" t="s">
        <v>130</v>
      </c>
      <c r="Y300" s="18" t="s">
        <v>1751</v>
      </c>
      <c r="Z300" s="18"/>
      <c r="AA300" s="18" t="s">
        <v>191</v>
      </c>
      <c r="AB300" s="38">
        <v>45344</v>
      </c>
      <c r="AC300" s="7" t="s">
        <v>1752</v>
      </c>
      <c r="AD300" s="38" t="s">
        <v>96</v>
      </c>
      <c r="AE300" s="18" t="s">
        <v>192</v>
      </c>
      <c r="AF300" s="18" t="s">
        <v>1753</v>
      </c>
      <c r="AG300" s="18" t="s">
        <v>184</v>
      </c>
      <c r="AH300" s="1" t="s">
        <v>350</v>
      </c>
      <c r="AI300" s="1" t="s">
        <v>109</v>
      </c>
      <c r="AJ300" s="36">
        <f>IF(Table1[[#This Row],[Scope]]="Low",1,IF(Table1[[#This Row],[Scope]]="Medium",2,IF(Table1[[#This Row],[Scope]]="High",3,"")))</f>
        <v>2</v>
      </c>
      <c r="AK300" s="36">
        <v>0.5</v>
      </c>
      <c r="AL300" s="18"/>
      <c r="AM300" s="18"/>
      <c r="AO300" s="18" t="str">
        <f>_xlfn.TEXTJOIN(", ",TRUE,Table1[[#This Row],[Primary Assignee]:[Tertiary Assignee]])</f>
        <v/>
      </c>
      <c r="AP300" s="18" t="s">
        <v>351</v>
      </c>
      <c r="AQ300" s="40"/>
      <c r="AR300" s="40"/>
      <c r="AS300" s="40"/>
      <c r="AT300" s="32"/>
      <c r="AU300" s="48">
        <f>(Table1[[#This Row],[Start time]])</f>
        <v>45341.544999999998</v>
      </c>
      <c r="AV300" s="52" t="str">
        <f>IF(AND(Table1[[#This Row],[Current Status]]="Closed",AS300&lt;&gt;""),AS300-AU300,"")</f>
        <v/>
      </c>
    </row>
    <row r="301" spans="1:50" ht="35.15" customHeight="1" x14ac:dyDescent="0.35">
      <c r="A301" s="20">
        <v>323</v>
      </c>
      <c r="B301" s="21">
        <v>45341.596377314818</v>
      </c>
      <c r="C301" s="21">
        <v>45341.597291666665</v>
      </c>
      <c r="D301" s="32" t="s">
        <v>1754</v>
      </c>
      <c r="E301" s="18" t="s">
        <v>1755</v>
      </c>
      <c r="F301" s="18" t="s">
        <v>176</v>
      </c>
      <c r="G301" s="18"/>
      <c r="H301" s="18"/>
      <c r="I301" s="18"/>
      <c r="J301" s="18" t="s">
        <v>531</v>
      </c>
      <c r="K301" s="18" t="s">
        <v>98</v>
      </c>
      <c r="L301" s="1"/>
      <c r="M301" s="34"/>
      <c r="N301" s="1" t="s">
        <v>98</v>
      </c>
      <c r="O301" s="18"/>
      <c r="P301" s="32"/>
      <c r="Q301" s="18"/>
      <c r="R301" s="18"/>
      <c r="S301" s="38">
        <v>45334</v>
      </c>
      <c r="T301" s="1" t="s">
        <v>697</v>
      </c>
      <c r="U301" s="18" t="s">
        <v>98</v>
      </c>
      <c r="V301" t="s">
        <v>1756</v>
      </c>
      <c r="W301" s="18" t="s">
        <v>1757</v>
      </c>
      <c r="X301" s="18" t="s">
        <v>101</v>
      </c>
      <c r="Y301" s="18" t="s">
        <v>1758</v>
      </c>
      <c r="Z301" s="18"/>
      <c r="AA301" s="18" t="s">
        <v>104</v>
      </c>
      <c r="AB301" s="38">
        <v>45345</v>
      </c>
      <c r="AC301" s="7" t="s">
        <v>1471</v>
      </c>
      <c r="AD301" s="38" t="s">
        <v>96</v>
      </c>
      <c r="AE301" s="18" t="s">
        <v>175</v>
      </c>
      <c r="AF301" s="18"/>
      <c r="AG301" s="18" t="s">
        <v>812</v>
      </c>
      <c r="AH301" s="1" t="s">
        <v>108</v>
      </c>
      <c r="AI301" s="1" t="s">
        <v>109</v>
      </c>
      <c r="AJ301" s="36">
        <f>IF(Table1[[#This Row],[Scope]]="Low",1,IF(Table1[[#This Row],[Scope]]="Medium",2,IF(Table1[[#This Row],[Scope]]="High",3,"")))</f>
        <v>2</v>
      </c>
      <c r="AK301" s="36">
        <v>0.5</v>
      </c>
      <c r="AL301" s="18" t="s">
        <v>904</v>
      </c>
      <c r="AM301" s="18"/>
      <c r="AO301" s="18" t="str">
        <f>_xlfn.TEXTJOIN(", ",TRUE,Table1[[#This Row],[Primary Assignee]:[Tertiary Assignee]])</f>
        <v>Rebecca Eakin</v>
      </c>
      <c r="AP301" s="18" t="s">
        <v>111</v>
      </c>
      <c r="AQ301" s="40">
        <v>45337</v>
      </c>
      <c r="AR301" s="40"/>
      <c r="AS301" s="40">
        <v>45345</v>
      </c>
      <c r="AT301" s="32" t="s">
        <v>1292</v>
      </c>
      <c r="AU301" s="48">
        <f>(Table1[[#This Row],[Start time]])</f>
        <v>45341.596377314818</v>
      </c>
      <c r="AV301" s="52">
        <f>IF(AND(Table1[[#This Row],[Current Status]]="Closed",AS301&lt;&gt;""),AS301-AU301,"")</f>
        <v>3.4036226851821993</v>
      </c>
      <c r="AW301" s="63"/>
      <c r="AX301" s="64"/>
    </row>
    <row r="302" spans="1:50" ht="35.15" customHeight="1" x14ac:dyDescent="0.35">
      <c r="A302" s="20">
        <v>324</v>
      </c>
      <c r="B302" s="21">
        <v>45343.289502314816</v>
      </c>
      <c r="C302" s="21">
        <v>45343.296527777777</v>
      </c>
      <c r="D302" s="32" t="s">
        <v>93</v>
      </c>
      <c r="E302" s="18" t="s">
        <v>92</v>
      </c>
      <c r="F302" s="18" t="s">
        <v>90</v>
      </c>
      <c r="G302" s="18"/>
      <c r="H302" s="18" t="s">
        <v>403</v>
      </c>
      <c r="I302" s="18"/>
      <c r="J302" s="18"/>
      <c r="K302" s="18" t="s">
        <v>98</v>
      </c>
      <c r="L302" s="1"/>
      <c r="M302" s="34"/>
      <c r="N302" s="1" t="s">
        <v>96</v>
      </c>
      <c r="O302" s="18" t="s">
        <v>1759</v>
      </c>
      <c r="P302" s="32" t="s">
        <v>1760</v>
      </c>
      <c r="Q302" s="18"/>
      <c r="R302" s="18"/>
      <c r="S302" s="38">
        <v>45343</v>
      </c>
      <c r="T302" s="1" t="s">
        <v>727</v>
      </c>
      <c r="U302" s="18" t="s">
        <v>98</v>
      </c>
      <c r="V302" s="18" t="s">
        <v>1761</v>
      </c>
      <c r="W302" s="18" t="s">
        <v>1762</v>
      </c>
      <c r="X302" s="18" t="s">
        <v>101</v>
      </c>
      <c r="Y302" s="18"/>
      <c r="Z302" s="18"/>
      <c r="AA302" s="18" t="s">
        <v>104</v>
      </c>
      <c r="AB302" s="38">
        <v>45362</v>
      </c>
      <c r="AC302" s="7" t="s">
        <v>789</v>
      </c>
      <c r="AD302" s="38" t="s">
        <v>96</v>
      </c>
      <c r="AE302" s="18" t="s">
        <v>120</v>
      </c>
      <c r="AF302" s="18" t="s">
        <v>1763</v>
      </c>
      <c r="AG302" s="18" t="s">
        <v>184</v>
      </c>
      <c r="AH302" s="1" t="s">
        <v>108</v>
      </c>
      <c r="AI302" s="1" t="s">
        <v>166</v>
      </c>
      <c r="AJ302" s="36">
        <f>IF(Table1[[#This Row],[Scope]]="Low",1,IF(Table1[[#This Row],[Scope]]="Medium",2,IF(Table1[[#This Row],[Scope]]="High",3,"")))</f>
        <v>3</v>
      </c>
      <c r="AK302" s="36">
        <v>0.5</v>
      </c>
      <c r="AL302" s="18" t="s">
        <v>924</v>
      </c>
      <c r="AM302" s="18" t="s">
        <v>945</v>
      </c>
      <c r="AN302" s="1" t="s">
        <v>1465</v>
      </c>
      <c r="AO302" s="18" t="str">
        <f>_xlfn.TEXTJOIN(", ",TRUE,Table1[[#This Row],[Primary Assignee]:[Tertiary Assignee]])</f>
        <v>Yi-Hui Chang, (Maddy) Madhusudan Purushothaman, Larry Mallett</v>
      </c>
      <c r="AP302" s="18" t="s">
        <v>111</v>
      </c>
      <c r="AQ302" s="40">
        <v>45399</v>
      </c>
      <c r="AR302" s="40"/>
      <c r="AS302" s="40">
        <v>45405</v>
      </c>
      <c r="AT302" s="32" t="s">
        <v>1764</v>
      </c>
      <c r="AU302" s="48">
        <f>(Table1[[#This Row],[Start time]])</f>
        <v>45343.289502314816</v>
      </c>
      <c r="AV302" s="52">
        <f>IF(AND(Table1[[#This Row],[Current Status]]="Closed",AS302&lt;&gt;""),AS302-AU302,"")</f>
        <v>61.710497685184237</v>
      </c>
    </row>
    <row r="303" spans="1:50" ht="35.15" customHeight="1" x14ac:dyDescent="0.35">
      <c r="A303" s="20">
        <v>325</v>
      </c>
      <c r="B303" s="21">
        <v>45344.455613425926</v>
      </c>
      <c r="C303" s="21">
        <v>45344.45789351852</v>
      </c>
      <c r="D303" s="32" t="s">
        <v>144</v>
      </c>
      <c r="E303" s="18" t="s">
        <v>143</v>
      </c>
      <c r="F303" s="18" t="s">
        <v>90</v>
      </c>
      <c r="G303" s="18"/>
      <c r="H303" s="18" t="s">
        <v>133</v>
      </c>
      <c r="I303" s="18"/>
      <c r="J303" s="18"/>
      <c r="K303" s="18" t="s">
        <v>98</v>
      </c>
      <c r="L303" s="1"/>
      <c r="M303" s="34"/>
      <c r="N303" s="1" t="s">
        <v>98</v>
      </c>
      <c r="O303" s="18"/>
      <c r="P303" s="32"/>
      <c r="Q303" s="18"/>
      <c r="R303" s="18"/>
      <c r="S303" s="38">
        <v>45349</v>
      </c>
      <c r="T303" s="1" t="s">
        <v>715</v>
      </c>
      <c r="U303" s="18" t="s">
        <v>148</v>
      </c>
      <c r="V303" s="18" t="s">
        <v>149</v>
      </c>
      <c r="W303" s="18" t="s">
        <v>1765</v>
      </c>
      <c r="X303" s="18" t="s">
        <v>746</v>
      </c>
      <c r="Y303" s="18"/>
      <c r="Z303" s="18"/>
      <c r="AA303" s="18"/>
      <c r="AB303" s="38">
        <v>45366</v>
      </c>
      <c r="AC303" s="7" t="s">
        <v>789</v>
      </c>
      <c r="AD303" s="38" t="s">
        <v>720</v>
      </c>
      <c r="AE303" s="18" t="s">
        <v>706</v>
      </c>
      <c r="AF303" s="18" t="s">
        <v>1766</v>
      </c>
      <c r="AG303" s="18" t="s">
        <v>184</v>
      </c>
      <c r="AH303" s="1" t="s">
        <v>108</v>
      </c>
      <c r="AI303" s="1" t="s">
        <v>109</v>
      </c>
      <c r="AJ303" s="36">
        <f>IF(Table1[[#This Row],[Scope]]="Low",1,IF(Table1[[#This Row],[Scope]]="Medium",2,IF(Table1[[#This Row],[Scope]]="High",3,"")))</f>
        <v>2</v>
      </c>
      <c r="AK303" s="36">
        <v>0.17</v>
      </c>
      <c r="AL303" s="18" t="s">
        <v>1456</v>
      </c>
      <c r="AM303" s="18" t="s">
        <v>973</v>
      </c>
      <c r="AO303" s="18" t="str">
        <f>_xlfn.TEXTJOIN(", ",TRUE,Table1[[#This Row],[Primary Assignee]:[Tertiary Assignee]])</f>
        <v>Sooraj Sreenivasan, Amit Augustine Singh</v>
      </c>
      <c r="AP303" s="18" t="s">
        <v>111</v>
      </c>
      <c r="AQ303" s="40">
        <v>45350</v>
      </c>
      <c r="AR303" s="40"/>
      <c r="AS303" s="40">
        <v>45432</v>
      </c>
      <c r="AT303" s="60" t="s">
        <v>1767</v>
      </c>
      <c r="AU303" s="48">
        <f>(Table1[[#This Row],[Start time]])</f>
        <v>45344.455613425926</v>
      </c>
      <c r="AV303" s="52">
        <f>IF(AND(Table1[[#This Row],[Current Status]]="Closed",AS303&lt;&gt;""),AS303-AU303,"")</f>
        <v>87.544386574074451</v>
      </c>
      <c r="AW303" s="63"/>
      <c r="AX303" s="64"/>
    </row>
    <row r="304" spans="1:50" ht="35.15" customHeight="1" x14ac:dyDescent="0.35">
      <c r="A304" s="20">
        <v>326</v>
      </c>
      <c r="B304" s="21">
        <v>45345.387465277781</v>
      </c>
      <c r="C304" s="21">
        <v>45345.38894675926</v>
      </c>
      <c r="D304" s="32" t="s">
        <v>1359</v>
      </c>
      <c r="E304" s="18" t="s">
        <v>1360</v>
      </c>
      <c r="F304" s="18" t="s">
        <v>90</v>
      </c>
      <c r="G304" s="18"/>
      <c r="H304" s="18" t="s">
        <v>369</v>
      </c>
      <c r="I304" s="18"/>
      <c r="J304" s="18"/>
      <c r="K304" s="18" t="s">
        <v>98</v>
      </c>
      <c r="L304" s="1"/>
      <c r="M304" s="34"/>
      <c r="N304" s="1" t="s">
        <v>98</v>
      </c>
      <c r="O304" s="18"/>
      <c r="P304" s="32"/>
      <c r="Q304" s="18"/>
      <c r="R304" s="18"/>
      <c r="S304" s="38">
        <v>45352</v>
      </c>
      <c r="T304" s="1" t="s">
        <v>709</v>
      </c>
      <c r="U304" s="18" t="s">
        <v>148</v>
      </c>
      <c r="V304" s="18" t="s">
        <v>149</v>
      </c>
      <c r="W304" s="18" t="s">
        <v>1768</v>
      </c>
      <c r="X304" s="18" t="s">
        <v>746</v>
      </c>
      <c r="Y304" s="18" t="s">
        <v>1769</v>
      </c>
      <c r="Z304" s="18"/>
      <c r="AA304" s="18"/>
      <c r="AB304" s="38"/>
      <c r="AC304" s="7" t="s">
        <v>699</v>
      </c>
      <c r="AD304" s="38" t="s">
        <v>96</v>
      </c>
      <c r="AE304" s="18" t="s">
        <v>706</v>
      </c>
      <c r="AF304" s="18" t="s">
        <v>1770</v>
      </c>
      <c r="AG304" s="18" t="s">
        <v>184</v>
      </c>
      <c r="AH304" s="1" t="s">
        <v>108</v>
      </c>
      <c r="AI304" s="1" t="s">
        <v>142</v>
      </c>
      <c r="AJ304" s="36">
        <f>IF(Table1[[#This Row],[Scope]]="Low",1,IF(Table1[[#This Row],[Scope]]="Medium",2,IF(Table1[[#This Row],[Scope]]="High",3,"")))</f>
        <v>1</v>
      </c>
      <c r="AK304" s="36">
        <v>0.25</v>
      </c>
      <c r="AL304" s="18" t="s">
        <v>30</v>
      </c>
      <c r="AM304" s="18"/>
      <c r="AO304" s="18" t="str">
        <f>_xlfn.TEXTJOIN(", ",TRUE,Table1[[#This Row],[Primary Assignee]:[Tertiary Assignee]])</f>
        <v>Michael Gilman</v>
      </c>
      <c r="AP304" s="18" t="s">
        <v>111</v>
      </c>
      <c r="AQ304" s="40">
        <v>45356</v>
      </c>
      <c r="AR304" s="40"/>
      <c r="AS304" s="40">
        <v>45393</v>
      </c>
      <c r="AT304" s="32"/>
      <c r="AU304" s="48">
        <f>(Table1[[#This Row],[Start time]])</f>
        <v>45345.387465277781</v>
      </c>
      <c r="AV304" s="52">
        <f>IF(AND(Table1[[#This Row],[Current Status]]="Closed",AS304&lt;&gt;""),AS304-AU304,"")</f>
        <v>47.612534722218697</v>
      </c>
    </row>
    <row r="305" spans="1:50" ht="35.15" customHeight="1" x14ac:dyDescent="0.35">
      <c r="A305" s="20">
        <v>327</v>
      </c>
      <c r="B305" s="21">
        <v>45349.288680555554</v>
      </c>
      <c r="C305" s="21">
        <v>45349.291666666664</v>
      </c>
      <c r="D305" s="32" t="s">
        <v>974</v>
      </c>
      <c r="E305" s="18" t="s">
        <v>975</v>
      </c>
      <c r="F305" s="18" t="s">
        <v>176</v>
      </c>
      <c r="G305" s="18"/>
      <c r="H305" s="18"/>
      <c r="I305" s="18"/>
      <c r="J305" s="18" t="s">
        <v>866</v>
      </c>
      <c r="K305" s="18" t="s">
        <v>98</v>
      </c>
      <c r="L305" s="1"/>
      <c r="M305" s="34"/>
      <c r="N305" s="1" t="s">
        <v>98</v>
      </c>
      <c r="O305" s="18"/>
      <c r="P305" s="32"/>
      <c r="Q305" s="18"/>
      <c r="R305" s="18"/>
      <c r="S305" s="38">
        <v>45349</v>
      </c>
      <c r="T305" s="1" t="s">
        <v>740</v>
      </c>
      <c r="U305" s="18" t="s">
        <v>98</v>
      </c>
      <c r="V305" s="18" t="s">
        <v>1730</v>
      </c>
      <c r="W305" s="18" t="s">
        <v>1771</v>
      </c>
      <c r="X305" s="18" t="s">
        <v>130</v>
      </c>
      <c r="Y305" s="18"/>
      <c r="Z305" s="18"/>
      <c r="AA305" s="18" t="s">
        <v>104</v>
      </c>
      <c r="AB305" s="38">
        <v>45352</v>
      </c>
      <c r="AC305" s="7" t="s">
        <v>723</v>
      </c>
      <c r="AD305" s="38" t="s">
        <v>96</v>
      </c>
      <c r="AE305" s="18" t="s">
        <v>192</v>
      </c>
      <c r="AF305" s="18" t="s">
        <v>1772</v>
      </c>
      <c r="AG305" s="18" t="s">
        <v>184</v>
      </c>
      <c r="AH305" s="1" t="s">
        <v>108</v>
      </c>
      <c r="AI305" s="1" t="s">
        <v>142</v>
      </c>
      <c r="AJ305" s="36">
        <f>IF(Table1[[#This Row],[Scope]]="Low",1,IF(Table1[[#This Row],[Scope]]="Medium",2,IF(Table1[[#This Row],[Scope]]="High",3,"")))</f>
        <v>1</v>
      </c>
      <c r="AK305" s="36">
        <v>0.33</v>
      </c>
      <c r="AL305" s="18" t="s">
        <v>904</v>
      </c>
      <c r="AM305" s="18"/>
      <c r="AO305" s="18" t="str">
        <f>_xlfn.TEXTJOIN(", ",TRUE,Table1[[#This Row],[Primary Assignee]:[Tertiary Assignee]])</f>
        <v>Rebecca Eakin</v>
      </c>
      <c r="AP305" s="18" t="s">
        <v>111</v>
      </c>
      <c r="AQ305" s="40">
        <v>45349</v>
      </c>
      <c r="AR305" s="40"/>
      <c r="AS305" s="40">
        <v>45384</v>
      </c>
      <c r="AT305" s="32"/>
      <c r="AU305" s="48">
        <f>(Table1[[#This Row],[Start time]])</f>
        <v>45349.288680555554</v>
      </c>
      <c r="AV305" s="52">
        <f>IF(AND(Table1[[#This Row],[Current Status]]="Closed",AS305&lt;&gt;""),AS305-AU305,"")</f>
        <v>34.711319444446417</v>
      </c>
      <c r="AW305" s="63"/>
      <c r="AX305" s="64"/>
    </row>
    <row r="306" spans="1:50" ht="35.15" customHeight="1" x14ac:dyDescent="0.35">
      <c r="A306" s="20">
        <v>328</v>
      </c>
      <c r="B306" s="21">
        <v>45349.512175925927</v>
      </c>
      <c r="C306" s="21">
        <v>45349.515925925924</v>
      </c>
      <c r="D306" s="32" t="s">
        <v>989</v>
      </c>
      <c r="E306" s="18" t="s">
        <v>990</v>
      </c>
      <c r="F306" s="18" t="s">
        <v>289</v>
      </c>
      <c r="G306" s="18" t="s">
        <v>290</v>
      </c>
      <c r="H306" s="18"/>
      <c r="I306" s="18"/>
      <c r="J306" s="18"/>
      <c r="K306" s="18" t="s">
        <v>96</v>
      </c>
      <c r="L306" s="1" t="s">
        <v>1773</v>
      </c>
      <c r="M306" s="34" t="s">
        <v>1774</v>
      </c>
      <c r="N306" s="1" t="s">
        <v>96</v>
      </c>
      <c r="O306" s="18" t="s">
        <v>1775</v>
      </c>
      <c r="P306" s="32" t="s">
        <v>1776</v>
      </c>
      <c r="Q306" s="18"/>
      <c r="R306" s="18"/>
      <c r="S306" s="38">
        <v>45350</v>
      </c>
      <c r="T306" s="1" t="s">
        <v>697</v>
      </c>
      <c r="U306" s="18" t="s">
        <v>98</v>
      </c>
      <c r="V306" s="18" t="s">
        <v>1777</v>
      </c>
      <c r="W306" s="18" t="s">
        <v>1778</v>
      </c>
      <c r="X306" s="18" t="s">
        <v>139</v>
      </c>
      <c r="Y306" s="18"/>
      <c r="Z306" s="18"/>
      <c r="AA306" s="18" t="s">
        <v>104</v>
      </c>
      <c r="AB306" s="38">
        <v>45356</v>
      </c>
      <c r="AC306" s="7" t="s">
        <v>699</v>
      </c>
      <c r="AD306" s="38" t="s">
        <v>96</v>
      </c>
      <c r="AE306" s="18" t="s">
        <v>105</v>
      </c>
      <c r="AF306" s="18" t="s">
        <v>1779</v>
      </c>
      <c r="AG306" s="18" t="s">
        <v>184</v>
      </c>
      <c r="AH306" s="1" t="s">
        <v>350</v>
      </c>
      <c r="AI306" s="1" t="s">
        <v>109</v>
      </c>
      <c r="AJ306" s="36">
        <f>IF(Table1[[#This Row],[Scope]]="Low",1,IF(Table1[[#This Row],[Scope]]="Medium",2,IF(Table1[[#This Row],[Scope]]="High",3,"")))</f>
        <v>2</v>
      </c>
      <c r="AK306" s="36">
        <v>0.5</v>
      </c>
      <c r="AL306" s="18"/>
      <c r="AM306" s="18"/>
      <c r="AO306" s="18" t="str">
        <f>_xlfn.TEXTJOIN(", ",TRUE,Table1[[#This Row],[Primary Assignee]:[Tertiary Assignee]])</f>
        <v/>
      </c>
      <c r="AP306" s="18" t="s">
        <v>351</v>
      </c>
      <c r="AQ306" s="40"/>
      <c r="AR306" s="40"/>
      <c r="AS306" s="40"/>
      <c r="AT306" s="39" t="s">
        <v>1780</v>
      </c>
      <c r="AU306" s="48">
        <f>(Table1[[#This Row],[Start time]])</f>
        <v>45349.512175925927</v>
      </c>
      <c r="AV306" s="52" t="str">
        <f>IF(AND(Table1[[#This Row],[Current Status]]="Closed",AS306&lt;&gt;""),AS306-AU306,"")</f>
        <v/>
      </c>
    </row>
    <row r="307" spans="1:50" ht="35.15" customHeight="1" x14ac:dyDescent="0.35">
      <c r="A307" s="20">
        <v>329</v>
      </c>
      <c r="B307" s="21">
        <v>45350.394212962965</v>
      </c>
      <c r="C307" s="21">
        <v>45350.40084490741</v>
      </c>
      <c r="D307" s="32" t="s">
        <v>1781</v>
      </c>
      <c r="E307" s="18" t="s">
        <v>1782</v>
      </c>
      <c r="F307" s="18" t="s">
        <v>90</v>
      </c>
      <c r="G307" s="18"/>
      <c r="H307" s="18" t="s">
        <v>1049</v>
      </c>
      <c r="I307" s="18"/>
      <c r="J307" s="18"/>
      <c r="K307" s="18" t="s">
        <v>96</v>
      </c>
      <c r="L307" s="1" t="s">
        <v>1783</v>
      </c>
      <c r="M307" s="34" t="s">
        <v>1784</v>
      </c>
      <c r="N307" s="1" t="s">
        <v>96</v>
      </c>
      <c r="O307" s="18" t="s">
        <v>1785</v>
      </c>
      <c r="P307" s="32" t="s">
        <v>1786</v>
      </c>
      <c r="Q307" s="18"/>
      <c r="R307" s="18"/>
      <c r="S307" s="38">
        <v>45350</v>
      </c>
      <c r="T307" s="1" t="s">
        <v>740</v>
      </c>
      <c r="U307" s="18" t="s">
        <v>98</v>
      </c>
      <c r="V307" s="18" t="s">
        <v>1787</v>
      </c>
      <c r="W307" s="18" t="s">
        <v>1788</v>
      </c>
      <c r="X307" s="18" t="s">
        <v>139</v>
      </c>
      <c r="Y307" s="18" t="s">
        <v>1789</v>
      </c>
      <c r="Z307" s="18"/>
      <c r="AA307" s="18" t="s">
        <v>152</v>
      </c>
      <c r="AB307" s="38"/>
      <c r="AC307" s="7" t="s">
        <v>699</v>
      </c>
      <c r="AD307" s="38" t="s">
        <v>96</v>
      </c>
      <c r="AE307" s="18" t="s">
        <v>120</v>
      </c>
      <c r="AF307" s="18" t="s">
        <v>1790</v>
      </c>
      <c r="AG307" s="18" t="s">
        <v>774</v>
      </c>
      <c r="AH307" s="1" t="s">
        <v>108</v>
      </c>
      <c r="AI307" s="1" t="s">
        <v>142</v>
      </c>
      <c r="AJ307" s="36">
        <f>IF(Table1[[#This Row],[Scope]]="Low",1,IF(Table1[[#This Row],[Scope]]="Medium",2,IF(Table1[[#This Row],[Scope]]="High",3,"")))</f>
        <v>1</v>
      </c>
      <c r="AK307" s="36">
        <v>0.33</v>
      </c>
      <c r="AL307" s="18" t="s">
        <v>1335</v>
      </c>
      <c r="AM307" s="18"/>
      <c r="AO307" s="18" t="str">
        <f>_xlfn.TEXTJOIN(", ",TRUE,Table1[[#This Row],[Primary Assignee]:[Tertiary Assignee]])</f>
        <v>Neema Sharma</v>
      </c>
      <c r="AP307" s="18" t="s">
        <v>111</v>
      </c>
      <c r="AQ307" s="40">
        <v>45351</v>
      </c>
      <c r="AR307" s="40"/>
      <c r="AS307" s="40">
        <v>45370</v>
      </c>
      <c r="AT307" s="39" t="s">
        <v>1791</v>
      </c>
      <c r="AU307" s="48">
        <f>(Table1[[#This Row],[Start time]])</f>
        <v>45350.394212962965</v>
      </c>
      <c r="AV307" s="52">
        <f>IF(AND(Table1[[#This Row],[Current Status]]="Closed",AS307&lt;&gt;""),AS307-AU307,"")</f>
        <v>19.605787037035043</v>
      </c>
      <c r="AW307" s="63"/>
      <c r="AX307" s="64"/>
    </row>
    <row r="308" spans="1:50" ht="35.15" customHeight="1" x14ac:dyDescent="0.35">
      <c r="A308" s="20">
        <v>330</v>
      </c>
      <c r="B308" s="21">
        <v>45350.666493055556</v>
      </c>
      <c r="C308" s="21">
        <v>45350.669432870367</v>
      </c>
      <c r="D308" s="32" t="s">
        <v>401</v>
      </c>
      <c r="E308" s="18" t="s">
        <v>402</v>
      </c>
      <c r="F308" s="18" t="s">
        <v>176</v>
      </c>
      <c r="G308" s="18"/>
      <c r="H308" s="18"/>
      <c r="I308" s="18"/>
      <c r="J308" s="18" t="s">
        <v>531</v>
      </c>
      <c r="K308" s="18" t="s">
        <v>98</v>
      </c>
      <c r="L308" s="1"/>
      <c r="M308" s="34"/>
      <c r="N308" s="1" t="s">
        <v>96</v>
      </c>
      <c r="O308" s="18" t="s">
        <v>1519</v>
      </c>
      <c r="P308" s="32" t="s">
        <v>1520</v>
      </c>
      <c r="Q308" s="18"/>
      <c r="R308" s="18"/>
      <c r="S308" s="38">
        <v>45351</v>
      </c>
      <c r="T308" s="1" t="s">
        <v>740</v>
      </c>
      <c r="U308" s="18" t="s">
        <v>148</v>
      </c>
      <c r="V308" s="18" t="s">
        <v>149</v>
      </c>
      <c r="W308" s="18" t="s">
        <v>1792</v>
      </c>
      <c r="X308" s="18" t="s">
        <v>101</v>
      </c>
      <c r="Y308" s="18" t="s">
        <v>1793</v>
      </c>
      <c r="Z308" s="18"/>
      <c r="AA308" s="18" t="s">
        <v>238</v>
      </c>
      <c r="AB308" s="38"/>
      <c r="AC308" s="7" t="s">
        <v>731</v>
      </c>
      <c r="AD308" s="38" t="s">
        <v>96</v>
      </c>
      <c r="AE308" s="18" t="s">
        <v>120</v>
      </c>
      <c r="AF308" s="18" t="s">
        <v>1794</v>
      </c>
      <c r="AG308" s="18" t="s">
        <v>184</v>
      </c>
      <c r="AH308" s="1" t="s">
        <v>350</v>
      </c>
      <c r="AI308" s="1" t="s">
        <v>109</v>
      </c>
      <c r="AJ308" s="36">
        <v>1</v>
      </c>
      <c r="AK308" s="36">
        <v>0.33</v>
      </c>
      <c r="AL308" s="18"/>
      <c r="AM308" s="18"/>
      <c r="AO308" s="18" t="str">
        <f>_xlfn.TEXTJOIN(", ",TRUE,Table1[[#This Row],[Primary Assignee]:[Tertiary Assignee]])</f>
        <v/>
      </c>
      <c r="AP308" s="18" t="s">
        <v>351</v>
      </c>
      <c r="AQ308" s="40"/>
      <c r="AR308" s="40"/>
      <c r="AS308" s="40"/>
      <c r="AT308" s="39" t="s">
        <v>1795</v>
      </c>
      <c r="AU308" s="48">
        <f>(Table1[[#This Row],[Start time]])</f>
        <v>45350.666493055556</v>
      </c>
      <c r="AV308" s="52" t="str">
        <f>IF(AND(Table1[[#This Row],[Current Status]]="Closed",AS308&lt;&gt;""),AS308-AU308,"")</f>
        <v/>
      </c>
    </row>
    <row r="309" spans="1:50" ht="35.15" customHeight="1" x14ac:dyDescent="0.35">
      <c r="A309" s="20">
        <v>331</v>
      </c>
      <c r="B309" s="21">
        <v>45352.417951388888</v>
      </c>
      <c r="C309" s="21">
        <v>45352.456608796296</v>
      </c>
      <c r="D309" s="32" t="s">
        <v>1781</v>
      </c>
      <c r="E309" s="18" t="s">
        <v>1782</v>
      </c>
      <c r="F309" s="18" t="s">
        <v>90</v>
      </c>
      <c r="G309" s="18"/>
      <c r="H309" s="18" t="s">
        <v>234</v>
      </c>
      <c r="I309" s="18"/>
      <c r="J309" s="18"/>
      <c r="K309" s="18" t="s">
        <v>96</v>
      </c>
      <c r="L309" s="1" t="s">
        <v>1796</v>
      </c>
      <c r="M309" s="34" t="s">
        <v>1797</v>
      </c>
      <c r="N309" s="1" t="s">
        <v>96</v>
      </c>
      <c r="O309" s="18" t="s">
        <v>1798</v>
      </c>
      <c r="P309" s="32" t="s">
        <v>1799</v>
      </c>
      <c r="Q309" s="18"/>
      <c r="R309" s="18"/>
      <c r="S309" s="38">
        <v>45355</v>
      </c>
      <c r="T309" s="1" t="s">
        <v>697</v>
      </c>
      <c r="U309" s="18" t="s">
        <v>98</v>
      </c>
      <c r="V309" s="18" t="s">
        <v>1787</v>
      </c>
      <c r="W309" s="18" t="s">
        <v>1788</v>
      </c>
      <c r="X309" s="18" t="s">
        <v>139</v>
      </c>
      <c r="Y309" s="18"/>
      <c r="Z309" s="18"/>
      <c r="AA309" s="18" t="s">
        <v>152</v>
      </c>
      <c r="AB309" s="38"/>
      <c r="AC309" s="7" t="s">
        <v>1800</v>
      </c>
      <c r="AD309" s="38" t="s">
        <v>96</v>
      </c>
      <c r="AE309" s="18" t="s">
        <v>175</v>
      </c>
      <c r="AF309" s="18" t="s">
        <v>1801</v>
      </c>
      <c r="AG309" s="18" t="s">
        <v>774</v>
      </c>
      <c r="AH309" s="1" t="s">
        <v>108</v>
      </c>
      <c r="AI309" s="1" t="s">
        <v>166</v>
      </c>
      <c r="AJ309" s="36">
        <f>IF(Table1[[#This Row],[Scope]]="Low",1,IF(Table1[[#This Row],[Scope]]="Medium",2,IF(Table1[[#This Row],[Scope]]="High",3,"")))</f>
        <v>3</v>
      </c>
      <c r="AK309" s="36">
        <v>1</v>
      </c>
      <c r="AL309" s="18" t="s">
        <v>1465</v>
      </c>
      <c r="AM309" s="18" t="s">
        <v>695</v>
      </c>
      <c r="AN309" s="1" t="s">
        <v>713</v>
      </c>
      <c r="AO309" s="18" t="str">
        <f>_xlfn.TEXTJOIN(", ",TRUE,Table1[[#This Row],[Primary Assignee]:[Tertiary Assignee]])</f>
        <v>Larry Mallett, Logan Webb, Joann Boduch</v>
      </c>
      <c r="AP309" s="18" t="s">
        <v>111</v>
      </c>
      <c r="AQ309" s="40">
        <v>45357</v>
      </c>
      <c r="AR309" s="40"/>
      <c r="AS309" s="40">
        <v>45434</v>
      </c>
      <c r="AT309" s="39" t="s">
        <v>1802</v>
      </c>
      <c r="AU309" s="48">
        <f>(Table1[[#This Row],[Start time]])</f>
        <v>45352.417951388888</v>
      </c>
      <c r="AV309" s="52">
        <f>IF(AND(Table1[[#This Row],[Current Status]]="Closed",AS309&lt;&gt;""),AS309-AU309,"")</f>
        <v>81.582048611111531</v>
      </c>
      <c r="AW309" s="63"/>
      <c r="AX309" s="64"/>
    </row>
    <row r="310" spans="1:50" ht="35.15" customHeight="1" x14ac:dyDescent="0.35">
      <c r="A310" s="20">
        <v>332</v>
      </c>
      <c r="B310" s="21">
        <v>45356.313148148147</v>
      </c>
      <c r="C310" s="21">
        <v>45356.314768518518</v>
      </c>
      <c r="D310" s="32" t="s">
        <v>1493</v>
      </c>
      <c r="E310" s="18" t="s">
        <v>1494</v>
      </c>
      <c r="F310" s="18" t="s">
        <v>176</v>
      </c>
      <c r="G310" s="18"/>
      <c r="H310" s="18"/>
      <c r="I310" s="18"/>
      <c r="J310" s="18" t="s">
        <v>588</v>
      </c>
      <c r="K310" s="18" t="s">
        <v>98</v>
      </c>
      <c r="L310" s="1"/>
      <c r="M310" s="34"/>
      <c r="N310" s="1" t="s">
        <v>98</v>
      </c>
      <c r="O310" s="18"/>
      <c r="P310" s="32"/>
      <c r="Q310" s="18"/>
      <c r="R310" s="18"/>
      <c r="S310" s="38">
        <v>45356</v>
      </c>
      <c r="T310" s="1" t="s">
        <v>740</v>
      </c>
      <c r="U310" s="18" t="s">
        <v>98</v>
      </c>
      <c r="V310" s="18" t="s">
        <v>1803</v>
      </c>
      <c r="W310" s="18" t="s">
        <v>1804</v>
      </c>
      <c r="X310" s="18" t="s">
        <v>101</v>
      </c>
      <c r="Y310" s="18"/>
      <c r="Z310" s="18"/>
      <c r="AA310" s="18" t="s">
        <v>104</v>
      </c>
      <c r="AB310" s="38">
        <v>45359</v>
      </c>
      <c r="AC310" s="7" t="s">
        <v>699</v>
      </c>
      <c r="AD310" s="38" t="s">
        <v>96</v>
      </c>
      <c r="AE310" s="18" t="s">
        <v>192</v>
      </c>
      <c r="AF310" s="18" t="s">
        <v>1805</v>
      </c>
      <c r="AG310" s="18" t="s">
        <v>184</v>
      </c>
      <c r="AH310" s="1" t="s">
        <v>108</v>
      </c>
      <c r="AI310" s="1" t="s">
        <v>109</v>
      </c>
      <c r="AJ310" s="36">
        <f>IF(Table1[[#This Row],[Scope]]="Low",1,IF(Table1[[#This Row],[Scope]]="Medium",2,IF(Table1[[#This Row],[Scope]]="High",3,"")))</f>
        <v>2</v>
      </c>
      <c r="AK310" s="36">
        <v>0.33</v>
      </c>
      <c r="AL310" s="18" t="s">
        <v>1166</v>
      </c>
      <c r="AM310" s="18" t="s">
        <v>713</v>
      </c>
      <c r="AO310" s="18" t="str">
        <f>_xlfn.TEXTJOIN(", ",TRUE,Table1[[#This Row],[Primary Assignee]:[Tertiary Assignee]])</f>
        <v>Cole Butchen, Joann Boduch</v>
      </c>
      <c r="AP310" s="18" t="s">
        <v>111</v>
      </c>
      <c r="AQ310" s="40">
        <v>45356</v>
      </c>
      <c r="AR310" s="40"/>
      <c r="AS310" s="40">
        <v>45376</v>
      </c>
      <c r="AT310" s="39" t="s">
        <v>1806</v>
      </c>
      <c r="AU310" s="48">
        <f>(Table1[[#This Row],[Start time]])</f>
        <v>45356.313148148147</v>
      </c>
      <c r="AV310" s="52">
        <f>IF(AND(Table1[[#This Row],[Current Status]]="Closed",AS310&lt;&gt;""),AS310-AU310,"")</f>
        <v>19.686851851853135</v>
      </c>
    </row>
    <row r="311" spans="1:50" ht="35.15" customHeight="1" x14ac:dyDescent="0.35">
      <c r="A311" s="20">
        <v>333</v>
      </c>
      <c r="B311" s="21">
        <v>45357.29351851852</v>
      </c>
      <c r="C311" s="21">
        <v>45357.29478009259</v>
      </c>
      <c r="D311" s="32" t="s">
        <v>348</v>
      </c>
      <c r="E311" s="18" t="s">
        <v>347</v>
      </c>
      <c r="F311" s="18" t="s">
        <v>289</v>
      </c>
      <c r="G311" s="18" t="s">
        <v>290</v>
      </c>
      <c r="H311" s="18"/>
      <c r="I311" s="18"/>
      <c r="J311" s="18"/>
      <c r="K311" s="18" t="s">
        <v>98</v>
      </c>
      <c r="L311" s="1"/>
      <c r="M311" s="34"/>
      <c r="N311" s="1" t="s">
        <v>98</v>
      </c>
      <c r="O311" s="18"/>
      <c r="P311" s="32"/>
      <c r="Q311" s="18"/>
      <c r="R311" s="18"/>
      <c r="S311" s="38">
        <v>45357</v>
      </c>
      <c r="T311" s="1" t="s">
        <v>740</v>
      </c>
      <c r="U311" s="18" t="s">
        <v>98</v>
      </c>
      <c r="V311" s="18" t="s">
        <v>1807</v>
      </c>
      <c r="W311" s="18" t="s">
        <v>1808</v>
      </c>
      <c r="X311" s="18" t="s">
        <v>202</v>
      </c>
      <c r="Y311" s="18" t="s">
        <v>1809</v>
      </c>
      <c r="Z311" s="18"/>
      <c r="AA311" s="18" t="s">
        <v>104</v>
      </c>
      <c r="AB311" s="38">
        <v>45366</v>
      </c>
      <c r="AC311" s="7" t="s">
        <v>789</v>
      </c>
      <c r="AD311" s="38" t="s">
        <v>96</v>
      </c>
      <c r="AE311" s="18" t="s">
        <v>105</v>
      </c>
      <c r="AF311" s="18"/>
      <c r="AG311" s="18" t="s">
        <v>184</v>
      </c>
      <c r="AH311" s="1" t="s">
        <v>108</v>
      </c>
      <c r="AI311" s="1" t="s">
        <v>109</v>
      </c>
      <c r="AJ311" s="36">
        <f>IF(Table1[[#This Row],[Scope]]="Low",1,IF(Table1[[#This Row],[Scope]]="Medium",2,IF(Table1[[#This Row],[Scope]]="High",3,"")))</f>
        <v>2</v>
      </c>
      <c r="AK311" s="36">
        <v>0.33</v>
      </c>
      <c r="AL311" s="18" t="s">
        <v>1456</v>
      </c>
      <c r="AM311" s="18"/>
      <c r="AO311" s="18" t="str">
        <f>_xlfn.TEXTJOIN(", ",TRUE,Table1[[#This Row],[Primary Assignee]:[Tertiary Assignee]])</f>
        <v>Sooraj Sreenivasan</v>
      </c>
      <c r="AP311" s="18" t="s">
        <v>111</v>
      </c>
      <c r="AQ311" s="40">
        <v>45358</v>
      </c>
      <c r="AR311" s="40">
        <v>45363</v>
      </c>
      <c r="AS311" s="40">
        <v>45366</v>
      </c>
      <c r="AT311" s="39" t="s">
        <v>1810</v>
      </c>
      <c r="AU311" s="48">
        <f>(Table1[[#This Row],[Start time]])</f>
        <v>45357.29351851852</v>
      </c>
      <c r="AV311" s="52">
        <f>IF(AND(Table1[[#This Row],[Current Status]]="Closed",AS311&lt;&gt;""),AS311-AU311,"")</f>
        <v>8.7064814814802958</v>
      </c>
      <c r="AW311" s="63"/>
      <c r="AX311" s="64"/>
    </row>
    <row r="312" spans="1:50" ht="35.15" customHeight="1" x14ac:dyDescent="0.35">
      <c r="A312" s="20">
        <v>334</v>
      </c>
      <c r="B312" s="21">
        <v>45358.778495370374</v>
      </c>
      <c r="C312" s="21">
        <v>45358.780023148145</v>
      </c>
      <c r="D312" s="32" t="s">
        <v>401</v>
      </c>
      <c r="E312" s="18" t="s">
        <v>402</v>
      </c>
      <c r="F312" s="18" t="s">
        <v>90</v>
      </c>
      <c r="G312" s="18"/>
      <c r="H312" s="18" t="s">
        <v>858</v>
      </c>
      <c r="I312" s="18"/>
      <c r="J312" s="18"/>
      <c r="K312" s="18" t="s">
        <v>98</v>
      </c>
      <c r="L312" s="1"/>
      <c r="M312" s="34"/>
      <c r="N312" s="1" t="s">
        <v>98</v>
      </c>
      <c r="O312" s="18"/>
      <c r="P312" s="32"/>
      <c r="Q312" s="18"/>
      <c r="R312" s="18"/>
      <c r="S312" s="38">
        <v>45362</v>
      </c>
      <c r="T312" s="1" t="s">
        <v>715</v>
      </c>
      <c r="U312" s="18" t="s">
        <v>98</v>
      </c>
      <c r="V312" s="18" t="s">
        <v>1811</v>
      </c>
      <c r="W312" s="18" t="s">
        <v>1812</v>
      </c>
      <c r="X312" s="18" t="s">
        <v>202</v>
      </c>
      <c r="Y312" s="18" t="s">
        <v>1813</v>
      </c>
      <c r="Z312" s="18"/>
      <c r="AA312" s="18" t="s">
        <v>152</v>
      </c>
      <c r="AB312" s="38"/>
      <c r="AC312" s="7" t="s">
        <v>731</v>
      </c>
      <c r="AD312" s="38" t="s">
        <v>96</v>
      </c>
      <c r="AE312" s="18" t="s">
        <v>120</v>
      </c>
      <c r="AF312" s="18" t="s">
        <v>1814</v>
      </c>
      <c r="AG312" s="18" t="s">
        <v>184</v>
      </c>
      <c r="AH312" s="1" t="s">
        <v>108</v>
      </c>
      <c r="AI312" s="1" t="s">
        <v>109</v>
      </c>
      <c r="AJ312" s="36">
        <f>IF(Table1[[#This Row],[Scope]]="Low",1,IF(Table1[[#This Row],[Scope]]="Medium",2,IF(Table1[[#This Row],[Scope]]="High",3,"")))</f>
        <v>2</v>
      </c>
      <c r="AK312" s="36">
        <v>0.33</v>
      </c>
      <c r="AL312" s="18" t="s">
        <v>904</v>
      </c>
      <c r="AM312" s="18" t="s">
        <v>1465</v>
      </c>
      <c r="AO312" s="18" t="str">
        <f>_xlfn.TEXTJOIN(", ",TRUE,Table1[[#This Row],[Primary Assignee]:[Tertiary Assignee]])</f>
        <v>Rebecca Eakin, Larry Mallett</v>
      </c>
      <c r="AP312" s="18" t="s">
        <v>111</v>
      </c>
      <c r="AQ312" s="40">
        <v>45363</v>
      </c>
      <c r="AR312" s="40"/>
      <c r="AS312" s="40">
        <v>45390</v>
      </c>
      <c r="AT312" s="39" t="s">
        <v>1815</v>
      </c>
      <c r="AU312" s="48">
        <f>(Table1[[#This Row],[Start time]])</f>
        <v>45358.778495370374</v>
      </c>
      <c r="AV312" s="52">
        <f>IF(AND(Table1[[#This Row],[Current Status]]="Closed",AS312&lt;&gt;""),AS312-AU312,"")</f>
        <v>31.221504629625997</v>
      </c>
    </row>
    <row r="313" spans="1:50" ht="35.15" customHeight="1" x14ac:dyDescent="0.35">
      <c r="A313" s="20">
        <v>335</v>
      </c>
      <c r="B313" s="21">
        <v>45359.466099537036</v>
      </c>
      <c r="C313" s="21">
        <v>45359.467511574076</v>
      </c>
      <c r="D313" s="32" t="s">
        <v>748</v>
      </c>
      <c r="E313" s="18" t="s">
        <v>749</v>
      </c>
      <c r="F313" s="18" t="s">
        <v>90</v>
      </c>
      <c r="G313" s="18"/>
      <c r="H313" s="18" t="s">
        <v>1049</v>
      </c>
      <c r="I313" s="18"/>
      <c r="J313" s="18"/>
      <c r="K313" s="18" t="s">
        <v>98</v>
      </c>
      <c r="L313" s="1"/>
      <c r="M313" s="34"/>
      <c r="N313" s="1" t="s">
        <v>96</v>
      </c>
      <c r="O313" s="18" t="s">
        <v>1816</v>
      </c>
      <c r="P313" s="32" t="s">
        <v>1817</v>
      </c>
      <c r="Q313" s="18"/>
      <c r="R313" s="18"/>
      <c r="S313" s="38">
        <v>45362</v>
      </c>
      <c r="T313" s="1" t="s">
        <v>727</v>
      </c>
      <c r="U313" s="18" t="s">
        <v>98</v>
      </c>
      <c r="V313" s="18" t="s">
        <v>1818</v>
      </c>
      <c r="W313" s="18" t="s">
        <v>1819</v>
      </c>
      <c r="X313" s="18" t="s">
        <v>189</v>
      </c>
      <c r="Y313" s="18"/>
      <c r="Z313" s="18"/>
      <c r="AA313" s="18" t="s">
        <v>104</v>
      </c>
      <c r="AB313" s="38">
        <v>45371</v>
      </c>
      <c r="AC313" s="7" t="s">
        <v>1820</v>
      </c>
      <c r="AD313" s="38" t="s">
        <v>96</v>
      </c>
      <c r="AE313" s="18" t="s">
        <v>120</v>
      </c>
      <c r="AF313" s="18" t="s">
        <v>1821</v>
      </c>
      <c r="AG313" s="18" t="s">
        <v>184</v>
      </c>
      <c r="AH313" s="1" t="s">
        <v>108</v>
      </c>
      <c r="AI313" s="1" t="s">
        <v>166</v>
      </c>
      <c r="AJ313" s="36">
        <f>IF(Table1[[#This Row],[Scope]]="Low",1,IF(Table1[[#This Row],[Scope]]="Medium",2,IF(Table1[[#This Row],[Scope]]="High",3,"")))</f>
        <v>3</v>
      </c>
      <c r="AK313" s="36">
        <v>0.5</v>
      </c>
      <c r="AL313" s="18" t="s">
        <v>713</v>
      </c>
      <c r="AM313" s="18" t="s">
        <v>1456</v>
      </c>
      <c r="AO313" s="18" t="str">
        <f>_xlfn.TEXTJOIN(", ",TRUE,Table1[[#This Row],[Primary Assignee]:[Tertiary Assignee]])</f>
        <v>Joann Boduch, Sooraj Sreenivasan</v>
      </c>
      <c r="AP313" s="18" t="s">
        <v>111</v>
      </c>
      <c r="AQ313" s="40">
        <v>45363</v>
      </c>
      <c r="AR313" s="40">
        <v>45377</v>
      </c>
      <c r="AS313" s="40">
        <v>45380</v>
      </c>
      <c r="AT313" s="39" t="s">
        <v>1822</v>
      </c>
      <c r="AU313" s="48">
        <f>(Table1[[#This Row],[Start time]])</f>
        <v>45359.466099537036</v>
      </c>
      <c r="AV313" s="52">
        <f>IF(AND(Table1[[#This Row],[Current Status]]="Closed",AS313&lt;&gt;""),AS313-AU313,"")</f>
        <v>20.533900462964084</v>
      </c>
      <c r="AW313" s="63"/>
      <c r="AX313" s="64"/>
    </row>
    <row r="314" spans="1:50" ht="35.15" customHeight="1" x14ac:dyDescent="0.35">
      <c r="A314" s="20">
        <v>336</v>
      </c>
      <c r="B314" s="21">
        <v>45362.435104166667</v>
      </c>
      <c r="C314" s="21">
        <v>45362.441620370373</v>
      </c>
      <c r="D314" s="32" t="s">
        <v>93</v>
      </c>
      <c r="E314" s="18" t="s">
        <v>92</v>
      </c>
      <c r="F314" s="18" t="s">
        <v>90</v>
      </c>
      <c r="G314" s="18"/>
      <c r="H314" s="18" t="s">
        <v>133</v>
      </c>
      <c r="I314" s="18"/>
      <c r="J314" s="18"/>
      <c r="K314" s="18" t="s">
        <v>98</v>
      </c>
      <c r="L314" s="1"/>
      <c r="M314" s="34"/>
      <c r="N314" s="1" t="s">
        <v>96</v>
      </c>
      <c r="O314" s="18" t="s">
        <v>1823</v>
      </c>
      <c r="P314" s="32" t="s">
        <v>1824</v>
      </c>
      <c r="Q314" s="18"/>
      <c r="R314" s="18"/>
      <c r="S314" s="38">
        <v>45363</v>
      </c>
      <c r="T314" s="1" t="s">
        <v>697</v>
      </c>
      <c r="U314" s="18" t="s">
        <v>98</v>
      </c>
      <c r="V314" s="18" t="s">
        <v>1825</v>
      </c>
      <c r="W314" s="18" t="s">
        <v>1826</v>
      </c>
      <c r="X314" s="18" t="s">
        <v>101</v>
      </c>
      <c r="Y314" s="18"/>
      <c r="Z314" s="18"/>
      <c r="AA314" s="18" t="s">
        <v>104</v>
      </c>
      <c r="AB314" s="38">
        <v>45369</v>
      </c>
      <c r="AC314" s="7" t="s">
        <v>789</v>
      </c>
      <c r="AD314" s="38" t="s">
        <v>96</v>
      </c>
      <c r="AE314" s="18" t="s">
        <v>165</v>
      </c>
      <c r="AF314" s="18" t="s">
        <v>1827</v>
      </c>
      <c r="AG314" s="18" t="s">
        <v>184</v>
      </c>
      <c r="AH314" s="1" t="s">
        <v>350</v>
      </c>
      <c r="AI314" s="1" t="s">
        <v>166</v>
      </c>
      <c r="AJ314" s="36">
        <f>IF(Table1[[#This Row],[Scope]]="Low",1,IF(Table1[[#This Row],[Scope]]="Medium",2,IF(Table1[[#This Row],[Scope]]="High",3,"")))</f>
        <v>3</v>
      </c>
      <c r="AK314" s="36">
        <v>1</v>
      </c>
      <c r="AL314" s="18"/>
      <c r="AM314" s="18"/>
      <c r="AO314" s="18" t="str">
        <f>_xlfn.TEXTJOIN(", ",TRUE,Table1[[#This Row],[Primary Assignee]:[Tertiary Assignee]])</f>
        <v/>
      </c>
      <c r="AP314" s="18" t="s">
        <v>351</v>
      </c>
      <c r="AQ314" s="40"/>
      <c r="AR314" s="40"/>
      <c r="AS314" s="40"/>
      <c r="AT314" s="39"/>
      <c r="AU314" s="48">
        <f>(Table1[[#This Row],[Start time]])</f>
        <v>45362.435104166667</v>
      </c>
      <c r="AV314" s="52" t="str">
        <f>IF(AND(Table1[[#This Row],[Current Status]]="Closed",AS314&lt;&gt;""),AS314-AU314,"")</f>
        <v/>
      </c>
    </row>
    <row r="315" spans="1:50" ht="35.15" customHeight="1" x14ac:dyDescent="0.35">
      <c r="A315" s="20">
        <v>337</v>
      </c>
      <c r="B315" s="21">
        <v>45362.713240740741</v>
      </c>
      <c r="C315" s="21">
        <v>45362.718402777777</v>
      </c>
      <c r="D315" s="32" t="s">
        <v>401</v>
      </c>
      <c r="E315" s="18" t="s">
        <v>402</v>
      </c>
      <c r="F315" s="18" t="s">
        <v>90</v>
      </c>
      <c r="G315" s="18"/>
      <c r="H315" s="18" t="s">
        <v>403</v>
      </c>
      <c r="I315" s="18"/>
      <c r="J315" s="18"/>
      <c r="K315" s="18" t="s">
        <v>98</v>
      </c>
      <c r="L315" s="1"/>
      <c r="M315" s="34"/>
      <c r="N315" s="1" t="s">
        <v>98</v>
      </c>
      <c r="O315" s="18"/>
      <c r="P315" s="32"/>
      <c r="Q315" s="18"/>
      <c r="R315" s="18"/>
      <c r="S315" s="38">
        <v>45369</v>
      </c>
      <c r="T315" s="1" t="s">
        <v>727</v>
      </c>
      <c r="U315" s="18" t="s">
        <v>98</v>
      </c>
      <c r="V315" s="18" t="s">
        <v>1828</v>
      </c>
      <c r="W315" s="18" t="s">
        <v>1829</v>
      </c>
      <c r="X315" s="18" t="s">
        <v>139</v>
      </c>
      <c r="Y315" s="18"/>
      <c r="Z315" s="18"/>
      <c r="AA315" s="18" t="s">
        <v>238</v>
      </c>
      <c r="AB315" s="38"/>
      <c r="AC315" s="7" t="s">
        <v>1830</v>
      </c>
      <c r="AD315" s="38" t="s">
        <v>720</v>
      </c>
      <c r="AE315" s="18" t="s">
        <v>105</v>
      </c>
      <c r="AF315" s="18" t="s">
        <v>1831</v>
      </c>
      <c r="AG315" s="18" t="s">
        <v>184</v>
      </c>
      <c r="AH315" s="1" t="s">
        <v>893</v>
      </c>
      <c r="AI315" s="1" t="s">
        <v>166</v>
      </c>
      <c r="AJ315" s="36">
        <f>IF(Table1[[#This Row],[Scope]]="Low",1,IF(Table1[[#This Row],[Scope]]="Medium",2,IF(Table1[[#This Row],[Scope]]="High",3,"")))</f>
        <v>3</v>
      </c>
      <c r="AK315" s="36">
        <v>0.5</v>
      </c>
      <c r="AL315" s="18"/>
      <c r="AM315" s="18"/>
      <c r="AO315" s="18" t="str">
        <f>_xlfn.TEXTJOIN(", ",TRUE,Table1[[#This Row],[Primary Assignee]:[Tertiary Assignee]])</f>
        <v/>
      </c>
      <c r="AP315" s="18" t="s">
        <v>351</v>
      </c>
      <c r="AQ315" s="40"/>
      <c r="AR315" s="40">
        <v>45369</v>
      </c>
      <c r="AS315" s="40"/>
      <c r="AT315" s="39" t="s">
        <v>1832</v>
      </c>
      <c r="AU315" s="48">
        <f>(Table1[[#This Row],[Start time]])</f>
        <v>45362.713240740741</v>
      </c>
      <c r="AV315" s="52" t="str">
        <f>IF(AND(Table1[[#This Row],[Current Status]]="Closed",AS315&lt;&gt;""),AS315-AU315,"")</f>
        <v/>
      </c>
      <c r="AW315" s="63"/>
      <c r="AX315" s="64"/>
    </row>
    <row r="316" spans="1:50" ht="35.15" customHeight="1" x14ac:dyDescent="0.35">
      <c r="A316" s="20">
        <v>338</v>
      </c>
      <c r="B316" s="21">
        <v>45362.734699074077</v>
      </c>
      <c r="C316" s="21">
        <v>45362.736944444441</v>
      </c>
      <c r="D316" s="32" t="s">
        <v>93</v>
      </c>
      <c r="E316" s="18" t="s">
        <v>92</v>
      </c>
      <c r="F316" s="18" t="s">
        <v>90</v>
      </c>
      <c r="G316" s="18"/>
      <c r="H316" s="18" t="s">
        <v>234</v>
      </c>
      <c r="I316" s="18"/>
      <c r="J316" s="18"/>
      <c r="K316" s="18" t="s">
        <v>98</v>
      </c>
      <c r="L316" s="1"/>
      <c r="M316" s="34"/>
      <c r="N316" s="1" t="s">
        <v>96</v>
      </c>
      <c r="O316" s="18" t="s">
        <v>263</v>
      </c>
      <c r="P316" s="32" t="s">
        <v>264</v>
      </c>
      <c r="Q316" s="18"/>
      <c r="R316" s="18"/>
      <c r="S316" s="38">
        <v>45363</v>
      </c>
      <c r="T316" s="1" t="s">
        <v>740</v>
      </c>
      <c r="U316" s="18" t="s">
        <v>98</v>
      </c>
      <c r="V316" s="18" t="s">
        <v>1364</v>
      </c>
      <c r="W316" s="18" t="s">
        <v>1365</v>
      </c>
      <c r="X316" s="18" t="s">
        <v>101</v>
      </c>
      <c r="Y316" s="18"/>
      <c r="Z316" s="18"/>
      <c r="AA316" s="18" t="s">
        <v>210</v>
      </c>
      <c r="AB316" s="38"/>
      <c r="AC316" s="7" t="s">
        <v>789</v>
      </c>
      <c r="AD316" s="38" t="s">
        <v>96</v>
      </c>
      <c r="AE316" s="18" t="s">
        <v>175</v>
      </c>
      <c r="AF316" s="18" t="s">
        <v>1833</v>
      </c>
      <c r="AG316" s="18" t="s">
        <v>184</v>
      </c>
      <c r="AH316" s="1" t="s">
        <v>108</v>
      </c>
      <c r="AI316" s="1" t="s">
        <v>166</v>
      </c>
      <c r="AJ316" s="36">
        <f>IF(Table1[[#This Row],[Scope]]="Low",1,IF(Table1[[#This Row],[Scope]]="Medium",2,IF(Table1[[#This Row],[Scope]]="High",3,"")))</f>
        <v>3</v>
      </c>
      <c r="AK316" s="36">
        <v>1</v>
      </c>
      <c r="AL316" s="18" t="s">
        <v>1320</v>
      </c>
      <c r="AM316" s="18" t="s">
        <v>1166</v>
      </c>
      <c r="AO316" s="18" t="str">
        <f>_xlfn.TEXTJOIN(", ",TRUE,Table1[[#This Row],[Primary Assignee]:[Tertiary Assignee]])</f>
        <v>Veronica Holleran, Cole Butchen</v>
      </c>
      <c r="AP316" s="18" t="s">
        <v>111</v>
      </c>
      <c r="AQ316" s="40">
        <v>45363</v>
      </c>
      <c r="AR316" s="40">
        <v>45366</v>
      </c>
      <c r="AS316" s="40">
        <v>45404</v>
      </c>
      <c r="AT316" s="39"/>
      <c r="AU316" s="48">
        <f>(Table1[[#This Row],[Start time]])</f>
        <v>45362.734699074077</v>
      </c>
      <c r="AV316" s="52">
        <f>IF(AND(Table1[[#This Row],[Current Status]]="Closed",AS316&lt;&gt;""),AS316-AU316,"")</f>
        <v>41.265300925922929</v>
      </c>
    </row>
    <row r="317" spans="1:50" ht="35.15" customHeight="1" x14ac:dyDescent="0.35">
      <c r="A317" s="20">
        <v>339</v>
      </c>
      <c r="B317" s="21">
        <v>45366.520821759259</v>
      </c>
      <c r="C317" s="21">
        <v>45366.522291666668</v>
      </c>
      <c r="D317" s="32" t="s">
        <v>1834</v>
      </c>
      <c r="E317" s="18" t="s">
        <v>1835</v>
      </c>
      <c r="F317" s="18" t="s">
        <v>176</v>
      </c>
      <c r="G317" s="18"/>
      <c r="H317" s="18"/>
      <c r="I317" s="18"/>
      <c r="J317" s="18" t="s">
        <v>963</v>
      </c>
      <c r="K317" s="18" t="s">
        <v>98</v>
      </c>
      <c r="L317" s="1"/>
      <c r="M317" s="34"/>
      <c r="N317" s="1" t="s">
        <v>98</v>
      </c>
      <c r="O317" s="18"/>
      <c r="P317" s="32"/>
      <c r="Q317" s="18"/>
      <c r="R317" s="18"/>
      <c r="S317" s="38">
        <v>45369</v>
      </c>
      <c r="T317" s="1" t="s">
        <v>727</v>
      </c>
      <c r="U317" s="18" t="s">
        <v>98</v>
      </c>
      <c r="V317" t="s">
        <v>1836</v>
      </c>
      <c r="W317" s="18" t="s">
        <v>1837</v>
      </c>
      <c r="X317" s="18" t="s">
        <v>202</v>
      </c>
      <c r="Y317" s="18" t="s">
        <v>1838</v>
      </c>
      <c r="Z317" s="18"/>
      <c r="AA317" s="18" t="s">
        <v>104</v>
      </c>
      <c r="AB317" s="38">
        <v>45379</v>
      </c>
      <c r="AC317" s="7" t="s">
        <v>1022</v>
      </c>
      <c r="AD317" s="38" t="s">
        <v>96</v>
      </c>
      <c r="AE317" s="18" t="s">
        <v>120</v>
      </c>
      <c r="AF317" s="18" t="s">
        <v>1839</v>
      </c>
      <c r="AG317" s="18" t="s">
        <v>1840</v>
      </c>
      <c r="AH317" s="1" t="s">
        <v>108</v>
      </c>
      <c r="AI317" s="1" t="s">
        <v>166</v>
      </c>
      <c r="AJ317" s="36">
        <f>IF(Table1[[#This Row],[Scope]]="Low",1,IF(Table1[[#This Row],[Scope]]="Medium",2,IF(Table1[[#This Row],[Scope]]="High",3,"")))</f>
        <v>3</v>
      </c>
      <c r="AK317" s="36">
        <v>0.5</v>
      </c>
      <c r="AL317" s="18" t="s">
        <v>904</v>
      </c>
      <c r="AM317" s="18" t="s">
        <v>924</v>
      </c>
      <c r="AO317" s="18" t="str">
        <f>_xlfn.TEXTJOIN(", ",TRUE,Table1[[#This Row],[Primary Assignee]:[Tertiary Assignee]])</f>
        <v>Rebecca Eakin, Yi-Hui Chang</v>
      </c>
      <c r="AP317" s="18" t="s">
        <v>111</v>
      </c>
      <c r="AQ317" s="40">
        <v>45369</v>
      </c>
      <c r="AR317" s="40"/>
      <c r="AS317" s="40">
        <v>45380</v>
      </c>
      <c r="AT317" s="39"/>
      <c r="AU317" s="48">
        <f>(Table1[[#This Row],[Start time]])</f>
        <v>45366.520821759259</v>
      </c>
      <c r="AV317" s="52">
        <f>IF(AND(Table1[[#This Row],[Current Status]]="Closed",AS317&lt;&gt;""),AS317-AU317,"")</f>
        <v>13.479178240741021</v>
      </c>
      <c r="AW317" s="63"/>
      <c r="AX317" s="64"/>
    </row>
    <row r="318" spans="1:50" ht="35.15" customHeight="1" x14ac:dyDescent="0.35">
      <c r="A318" s="20">
        <v>340</v>
      </c>
      <c r="B318" s="21">
        <v>45369.231261574074</v>
      </c>
      <c r="C318" s="21">
        <v>45369.233599537038</v>
      </c>
      <c r="D318" s="32" t="s">
        <v>982</v>
      </c>
      <c r="E318" s="18" t="s">
        <v>981</v>
      </c>
      <c r="F318" s="18" t="s">
        <v>90</v>
      </c>
      <c r="G318" s="18"/>
      <c r="H318" s="18" t="s">
        <v>234</v>
      </c>
      <c r="I318" s="18"/>
      <c r="J318" s="18"/>
      <c r="K318" s="18" t="s">
        <v>96</v>
      </c>
      <c r="L318" s="1" t="s">
        <v>594</v>
      </c>
      <c r="M318" s="34" t="s">
        <v>593</v>
      </c>
      <c r="N318" s="1" t="s">
        <v>96</v>
      </c>
      <c r="O318" s="18" t="s">
        <v>114</v>
      </c>
      <c r="P318" s="32" t="s">
        <v>115</v>
      </c>
      <c r="Q318" s="18"/>
      <c r="R318" s="18"/>
      <c r="S318" s="38">
        <v>45370</v>
      </c>
      <c r="T318" s="1" t="s">
        <v>727</v>
      </c>
      <c r="U318" s="18" t="s">
        <v>98</v>
      </c>
      <c r="V318" s="18" t="s">
        <v>1699</v>
      </c>
      <c r="W318" s="18" t="s">
        <v>1841</v>
      </c>
      <c r="X318" s="18" t="s">
        <v>139</v>
      </c>
      <c r="Y318" s="18"/>
      <c r="Z318" s="18"/>
      <c r="AA318" s="18" t="s">
        <v>104</v>
      </c>
      <c r="AB318" s="38">
        <v>45380</v>
      </c>
      <c r="AC318" s="7" t="s">
        <v>789</v>
      </c>
      <c r="AD318" s="38" t="s">
        <v>96</v>
      </c>
      <c r="AE318" s="18" t="s">
        <v>175</v>
      </c>
      <c r="AF318" s="18"/>
      <c r="AG318" s="18" t="s">
        <v>184</v>
      </c>
      <c r="AH318" s="1" t="s">
        <v>108</v>
      </c>
      <c r="AI318" s="1" t="s">
        <v>166</v>
      </c>
      <c r="AJ318" s="36">
        <f>IF(Table1[[#This Row],[Scope]]="Low",1,IF(Table1[[#This Row],[Scope]]="Medium",2,IF(Table1[[#This Row],[Scope]]="High",3,"")))</f>
        <v>3</v>
      </c>
      <c r="AK318" s="36">
        <v>0.5</v>
      </c>
      <c r="AL318" s="18" t="s">
        <v>1298</v>
      </c>
      <c r="AM318" s="18"/>
      <c r="AO318" s="18" t="str">
        <f>_xlfn.TEXTJOIN(", ",TRUE,Table1[[#This Row],[Primary Assignee]:[Tertiary Assignee]])</f>
        <v>Shwetha Chandrashekhar</v>
      </c>
      <c r="AP318" s="18" t="s">
        <v>111</v>
      </c>
      <c r="AQ318" s="40">
        <v>45370</v>
      </c>
      <c r="AR318" s="40"/>
      <c r="AS318" s="40">
        <v>45390</v>
      </c>
      <c r="AT318" s="39" t="s">
        <v>1842</v>
      </c>
      <c r="AU318" s="48">
        <f>(Table1[[#This Row],[Start time]])</f>
        <v>45369.231261574074</v>
      </c>
      <c r="AV318" s="52">
        <f>IF(AND(Table1[[#This Row],[Current Status]]="Closed",AS318&lt;&gt;""),AS318-AU318,"")</f>
        <v>20.768738425926131</v>
      </c>
    </row>
    <row r="319" spans="1:50" ht="35.15" customHeight="1" x14ac:dyDescent="0.35">
      <c r="A319" s="20">
        <v>341</v>
      </c>
      <c r="B319" s="21">
        <v>45369.598564814813</v>
      </c>
      <c r="C319" s="21">
        <v>45369.600891203707</v>
      </c>
      <c r="D319" s="32" t="s">
        <v>93</v>
      </c>
      <c r="E319" s="18" t="s">
        <v>92</v>
      </c>
      <c r="F319" s="18" t="s">
        <v>90</v>
      </c>
      <c r="G319" s="18"/>
      <c r="H319" s="18" t="s">
        <v>234</v>
      </c>
      <c r="I319" s="18"/>
      <c r="J319" s="18"/>
      <c r="K319" s="18" t="s">
        <v>98</v>
      </c>
      <c r="L319" s="1"/>
      <c r="M319" s="34"/>
      <c r="N319" s="1" t="s">
        <v>96</v>
      </c>
      <c r="O319" s="18" t="s">
        <v>263</v>
      </c>
      <c r="P319" s="32" t="s">
        <v>264</v>
      </c>
      <c r="Q319" s="18"/>
      <c r="R319" s="18"/>
      <c r="S319" s="38">
        <v>45373</v>
      </c>
      <c r="T319" s="1" t="s">
        <v>697</v>
      </c>
      <c r="U319" s="18" t="s">
        <v>98</v>
      </c>
      <c r="V319" t="s">
        <v>557</v>
      </c>
      <c r="W319" s="18" t="s">
        <v>1843</v>
      </c>
      <c r="X319" s="18" t="s">
        <v>101</v>
      </c>
      <c r="Y319" s="18"/>
      <c r="Z319" s="18"/>
      <c r="AA319" s="18" t="s">
        <v>104</v>
      </c>
      <c r="AB319" s="38">
        <v>45387</v>
      </c>
      <c r="AC319" s="7" t="s">
        <v>789</v>
      </c>
      <c r="AD319" s="38" t="s">
        <v>96</v>
      </c>
      <c r="AE319" s="18" t="s">
        <v>175</v>
      </c>
      <c r="AF319" s="18" t="s">
        <v>1844</v>
      </c>
      <c r="AG319" s="18" t="s">
        <v>184</v>
      </c>
      <c r="AH319" s="1" t="s">
        <v>108</v>
      </c>
      <c r="AI319" s="1" t="s">
        <v>166</v>
      </c>
      <c r="AJ319" s="36">
        <f>IF(Table1[[#This Row],[Scope]]="Low",1,IF(Table1[[#This Row],[Scope]]="Medium",2,IF(Table1[[#This Row],[Scope]]="High",3,"")))</f>
        <v>3</v>
      </c>
      <c r="AK319" s="36">
        <v>0.5</v>
      </c>
      <c r="AL319" s="18" t="s">
        <v>904</v>
      </c>
      <c r="AM319" s="18" t="s">
        <v>1465</v>
      </c>
      <c r="AN319" s="18" t="s">
        <v>33</v>
      </c>
      <c r="AO319" s="18" t="str">
        <f>_xlfn.TEXTJOIN(", ",TRUE,Table1[[#This Row],[Primary Assignee]:[Tertiary Assignee]])</f>
        <v>Rebecca Eakin, Larry Mallett, Srivatsan Sampathkumar</v>
      </c>
      <c r="AP319" s="18" t="s">
        <v>111</v>
      </c>
      <c r="AQ319" s="40">
        <v>45467</v>
      </c>
      <c r="AR319" s="40">
        <v>45490</v>
      </c>
      <c r="AS319" s="40">
        <v>45572</v>
      </c>
      <c r="AT319" s="39" t="s">
        <v>1845</v>
      </c>
      <c r="AU319" s="48">
        <f>(Table1[[#This Row],[Start time]])</f>
        <v>45369.598564814813</v>
      </c>
      <c r="AV319" s="52">
        <f>IF(AND(Table1[[#This Row],[Current Status]]="Closed",AS319&lt;&gt;""),AS319-AU319,"")</f>
        <v>202.40143518518744</v>
      </c>
      <c r="AW319" s="63"/>
      <c r="AX319" s="64"/>
    </row>
    <row r="320" spans="1:50" ht="35.15" customHeight="1" x14ac:dyDescent="0.35">
      <c r="A320" s="20">
        <v>342</v>
      </c>
      <c r="B320" s="21">
        <v>45373.291435185187</v>
      </c>
      <c r="C320" s="21">
        <v>45373.295243055552</v>
      </c>
      <c r="D320" s="32" t="s">
        <v>748</v>
      </c>
      <c r="E320" s="18" t="s">
        <v>749</v>
      </c>
      <c r="F320" s="18" t="s">
        <v>90</v>
      </c>
      <c r="G320" s="18"/>
      <c r="H320" s="18" t="s">
        <v>1049</v>
      </c>
      <c r="I320" s="18"/>
      <c r="J320" s="18"/>
      <c r="K320" s="18" t="s">
        <v>96</v>
      </c>
      <c r="L320" s="1" t="s">
        <v>1846</v>
      </c>
      <c r="M320" s="34" t="s">
        <v>291</v>
      </c>
      <c r="N320" s="1" t="s">
        <v>96</v>
      </c>
      <c r="O320" s="18" t="s">
        <v>1847</v>
      </c>
      <c r="P320" s="32" t="s">
        <v>1848</v>
      </c>
      <c r="Q320" s="18"/>
      <c r="R320" s="18"/>
      <c r="S320" s="38">
        <v>45376</v>
      </c>
      <c r="T320" s="1" t="s">
        <v>697</v>
      </c>
      <c r="U320" s="18" t="s">
        <v>98</v>
      </c>
      <c r="V320" s="18" t="s">
        <v>1849</v>
      </c>
      <c r="W320" s="18" t="s">
        <v>1850</v>
      </c>
      <c r="X320" s="18" t="s">
        <v>189</v>
      </c>
      <c r="Y320" s="18"/>
      <c r="Z320" s="18"/>
      <c r="AA320" s="18" t="s">
        <v>104</v>
      </c>
      <c r="AB320" s="38">
        <v>45380</v>
      </c>
      <c r="AC320" s="7" t="s">
        <v>1096</v>
      </c>
      <c r="AD320" s="38" t="s">
        <v>96</v>
      </c>
      <c r="AE320" s="18" t="s">
        <v>165</v>
      </c>
      <c r="AF320" s="18" t="s">
        <v>1851</v>
      </c>
      <c r="AG320" s="18" t="s">
        <v>184</v>
      </c>
      <c r="AH320" s="1" t="s">
        <v>108</v>
      </c>
      <c r="AI320" s="1" t="s">
        <v>166</v>
      </c>
      <c r="AJ320" s="36">
        <f>IF(Table1[[#This Row],[Scope]]="Low",1,IF(Table1[[#This Row],[Scope]]="Medium",2,IF(Table1[[#This Row],[Scope]]="High",3,"")))</f>
        <v>3</v>
      </c>
      <c r="AK320" s="36">
        <v>0.5</v>
      </c>
      <c r="AL320" s="18" t="s">
        <v>713</v>
      </c>
      <c r="AM320" s="18" t="s">
        <v>973</v>
      </c>
      <c r="AO320" s="18" t="str">
        <f>_xlfn.TEXTJOIN(", ",TRUE,Table1[[#This Row],[Primary Assignee]:[Tertiary Assignee]])</f>
        <v>Joann Boduch, Amit Augustine Singh</v>
      </c>
      <c r="AP320" s="18" t="s">
        <v>111</v>
      </c>
      <c r="AQ320" s="40">
        <v>45387</v>
      </c>
      <c r="AR320" s="40"/>
      <c r="AS320" s="40">
        <v>45426</v>
      </c>
      <c r="AT320" s="39" t="s">
        <v>1852</v>
      </c>
      <c r="AU320" s="48">
        <f>(Table1[[#This Row],[Start time]])</f>
        <v>45373.291435185187</v>
      </c>
      <c r="AV320" s="52">
        <f>IF(AND(Table1[[#This Row],[Current Status]]="Closed",AS320&lt;&gt;""),AS320-AU320,"")</f>
        <v>52.708564814813144</v>
      </c>
      <c r="AW320" t="s">
        <v>668</v>
      </c>
    </row>
    <row r="321" spans="1:50" ht="35.15" customHeight="1" x14ac:dyDescent="0.35">
      <c r="A321" s="20">
        <v>343</v>
      </c>
      <c r="B321" s="21">
        <v>45373.378125000003</v>
      </c>
      <c r="C321" s="21">
        <v>45373.382523148146</v>
      </c>
      <c r="D321" s="32" t="s">
        <v>124</v>
      </c>
      <c r="E321" s="18" t="s">
        <v>123</v>
      </c>
      <c r="F321" s="18" t="s">
        <v>90</v>
      </c>
      <c r="G321" s="18"/>
      <c r="H321" s="18" t="s">
        <v>91</v>
      </c>
      <c r="I321" s="18"/>
      <c r="J321" s="18"/>
      <c r="K321" s="18" t="s">
        <v>96</v>
      </c>
      <c r="L321" s="1" t="s">
        <v>582</v>
      </c>
      <c r="M321" s="34" t="s">
        <v>583</v>
      </c>
      <c r="N321" s="1" t="s">
        <v>96</v>
      </c>
      <c r="O321" s="18" t="s">
        <v>582</v>
      </c>
      <c r="P321" s="32" t="s">
        <v>583</v>
      </c>
      <c r="Q321" s="18"/>
      <c r="R321" s="18"/>
      <c r="S321" s="38">
        <v>45376</v>
      </c>
      <c r="T321" s="1" t="s">
        <v>697</v>
      </c>
      <c r="U321" s="18" t="s">
        <v>98</v>
      </c>
      <c r="V321" s="18" t="s">
        <v>1853</v>
      </c>
      <c r="W321" s="18" t="s">
        <v>1854</v>
      </c>
      <c r="X321" s="18" t="s">
        <v>130</v>
      </c>
      <c r="Y321" s="18"/>
      <c r="Z321" s="18"/>
      <c r="AA321" s="18" t="s">
        <v>104</v>
      </c>
      <c r="AB321" s="38">
        <v>45383</v>
      </c>
      <c r="AC321" s="7" t="s">
        <v>998</v>
      </c>
      <c r="AD321" s="38" t="s">
        <v>720</v>
      </c>
      <c r="AE321" s="18" t="s">
        <v>165</v>
      </c>
      <c r="AF321" s="18" t="s">
        <v>1855</v>
      </c>
      <c r="AG321" s="18" t="s">
        <v>184</v>
      </c>
      <c r="AH321" s="1" t="s">
        <v>108</v>
      </c>
      <c r="AI321" s="1" t="s">
        <v>166</v>
      </c>
      <c r="AJ321" s="36">
        <f>IF(Table1[[#This Row],[Scope]]="Low",1,IF(Table1[[#This Row],[Scope]]="Medium",2,IF(Table1[[#This Row],[Scope]]="High",3,"")))</f>
        <v>3</v>
      </c>
      <c r="AK321" s="36">
        <v>1</v>
      </c>
      <c r="AL321" s="18" t="s">
        <v>1320</v>
      </c>
      <c r="AM321" s="18" t="s">
        <v>1166</v>
      </c>
      <c r="AN321" s="1" t="s">
        <v>945</v>
      </c>
      <c r="AO321" s="18" t="str">
        <f>_xlfn.TEXTJOIN(", ",TRUE,Table1[[#This Row],[Primary Assignee]:[Tertiary Assignee]])</f>
        <v>Veronica Holleran, Cole Butchen, (Maddy) Madhusudan Purushothaman</v>
      </c>
      <c r="AP321" s="18" t="s">
        <v>111</v>
      </c>
      <c r="AQ321" s="40">
        <v>45373</v>
      </c>
      <c r="AR321" s="40">
        <v>45427</v>
      </c>
      <c r="AS321" s="40">
        <v>45422</v>
      </c>
      <c r="AT321" s="39" t="s">
        <v>1856</v>
      </c>
      <c r="AU321" s="48">
        <f>(Table1[[#This Row],[Start time]])</f>
        <v>45373.378125000003</v>
      </c>
      <c r="AV321" s="52">
        <f>IF(AND(Table1[[#This Row],[Current Status]]="Closed",AS321&lt;&gt;""),AS321-AU321,"")</f>
        <v>48.62187499999709</v>
      </c>
      <c r="AW321" s="63"/>
      <c r="AX321" s="64"/>
    </row>
    <row r="322" spans="1:50" ht="35.15" customHeight="1" x14ac:dyDescent="0.35">
      <c r="A322" s="20">
        <v>344</v>
      </c>
      <c r="B322" s="21">
        <v>45378.521817129629</v>
      </c>
      <c r="C322" s="21">
        <v>45378.522650462961</v>
      </c>
      <c r="D322" s="32" t="s">
        <v>982</v>
      </c>
      <c r="E322" s="18" t="s">
        <v>981</v>
      </c>
      <c r="F322" s="18" t="s">
        <v>90</v>
      </c>
      <c r="G322" s="18"/>
      <c r="H322" s="18" t="s">
        <v>369</v>
      </c>
      <c r="I322" s="18"/>
      <c r="J322" s="18"/>
      <c r="K322" s="18" t="s">
        <v>98</v>
      </c>
      <c r="L322" s="1"/>
      <c r="M322" s="34"/>
      <c r="N322" s="1" t="s">
        <v>96</v>
      </c>
      <c r="O322" s="18" t="s">
        <v>114</v>
      </c>
      <c r="P322" s="32" t="s">
        <v>115</v>
      </c>
      <c r="Q322" s="18"/>
      <c r="R322" s="18"/>
      <c r="S322" s="38">
        <v>45378</v>
      </c>
      <c r="T322" s="1" t="s">
        <v>697</v>
      </c>
      <c r="U322" s="18" t="s">
        <v>96</v>
      </c>
      <c r="V322" t="s">
        <v>1857</v>
      </c>
      <c r="W322" s="18" t="s">
        <v>385</v>
      </c>
      <c r="X322" s="18" t="s">
        <v>139</v>
      </c>
      <c r="Y322" s="18" t="s">
        <v>1858</v>
      </c>
      <c r="Z322" s="18"/>
      <c r="AA322" s="18" t="s">
        <v>104</v>
      </c>
      <c r="AB322" s="38">
        <v>45385</v>
      </c>
      <c r="AC322" s="7" t="s">
        <v>1296</v>
      </c>
      <c r="AD322" s="38" t="s">
        <v>96</v>
      </c>
      <c r="AE322" s="18" t="s">
        <v>105</v>
      </c>
      <c r="AF322" s="18"/>
      <c r="AG322" s="18" t="s">
        <v>184</v>
      </c>
      <c r="AH322" s="1" t="s">
        <v>108</v>
      </c>
      <c r="AI322" s="1" t="s">
        <v>109</v>
      </c>
      <c r="AJ322" s="36">
        <f>IF(Table1[[#This Row],[Scope]]="Low",1,IF(Table1[[#This Row],[Scope]]="Medium",2,IF(Table1[[#This Row],[Scope]]="High",3,"")))</f>
        <v>2</v>
      </c>
      <c r="AK322" s="36">
        <v>0.5</v>
      </c>
      <c r="AL322" s="18" t="s">
        <v>30</v>
      </c>
      <c r="AM322" s="18" t="s">
        <v>695</v>
      </c>
      <c r="AO322" s="18" t="str">
        <f>_xlfn.TEXTJOIN(", ",TRUE,Table1[[#This Row],[Primary Assignee]:[Tertiary Assignee]])</f>
        <v>Michael Gilman, Logan Webb</v>
      </c>
      <c r="AP322" s="18" t="s">
        <v>111</v>
      </c>
      <c r="AQ322" s="40">
        <v>45379</v>
      </c>
      <c r="AR322" s="40">
        <v>45481</v>
      </c>
      <c r="AS322" s="40">
        <v>45481</v>
      </c>
      <c r="AT322" s="39" t="s">
        <v>1859</v>
      </c>
      <c r="AU322" s="48">
        <f>(Table1[[#This Row],[Start time]])</f>
        <v>45378.521817129629</v>
      </c>
      <c r="AV322" s="52">
        <f>IF(AND(Table1[[#This Row],[Current Status]]="Closed",AS322&lt;&gt;""),AS322-AU322,"")</f>
        <v>102.4781828703708</v>
      </c>
      <c r="AW322" t="s">
        <v>668</v>
      </c>
    </row>
    <row r="323" spans="1:50" ht="35.15" customHeight="1" x14ac:dyDescent="0.35">
      <c r="A323" s="20">
        <v>345</v>
      </c>
      <c r="B323" s="21">
        <v>45379.584652777776</v>
      </c>
      <c r="C323" s="21">
        <v>45379.585833333331</v>
      </c>
      <c r="D323" s="32" t="s">
        <v>982</v>
      </c>
      <c r="E323" s="18" t="s">
        <v>981</v>
      </c>
      <c r="F323" s="18" t="s">
        <v>90</v>
      </c>
      <c r="G323" s="18"/>
      <c r="H323" s="18" t="s">
        <v>91</v>
      </c>
      <c r="I323" s="18"/>
      <c r="J323" s="18"/>
      <c r="K323" s="18" t="s">
        <v>98</v>
      </c>
      <c r="L323" s="1"/>
      <c r="M323" s="34"/>
      <c r="N323" s="1" t="s">
        <v>96</v>
      </c>
      <c r="O323" s="18" t="s">
        <v>429</v>
      </c>
      <c r="P323" s="32" t="s">
        <v>430</v>
      </c>
      <c r="Q323" s="18"/>
      <c r="R323" s="18"/>
      <c r="S323" s="38">
        <v>45380</v>
      </c>
      <c r="T323" s="1" t="s">
        <v>727</v>
      </c>
      <c r="U323" s="18" t="s">
        <v>98</v>
      </c>
      <c r="V323" s="18" t="s">
        <v>1860</v>
      </c>
      <c r="W323" s="18" t="s">
        <v>1641</v>
      </c>
      <c r="X323" s="18" t="s">
        <v>139</v>
      </c>
      <c r="Y323" s="18"/>
      <c r="Z323" s="18"/>
      <c r="AA323" s="18" t="s">
        <v>191</v>
      </c>
      <c r="AB323" s="38">
        <v>45390</v>
      </c>
      <c r="AC323" s="7" t="s">
        <v>1296</v>
      </c>
      <c r="AD323" s="38" t="s">
        <v>96</v>
      </c>
      <c r="AE323" s="18" t="s">
        <v>105</v>
      </c>
      <c r="AF323" s="18"/>
      <c r="AG323" s="18" t="s">
        <v>184</v>
      </c>
      <c r="AH323" s="1" t="s">
        <v>108</v>
      </c>
      <c r="AI323" s="1" t="s">
        <v>109</v>
      </c>
      <c r="AJ323" s="36">
        <f>IF(Table1[[#This Row],[Scope]]="Low",1,IF(Table1[[#This Row],[Scope]]="Medium",2,IF(Table1[[#This Row],[Scope]]="High",3,"")))</f>
        <v>2</v>
      </c>
      <c r="AK323" s="36">
        <v>0.5</v>
      </c>
      <c r="AL323" s="18" t="s">
        <v>695</v>
      </c>
      <c r="AM323" s="18" t="s">
        <v>924</v>
      </c>
      <c r="AN323" s="1" t="s">
        <v>945</v>
      </c>
      <c r="AO323" s="18" t="str">
        <f>_xlfn.TEXTJOIN(", ",TRUE,Table1[[#This Row],[Primary Assignee]:[Tertiary Assignee]])</f>
        <v>Logan Webb, Yi-Hui Chang, (Maddy) Madhusudan Purushothaman</v>
      </c>
      <c r="AP323" s="18" t="s">
        <v>111</v>
      </c>
      <c r="AQ323" s="40">
        <v>45379</v>
      </c>
      <c r="AR323" s="40"/>
      <c r="AS323" s="40">
        <v>45448</v>
      </c>
      <c r="AT323" s="39"/>
      <c r="AU323" s="48">
        <f>(Table1[[#This Row],[Start time]])</f>
        <v>45379.584652777776</v>
      </c>
      <c r="AV323" s="52">
        <f>IF(AND(Table1[[#This Row],[Current Status]]="Closed",AS323&lt;&gt;""),AS323-AU323,"")</f>
        <v>68.415347222224227</v>
      </c>
      <c r="AW323" s="63"/>
      <c r="AX323" s="64"/>
    </row>
    <row r="324" spans="1:50" ht="35.15" customHeight="1" x14ac:dyDescent="0.35">
      <c r="A324" s="20">
        <v>346</v>
      </c>
      <c r="B324" s="21">
        <v>45384.371701388889</v>
      </c>
      <c r="C324" s="21">
        <v>45384.373194444444</v>
      </c>
      <c r="D324" s="32" t="s">
        <v>926</v>
      </c>
      <c r="E324" s="18" t="s">
        <v>927</v>
      </c>
      <c r="F324" s="18" t="s">
        <v>176</v>
      </c>
      <c r="G324" s="18"/>
      <c r="H324" s="18"/>
      <c r="I324" s="18"/>
      <c r="J324" s="18" t="s">
        <v>866</v>
      </c>
      <c r="K324" s="18" t="s">
        <v>98</v>
      </c>
      <c r="L324" s="1"/>
      <c r="M324" s="34"/>
      <c r="N324" s="1" t="s">
        <v>98</v>
      </c>
      <c r="O324" s="18"/>
      <c r="P324" s="32"/>
      <c r="Q324" s="18"/>
      <c r="R324" s="18"/>
      <c r="S324" s="38">
        <v>45384</v>
      </c>
      <c r="T324" s="1" t="s">
        <v>740</v>
      </c>
      <c r="U324" s="18" t="s">
        <v>98</v>
      </c>
      <c r="V324" t="s">
        <v>1861</v>
      </c>
      <c r="W324" s="18" t="s">
        <v>37</v>
      </c>
      <c r="X324" s="18" t="s">
        <v>189</v>
      </c>
      <c r="Y324" s="18" t="s">
        <v>1862</v>
      </c>
      <c r="Z324" s="18"/>
      <c r="AA324" s="18" t="s">
        <v>238</v>
      </c>
      <c r="AB324" s="38"/>
      <c r="AC324" s="7" t="s">
        <v>773</v>
      </c>
      <c r="AD324" s="38" t="s">
        <v>96</v>
      </c>
      <c r="AE324" s="18" t="s">
        <v>192</v>
      </c>
      <c r="AF324" s="18"/>
      <c r="AG324" s="18" t="s">
        <v>774</v>
      </c>
      <c r="AH324" s="1" t="s">
        <v>108</v>
      </c>
      <c r="AI324" s="1" t="s">
        <v>109</v>
      </c>
      <c r="AJ324" s="36">
        <f>IF(Table1[[#This Row],[Scope]]="Low",1,IF(Table1[[#This Row],[Scope]]="Medium",2,IF(Table1[[#This Row],[Scope]]="High",3,"")))</f>
        <v>2</v>
      </c>
      <c r="AK324" s="36">
        <v>0.5</v>
      </c>
      <c r="AL324" s="18" t="s">
        <v>904</v>
      </c>
      <c r="AM324" s="18" t="s">
        <v>924</v>
      </c>
      <c r="AO324" s="18" t="str">
        <f>_xlfn.TEXTJOIN(", ",TRUE,Table1[[#This Row],[Primary Assignee]:[Tertiary Assignee]])</f>
        <v>Rebecca Eakin, Yi-Hui Chang</v>
      </c>
      <c r="AP324" s="18" t="s">
        <v>111</v>
      </c>
      <c r="AQ324" s="40">
        <v>45385</v>
      </c>
      <c r="AR324" s="40"/>
      <c r="AS324" s="40">
        <v>45394</v>
      </c>
      <c r="AT324" s="39" t="s">
        <v>1863</v>
      </c>
      <c r="AU324" s="48">
        <f>(Table1[[#This Row],[Start time]])</f>
        <v>45384.371701388889</v>
      </c>
      <c r="AV324" s="52">
        <f>IF(AND(Table1[[#This Row],[Current Status]]="Closed",AS324&lt;&gt;""),AS324-AU324,"")</f>
        <v>9.6282986111109494</v>
      </c>
    </row>
    <row r="325" spans="1:50" ht="35.15" customHeight="1" x14ac:dyDescent="0.35">
      <c r="A325" s="20">
        <v>347</v>
      </c>
      <c r="B325" s="21">
        <v>45384.464328703703</v>
      </c>
      <c r="C325" s="21">
        <v>45384.470532407409</v>
      </c>
      <c r="D325" s="32" t="s">
        <v>348</v>
      </c>
      <c r="E325" s="18" t="s">
        <v>347</v>
      </c>
      <c r="F325" s="18" t="s">
        <v>90</v>
      </c>
      <c r="G325" s="18"/>
      <c r="H325" s="18" t="s">
        <v>234</v>
      </c>
      <c r="I325" s="18"/>
      <c r="J325" s="18"/>
      <c r="K325" s="18" t="s">
        <v>98</v>
      </c>
      <c r="L325" s="1"/>
      <c r="M325" s="34"/>
      <c r="N325" s="1" t="s">
        <v>98</v>
      </c>
      <c r="O325" s="18"/>
      <c r="P325" s="32"/>
      <c r="Q325" s="18"/>
      <c r="R325" s="18"/>
      <c r="S325" s="38">
        <v>45386</v>
      </c>
      <c r="T325" s="1" t="s">
        <v>727</v>
      </c>
      <c r="U325" s="18" t="s">
        <v>98</v>
      </c>
      <c r="V325" s="18" t="s">
        <v>1864</v>
      </c>
      <c r="W325" s="18" t="s">
        <v>1865</v>
      </c>
      <c r="X325" s="18" t="s">
        <v>202</v>
      </c>
      <c r="Y325" s="18"/>
      <c r="Z325" s="18"/>
      <c r="AA325" s="18" t="s">
        <v>104</v>
      </c>
      <c r="AB325" s="38">
        <v>45401</v>
      </c>
      <c r="AC325" s="7" t="s">
        <v>699</v>
      </c>
      <c r="AD325" s="38" t="s">
        <v>96</v>
      </c>
      <c r="AE325" s="18" t="s">
        <v>165</v>
      </c>
      <c r="AF325" s="18" t="s">
        <v>1866</v>
      </c>
      <c r="AG325" s="18" t="s">
        <v>184</v>
      </c>
      <c r="AH325" s="1" t="s">
        <v>108</v>
      </c>
      <c r="AI325" s="1" t="s">
        <v>109</v>
      </c>
      <c r="AJ325" s="36">
        <f>IF(Table1[[#This Row],[Scope]]="Low",1,IF(Table1[[#This Row],[Scope]]="Medium",2,IF(Table1[[#This Row],[Scope]]="High",3,"")))</f>
        <v>2</v>
      </c>
      <c r="AK325" s="36">
        <v>0.33</v>
      </c>
      <c r="AL325" s="18" t="s">
        <v>904</v>
      </c>
      <c r="AM325" s="18" t="s">
        <v>30</v>
      </c>
      <c r="AO325" s="18" t="str">
        <f>_xlfn.TEXTJOIN(", ",TRUE,Table1[[#This Row],[Primary Assignee]:[Tertiary Assignee]])</f>
        <v>Rebecca Eakin, Michael Gilman</v>
      </c>
      <c r="AP325" s="18" t="s">
        <v>111</v>
      </c>
      <c r="AQ325" s="40">
        <v>45390</v>
      </c>
      <c r="AR325" s="40"/>
      <c r="AS325" s="40">
        <v>45457</v>
      </c>
      <c r="AT325" s="39" t="s">
        <v>1867</v>
      </c>
      <c r="AU325" s="48">
        <f>(Table1[[#This Row],[Start time]])</f>
        <v>45384.464328703703</v>
      </c>
      <c r="AV325" s="52">
        <f>IF(AND(Table1[[#This Row],[Current Status]]="Closed",AS325&lt;&gt;""),AS325-AU325,"")</f>
        <v>72.535671296296641</v>
      </c>
      <c r="AW325" s="63"/>
      <c r="AX325" s="64"/>
    </row>
    <row r="326" spans="1:50" ht="35.15" customHeight="1" x14ac:dyDescent="0.35">
      <c r="A326" s="20">
        <v>348</v>
      </c>
      <c r="B326" s="21">
        <v>45393.691377314812</v>
      </c>
      <c r="C326" s="21">
        <v>45393.712939814817</v>
      </c>
      <c r="D326" s="32" t="s">
        <v>1868</v>
      </c>
      <c r="E326" s="18" t="s">
        <v>1869</v>
      </c>
      <c r="F326" s="18" t="s">
        <v>289</v>
      </c>
      <c r="G326" s="18" t="s">
        <v>290</v>
      </c>
      <c r="H326" s="18"/>
      <c r="I326" s="18"/>
      <c r="J326" s="18"/>
      <c r="K326" s="18" t="s">
        <v>98</v>
      </c>
      <c r="L326" s="1"/>
      <c r="M326" s="34"/>
      <c r="N326" s="1" t="s">
        <v>96</v>
      </c>
      <c r="O326" s="18" t="s">
        <v>1870</v>
      </c>
      <c r="P326" s="32" t="s">
        <v>1871</v>
      </c>
      <c r="Q326" s="18"/>
      <c r="R326" s="18"/>
      <c r="S326" s="38">
        <v>45397</v>
      </c>
      <c r="T326" s="1" t="s">
        <v>715</v>
      </c>
      <c r="U326" s="18" t="s">
        <v>98</v>
      </c>
      <c r="V326" s="18" t="s">
        <v>1872</v>
      </c>
      <c r="W326" s="18" t="s">
        <v>1873</v>
      </c>
      <c r="X326" s="18" t="s">
        <v>139</v>
      </c>
      <c r="Y326" s="18"/>
      <c r="Z326" s="18"/>
      <c r="AA326" s="18" t="s">
        <v>210</v>
      </c>
      <c r="AB326" s="38"/>
      <c r="AC326" s="7" t="s">
        <v>773</v>
      </c>
      <c r="AD326" s="38" t="s">
        <v>720</v>
      </c>
      <c r="AE326" s="18" t="s">
        <v>165</v>
      </c>
      <c r="AF326" s="18" t="s">
        <v>1874</v>
      </c>
      <c r="AG326" s="18" t="s">
        <v>774</v>
      </c>
      <c r="AH326" s="1" t="s">
        <v>108</v>
      </c>
      <c r="AI326" s="1" t="s">
        <v>109</v>
      </c>
      <c r="AJ326" s="36">
        <f>IF(Table1[[#This Row],[Scope]]="Low",1,IF(Table1[[#This Row],[Scope]]="Medium",2,IF(Table1[[#This Row],[Scope]]="High",3,"")))</f>
        <v>2</v>
      </c>
      <c r="AK326" s="36">
        <v>0.5</v>
      </c>
      <c r="AL326" s="18" t="s">
        <v>924</v>
      </c>
      <c r="AM326" s="18" t="s">
        <v>1456</v>
      </c>
      <c r="AN326" s="1" t="s">
        <v>695</v>
      </c>
      <c r="AO326" s="18" t="str">
        <f>_xlfn.TEXTJOIN(", ",TRUE,Table1[[#This Row],[Primary Assignee]:[Tertiary Assignee]])</f>
        <v>Yi-Hui Chang, Sooraj Sreenivasan, Logan Webb</v>
      </c>
      <c r="AP326" s="18" t="s">
        <v>111</v>
      </c>
      <c r="AQ326" s="40">
        <v>45398</v>
      </c>
      <c r="AR326" s="40"/>
      <c r="AS326" s="40">
        <v>45426</v>
      </c>
      <c r="AT326" s="39" t="s">
        <v>1875</v>
      </c>
      <c r="AU326" s="48">
        <f>(Table1[[#This Row],[Start time]])</f>
        <v>45393.691377314812</v>
      </c>
      <c r="AV326" s="52">
        <f>IF(AND(Table1[[#This Row],[Current Status]]="Closed",AS326&lt;&gt;""),AS326-AU326,"")</f>
        <v>32.308622685188311</v>
      </c>
    </row>
    <row r="327" spans="1:50" ht="35.15" customHeight="1" x14ac:dyDescent="0.35">
      <c r="A327" s="20">
        <v>349</v>
      </c>
      <c r="B327" s="21">
        <v>45398.617025462961</v>
      </c>
      <c r="C327" s="21">
        <v>45398.916446759256</v>
      </c>
      <c r="D327" s="32" t="s">
        <v>593</v>
      </c>
      <c r="E327" s="18" t="s">
        <v>594</v>
      </c>
      <c r="F327" s="18" t="s">
        <v>155</v>
      </c>
      <c r="G327" s="18"/>
      <c r="H327" s="18"/>
      <c r="I327" s="18" t="s">
        <v>222</v>
      </c>
      <c r="J327" s="18"/>
      <c r="K327" s="18" t="s">
        <v>98</v>
      </c>
      <c r="L327" s="1"/>
      <c r="M327" s="34"/>
      <c r="N327" s="1" t="s">
        <v>96</v>
      </c>
      <c r="O327" s="18" t="s">
        <v>537</v>
      </c>
      <c r="P327" s="32" t="s">
        <v>536</v>
      </c>
      <c r="Q327" s="18"/>
      <c r="R327" s="18"/>
      <c r="S327" s="38">
        <v>45400</v>
      </c>
      <c r="T327" s="1" t="s">
        <v>740</v>
      </c>
      <c r="U327" s="18" t="s">
        <v>98</v>
      </c>
      <c r="V327" s="18" t="s">
        <v>1876</v>
      </c>
      <c r="W327" s="18" t="s">
        <v>1141</v>
      </c>
      <c r="X327" s="18" t="s">
        <v>130</v>
      </c>
      <c r="Y327" s="18"/>
      <c r="Z327" s="18"/>
      <c r="AA327" s="18" t="s">
        <v>191</v>
      </c>
      <c r="AB327" s="38">
        <v>45412</v>
      </c>
      <c r="AC327" s="7" t="s">
        <v>719</v>
      </c>
      <c r="AD327" s="38" t="s">
        <v>96</v>
      </c>
      <c r="AE327" s="18" t="s">
        <v>120</v>
      </c>
      <c r="AF327" s="18"/>
      <c r="AG327" s="18" t="s">
        <v>774</v>
      </c>
      <c r="AH327" s="1" t="s">
        <v>350</v>
      </c>
      <c r="AI327" s="1" t="s">
        <v>109</v>
      </c>
      <c r="AJ327" s="36">
        <f>IF(Table1[[#This Row],[Scope]]="Low",1,IF(Table1[[#This Row],[Scope]]="Medium",2,IF(Table1[[#This Row],[Scope]]="High",3,"")))</f>
        <v>2</v>
      </c>
      <c r="AK327" s="36">
        <v>0.5</v>
      </c>
      <c r="AL327" s="18"/>
      <c r="AM327" s="18"/>
      <c r="AO327" s="18" t="str">
        <f>_xlfn.TEXTJOIN(", ",TRUE,Table1[[#This Row],[Primary Assignee]:[Tertiary Assignee]])</f>
        <v/>
      </c>
      <c r="AP327" s="18" t="s">
        <v>351</v>
      </c>
      <c r="AQ327" s="40"/>
      <c r="AR327" s="40"/>
      <c r="AS327" s="40"/>
      <c r="AT327" s="39" t="s">
        <v>1877</v>
      </c>
      <c r="AU327" s="48">
        <f>(Table1[[#This Row],[Start time]])</f>
        <v>45398.617025462961</v>
      </c>
      <c r="AV327" s="52" t="str">
        <f>IF(AND(Table1[[#This Row],[Current Status]]="Closed",AS327&lt;&gt;""),AS327-AU327,"")</f>
        <v/>
      </c>
      <c r="AW327" s="63"/>
      <c r="AX327" s="64"/>
    </row>
    <row r="328" spans="1:50" ht="35.15" customHeight="1" x14ac:dyDescent="0.35">
      <c r="A328" s="20">
        <v>350</v>
      </c>
      <c r="B328" s="21">
        <v>45400.543807870374</v>
      </c>
      <c r="C328" s="21">
        <v>45400.545902777776</v>
      </c>
      <c r="D328" s="32" t="s">
        <v>926</v>
      </c>
      <c r="E328" s="18" t="s">
        <v>927</v>
      </c>
      <c r="F328" s="18" t="s">
        <v>176</v>
      </c>
      <c r="G328" s="18"/>
      <c r="H328" s="18"/>
      <c r="I328" s="18"/>
      <c r="J328" s="18" t="s">
        <v>531</v>
      </c>
      <c r="K328" s="18" t="s">
        <v>96</v>
      </c>
      <c r="L328" s="1" t="s">
        <v>1878</v>
      </c>
      <c r="M328" s="34" t="s">
        <v>1879</v>
      </c>
      <c r="N328" s="1" t="s">
        <v>98</v>
      </c>
      <c r="O328" s="18"/>
      <c r="P328" s="32"/>
      <c r="Q328" s="18"/>
      <c r="R328" s="18"/>
      <c r="S328" s="38">
        <v>45401</v>
      </c>
      <c r="T328" s="1" t="s">
        <v>697</v>
      </c>
      <c r="U328" s="18" t="s">
        <v>148</v>
      </c>
      <c r="V328" s="18" t="s">
        <v>149</v>
      </c>
      <c r="W328" s="18" t="s">
        <v>1277</v>
      </c>
      <c r="X328" s="18" t="s">
        <v>189</v>
      </c>
      <c r="Y328" s="18" t="s">
        <v>1880</v>
      </c>
      <c r="Z328" s="18"/>
      <c r="AA328" s="18" t="s">
        <v>152</v>
      </c>
      <c r="AB328" s="38"/>
      <c r="AC328" s="7" t="s">
        <v>773</v>
      </c>
      <c r="AD328" s="38" t="s">
        <v>96</v>
      </c>
      <c r="AE328" s="18" t="s">
        <v>120</v>
      </c>
      <c r="AF328" s="18" t="s">
        <v>1881</v>
      </c>
      <c r="AG328" s="18" t="s">
        <v>184</v>
      </c>
      <c r="AH328" s="1" t="s">
        <v>108</v>
      </c>
      <c r="AI328" s="1" t="s">
        <v>142</v>
      </c>
      <c r="AJ328" s="36">
        <f>IF(Table1[[#This Row],[Scope]]="Low",1,IF(Table1[[#This Row],[Scope]]="Medium",2,IF(Table1[[#This Row],[Scope]]="High",3,"")))</f>
        <v>1</v>
      </c>
      <c r="AK328" s="36">
        <v>0.33</v>
      </c>
      <c r="AL328" s="18" t="s">
        <v>695</v>
      </c>
      <c r="AM328" s="18"/>
      <c r="AO328" s="18" t="str">
        <f>_xlfn.TEXTJOIN(", ",TRUE,Table1[[#This Row],[Primary Assignee]:[Tertiary Assignee]])</f>
        <v>Logan Webb</v>
      </c>
      <c r="AP328" s="18" t="s">
        <v>111</v>
      </c>
      <c r="AQ328" s="40">
        <v>45404</v>
      </c>
      <c r="AR328" s="40"/>
      <c r="AS328" s="40">
        <v>45408</v>
      </c>
      <c r="AT328" s="39" t="s">
        <v>1882</v>
      </c>
      <c r="AU328" s="48">
        <f>(Table1[[#This Row],[Start time]])</f>
        <v>45400.543807870374</v>
      </c>
      <c r="AV328" s="52">
        <f>IF(AND(Table1[[#This Row],[Current Status]]="Closed",AS328&lt;&gt;""),AS328-AU328,"")</f>
        <v>7.4561921296262881</v>
      </c>
    </row>
    <row r="329" spans="1:50" ht="35.15" customHeight="1" x14ac:dyDescent="0.35">
      <c r="A329" s="20">
        <v>351</v>
      </c>
      <c r="B329" s="21">
        <v>45404.441041666665</v>
      </c>
      <c r="C329" s="21">
        <v>45404.443425925929</v>
      </c>
      <c r="D329" s="32" t="s">
        <v>1046</v>
      </c>
      <c r="E329" s="18" t="s">
        <v>1047</v>
      </c>
      <c r="F329" s="18" t="s">
        <v>90</v>
      </c>
      <c r="G329" s="18"/>
      <c r="H329" s="18" t="s">
        <v>1049</v>
      </c>
      <c r="I329" s="18"/>
      <c r="J329" s="18"/>
      <c r="K329" s="18" t="s">
        <v>96</v>
      </c>
      <c r="L329" s="1" t="s">
        <v>1883</v>
      </c>
      <c r="M329" s="34" t="s">
        <v>1884</v>
      </c>
      <c r="N329" s="1" t="s">
        <v>96</v>
      </c>
      <c r="O329" s="18" t="s">
        <v>1885</v>
      </c>
      <c r="P329" s="32" t="s">
        <v>1886</v>
      </c>
      <c r="Q329" s="18"/>
      <c r="R329" s="18"/>
      <c r="S329" s="38">
        <v>45404</v>
      </c>
      <c r="T329" s="1" t="s">
        <v>697</v>
      </c>
      <c r="U329" s="18" t="s">
        <v>148</v>
      </c>
      <c r="V329" s="18" t="s">
        <v>149</v>
      </c>
      <c r="W329" s="18" t="s">
        <v>1054</v>
      </c>
      <c r="X329" s="18" t="s">
        <v>130</v>
      </c>
      <c r="Y329" s="18"/>
      <c r="Z329" s="18"/>
      <c r="AA329" s="18" t="s">
        <v>104</v>
      </c>
      <c r="AB329" s="38">
        <v>45411</v>
      </c>
      <c r="AC329" s="7" t="s">
        <v>699</v>
      </c>
      <c r="AD329" s="38" t="s">
        <v>96</v>
      </c>
      <c r="AE329" s="18" t="s">
        <v>192</v>
      </c>
      <c r="AF329" s="18"/>
      <c r="AG329" s="18" t="s">
        <v>184</v>
      </c>
      <c r="AH329" s="1" t="s">
        <v>893</v>
      </c>
      <c r="AI329" s="1"/>
      <c r="AJ329" s="36" t="str">
        <f>IF(Table1[[#This Row],[Scope]]="Low",1,IF(Table1[[#This Row],[Scope]]="Medium",2,IF(Table1[[#This Row],[Scope]]="High",3,"")))</f>
        <v/>
      </c>
      <c r="AK329" s="36"/>
      <c r="AL329" s="18"/>
      <c r="AM329" s="18"/>
      <c r="AO329" s="18" t="str">
        <f>_xlfn.TEXTJOIN(", ",TRUE,Table1[[#This Row],[Primary Assignee]:[Tertiary Assignee]])</f>
        <v/>
      </c>
      <c r="AP329" s="18" t="s">
        <v>351</v>
      </c>
      <c r="AQ329" s="40"/>
      <c r="AR329" s="40"/>
      <c r="AS329" s="40"/>
      <c r="AT329" s="39" t="s">
        <v>1887</v>
      </c>
      <c r="AU329" s="48">
        <f>(Table1[[#This Row],[Start time]])</f>
        <v>45404.441041666665</v>
      </c>
      <c r="AV329" s="52" t="str">
        <f>IF(AND(Table1[[#This Row],[Current Status]]="Closed",AS329&lt;&gt;""),AS329-AU329,"")</f>
        <v/>
      </c>
      <c r="AW329" s="63"/>
      <c r="AX329" s="64"/>
    </row>
    <row r="330" spans="1:50" ht="35.15" customHeight="1" x14ac:dyDescent="0.35">
      <c r="A330" s="20">
        <v>352</v>
      </c>
      <c r="B330" s="21">
        <v>45405.370949074073</v>
      </c>
      <c r="C330" s="21">
        <v>45405.385601851849</v>
      </c>
      <c r="D330" s="32" t="s">
        <v>216</v>
      </c>
      <c r="E330" s="18" t="s">
        <v>1119</v>
      </c>
      <c r="F330" s="18" t="s">
        <v>90</v>
      </c>
      <c r="G330" s="18"/>
      <c r="H330" s="18" t="s">
        <v>1049</v>
      </c>
      <c r="I330" s="18"/>
      <c r="J330" s="18"/>
      <c r="K330" s="18" t="s">
        <v>98</v>
      </c>
      <c r="L330" s="1"/>
      <c r="M330" s="34"/>
      <c r="N330" s="1" t="s">
        <v>98</v>
      </c>
      <c r="O330" s="18"/>
      <c r="P330" s="32"/>
      <c r="Q330" s="18"/>
      <c r="R330" s="18"/>
      <c r="S330" s="38">
        <v>45415</v>
      </c>
      <c r="T330" s="1" t="s">
        <v>715</v>
      </c>
      <c r="U330" s="18" t="s">
        <v>98</v>
      </c>
      <c r="V330" s="56" t="s">
        <v>1888</v>
      </c>
      <c r="W330" s="18" t="s">
        <v>1889</v>
      </c>
      <c r="X330" s="18" t="s">
        <v>202</v>
      </c>
      <c r="Y330" s="18"/>
      <c r="Z330" s="18"/>
      <c r="AA330" s="18" t="s">
        <v>104</v>
      </c>
      <c r="AB330" s="38">
        <v>45422</v>
      </c>
      <c r="AC330" s="7" t="s">
        <v>699</v>
      </c>
      <c r="AD330" s="38" t="s">
        <v>720</v>
      </c>
      <c r="AE330" s="18" t="s">
        <v>165</v>
      </c>
      <c r="AF330" s="18"/>
      <c r="AG330" s="18" t="s">
        <v>184</v>
      </c>
      <c r="AH330" s="1" t="s">
        <v>108</v>
      </c>
      <c r="AI330" s="1" t="s">
        <v>109</v>
      </c>
      <c r="AJ330" s="36">
        <f>IF(Table1[[#This Row],[Scope]]="Low",1,IF(Table1[[#This Row],[Scope]]="Medium",2,IF(Table1[[#This Row],[Scope]]="High",3,"")))</f>
        <v>2</v>
      </c>
      <c r="AK330" s="36">
        <v>0.33</v>
      </c>
      <c r="AL330" s="18" t="s">
        <v>945</v>
      </c>
      <c r="AM330" s="18" t="s">
        <v>1166</v>
      </c>
      <c r="AO330" s="18" t="str">
        <f>_xlfn.TEXTJOIN(", ",TRUE,Table1[[#This Row],[Primary Assignee]:[Tertiary Assignee]])</f>
        <v>(Maddy) Madhusudan Purushothaman, Cole Butchen</v>
      </c>
      <c r="AP330" s="18" t="s">
        <v>111</v>
      </c>
      <c r="AQ330" s="40">
        <v>45418</v>
      </c>
      <c r="AR330" s="40"/>
      <c r="AS330" s="40">
        <v>45420</v>
      </c>
      <c r="AT330" s="39" t="s">
        <v>1890</v>
      </c>
      <c r="AU330" s="48">
        <f>(Table1[[#This Row],[Start time]])</f>
        <v>45405.370949074073</v>
      </c>
      <c r="AV330" s="52">
        <f>IF(AND(Table1[[#This Row],[Current Status]]="Closed",AS330&lt;&gt;""),AS330-AU330,"")</f>
        <v>14.629050925927004</v>
      </c>
    </row>
    <row r="331" spans="1:50" ht="35.15" customHeight="1" x14ac:dyDescent="0.35">
      <c r="A331" s="20">
        <v>353</v>
      </c>
      <c r="B331" s="21">
        <v>45406.290069444447</v>
      </c>
      <c r="C331" s="21">
        <v>45406.292534722219</v>
      </c>
      <c r="D331" s="32" t="s">
        <v>748</v>
      </c>
      <c r="E331" s="18" t="s">
        <v>749</v>
      </c>
      <c r="F331" s="18" t="s">
        <v>176</v>
      </c>
      <c r="G331" s="18"/>
      <c r="H331" s="18"/>
      <c r="I331" s="18"/>
      <c r="J331" s="18"/>
      <c r="K331" s="18" t="s">
        <v>98</v>
      </c>
      <c r="L331" s="1"/>
      <c r="M331" s="34"/>
      <c r="N331" s="1" t="s">
        <v>98</v>
      </c>
      <c r="O331" s="18" t="s">
        <v>1816</v>
      </c>
      <c r="P331" s="32" t="s">
        <v>1817</v>
      </c>
      <c r="Q331" s="18"/>
      <c r="R331" s="18"/>
      <c r="S331" s="38">
        <v>45406</v>
      </c>
      <c r="T331" s="1" t="s">
        <v>740</v>
      </c>
      <c r="U331" s="18" t="s">
        <v>98</v>
      </c>
      <c r="V331" s="56" t="s">
        <v>1891</v>
      </c>
      <c r="W331" s="18" t="s">
        <v>1892</v>
      </c>
      <c r="X331" s="18" t="s">
        <v>189</v>
      </c>
      <c r="Y331" s="18"/>
      <c r="Z331" s="18"/>
      <c r="AA331" s="18" t="s">
        <v>104</v>
      </c>
      <c r="AB331" s="38">
        <v>45412</v>
      </c>
      <c r="AC331" s="7" t="s">
        <v>699</v>
      </c>
      <c r="AD331" s="38" t="s">
        <v>96</v>
      </c>
      <c r="AE331" s="18" t="s">
        <v>120</v>
      </c>
      <c r="AF331" s="18"/>
      <c r="AG331" s="18" t="s">
        <v>184</v>
      </c>
      <c r="AH331" s="1" t="s">
        <v>108</v>
      </c>
      <c r="AI331" s="1" t="s">
        <v>109</v>
      </c>
      <c r="AJ331" s="36">
        <f>IF(Table1[[#This Row],[Scope]]="Low",1,IF(Table1[[#This Row],[Scope]]="Medium",2,IF(Table1[[#This Row],[Scope]]="High",3,"")))</f>
        <v>2</v>
      </c>
      <c r="AK331" s="36">
        <v>0.5</v>
      </c>
      <c r="AL331" s="18" t="s">
        <v>713</v>
      </c>
      <c r="AM331" s="18" t="s">
        <v>973</v>
      </c>
      <c r="AO331" s="18" t="str">
        <f>_xlfn.TEXTJOIN(", ",TRUE,Table1[[#This Row],[Primary Assignee]:[Tertiary Assignee]])</f>
        <v>Joann Boduch, Amit Augustine Singh</v>
      </c>
      <c r="AP331" s="18" t="s">
        <v>111</v>
      </c>
      <c r="AQ331" s="40">
        <v>45406</v>
      </c>
      <c r="AR331" s="40"/>
      <c r="AS331" s="40">
        <v>45429</v>
      </c>
      <c r="AT331" s="39"/>
      <c r="AU331" s="48">
        <f>(Table1[[#This Row],[Start time]])</f>
        <v>45406.290069444447</v>
      </c>
      <c r="AV331" s="52">
        <f>IF(AND(Table1[[#This Row],[Current Status]]="Closed",AS331&lt;&gt;""),AS331-AU331,"")</f>
        <v>22.709930555553001</v>
      </c>
      <c r="AW331" s="63" t="s">
        <v>668</v>
      </c>
      <c r="AX331" s="64"/>
    </row>
    <row r="332" spans="1:50" ht="35.15" customHeight="1" x14ac:dyDescent="0.35">
      <c r="A332" s="20">
        <v>354</v>
      </c>
      <c r="B332" s="21">
        <v>45406.421435185184</v>
      </c>
      <c r="C332" s="21">
        <v>45406.422777777778</v>
      </c>
      <c r="D332" s="32" t="s">
        <v>982</v>
      </c>
      <c r="E332" s="18" t="s">
        <v>981</v>
      </c>
      <c r="F332" s="18" t="s">
        <v>90</v>
      </c>
      <c r="G332" s="18"/>
      <c r="H332" s="18" t="s">
        <v>858</v>
      </c>
      <c r="I332" s="18"/>
      <c r="J332" s="18"/>
      <c r="K332" s="18" t="s">
        <v>96</v>
      </c>
      <c r="L332" s="1" t="s">
        <v>1893</v>
      </c>
      <c r="M332" s="34" t="s">
        <v>1894</v>
      </c>
      <c r="N332" s="1" t="s">
        <v>96</v>
      </c>
      <c r="O332" s="18" t="s">
        <v>114</v>
      </c>
      <c r="P332" s="32" t="s">
        <v>115</v>
      </c>
      <c r="Q332" s="18"/>
      <c r="R332" s="18"/>
      <c r="S332" s="38">
        <v>45411</v>
      </c>
      <c r="T332" s="1" t="s">
        <v>727</v>
      </c>
      <c r="U332" s="18" t="s">
        <v>98</v>
      </c>
      <c r="V332" s="56" t="s">
        <v>1895</v>
      </c>
      <c r="W332" s="18" t="s">
        <v>1896</v>
      </c>
      <c r="X332" s="18" t="s">
        <v>139</v>
      </c>
      <c r="Y332" s="18"/>
      <c r="Z332" s="18"/>
      <c r="AA332" s="18" t="s">
        <v>238</v>
      </c>
      <c r="AB332" s="38"/>
      <c r="AC332" s="7" t="s">
        <v>1897</v>
      </c>
      <c r="AD332" s="38" t="s">
        <v>96</v>
      </c>
      <c r="AE332" s="18" t="s">
        <v>120</v>
      </c>
      <c r="AF332" s="18"/>
      <c r="AG332" s="18" t="s">
        <v>184</v>
      </c>
      <c r="AH332" s="1" t="s">
        <v>893</v>
      </c>
      <c r="AI332" s="1"/>
      <c r="AJ332" s="36"/>
      <c r="AK332" s="36"/>
      <c r="AL332" s="18"/>
      <c r="AM332" s="18"/>
      <c r="AO332" s="18" t="str">
        <f>_xlfn.TEXTJOIN(", ",TRUE,Table1[[#This Row],[Primary Assignee]:[Tertiary Assignee]])</f>
        <v/>
      </c>
      <c r="AP332" s="18" t="s">
        <v>351</v>
      </c>
      <c r="AQ332" s="40"/>
      <c r="AR332" s="40"/>
      <c r="AS332" s="40"/>
      <c r="AT332" s="39" t="s">
        <v>1898</v>
      </c>
      <c r="AU332" s="48">
        <f>(Table1[[#This Row],[Start time]])</f>
        <v>45406.421435185184</v>
      </c>
      <c r="AV332" s="52" t="str">
        <f>IF(AND(Table1[[#This Row],[Current Status]]="Closed",AS332&lt;&gt;""),AS332-AU332,"")</f>
        <v/>
      </c>
      <c r="AW332" t="s">
        <v>668</v>
      </c>
    </row>
    <row r="333" spans="1:50" ht="35.15" customHeight="1" x14ac:dyDescent="0.35">
      <c r="A333" s="20">
        <v>355</v>
      </c>
      <c r="B333" s="21">
        <v>45411.513344907406</v>
      </c>
      <c r="C333" s="21">
        <v>45411.526701388888</v>
      </c>
      <c r="D333" s="32" t="s">
        <v>1745</v>
      </c>
      <c r="E333" s="18" t="s">
        <v>1744</v>
      </c>
      <c r="F333" s="18" t="s">
        <v>90</v>
      </c>
      <c r="G333" s="18"/>
      <c r="H333" s="18" t="s">
        <v>91</v>
      </c>
      <c r="I333" s="18"/>
      <c r="J333" s="18"/>
      <c r="K333" s="18" t="s">
        <v>98</v>
      </c>
      <c r="L333" s="1"/>
      <c r="M333" s="34"/>
      <c r="N333" s="1" t="s">
        <v>96</v>
      </c>
      <c r="O333" s="18" t="s">
        <v>1899</v>
      </c>
      <c r="P333" s="32" t="s">
        <v>1900</v>
      </c>
      <c r="Q333" s="18"/>
      <c r="R333" s="18"/>
      <c r="S333" s="38">
        <v>45412</v>
      </c>
      <c r="T333" s="1" t="s">
        <v>727</v>
      </c>
      <c r="U333" s="18" t="s">
        <v>98</v>
      </c>
      <c r="V333" t="s">
        <v>1901</v>
      </c>
      <c r="W333" s="18" t="s">
        <v>1837</v>
      </c>
      <c r="X333" s="18" t="s">
        <v>202</v>
      </c>
      <c r="Y333" s="18"/>
      <c r="Z333" s="18"/>
      <c r="AA333" s="18" t="s">
        <v>104</v>
      </c>
      <c r="AB333" s="38">
        <v>45422</v>
      </c>
      <c r="AC333" s="7" t="s">
        <v>848</v>
      </c>
      <c r="AD333" s="38" t="s">
        <v>96</v>
      </c>
      <c r="AE333" s="18" t="s">
        <v>120</v>
      </c>
      <c r="AF333" s="18" t="s">
        <v>1902</v>
      </c>
      <c r="AG333" s="18" t="s">
        <v>184</v>
      </c>
      <c r="AH333" s="1" t="s">
        <v>108</v>
      </c>
      <c r="AI333" s="1" t="s">
        <v>109</v>
      </c>
      <c r="AJ333" s="36">
        <f>IF(Table1[[#This Row],[Scope]]="Low",1,IF(Table1[[#This Row],[Scope]]="Medium",2,IF(Table1[[#This Row],[Scope]]="High",3,"")))</f>
        <v>2</v>
      </c>
      <c r="AK333" s="36">
        <v>0.5</v>
      </c>
      <c r="AL333" s="18" t="s">
        <v>904</v>
      </c>
      <c r="AM333" s="18"/>
      <c r="AO333" s="18" t="str">
        <f>_xlfn.TEXTJOIN(", ",TRUE,Table1[[#This Row],[Primary Assignee]:[Tertiary Assignee]])</f>
        <v>Rebecca Eakin</v>
      </c>
      <c r="AP333" s="18" t="s">
        <v>111</v>
      </c>
      <c r="AQ333" s="40">
        <v>45413</v>
      </c>
      <c r="AR333" s="40"/>
      <c r="AS333" s="40">
        <v>45425</v>
      </c>
      <c r="AT333" s="39"/>
      <c r="AU333" s="48">
        <f>(Table1[[#This Row],[Start time]])</f>
        <v>45411.513344907406</v>
      </c>
      <c r="AV333" s="52">
        <f>IF(AND(Table1[[#This Row],[Current Status]]="Closed",AS333&lt;&gt;""),AS333-AU333,"")</f>
        <v>13.486655092594447</v>
      </c>
      <c r="AW333" s="63"/>
      <c r="AX333" s="64"/>
    </row>
    <row r="334" spans="1:50" ht="35.15" customHeight="1" x14ac:dyDescent="0.35">
      <c r="A334" s="20">
        <v>356</v>
      </c>
      <c r="B334" s="21">
        <v>45411.676898148151</v>
      </c>
      <c r="C334" s="21">
        <v>45411.707800925928</v>
      </c>
      <c r="D334" s="32" t="s">
        <v>197</v>
      </c>
      <c r="E334" s="18" t="s">
        <v>365</v>
      </c>
      <c r="F334" s="18" t="s">
        <v>90</v>
      </c>
      <c r="G334" s="18"/>
      <c r="H334" s="18" t="s">
        <v>369</v>
      </c>
      <c r="I334" s="18"/>
      <c r="J334" s="18"/>
      <c r="K334" s="18" t="s">
        <v>98</v>
      </c>
      <c r="L334" s="1"/>
      <c r="M334" s="34"/>
      <c r="N334" s="1" t="s">
        <v>96</v>
      </c>
      <c r="O334" s="18" t="s">
        <v>370</v>
      </c>
      <c r="P334" s="32" t="s">
        <v>371</v>
      </c>
      <c r="Q334" s="18"/>
      <c r="R334" s="18"/>
      <c r="S334" s="38">
        <v>45412</v>
      </c>
      <c r="T334" s="1" t="s">
        <v>740</v>
      </c>
      <c r="U334" s="18" t="s">
        <v>98</v>
      </c>
      <c r="V334" s="56" t="s">
        <v>1903</v>
      </c>
      <c r="W334" s="18" t="s">
        <v>1904</v>
      </c>
      <c r="X334" s="18" t="s">
        <v>202</v>
      </c>
      <c r="Y334" s="18"/>
      <c r="Z334" s="18"/>
      <c r="AA334" s="18" t="s">
        <v>191</v>
      </c>
      <c r="AB334" s="38">
        <v>45415</v>
      </c>
      <c r="AC334" s="7" t="s">
        <v>789</v>
      </c>
      <c r="AD334" s="38" t="s">
        <v>96</v>
      </c>
      <c r="AE334" s="18" t="s">
        <v>120</v>
      </c>
      <c r="AF334" s="18" t="s">
        <v>1905</v>
      </c>
      <c r="AG334" s="18" t="s">
        <v>184</v>
      </c>
      <c r="AH334" s="1" t="s">
        <v>108</v>
      </c>
      <c r="AI334" s="1" t="s">
        <v>166</v>
      </c>
      <c r="AJ334" s="36">
        <f>IF(Table1[[#This Row],[Scope]]="Low",1,IF(Table1[[#This Row],[Scope]]="Medium",2,IF(Table1[[#This Row],[Scope]]="High",3,"")))</f>
        <v>3</v>
      </c>
      <c r="AK334" s="36">
        <v>0.5</v>
      </c>
      <c r="AL334" s="18" t="s">
        <v>1298</v>
      </c>
      <c r="AM334" s="18" t="s">
        <v>1166</v>
      </c>
      <c r="AN334" s="18" t="s">
        <v>945</v>
      </c>
      <c r="AO334" s="18" t="str">
        <f>_xlfn.TEXTJOIN(", ",TRUE,Table1[[#This Row],[Primary Assignee]:[Tertiary Assignee]])</f>
        <v>Shwetha Chandrashekhar, Cole Butchen, (Maddy) Madhusudan Purushothaman</v>
      </c>
      <c r="AP334" s="18" t="s">
        <v>111</v>
      </c>
      <c r="AQ334" s="40"/>
      <c r="AR334" s="40"/>
      <c r="AS334" s="40">
        <v>45415</v>
      </c>
      <c r="AT334" s="39"/>
      <c r="AU334" s="48">
        <f>(Table1[[#This Row],[Start time]])</f>
        <v>45411.676898148151</v>
      </c>
      <c r="AV334" s="52">
        <f>IF(AND(Table1[[#This Row],[Current Status]]="Closed",AS334&lt;&gt;""),AS334-AU334,"")</f>
        <v>3.32310185184906</v>
      </c>
      <c r="AW334" t="s">
        <v>279</v>
      </c>
    </row>
    <row r="335" spans="1:50" ht="35.15" customHeight="1" x14ac:dyDescent="0.35">
      <c r="A335" s="20">
        <v>357</v>
      </c>
      <c r="B335" s="21">
        <v>45414.378680555557</v>
      </c>
      <c r="C335" s="21">
        <v>45414.38113425926</v>
      </c>
      <c r="D335" s="32" t="s">
        <v>428</v>
      </c>
      <c r="E335" s="18" t="s">
        <v>241</v>
      </c>
      <c r="F335" s="18" t="s">
        <v>90</v>
      </c>
      <c r="G335" s="18"/>
      <c r="H335" s="18" t="s">
        <v>369</v>
      </c>
      <c r="I335" s="18"/>
      <c r="J335" s="18"/>
      <c r="K335" s="18" t="s">
        <v>98</v>
      </c>
      <c r="L335" s="1"/>
      <c r="M335" s="34"/>
      <c r="N335" s="1" t="s">
        <v>96</v>
      </c>
      <c r="O335" s="18" t="s">
        <v>1906</v>
      </c>
      <c r="P335" s="32" t="s">
        <v>1907</v>
      </c>
      <c r="Q335" s="18"/>
      <c r="R335" s="18"/>
      <c r="S335" s="38">
        <v>45414</v>
      </c>
      <c r="T335" s="1" t="s">
        <v>740</v>
      </c>
      <c r="U335" s="18" t="s">
        <v>96</v>
      </c>
      <c r="V335" s="56" t="s">
        <v>149</v>
      </c>
      <c r="W335" s="18" t="s">
        <v>385</v>
      </c>
      <c r="X335" s="18" t="s">
        <v>139</v>
      </c>
      <c r="Y335" s="18" t="s">
        <v>1908</v>
      </c>
      <c r="Z335" s="18"/>
      <c r="AA335" s="18" t="s">
        <v>210</v>
      </c>
      <c r="AB335" s="38"/>
      <c r="AC335" s="7" t="s">
        <v>789</v>
      </c>
      <c r="AD335" s="38" t="s">
        <v>98</v>
      </c>
      <c r="AE335" s="18" t="s">
        <v>165</v>
      </c>
      <c r="AF335" s="18"/>
      <c r="AG335" s="18" t="s">
        <v>184</v>
      </c>
      <c r="AH335" s="1" t="s">
        <v>350</v>
      </c>
      <c r="AI335" s="1"/>
      <c r="AJ335" s="36" t="str">
        <f>IF(Table1[[#This Row],[Scope]]="Low",1,IF(Table1[[#This Row],[Scope]]="Medium",2,IF(Table1[[#This Row],[Scope]]="High",3,"")))</f>
        <v/>
      </c>
      <c r="AK335" s="36"/>
      <c r="AL335" s="18"/>
      <c r="AM335" s="18"/>
      <c r="AO335" s="18" t="str">
        <f>_xlfn.TEXTJOIN(", ",TRUE,Table1[[#This Row],[Primary Assignee]:[Tertiary Assignee]])</f>
        <v/>
      </c>
      <c r="AP335" s="18" t="s">
        <v>351</v>
      </c>
      <c r="AQ335" s="40"/>
      <c r="AR335" s="40"/>
      <c r="AS335" s="40"/>
      <c r="AT335" s="39" t="s">
        <v>1909</v>
      </c>
      <c r="AU335" s="48">
        <f>(Table1[[#This Row],[Start time]])</f>
        <v>45414.378680555557</v>
      </c>
      <c r="AV335" s="52" t="str">
        <f>IF(AND(Table1[[#This Row],[Current Status]]="Closed",AS335&lt;&gt;""),AS335-AU335,"")</f>
        <v/>
      </c>
      <c r="AW335" s="63"/>
      <c r="AX335" s="64"/>
    </row>
    <row r="336" spans="1:50" ht="35.15" customHeight="1" x14ac:dyDescent="0.35">
      <c r="A336" s="20">
        <v>358</v>
      </c>
      <c r="B336" s="21">
        <v>45414.457118055558</v>
      </c>
      <c r="C336" s="21">
        <v>45414.47755787037</v>
      </c>
      <c r="D336" s="32" t="s">
        <v>1910</v>
      </c>
      <c r="E336" s="18" t="s">
        <v>1911</v>
      </c>
      <c r="F336" s="18" t="s">
        <v>176</v>
      </c>
      <c r="G336" s="18"/>
      <c r="H336" s="18"/>
      <c r="I336" s="18"/>
      <c r="J336" s="18" t="s">
        <v>963</v>
      </c>
      <c r="K336" s="18">
        <v>0</v>
      </c>
      <c r="L336" s="1" t="s">
        <v>1912</v>
      </c>
      <c r="M336" s="34" t="s">
        <v>1913</v>
      </c>
      <c r="N336" s="1" t="s">
        <v>96</v>
      </c>
      <c r="O336" s="18" t="s">
        <v>1912</v>
      </c>
      <c r="P336" s="32" t="s">
        <v>1913</v>
      </c>
      <c r="Q336" s="18"/>
      <c r="R336" s="18"/>
      <c r="S336" s="38">
        <v>45414</v>
      </c>
      <c r="T336" s="1" t="s">
        <v>697</v>
      </c>
      <c r="U336" s="18" t="s">
        <v>98</v>
      </c>
      <c r="V336" s="56" t="s">
        <v>1914</v>
      </c>
      <c r="W336" s="18" t="s">
        <v>1915</v>
      </c>
      <c r="X336" s="18" t="s">
        <v>130</v>
      </c>
      <c r="Y336" s="18" t="s">
        <v>1916</v>
      </c>
      <c r="Z336" s="18"/>
      <c r="AA336" s="18" t="s">
        <v>191</v>
      </c>
      <c r="AB336" s="38">
        <v>45422</v>
      </c>
      <c r="AC336" s="7" t="s">
        <v>1917</v>
      </c>
      <c r="AD336" s="38" t="s">
        <v>720</v>
      </c>
      <c r="AE336" s="18" t="s">
        <v>120</v>
      </c>
      <c r="AF336" s="18" t="s">
        <v>1918</v>
      </c>
      <c r="AG336" s="18" t="s">
        <v>774</v>
      </c>
      <c r="AH336" s="1" t="s">
        <v>108</v>
      </c>
      <c r="AI336" s="1" t="s">
        <v>166</v>
      </c>
      <c r="AJ336" s="36">
        <f>IF(Table1[[#This Row],[Scope]]="Low",1,IF(Table1[[#This Row],[Scope]]="Medium",2,IF(Table1[[#This Row],[Scope]]="High",3,"")))</f>
        <v>3</v>
      </c>
      <c r="AK336" s="36">
        <v>0.33</v>
      </c>
      <c r="AL336" s="18" t="s">
        <v>924</v>
      </c>
      <c r="AM336" s="18" t="s">
        <v>945</v>
      </c>
      <c r="AO336" s="18" t="str">
        <f>_xlfn.TEXTJOIN(", ",TRUE,Table1[[#This Row],[Primary Assignee]:[Tertiary Assignee]])</f>
        <v>Yi-Hui Chang, (Maddy) Madhusudan Purushothaman</v>
      </c>
      <c r="AP336" s="18" t="s">
        <v>111</v>
      </c>
      <c r="AQ336" s="40">
        <v>45418</v>
      </c>
      <c r="AR336" s="40"/>
      <c r="AS336" s="40">
        <v>45434</v>
      </c>
      <c r="AT336" s="39" t="s">
        <v>1919</v>
      </c>
      <c r="AU336" s="48">
        <f>(Table1[[#This Row],[Start time]])</f>
        <v>45414.457118055558</v>
      </c>
      <c r="AV336" s="52">
        <f>IF(AND(Table1[[#This Row],[Current Status]]="Closed",AS336&lt;&gt;""),AS336-AU336,"")</f>
        <v>19.542881944442343</v>
      </c>
    </row>
    <row r="337" spans="1:50" ht="35.15" customHeight="1" x14ac:dyDescent="0.35">
      <c r="A337" s="20">
        <v>359</v>
      </c>
      <c r="B337" s="21">
        <v>45414.584502314814</v>
      </c>
      <c r="C337" s="21">
        <v>45414.588333333333</v>
      </c>
      <c r="D337" s="32" t="s">
        <v>1920</v>
      </c>
      <c r="E337" s="18" t="s">
        <v>1921</v>
      </c>
      <c r="F337" s="18" t="s">
        <v>90</v>
      </c>
      <c r="G337" s="18"/>
      <c r="H337" s="18" t="s">
        <v>91</v>
      </c>
      <c r="I337" s="18"/>
      <c r="J337" s="18"/>
      <c r="K337" s="18" t="s">
        <v>98</v>
      </c>
      <c r="L337" s="1"/>
      <c r="M337" s="34"/>
      <c r="N337" s="1" t="s">
        <v>98</v>
      </c>
      <c r="O337" s="18"/>
      <c r="P337" s="32"/>
      <c r="Q337" s="18"/>
      <c r="R337" s="18"/>
      <c r="S337" s="38">
        <v>45415</v>
      </c>
      <c r="T337" s="1" t="s">
        <v>697</v>
      </c>
      <c r="U337" s="18" t="s">
        <v>98</v>
      </c>
      <c r="V337" s="18" t="s">
        <v>1922</v>
      </c>
      <c r="W337" s="18" t="s">
        <v>1923</v>
      </c>
      <c r="X337" s="18" t="s">
        <v>202</v>
      </c>
      <c r="Y337" s="18"/>
      <c r="Z337" s="18"/>
      <c r="AA337" s="18" t="s">
        <v>191</v>
      </c>
      <c r="AB337" s="38">
        <v>45422</v>
      </c>
      <c r="AC337" s="7" t="s">
        <v>723</v>
      </c>
      <c r="AD337" s="38" t="s">
        <v>720</v>
      </c>
      <c r="AE337" s="18" t="s">
        <v>165</v>
      </c>
      <c r="AF337" s="18" t="s">
        <v>1924</v>
      </c>
      <c r="AG337" s="18" t="s">
        <v>184</v>
      </c>
      <c r="AH337" s="1" t="s">
        <v>108</v>
      </c>
      <c r="AI337" s="1" t="s">
        <v>109</v>
      </c>
      <c r="AJ337" s="36">
        <f>IF(Table1[[#This Row],[Scope]]="Low",1,IF(Table1[[#This Row],[Scope]]="Medium",2,IF(Table1[[#This Row],[Scope]]="High",3,"")))</f>
        <v>2</v>
      </c>
      <c r="AK337" s="36">
        <v>0.5</v>
      </c>
      <c r="AL337" s="18" t="s">
        <v>1456</v>
      </c>
      <c r="AM337" s="18"/>
      <c r="AO337" s="18" t="str">
        <f>_xlfn.TEXTJOIN(", ",TRUE,Table1[[#This Row],[Primary Assignee]:[Tertiary Assignee]])</f>
        <v>Sooraj Sreenivasan</v>
      </c>
      <c r="AP337" s="18" t="s">
        <v>111</v>
      </c>
      <c r="AQ337" s="40">
        <v>45418</v>
      </c>
      <c r="AR337" s="40"/>
      <c r="AS337" s="40">
        <v>45436</v>
      </c>
      <c r="AT337" s="39" t="s">
        <v>1925</v>
      </c>
      <c r="AU337" s="48">
        <f>(Table1[[#This Row],[Start time]])</f>
        <v>45414.584502314814</v>
      </c>
      <c r="AV337" s="52">
        <f>IF(AND(Table1[[#This Row],[Current Status]]="Closed",AS337&lt;&gt;""),AS337-AU337,"")</f>
        <v>21.415497685185983</v>
      </c>
      <c r="AW337" s="63"/>
      <c r="AX337" s="64"/>
    </row>
    <row r="338" spans="1:50" ht="35.15" customHeight="1" x14ac:dyDescent="0.35">
      <c r="A338" s="20">
        <v>360</v>
      </c>
      <c r="B338" s="21">
        <v>45414.594780092593</v>
      </c>
      <c r="C338" s="21">
        <v>45414.597719907404</v>
      </c>
      <c r="D338" s="32" t="s">
        <v>93</v>
      </c>
      <c r="E338" s="18" t="s">
        <v>92</v>
      </c>
      <c r="F338" s="18" t="s">
        <v>176</v>
      </c>
      <c r="G338" s="18"/>
      <c r="H338" s="18"/>
      <c r="I338" s="18"/>
      <c r="J338" s="18" t="s">
        <v>531</v>
      </c>
      <c r="K338" s="18" t="s">
        <v>98</v>
      </c>
      <c r="L338" s="1"/>
      <c r="M338" s="34"/>
      <c r="N338" s="1" t="s">
        <v>96</v>
      </c>
      <c r="O338" s="18" t="s">
        <v>1926</v>
      </c>
      <c r="P338" s="32" t="s">
        <v>1927</v>
      </c>
      <c r="Q338" s="18"/>
      <c r="R338" s="18"/>
      <c r="S338" s="38">
        <v>45415</v>
      </c>
      <c r="T338" s="1" t="s">
        <v>697</v>
      </c>
      <c r="U338" s="18" t="s">
        <v>96</v>
      </c>
      <c r="V338" s="56" t="s">
        <v>149</v>
      </c>
      <c r="W338" s="18" t="s">
        <v>1928</v>
      </c>
      <c r="X338" s="18" t="s">
        <v>101</v>
      </c>
      <c r="Y338" s="18" t="s">
        <v>1929</v>
      </c>
      <c r="Z338" s="18"/>
      <c r="AA338" s="18" t="s">
        <v>191</v>
      </c>
      <c r="AB338" s="38">
        <v>45422</v>
      </c>
      <c r="AC338" s="7" t="s">
        <v>789</v>
      </c>
      <c r="AD338" s="38" t="s">
        <v>720</v>
      </c>
      <c r="AE338" s="18" t="s">
        <v>120</v>
      </c>
      <c r="AF338" s="18" t="s">
        <v>1930</v>
      </c>
      <c r="AG338" s="18" t="s">
        <v>184</v>
      </c>
      <c r="AH338" s="1" t="s">
        <v>350</v>
      </c>
      <c r="AI338" s="1"/>
      <c r="AJ338" s="36" t="str">
        <f>IF(Table1[[#This Row],[Scope]]="Low",1,IF(Table1[[#This Row],[Scope]]="Medium",2,IF(Table1[[#This Row],[Scope]]="High",3,"")))</f>
        <v/>
      </c>
      <c r="AK338" s="36"/>
      <c r="AL338" s="18"/>
      <c r="AM338" s="18"/>
      <c r="AO338" s="18" t="str">
        <f>_xlfn.TEXTJOIN(", ",TRUE,Table1[[#This Row],[Primary Assignee]:[Tertiary Assignee]])</f>
        <v/>
      </c>
      <c r="AP338" s="18" t="s">
        <v>351</v>
      </c>
      <c r="AQ338" s="40"/>
      <c r="AR338" s="40"/>
      <c r="AS338" s="40"/>
      <c r="AT338" s="39"/>
      <c r="AU338" s="48">
        <f>(Table1[[#This Row],[Start time]])</f>
        <v>45414.594780092593</v>
      </c>
      <c r="AV338" s="52" t="str">
        <f>IF(AND(Table1[[#This Row],[Current Status]]="Closed",AS338&lt;&gt;""),AS338-AU338,"")</f>
        <v/>
      </c>
    </row>
    <row r="339" spans="1:50" ht="35.15" customHeight="1" x14ac:dyDescent="0.35">
      <c r="A339" s="20">
        <v>361</v>
      </c>
      <c r="B339" s="21">
        <v>45415.282546296294</v>
      </c>
      <c r="C339" s="21">
        <v>45415.288773148146</v>
      </c>
      <c r="D339" s="32" t="s">
        <v>1931</v>
      </c>
      <c r="E339" s="18" t="s">
        <v>1932</v>
      </c>
      <c r="F339" s="18" t="s">
        <v>90</v>
      </c>
      <c r="G339" s="18"/>
      <c r="H339" s="18" t="s">
        <v>91</v>
      </c>
      <c r="I339" s="18"/>
      <c r="J339" s="18"/>
      <c r="K339" s="18" t="s">
        <v>96</v>
      </c>
      <c r="L339" s="1" t="s">
        <v>1564</v>
      </c>
      <c r="M339" s="34" t="s">
        <v>1563</v>
      </c>
      <c r="N339" s="1" t="s">
        <v>98</v>
      </c>
      <c r="O339" s="18"/>
      <c r="P339" s="32"/>
      <c r="Q339" s="18"/>
      <c r="R339" s="18"/>
      <c r="S339" s="38">
        <v>45425</v>
      </c>
      <c r="T339" s="1" t="s">
        <v>727</v>
      </c>
      <c r="U339" s="18" t="s">
        <v>148</v>
      </c>
      <c r="V339" s="56" t="s">
        <v>149</v>
      </c>
      <c r="W339" s="18" t="s">
        <v>1933</v>
      </c>
      <c r="X339" s="18" t="s">
        <v>101</v>
      </c>
      <c r="Y339" s="18"/>
      <c r="Z339" s="18"/>
      <c r="AA339" s="18"/>
      <c r="AB339" s="38"/>
      <c r="AC339" s="7" t="s">
        <v>1934</v>
      </c>
      <c r="AD339" s="38" t="s">
        <v>96</v>
      </c>
      <c r="AE339" s="18" t="s">
        <v>120</v>
      </c>
      <c r="AF339" s="18" t="s">
        <v>1935</v>
      </c>
      <c r="AG339" s="18" t="s">
        <v>184</v>
      </c>
      <c r="AH339" s="1" t="s">
        <v>108</v>
      </c>
      <c r="AI339" s="1" t="s">
        <v>109</v>
      </c>
      <c r="AJ339" s="36">
        <f>IF(Table1[[#This Row],[Scope]]="Low",1,IF(Table1[[#This Row],[Scope]]="Medium",2,IF(Table1[[#This Row],[Scope]]="High",3,"")))</f>
        <v>2</v>
      </c>
      <c r="AK339" s="36">
        <v>1</v>
      </c>
      <c r="AL339" s="18" t="s">
        <v>1298</v>
      </c>
      <c r="AM339" s="18"/>
      <c r="AO339" s="18" t="str">
        <f>_xlfn.TEXTJOIN(", ",TRUE,Table1[[#This Row],[Primary Assignee]:[Tertiary Assignee]])</f>
        <v>Shwetha Chandrashekhar</v>
      </c>
      <c r="AP339" s="18" t="s">
        <v>111</v>
      </c>
      <c r="AQ339" s="40">
        <v>45419</v>
      </c>
      <c r="AR339" s="40"/>
      <c r="AS339" s="40">
        <v>45456</v>
      </c>
      <c r="AT339" s="39"/>
      <c r="AU339" s="48">
        <f>(Table1[[#This Row],[Start time]])</f>
        <v>45415.282546296294</v>
      </c>
      <c r="AV339" s="52">
        <f>IF(AND(Table1[[#This Row],[Current Status]]="Closed",AS339&lt;&gt;""),AS339-AU339,"")</f>
        <v>40.717453703706269</v>
      </c>
      <c r="AW339" s="63"/>
      <c r="AX339" s="64"/>
    </row>
    <row r="340" spans="1:50" ht="35.15" customHeight="1" x14ac:dyDescent="0.35">
      <c r="A340" s="20">
        <v>362</v>
      </c>
      <c r="B340" s="21">
        <v>45420.5471412037</v>
      </c>
      <c r="C340" s="21">
        <v>45420.579930555556</v>
      </c>
      <c r="D340" s="32" t="s">
        <v>197</v>
      </c>
      <c r="E340" s="18" t="s">
        <v>365</v>
      </c>
      <c r="F340" s="18" t="s">
        <v>176</v>
      </c>
      <c r="G340" s="18"/>
      <c r="H340" s="18"/>
      <c r="I340" s="18"/>
      <c r="J340" s="18" t="s">
        <v>866</v>
      </c>
      <c r="K340" s="18" t="s">
        <v>98</v>
      </c>
      <c r="L340" s="1"/>
      <c r="M340" s="34"/>
      <c r="N340" s="1" t="s">
        <v>96</v>
      </c>
      <c r="O340" s="18" t="s">
        <v>1237</v>
      </c>
      <c r="P340" s="32" t="s">
        <v>1238</v>
      </c>
      <c r="Q340" s="18"/>
      <c r="R340" s="18"/>
      <c r="S340" s="38">
        <v>45420</v>
      </c>
      <c r="T340" s="1" t="s">
        <v>697</v>
      </c>
      <c r="U340" s="18" t="s">
        <v>98</v>
      </c>
      <c r="V340" s="56" t="s">
        <v>1936</v>
      </c>
      <c r="W340" s="18" t="s">
        <v>1937</v>
      </c>
      <c r="X340" s="18" t="s">
        <v>202</v>
      </c>
      <c r="Y340" s="18"/>
      <c r="Z340" s="18"/>
      <c r="AA340" s="18" t="s">
        <v>104</v>
      </c>
      <c r="AB340" s="38">
        <v>45427</v>
      </c>
      <c r="AC340" s="7" t="s">
        <v>789</v>
      </c>
      <c r="AD340" s="38" t="s">
        <v>96</v>
      </c>
      <c r="AE340" s="18" t="s">
        <v>120</v>
      </c>
      <c r="AF340" s="18" t="s">
        <v>1938</v>
      </c>
      <c r="AG340" s="18" t="s">
        <v>184</v>
      </c>
      <c r="AH340" s="1" t="s">
        <v>350</v>
      </c>
      <c r="AI340" s="1"/>
      <c r="AJ340" s="36" t="str">
        <f>IF(Table1[[#This Row],[Scope]]="Low",1,IF(Table1[[#This Row],[Scope]]="Medium",2,IF(Table1[[#This Row],[Scope]]="High",3,"")))</f>
        <v/>
      </c>
      <c r="AK340" s="36"/>
      <c r="AL340" s="18"/>
      <c r="AM340" s="18"/>
      <c r="AO340" s="18" t="str">
        <f>_xlfn.TEXTJOIN(", ",TRUE,Table1[[#This Row],[Primary Assignee]:[Tertiary Assignee]])</f>
        <v/>
      </c>
      <c r="AP340" s="18" t="s">
        <v>351</v>
      </c>
      <c r="AQ340" s="40"/>
      <c r="AR340" s="40"/>
      <c r="AS340" s="40"/>
      <c r="AT340" s="39" t="s">
        <v>1939</v>
      </c>
      <c r="AU340" s="48">
        <f>(Table1[[#This Row],[Start time]])</f>
        <v>45420.5471412037</v>
      </c>
      <c r="AV340" s="52" t="str">
        <f>IF(AND(Table1[[#This Row],[Current Status]]="Closed",AS340&lt;&gt;""),AS340-AU340,"")</f>
        <v/>
      </c>
    </row>
    <row r="341" spans="1:50" ht="35.15" customHeight="1" x14ac:dyDescent="0.35">
      <c r="A341" s="20">
        <v>363</v>
      </c>
      <c r="B341" s="21">
        <v>45426.412083333336</v>
      </c>
      <c r="C341" s="21">
        <v>45426.428888888891</v>
      </c>
      <c r="D341" s="32" t="s">
        <v>1940</v>
      </c>
      <c r="E341" s="18" t="s">
        <v>1941</v>
      </c>
      <c r="F341" s="18" t="s">
        <v>90</v>
      </c>
      <c r="G341" s="18"/>
      <c r="H341" s="18" t="s">
        <v>91</v>
      </c>
      <c r="I341" s="18"/>
      <c r="J341" s="18"/>
      <c r="K341" s="18" t="s">
        <v>96</v>
      </c>
      <c r="L341" s="1" t="s">
        <v>1942</v>
      </c>
      <c r="M341" s="34" t="s">
        <v>1943</v>
      </c>
      <c r="N341" s="1" t="s">
        <v>96</v>
      </c>
      <c r="O341" s="18" t="s">
        <v>1944</v>
      </c>
      <c r="P341" s="32" t="s">
        <v>1052</v>
      </c>
      <c r="Q341" s="18"/>
      <c r="R341" s="18"/>
      <c r="S341" s="38">
        <v>45432</v>
      </c>
      <c r="T341" s="1" t="s">
        <v>740</v>
      </c>
      <c r="U341" s="18" t="s">
        <v>98</v>
      </c>
      <c r="V341" s="56" t="s">
        <v>1945</v>
      </c>
      <c r="W341" s="18" t="s">
        <v>1946</v>
      </c>
      <c r="X341" s="18" t="s">
        <v>130</v>
      </c>
      <c r="Y341" s="18"/>
      <c r="Z341" s="18"/>
      <c r="AA341" s="18" t="s">
        <v>360</v>
      </c>
      <c r="AB341" s="38"/>
      <c r="AC341" s="7" t="s">
        <v>1947</v>
      </c>
      <c r="AD341" s="38" t="s">
        <v>96</v>
      </c>
      <c r="AE341" s="18" t="s">
        <v>120</v>
      </c>
      <c r="AF341" s="18"/>
      <c r="AG341" s="18" t="s">
        <v>774</v>
      </c>
      <c r="AH341" s="1" t="s">
        <v>350</v>
      </c>
      <c r="AI341" s="1"/>
      <c r="AJ341" s="36" t="str">
        <f>IF(Table1[[#This Row],[Scope]]="Low",1,IF(Table1[[#This Row],[Scope]]="Medium",2,IF(Table1[[#This Row],[Scope]]="High",3,"")))</f>
        <v/>
      </c>
      <c r="AK341" s="36"/>
      <c r="AL341" s="18"/>
      <c r="AM341" s="18"/>
      <c r="AO341" s="18" t="str">
        <f>_xlfn.TEXTJOIN(", ",TRUE,Table1[[#This Row],[Primary Assignee]:[Tertiary Assignee]])</f>
        <v/>
      </c>
      <c r="AP341" s="18" t="s">
        <v>351</v>
      </c>
      <c r="AQ341" s="40"/>
      <c r="AR341" s="40"/>
      <c r="AS341" s="40"/>
      <c r="AT341" s="39" t="s">
        <v>1948</v>
      </c>
      <c r="AU341" s="48">
        <f>(Table1[[#This Row],[Start time]])</f>
        <v>45426.412083333336</v>
      </c>
      <c r="AV341" s="52" t="str">
        <f>IF(AND(Table1[[#This Row],[Current Status]]="Closed",AS341&lt;&gt;""),AS341-AU341,"")</f>
        <v/>
      </c>
      <c r="AW341" s="63"/>
      <c r="AX341" s="64"/>
    </row>
    <row r="342" spans="1:50" ht="35.15" customHeight="1" x14ac:dyDescent="0.35">
      <c r="A342" s="20">
        <v>364</v>
      </c>
      <c r="B342" s="21">
        <v>45433.346261574072</v>
      </c>
      <c r="C342" s="21">
        <v>45433.348576388889</v>
      </c>
      <c r="D342" s="32" t="s">
        <v>1949</v>
      </c>
      <c r="E342" s="18" t="s">
        <v>1950</v>
      </c>
      <c r="F342" s="18" t="s">
        <v>90</v>
      </c>
      <c r="G342" s="18"/>
      <c r="H342" s="18" t="s">
        <v>91</v>
      </c>
      <c r="I342" s="18"/>
      <c r="J342" s="18"/>
      <c r="K342" s="18" t="s">
        <v>98</v>
      </c>
      <c r="L342" s="1"/>
      <c r="M342" s="34"/>
      <c r="N342" s="1" t="s">
        <v>96</v>
      </c>
      <c r="O342" s="18" t="s">
        <v>243</v>
      </c>
      <c r="P342" s="32" t="s">
        <v>244</v>
      </c>
      <c r="Q342" s="18"/>
      <c r="R342" s="18"/>
      <c r="S342" s="38">
        <v>45435</v>
      </c>
      <c r="T342" s="1" t="s">
        <v>697</v>
      </c>
      <c r="U342" s="18" t="s">
        <v>96</v>
      </c>
      <c r="V342" s="56" t="s">
        <v>149</v>
      </c>
      <c r="W342" s="18" t="s">
        <v>1951</v>
      </c>
      <c r="X342" s="18" t="s">
        <v>101</v>
      </c>
      <c r="Y342" s="18" t="s">
        <v>1952</v>
      </c>
      <c r="Z342" s="18"/>
      <c r="AA342" s="18" t="s">
        <v>104</v>
      </c>
      <c r="AB342" s="38">
        <v>45443</v>
      </c>
      <c r="AC342" s="7" t="s">
        <v>1164</v>
      </c>
      <c r="AD342" s="38" t="s">
        <v>720</v>
      </c>
      <c r="AE342" s="18" t="s">
        <v>120</v>
      </c>
      <c r="AF342" s="18" t="s">
        <v>1953</v>
      </c>
      <c r="AG342" s="18" t="s">
        <v>1954</v>
      </c>
      <c r="AH342" s="1" t="s">
        <v>108</v>
      </c>
      <c r="AI342" s="1" t="s">
        <v>109</v>
      </c>
      <c r="AJ342" s="36">
        <f>IF(Table1[[#This Row],[Scope]]="Low",1,IF(Table1[[#This Row],[Scope]]="Medium",2,IF(Table1[[#This Row],[Scope]]="High",3,"")))</f>
        <v>2</v>
      </c>
      <c r="AK342" s="36">
        <v>0.5</v>
      </c>
      <c r="AL342" s="18" t="s">
        <v>1320</v>
      </c>
      <c r="AM342" s="18" t="s">
        <v>1166</v>
      </c>
      <c r="AO342" s="18" t="str">
        <f>_xlfn.TEXTJOIN(", ",TRUE,Table1[[#This Row],[Primary Assignee]:[Tertiary Assignee]])</f>
        <v>Veronica Holleran, Cole Butchen</v>
      </c>
      <c r="AP342" s="18" t="s">
        <v>111</v>
      </c>
      <c r="AQ342" s="40">
        <v>45435</v>
      </c>
      <c r="AR342" s="40"/>
      <c r="AS342" s="40">
        <v>45447</v>
      </c>
      <c r="AT342" s="39" t="s">
        <v>1955</v>
      </c>
      <c r="AU342" s="48">
        <f>(Table1[[#This Row],[Start time]])</f>
        <v>45433.346261574072</v>
      </c>
      <c r="AV342" s="52">
        <f>IF(AND(Table1[[#This Row],[Current Status]]="Closed",AS342&lt;&gt;""),AS342-AU342,"")</f>
        <v>13.653738425928168</v>
      </c>
    </row>
    <row r="343" spans="1:50" ht="35.15" customHeight="1" x14ac:dyDescent="0.35">
      <c r="A343" s="20">
        <v>365</v>
      </c>
      <c r="B343" s="21">
        <v>45433.422939814816</v>
      </c>
      <c r="C343" s="21">
        <v>45433.425787037035</v>
      </c>
      <c r="D343" s="32" t="s">
        <v>989</v>
      </c>
      <c r="E343" s="18" t="s">
        <v>990</v>
      </c>
      <c r="F343" s="18" t="s">
        <v>289</v>
      </c>
      <c r="G343" s="18" t="s">
        <v>290</v>
      </c>
      <c r="H343" s="18"/>
      <c r="I343" s="18"/>
      <c r="J343" s="18"/>
      <c r="K343" s="18" t="s">
        <v>98</v>
      </c>
      <c r="L343" s="1"/>
      <c r="M343" s="34"/>
      <c r="N343" s="1" t="s">
        <v>96</v>
      </c>
      <c r="O343" s="18" t="s">
        <v>1775</v>
      </c>
      <c r="P343" s="32" t="s">
        <v>1776</v>
      </c>
      <c r="Q343" s="18"/>
      <c r="R343" s="18"/>
      <c r="S343" s="38">
        <v>45433</v>
      </c>
      <c r="T343" s="1" t="s">
        <v>697</v>
      </c>
      <c r="U343" s="18" t="s">
        <v>98</v>
      </c>
      <c r="V343" s="56" t="s">
        <v>1956</v>
      </c>
      <c r="W343" s="18" t="s">
        <v>1957</v>
      </c>
      <c r="X343" s="18" t="s">
        <v>139</v>
      </c>
      <c r="Y343" s="18"/>
      <c r="Z343" s="18"/>
      <c r="AA343" s="18" t="s">
        <v>104</v>
      </c>
      <c r="AB343" s="38">
        <v>45456</v>
      </c>
      <c r="AC343" s="7" t="s">
        <v>789</v>
      </c>
      <c r="AD343" s="38" t="s">
        <v>96</v>
      </c>
      <c r="AE343" s="18" t="s">
        <v>120</v>
      </c>
      <c r="AF343" s="18" t="s">
        <v>1958</v>
      </c>
      <c r="AG343" s="18" t="s">
        <v>184</v>
      </c>
      <c r="AH343" s="1" t="s">
        <v>108</v>
      </c>
      <c r="AI343" s="1" t="s">
        <v>166</v>
      </c>
      <c r="AJ343" s="36">
        <f>IF(Table1[[#This Row],[Scope]]="Low",1,IF(Table1[[#This Row],[Scope]]="Medium",2,IF(Table1[[#This Row],[Scope]]="High",3,"")))</f>
        <v>3</v>
      </c>
      <c r="AK343" s="36">
        <v>0.33</v>
      </c>
      <c r="AL343" s="18" t="s">
        <v>1465</v>
      </c>
      <c r="AM343" s="18" t="s">
        <v>1456</v>
      </c>
      <c r="AO343" s="18" t="str">
        <f>_xlfn.TEXTJOIN(", ",TRUE,Table1[[#This Row],[Primary Assignee]:[Tertiary Assignee]])</f>
        <v>Larry Mallett, Sooraj Sreenivasan</v>
      </c>
      <c r="AP343" s="18" t="s">
        <v>111</v>
      </c>
      <c r="AQ343" s="40">
        <v>45434</v>
      </c>
      <c r="AR343" s="40"/>
      <c r="AS343" s="40">
        <v>45482</v>
      </c>
      <c r="AT343" s="39" t="s">
        <v>1959</v>
      </c>
      <c r="AU343" s="48">
        <f>(Table1[[#This Row],[Start time]])</f>
        <v>45433.422939814816</v>
      </c>
      <c r="AV343" s="52">
        <f>IF(AND(Table1[[#This Row],[Current Status]]="Closed",AS343&lt;&gt;""),AS343-AU343,"")</f>
        <v>48.577060185183655</v>
      </c>
      <c r="AW343" s="63"/>
      <c r="AX343" s="64"/>
    </row>
    <row r="344" spans="1:50" ht="35.15" customHeight="1" x14ac:dyDescent="0.35">
      <c r="A344" s="20">
        <v>366</v>
      </c>
      <c r="B344" s="21">
        <v>45432.372870370367</v>
      </c>
      <c r="C344" s="21">
        <v>45433.4846412037</v>
      </c>
      <c r="D344" s="32" t="s">
        <v>593</v>
      </c>
      <c r="E344" s="18" t="s">
        <v>594</v>
      </c>
      <c r="F344" s="18" t="s">
        <v>90</v>
      </c>
      <c r="G344" s="18"/>
      <c r="H344" s="18" t="s">
        <v>133</v>
      </c>
      <c r="I344" s="18"/>
      <c r="J344" s="18"/>
      <c r="K344" s="18" t="s">
        <v>98</v>
      </c>
      <c r="L344" s="1"/>
      <c r="M344" s="34"/>
      <c r="N344" s="1" t="s">
        <v>98</v>
      </c>
      <c r="O344" s="18"/>
      <c r="P344" s="32"/>
      <c r="Q344" s="18"/>
      <c r="R344" s="18"/>
      <c r="S344" s="38">
        <v>45440</v>
      </c>
      <c r="T344" s="1" t="s">
        <v>697</v>
      </c>
      <c r="U344" s="18" t="s">
        <v>98</v>
      </c>
      <c r="V344" s="18" t="s">
        <v>1960</v>
      </c>
      <c r="W344" s="18" t="s">
        <v>1961</v>
      </c>
      <c r="X344" s="18" t="s">
        <v>130</v>
      </c>
      <c r="Y344" s="18"/>
      <c r="Z344" s="18"/>
      <c r="AA344" s="18" t="s">
        <v>104</v>
      </c>
      <c r="AB344" s="38">
        <v>45491</v>
      </c>
      <c r="AC344" s="7" t="s">
        <v>1962</v>
      </c>
      <c r="AD344" s="38" t="s">
        <v>98</v>
      </c>
      <c r="AE344" s="18" t="s">
        <v>165</v>
      </c>
      <c r="AF344" s="18" t="s">
        <v>1963</v>
      </c>
      <c r="AG344" s="18" t="s">
        <v>184</v>
      </c>
      <c r="AH344" s="1" t="s">
        <v>108</v>
      </c>
      <c r="AI344" s="1" t="s">
        <v>166</v>
      </c>
      <c r="AJ344" s="36">
        <f>IF(Table1[[#This Row],[Scope]]="Low",1,IF(Table1[[#This Row],[Scope]]="Medium",2,IF(Table1[[#This Row],[Scope]]="High",3,"")))</f>
        <v>3</v>
      </c>
      <c r="AK344" s="36">
        <v>0.25</v>
      </c>
      <c r="AL344" s="18" t="s">
        <v>945</v>
      </c>
      <c r="AM344" s="18" t="s">
        <v>973</v>
      </c>
      <c r="AN344" s="1" t="s">
        <v>1964</v>
      </c>
      <c r="AO344" s="18" t="str">
        <f>_xlfn.TEXTJOIN(", ",TRUE,Table1[[#This Row],[Primary Assignee]:[Tertiary Assignee]])</f>
        <v>(Maddy) Madhusudan Purushothaman, Amit Augustine Singh, Sonali Koley</v>
      </c>
      <c r="AP344" s="18" t="s">
        <v>111</v>
      </c>
      <c r="AQ344" s="40">
        <v>45434</v>
      </c>
      <c r="AR344" s="40"/>
      <c r="AS344" s="40">
        <v>45496</v>
      </c>
      <c r="AT344" s="39" t="s">
        <v>1965</v>
      </c>
      <c r="AU344" s="48">
        <f>(Table1[[#This Row],[Start time]])</f>
        <v>45432.372870370367</v>
      </c>
      <c r="AV344" s="52">
        <f>IF(AND(Table1[[#This Row],[Current Status]]="Closed",AS344&lt;&gt;""),AS344-AU344,"")</f>
        <v>63.627129629632691</v>
      </c>
      <c r="AW344" t="s">
        <v>279</v>
      </c>
    </row>
    <row r="345" spans="1:50" ht="35.15" customHeight="1" x14ac:dyDescent="0.35">
      <c r="A345" s="20">
        <v>367</v>
      </c>
      <c r="B345" s="21">
        <v>45434.56486111111</v>
      </c>
      <c r="C345" s="21">
        <v>45434.566851851851</v>
      </c>
      <c r="D345" s="32" t="s">
        <v>124</v>
      </c>
      <c r="E345" s="18" t="s">
        <v>123</v>
      </c>
      <c r="F345" s="18" t="s">
        <v>90</v>
      </c>
      <c r="G345" s="18"/>
      <c r="H345" s="18" t="s">
        <v>133</v>
      </c>
      <c r="I345" s="18"/>
      <c r="J345" s="18"/>
      <c r="K345" s="18" t="s">
        <v>98</v>
      </c>
      <c r="L345" s="1"/>
      <c r="M345" s="34"/>
      <c r="N345" s="1" t="s">
        <v>96</v>
      </c>
      <c r="O345" s="18" t="s">
        <v>1966</v>
      </c>
      <c r="P345" s="32" t="s">
        <v>1967</v>
      </c>
      <c r="Q345" s="18"/>
      <c r="R345" s="18"/>
      <c r="S345" s="38">
        <v>45440</v>
      </c>
      <c r="T345" s="1" t="s">
        <v>727</v>
      </c>
      <c r="U345" s="18" t="s">
        <v>98</v>
      </c>
      <c r="V345" s="56" t="s">
        <v>1968</v>
      </c>
      <c r="W345" s="18" t="s">
        <v>1969</v>
      </c>
      <c r="X345" s="18" t="s">
        <v>130</v>
      </c>
      <c r="Y345" s="18"/>
      <c r="Z345" s="18"/>
      <c r="AA345" s="18" t="s">
        <v>104</v>
      </c>
      <c r="AB345" s="38">
        <v>45448</v>
      </c>
      <c r="AC345" s="7" t="s">
        <v>1962</v>
      </c>
      <c r="AD345" s="38" t="s">
        <v>96</v>
      </c>
      <c r="AE345" s="18" t="s">
        <v>175</v>
      </c>
      <c r="AF345" s="18"/>
      <c r="AG345" s="18" t="s">
        <v>184</v>
      </c>
      <c r="AH345" s="1" t="s">
        <v>350</v>
      </c>
      <c r="AI345" s="1"/>
      <c r="AJ345" s="36" t="str">
        <f>IF(Table1[[#This Row],[Scope]]="Low",1,IF(Table1[[#This Row],[Scope]]="Medium",2,IF(Table1[[#This Row],[Scope]]="High",3,"")))</f>
        <v/>
      </c>
      <c r="AK345" s="36"/>
      <c r="AL345" s="18"/>
      <c r="AM345" s="18"/>
      <c r="AO345" s="18" t="str">
        <f>_xlfn.TEXTJOIN(", ",TRUE,Table1[[#This Row],[Primary Assignee]:[Tertiary Assignee]])</f>
        <v/>
      </c>
      <c r="AP345" s="18" t="s">
        <v>351</v>
      </c>
      <c r="AQ345" s="40"/>
      <c r="AR345" s="40"/>
      <c r="AS345" s="40"/>
      <c r="AT345" s="39" t="s">
        <v>1970</v>
      </c>
      <c r="AU345" s="48">
        <f>(Table1[[#This Row],[Start time]])</f>
        <v>45434.56486111111</v>
      </c>
      <c r="AV345" s="52" t="str">
        <f>IF(AND(Table1[[#This Row],[Current Status]]="Closed",AS345&lt;&gt;""),AS345-AU345,"")</f>
        <v/>
      </c>
      <c r="AW345" s="63"/>
      <c r="AX345" s="64"/>
    </row>
    <row r="346" spans="1:50" ht="35.15" customHeight="1" x14ac:dyDescent="0.35">
      <c r="A346" s="20">
        <v>368</v>
      </c>
      <c r="B346" s="21">
        <v>45435.212430555555</v>
      </c>
      <c r="C346" s="21">
        <v>45435.21366898148</v>
      </c>
      <c r="D346" s="32" t="s">
        <v>1971</v>
      </c>
      <c r="E346" s="18" t="s">
        <v>1972</v>
      </c>
      <c r="F346" s="18" t="s">
        <v>155</v>
      </c>
      <c r="G346" s="18"/>
      <c r="H346" s="18"/>
      <c r="I346" s="18" t="s">
        <v>1282</v>
      </c>
      <c r="J346" s="18"/>
      <c r="K346" s="18" t="s">
        <v>98</v>
      </c>
      <c r="L346" s="1"/>
      <c r="M346" s="34"/>
      <c r="N346" s="1" t="s">
        <v>98</v>
      </c>
      <c r="O346" s="18"/>
      <c r="P346" s="32"/>
      <c r="Q346" s="18"/>
      <c r="R346" s="18"/>
      <c r="S346" s="38">
        <v>45435</v>
      </c>
      <c r="T346" s="1" t="s">
        <v>727</v>
      </c>
      <c r="U346" s="18" t="s">
        <v>98</v>
      </c>
      <c r="V346" s="56" t="s">
        <v>1973</v>
      </c>
      <c r="W346" s="18" t="s">
        <v>1974</v>
      </c>
      <c r="X346" s="18" t="s">
        <v>189</v>
      </c>
      <c r="Y346" s="18"/>
      <c r="Z346" s="18"/>
      <c r="AA346" s="18" t="s">
        <v>104</v>
      </c>
      <c r="AB346" s="38">
        <v>45462</v>
      </c>
      <c r="AC346" s="7" t="s">
        <v>773</v>
      </c>
      <c r="AD346" s="38" t="s">
        <v>98</v>
      </c>
      <c r="AE346" s="18" t="s">
        <v>165</v>
      </c>
      <c r="AF346" s="18" t="s">
        <v>1975</v>
      </c>
      <c r="AG346" s="18" t="s">
        <v>184</v>
      </c>
      <c r="AH346" s="1" t="s">
        <v>108</v>
      </c>
      <c r="AI346" s="1" t="s">
        <v>142</v>
      </c>
      <c r="AJ346" s="36">
        <f>IF(Table1[[#This Row],[Scope]]="Low",1,IF(Table1[[#This Row],[Scope]]="Medium",2,IF(Table1[[#This Row],[Scope]]="High",3,"")))</f>
        <v>1</v>
      </c>
      <c r="AK346" s="36">
        <v>0.25</v>
      </c>
      <c r="AL346" s="18" t="s">
        <v>1964</v>
      </c>
      <c r="AM346" s="18"/>
      <c r="AO346" s="18" t="str">
        <f>_xlfn.TEXTJOIN(", ",TRUE,Table1[[#This Row],[Primary Assignee]:[Tertiary Assignee]])</f>
        <v>Sonali Koley</v>
      </c>
      <c r="AP346" s="18" t="s">
        <v>111</v>
      </c>
      <c r="AQ346" s="40">
        <v>45436</v>
      </c>
      <c r="AR346" s="40"/>
      <c r="AS346" s="40">
        <v>45469</v>
      </c>
      <c r="AT346" s="39" t="s">
        <v>1976</v>
      </c>
      <c r="AU346" s="48">
        <f>(Table1[[#This Row],[Start time]])</f>
        <v>45435.212430555555</v>
      </c>
      <c r="AV346" s="52">
        <f>IF(AND(Table1[[#This Row],[Current Status]]="Closed",AS346&lt;&gt;""),AS346-AU346,"")</f>
        <v>33.787569444444671</v>
      </c>
    </row>
    <row r="347" spans="1:50" ht="35.15" customHeight="1" x14ac:dyDescent="0.35">
      <c r="A347" s="20">
        <v>369</v>
      </c>
      <c r="B347" s="21">
        <v>45440.392210648148</v>
      </c>
      <c r="C347" s="21">
        <v>45440.395590277774</v>
      </c>
      <c r="D347" s="32" t="s">
        <v>748</v>
      </c>
      <c r="E347" s="18" t="s">
        <v>749</v>
      </c>
      <c r="F347" s="18" t="s">
        <v>90</v>
      </c>
      <c r="G347" s="18"/>
      <c r="H347" s="18" t="s">
        <v>1049</v>
      </c>
      <c r="I347" s="18"/>
      <c r="J347" s="18"/>
      <c r="K347" s="18" t="s">
        <v>98</v>
      </c>
      <c r="L347" s="1"/>
      <c r="M347" s="34"/>
      <c r="N347" s="1" t="s">
        <v>96</v>
      </c>
      <c r="O347" s="18" t="s">
        <v>215</v>
      </c>
      <c r="P347" s="32" t="s">
        <v>216</v>
      </c>
      <c r="Q347" s="18"/>
      <c r="R347" s="18"/>
      <c r="S347" s="38">
        <v>45441</v>
      </c>
      <c r="T347" s="1" t="s">
        <v>727</v>
      </c>
      <c r="U347" s="18" t="s">
        <v>98</v>
      </c>
      <c r="V347" s="18" t="s">
        <v>1977</v>
      </c>
      <c r="W347" s="18" t="s">
        <v>1978</v>
      </c>
      <c r="X347" s="18" t="s">
        <v>189</v>
      </c>
      <c r="Y347" s="18"/>
      <c r="Z347" s="18"/>
      <c r="AA347" s="18" t="s">
        <v>104</v>
      </c>
      <c r="AB347" s="38">
        <v>45475</v>
      </c>
      <c r="AC347" s="7" t="s">
        <v>922</v>
      </c>
      <c r="AD347" s="38" t="s">
        <v>96</v>
      </c>
      <c r="AE347" s="18" t="s">
        <v>105</v>
      </c>
      <c r="AF347" s="18" t="s">
        <v>1979</v>
      </c>
      <c r="AG347" s="18" t="s">
        <v>184</v>
      </c>
      <c r="AH347" s="1" t="s">
        <v>108</v>
      </c>
      <c r="AI347" s="1" t="s">
        <v>109</v>
      </c>
      <c r="AJ347" s="36">
        <f>IF(Table1[[#This Row],[Scope]]="Low",1,IF(Table1[[#This Row],[Scope]]="Medium",2,IF(Table1[[#This Row],[Scope]]="High",3,"")))</f>
        <v>2</v>
      </c>
      <c r="AK347" s="36">
        <v>0.33</v>
      </c>
      <c r="AL347" s="18" t="s">
        <v>1456</v>
      </c>
      <c r="AM347" s="18" t="s">
        <v>1166</v>
      </c>
      <c r="AN347" s="1" t="s">
        <v>924</v>
      </c>
      <c r="AO347" s="18" t="str">
        <f>_xlfn.TEXTJOIN(", ",TRUE,Table1[[#This Row],[Primary Assignee]:[Tertiary Assignee]])</f>
        <v>Sooraj Sreenivasan, Cole Butchen, Yi-Hui Chang</v>
      </c>
      <c r="AP347" s="18" t="s">
        <v>111</v>
      </c>
      <c r="AQ347" s="40">
        <v>45442</v>
      </c>
      <c r="AR347" s="40">
        <v>45481</v>
      </c>
      <c r="AS347" s="40">
        <v>45488</v>
      </c>
      <c r="AT347" s="39" t="s">
        <v>1980</v>
      </c>
      <c r="AU347" s="48">
        <f>(Table1[[#This Row],[Start time]])</f>
        <v>45440.392210648148</v>
      </c>
      <c r="AV347" s="52">
        <f>IF(AND(Table1[[#This Row],[Current Status]]="Closed",AS347&lt;&gt;""),AS347-AU347,"")</f>
        <v>47.607789351852261</v>
      </c>
      <c r="AW347" s="63"/>
      <c r="AX347" s="64"/>
    </row>
    <row r="348" spans="1:50" ht="35.15" customHeight="1" x14ac:dyDescent="0.35">
      <c r="A348" s="20">
        <v>370</v>
      </c>
      <c r="B348" s="21">
        <v>45440.406041666669</v>
      </c>
      <c r="C348" s="21">
        <v>45440.407708333332</v>
      </c>
      <c r="D348" s="32" t="s">
        <v>216</v>
      </c>
      <c r="E348" s="18" t="s">
        <v>1119</v>
      </c>
      <c r="F348" s="18" t="s">
        <v>90</v>
      </c>
      <c r="G348" s="18"/>
      <c r="H348" s="18" t="s">
        <v>1049</v>
      </c>
      <c r="I348" s="18"/>
      <c r="J348" s="18"/>
      <c r="K348" s="18" t="s">
        <v>98</v>
      </c>
      <c r="L348" s="1"/>
      <c r="M348" s="34"/>
      <c r="N348" s="1" t="s">
        <v>98</v>
      </c>
      <c r="O348" s="18"/>
      <c r="P348" s="32"/>
      <c r="Q348" s="18"/>
      <c r="R348" s="18"/>
      <c r="S348" s="38">
        <v>45441</v>
      </c>
      <c r="T348" s="1" t="s">
        <v>727</v>
      </c>
      <c r="U348" s="18" t="s">
        <v>98</v>
      </c>
      <c r="V348" s="56" t="s">
        <v>1977</v>
      </c>
      <c r="W348" s="18" t="s">
        <v>1981</v>
      </c>
      <c r="X348" s="18" t="s">
        <v>189</v>
      </c>
      <c r="Y348" s="18"/>
      <c r="Z348" s="18"/>
      <c r="AA348" s="18" t="s">
        <v>104</v>
      </c>
      <c r="AB348" s="38">
        <v>45457</v>
      </c>
      <c r="AC348" s="7" t="s">
        <v>699</v>
      </c>
      <c r="AD348" s="38" t="s">
        <v>720</v>
      </c>
      <c r="AE348" s="18" t="s">
        <v>105</v>
      </c>
      <c r="AF348" s="18"/>
      <c r="AG348" s="18" t="s">
        <v>184</v>
      </c>
      <c r="AH348" s="1" t="s">
        <v>893</v>
      </c>
      <c r="AI348" s="1"/>
      <c r="AJ348" s="36" t="str">
        <f>IF(Table1[[#This Row],[Scope]]="Low",1,IF(Table1[[#This Row],[Scope]]="Medium",2,IF(Table1[[#This Row],[Scope]]="High",3,"")))</f>
        <v/>
      </c>
      <c r="AK348" s="36"/>
      <c r="AL348" s="18"/>
      <c r="AM348" s="18"/>
      <c r="AO348" s="18" t="str">
        <f>_xlfn.TEXTJOIN(", ",TRUE,Table1[[#This Row],[Primary Assignee]:[Tertiary Assignee]])</f>
        <v/>
      </c>
      <c r="AP348" s="18" t="s">
        <v>351</v>
      </c>
      <c r="AQ348" s="40"/>
      <c r="AR348" s="40"/>
      <c r="AS348" s="40"/>
      <c r="AT348" s="39" t="s">
        <v>1982</v>
      </c>
      <c r="AU348" s="48">
        <f>(Table1[[#This Row],[Start time]])</f>
        <v>45440.406041666669</v>
      </c>
      <c r="AV348" s="52" t="str">
        <f>IF(AND(Table1[[#This Row],[Current Status]]="Closed",AS348&lt;&gt;""),AS348-AU348,"")</f>
        <v/>
      </c>
      <c r="AW348" t="s">
        <v>279</v>
      </c>
    </row>
    <row r="349" spans="1:50" ht="35.15" customHeight="1" x14ac:dyDescent="0.35">
      <c r="A349" s="20">
        <v>371</v>
      </c>
      <c r="B349" s="21">
        <v>45440.546574074076</v>
      </c>
      <c r="C349" s="21">
        <v>45440.549895833334</v>
      </c>
      <c r="D349" s="32" t="s">
        <v>93</v>
      </c>
      <c r="E349" s="18" t="s">
        <v>92</v>
      </c>
      <c r="F349" s="18" t="s">
        <v>90</v>
      </c>
      <c r="G349" s="18"/>
      <c r="H349" s="18" t="s">
        <v>91</v>
      </c>
      <c r="I349" s="18"/>
      <c r="J349" s="18"/>
      <c r="K349" s="18" t="s">
        <v>98</v>
      </c>
      <c r="L349" s="1"/>
      <c r="M349" s="34"/>
      <c r="N349" s="1" t="s">
        <v>96</v>
      </c>
      <c r="O349" s="18" t="s">
        <v>456</v>
      </c>
      <c r="P349" s="32" t="s">
        <v>457</v>
      </c>
      <c r="Q349" s="18"/>
      <c r="R349" s="18"/>
      <c r="S349" s="38">
        <v>45441</v>
      </c>
      <c r="T349" s="1" t="s">
        <v>727</v>
      </c>
      <c r="U349" s="18" t="s">
        <v>98</v>
      </c>
      <c r="V349" s="56" t="s">
        <v>1983</v>
      </c>
      <c r="W349" s="18" t="s">
        <v>1984</v>
      </c>
      <c r="X349" s="18" t="s">
        <v>101</v>
      </c>
      <c r="Y349" s="18"/>
      <c r="Z349" s="18"/>
      <c r="AA349" s="18" t="s">
        <v>104</v>
      </c>
      <c r="AB349" s="38">
        <v>45457</v>
      </c>
      <c r="AC349" s="7" t="s">
        <v>922</v>
      </c>
      <c r="AD349" s="38" t="s">
        <v>720</v>
      </c>
      <c r="AE349" s="18" t="s">
        <v>120</v>
      </c>
      <c r="AF349" s="18" t="s">
        <v>1985</v>
      </c>
      <c r="AG349" s="18" t="s">
        <v>184</v>
      </c>
      <c r="AH349" s="1" t="s">
        <v>108</v>
      </c>
      <c r="AI349" s="1" t="s">
        <v>109</v>
      </c>
      <c r="AJ349" s="36">
        <f>IF(Table1[[#This Row],[Scope]]="Low",1,IF(Table1[[#This Row],[Scope]]="Medium",2,IF(Table1[[#This Row],[Scope]]="High",3,"")))</f>
        <v>2</v>
      </c>
      <c r="AK349" s="36">
        <v>0.5</v>
      </c>
      <c r="AL349" s="18" t="s">
        <v>1298</v>
      </c>
      <c r="AM349" s="18"/>
      <c r="AO349" s="18" t="str">
        <f>_xlfn.TEXTJOIN(", ",TRUE,Table1[[#This Row],[Primary Assignee]:[Tertiary Assignee]])</f>
        <v>Shwetha Chandrashekhar</v>
      </c>
      <c r="AP349" s="18" t="s">
        <v>111</v>
      </c>
      <c r="AQ349" s="40">
        <v>45446</v>
      </c>
      <c r="AR349" s="40"/>
      <c r="AS349" s="40">
        <v>45457</v>
      </c>
      <c r="AT349" s="39" t="s">
        <v>1986</v>
      </c>
      <c r="AU349" s="48">
        <f>(Table1[[#This Row],[Start time]])</f>
        <v>45440.546574074076</v>
      </c>
      <c r="AV349" s="52">
        <f>IF(AND(Table1[[#This Row],[Current Status]]="Closed",AS349&lt;&gt;""),AS349-AU349,"")</f>
        <v>16.453425925923511</v>
      </c>
      <c r="AW349" s="63"/>
      <c r="AX349" s="64"/>
    </row>
    <row r="350" spans="1:50" ht="35.15" customHeight="1" x14ac:dyDescent="0.35">
      <c r="A350" s="20">
        <v>372</v>
      </c>
      <c r="B350" s="21">
        <v>45442.490277777775</v>
      </c>
      <c r="C350" s="21">
        <v>45442.494317129633</v>
      </c>
      <c r="D350" s="32" t="s">
        <v>1987</v>
      </c>
      <c r="E350" s="18" t="s">
        <v>1988</v>
      </c>
      <c r="F350" s="18" t="s">
        <v>155</v>
      </c>
      <c r="G350" s="18"/>
      <c r="H350" s="18"/>
      <c r="I350" s="18" t="s">
        <v>222</v>
      </c>
      <c r="J350" s="18"/>
      <c r="K350" s="18" t="s">
        <v>98</v>
      </c>
      <c r="L350" s="1"/>
      <c r="M350" s="34"/>
      <c r="N350" s="1" t="s">
        <v>96</v>
      </c>
      <c r="O350" s="18" t="s">
        <v>1989</v>
      </c>
      <c r="P350" s="32" t="s">
        <v>1990</v>
      </c>
      <c r="Q350" s="18"/>
      <c r="R350" s="18"/>
      <c r="S350" s="38">
        <v>45443</v>
      </c>
      <c r="T350" s="1" t="s">
        <v>697</v>
      </c>
      <c r="U350" s="18" t="s">
        <v>98</v>
      </c>
      <c r="V350" s="56" t="s">
        <v>1991</v>
      </c>
      <c r="W350" s="18" t="s">
        <v>1992</v>
      </c>
      <c r="X350" s="18" t="s">
        <v>202</v>
      </c>
      <c r="Y350" s="18"/>
      <c r="Z350" s="18"/>
      <c r="AA350" s="18" t="s">
        <v>191</v>
      </c>
      <c r="AB350" s="38">
        <v>45450</v>
      </c>
      <c r="AC350" s="7" t="s">
        <v>832</v>
      </c>
      <c r="AD350" s="38" t="s">
        <v>720</v>
      </c>
      <c r="AE350" s="18" t="s">
        <v>120</v>
      </c>
      <c r="AF350" s="18"/>
      <c r="AG350" s="18" t="s">
        <v>774</v>
      </c>
      <c r="AH350" s="1" t="s">
        <v>350</v>
      </c>
      <c r="AI350" s="1"/>
      <c r="AJ350" s="36" t="str">
        <f>IF(Table1[[#This Row],[Scope]]="Low",1,IF(Table1[[#This Row],[Scope]]="Medium",2,IF(Table1[[#This Row],[Scope]]="High",3,"")))</f>
        <v/>
      </c>
      <c r="AK350" s="36"/>
      <c r="AL350" s="18"/>
      <c r="AM350" s="18"/>
      <c r="AO350" s="18" t="str">
        <f>_xlfn.TEXTJOIN(", ",TRUE,Table1[[#This Row],[Primary Assignee]:[Tertiary Assignee]])</f>
        <v/>
      </c>
      <c r="AP350" s="18" t="s">
        <v>351</v>
      </c>
      <c r="AQ350" s="40"/>
      <c r="AR350" s="40"/>
      <c r="AS350" s="40"/>
      <c r="AT350" s="39" t="s">
        <v>1993</v>
      </c>
      <c r="AU350" s="48">
        <f>(Table1[[#This Row],[Start time]])</f>
        <v>45442.490277777775</v>
      </c>
      <c r="AV350" s="52" t="str">
        <f>IF(AND(Table1[[#This Row],[Current Status]]="Closed",AS350&lt;&gt;""),AS350-AU350,"")</f>
        <v/>
      </c>
    </row>
    <row r="351" spans="1:50" ht="35.15" customHeight="1" x14ac:dyDescent="0.35">
      <c r="A351" s="20">
        <v>373</v>
      </c>
      <c r="B351" s="21">
        <v>45447.619201388887</v>
      </c>
      <c r="C351" s="21">
        <v>45447.62636574074</v>
      </c>
      <c r="D351" s="32" t="s">
        <v>938</v>
      </c>
      <c r="E351" s="18" t="s">
        <v>939</v>
      </c>
      <c r="F351" s="18" t="s">
        <v>90</v>
      </c>
      <c r="G351" s="18"/>
      <c r="H351" s="18" t="s">
        <v>91</v>
      </c>
      <c r="I351" s="18"/>
      <c r="J351" s="18"/>
      <c r="K351" s="18" t="s">
        <v>98</v>
      </c>
      <c r="L351" s="1"/>
      <c r="M351" s="34"/>
      <c r="N351" s="1" t="s">
        <v>96</v>
      </c>
      <c r="O351" s="18" t="s">
        <v>1994</v>
      </c>
      <c r="P351" s="32" t="s">
        <v>1920</v>
      </c>
      <c r="Q351" s="18"/>
      <c r="R351" s="18"/>
      <c r="S351" s="38">
        <v>45448</v>
      </c>
      <c r="T351" s="1" t="s">
        <v>727</v>
      </c>
      <c r="U351" s="18" t="s">
        <v>98</v>
      </c>
      <c r="V351" s="56" t="s">
        <v>1922</v>
      </c>
      <c r="W351" s="18" t="s">
        <v>1995</v>
      </c>
      <c r="X351" s="18" t="s">
        <v>202</v>
      </c>
      <c r="Y351" s="18"/>
      <c r="Z351" s="18"/>
      <c r="AA351" s="18" t="s">
        <v>210</v>
      </c>
      <c r="AB351" s="38"/>
      <c r="AC351" s="7" t="s">
        <v>1996</v>
      </c>
      <c r="AD351" s="38" t="s">
        <v>96</v>
      </c>
      <c r="AE351" s="18" t="s">
        <v>175</v>
      </c>
      <c r="AF351" s="18" t="s">
        <v>1997</v>
      </c>
      <c r="AG351" s="18" t="s">
        <v>184</v>
      </c>
      <c r="AH351" s="1" t="s">
        <v>108</v>
      </c>
      <c r="AI351" s="1" t="s">
        <v>109</v>
      </c>
      <c r="AJ351" s="36">
        <f>IF(Table1[[#This Row],[Scope]]="Low",1,IF(Table1[[#This Row],[Scope]]="Medium",2,IF(Table1[[#This Row],[Scope]]="High",3,"")))</f>
        <v>2</v>
      </c>
      <c r="AK351" s="36">
        <v>0.5</v>
      </c>
      <c r="AL351" s="18" t="s">
        <v>1320</v>
      </c>
      <c r="AM351" s="18"/>
      <c r="AO351" s="18" t="str">
        <f>_xlfn.TEXTJOIN(", ",TRUE,Table1[[#This Row],[Primary Assignee]:[Tertiary Assignee]])</f>
        <v>Veronica Holleran</v>
      </c>
      <c r="AP351" s="18" t="s">
        <v>111</v>
      </c>
      <c r="AQ351" s="40">
        <v>45453</v>
      </c>
      <c r="AR351" s="40">
        <v>45489</v>
      </c>
      <c r="AS351" s="40">
        <v>45574</v>
      </c>
      <c r="AT351" s="39" t="s">
        <v>1998</v>
      </c>
      <c r="AU351" s="48">
        <f>(Table1[[#This Row],[Start time]])</f>
        <v>45447.619201388887</v>
      </c>
      <c r="AV351" s="52">
        <f>IF(AND(Table1[[#This Row],[Current Status]]="Closed",AS351&lt;&gt;""),AS351-AU351,"")</f>
        <v>126.38079861111328</v>
      </c>
      <c r="AW351" s="63"/>
      <c r="AX351" s="64"/>
    </row>
    <row r="352" spans="1:50" ht="45.75" customHeight="1" x14ac:dyDescent="0.35">
      <c r="A352" s="20">
        <v>374</v>
      </c>
      <c r="B352" s="21">
        <v>45455.480532407404</v>
      </c>
      <c r="C352" s="21">
        <v>45455.482141203705</v>
      </c>
      <c r="D352" s="32" t="s">
        <v>144</v>
      </c>
      <c r="E352" s="18" t="s">
        <v>143</v>
      </c>
      <c r="F352" s="18" t="s">
        <v>90</v>
      </c>
      <c r="G352" s="18"/>
      <c r="H352" s="18" t="s">
        <v>1049</v>
      </c>
      <c r="I352" s="18"/>
      <c r="J352" s="18"/>
      <c r="K352" s="18" t="s">
        <v>98</v>
      </c>
      <c r="L352" s="1"/>
      <c r="M352" s="34"/>
      <c r="N352" s="1" t="s">
        <v>98</v>
      </c>
      <c r="O352" s="18"/>
      <c r="P352" s="32"/>
      <c r="Q352" s="18"/>
      <c r="R352" s="18"/>
      <c r="S352" s="38">
        <v>45488</v>
      </c>
      <c r="T352" s="1" t="s">
        <v>727</v>
      </c>
      <c r="U352" s="18" t="s">
        <v>746</v>
      </c>
      <c r="V352" s="56"/>
      <c r="W352" s="18" t="s">
        <v>1999</v>
      </c>
      <c r="X352" s="18" t="s">
        <v>746</v>
      </c>
      <c r="Y352" s="18"/>
      <c r="Z352" s="18"/>
      <c r="AA352" s="18"/>
      <c r="AB352" s="38"/>
      <c r="AC352" s="7" t="s">
        <v>719</v>
      </c>
      <c r="AD352" s="38" t="s">
        <v>720</v>
      </c>
      <c r="AE352" s="18" t="s">
        <v>165</v>
      </c>
      <c r="AF352" s="18" t="s">
        <v>2000</v>
      </c>
      <c r="AG352" s="18" t="s">
        <v>184</v>
      </c>
      <c r="AH352" s="1" t="s">
        <v>108</v>
      </c>
      <c r="AI352" s="1" t="s">
        <v>166</v>
      </c>
      <c r="AJ352" s="36">
        <f>IF(Table1[[#This Row],[Scope]]="Low",1,IF(Table1[[#This Row],[Scope]]="Medium",2,IF(Table1[[#This Row],[Scope]]="High",3,"")))</f>
        <v>3</v>
      </c>
      <c r="AK352" s="36">
        <v>0.25</v>
      </c>
      <c r="AL352" s="18" t="s">
        <v>1320</v>
      </c>
      <c r="AM352" s="18"/>
      <c r="AO352" s="18" t="str">
        <f>_xlfn.TEXTJOIN(", ",TRUE,Table1[[#This Row],[Primary Assignee]:[Tertiary Assignee]])</f>
        <v>Veronica Holleran</v>
      </c>
      <c r="AP352" s="18" t="s">
        <v>111</v>
      </c>
      <c r="AQ352" s="40">
        <v>45455</v>
      </c>
      <c r="AR352" s="40"/>
      <c r="AS352" s="40">
        <v>45597</v>
      </c>
      <c r="AT352" s="39"/>
      <c r="AU352" s="48">
        <f>(Table1[[#This Row],[Start time]])</f>
        <v>45455.480532407404</v>
      </c>
      <c r="AV352" s="52">
        <f>IF(AND(Table1[[#This Row],[Current Status]]="Closed",AS352&lt;&gt;""),AS352-AU352,"")</f>
        <v>141.5194675925959</v>
      </c>
      <c r="AW352" t="s">
        <v>1538</v>
      </c>
    </row>
    <row r="353" spans="1:50" ht="29" x14ac:dyDescent="0.35">
      <c r="A353" s="20">
        <v>375</v>
      </c>
      <c r="B353" s="21">
        <v>45456.426689814813</v>
      </c>
      <c r="C353" s="21">
        <v>45456.429490740738</v>
      </c>
      <c r="D353" s="32" t="s">
        <v>197</v>
      </c>
      <c r="E353" s="18" t="s">
        <v>365</v>
      </c>
      <c r="F353" s="18" t="s">
        <v>90</v>
      </c>
      <c r="G353" s="18"/>
      <c r="H353" s="18" t="s">
        <v>1049</v>
      </c>
      <c r="I353" s="18"/>
      <c r="J353" s="18"/>
      <c r="K353" s="18" t="s">
        <v>98</v>
      </c>
      <c r="L353" s="1"/>
      <c r="M353" s="34"/>
      <c r="N353" s="1" t="s">
        <v>96</v>
      </c>
      <c r="O353" s="18" t="s">
        <v>205</v>
      </c>
      <c r="P353" s="32" t="s">
        <v>206</v>
      </c>
      <c r="Q353" s="18"/>
      <c r="R353" s="18"/>
      <c r="S353" s="38">
        <v>45457</v>
      </c>
      <c r="T353" s="1" t="s">
        <v>715</v>
      </c>
      <c r="U353" s="18" t="s">
        <v>98</v>
      </c>
      <c r="V353" s="56" t="s">
        <v>2001</v>
      </c>
      <c r="W353" s="18" t="s">
        <v>2002</v>
      </c>
      <c r="X353" s="18" t="s">
        <v>202</v>
      </c>
      <c r="Y353" s="18"/>
      <c r="Z353" s="18"/>
      <c r="AA353" s="18" t="s">
        <v>104</v>
      </c>
      <c r="AB353" s="38">
        <v>45476</v>
      </c>
      <c r="AC353" s="7" t="s">
        <v>2003</v>
      </c>
      <c r="AD353" s="38" t="s">
        <v>720</v>
      </c>
      <c r="AE353" s="18" t="s">
        <v>165</v>
      </c>
      <c r="AF353" s="18"/>
      <c r="AG353" s="18" t="s">
        <v>184</v>
      </c>
      <c r="AH353" s="1" t="s">
        <v>108</v>
      </c>
      <c r="AI353" s="1" t="s">
        <v>109</v>
      </c>
      <c r="AJ353" s="36">
        <f>IF(Table1[[#This Row],[Scope]]="Low",1,IF(Table1[[#This Row],[Scope]]="Medium",2,IF(Table1[[#This Row],[Scope]]="High",3,"")))</f>
        <v>2</v>
      </c>
      <c r="AK353" s="36">
        <v>0.33</v>
      </c>
      <c r="AL353" s="18" t="s">
        <v>1456</v>
      </c>
      <c r="AM353" s="18"/>
      <c r="AO353" s="18" t="str">
        <f>_xlfn.TEXTJOIN(", ",TRUE,Table1[[#This Row],[Primary Assignee]:[Tertiary Assignee]])</f>
        <v>Sooraj Sreenivasan</v>
      </c>
      <c r="AP353" s="18" t="s">
        <v>111</v>
      </c>
      <c r="AQ353" s="40">
        <v>45461</v>
      </c>
      <c r="AR353" s="40">
        <v>45481</v>
      </c>
      <c r="AS353" s="40">
        <v>45488</v>
      </c>
      <c r="AT353" s="39" t="s">
        <v>2004</v>
      </c>
      <c r="AU353" s="48">
        <f>(Table1[[#This Row],[Start time]])</f>
        <v>45456.426689814813</v>
      </c>
      <c r="AV353" s="52">
        <f>IF(AND(Table1[[#This Row],[Current Status]]="Closed",AS353&lt;&gt;""),AS353-AU353,"")</f>
        <v>31.573310185187438</v>
      </c>
      <c r="AW353" s="63"/>
      <c r="AX353" s="64"/>
    </row>
    <row r="354" spans="1:50" ht="29" x14ac:dyDescent="0.35">
      <c r="A354" s="20">
        <v>376</v>
      </c>
      <c r="B354" s="21">
        <v>45460.480104166665</v>
      </c>
      <c r="C354" s="21">
        <v>45460.486145833333</v>
      </c>
      <c r="D354" s="32" t="s">
        <v>2005</v>
      </c>
      <c r="E354" s="18" t="s">
        <v>2006</v>
      </c>
      <c r="F354" s="18" t="s">
        <v>90</v>
      </c>
      <c r="G354" s="18"/>
      <c r="H354" s="18" t="s">
        <v>403</v>
      </c>
      <c r="I354" s="18"/>
      <c r="J354" s="18"/>
      <c r="K354" s="18" t="s">
        <v>98</v>
      </c>
      <c r="L354" s="1"/>
      <c r="M354" s="34"/>
      <c r="N354" s="1" t="s">
        <v>96</v>
      </c>
      <c r="O354" s="18" t="s">
        <v>549</v>
      </c>
      <c r="P354" s="32" t="s">
        <v>550</v>
      </c>
      <c r="Q354" s="18"/>
      <c r="R354" s="18"/>
      <c r="S354" s="38">
        <v>45462</v>
      </c>
      <c r="T354" s="1" t="s">
        <v>715</v>
      </c>
      <c r="U354" s="18" t="s">
        <v>98</v>
      </c>
      <c r="V354" s="18" t="s">
        <v>2007</v>
      </c>
      <c r="W354" s="18" t="s">
        <v>2008</v>
      </c>
      <c r="X354" s="18" t="s">
        <v>189</v>
      </c>
      <c r="Y354" s="18"/>
      <c r="Z354" s="18"/>
      <c r="AA354" s="18" t="s">
        <v>104</v>
      </c>
      <c r="AB354" s="38">
        <v>45485</v>
      </c>
      <c r="AC354" s="7" t="s">
        <v>719</v>
      </c>
      <c r="AD354" s="38" t="s">
        <v>96</v>
      </c>
      <c r="AE354" s="18" t="s">
        <v>105</v>
      </c>
      <c r="AF354" s="18" t="s">
        <v>2009</v>
      </c>
      <c r="AG354" s="18" t="s">
        <v>774</v>
      </c>
      <c r="AH354" s="1" t="s">
        <v>350</v>
      </c>
      <c r="AI354" s="1"/>
      <c r="AJ354" s="36" t="str">
        <f>IF(Table1[[#This Row],[Scope]]="Low",1,IF(Table1[[#This Row],[Scope]]="Medium",2,IF(Table1[[#This Row],[Scope]]="High",3,"")))</f>
        <v/>
      </c>
      <c r="AK354" s="36"/>
      <c r="AL354" s="18"/>
      <c r="AM354" s="18"/>
      <c r="AO354" s="18" t="str">
        <f>_xlfn.TEXTJOIN(", ",TRUE,Table1[[#This Row],[Primary Assignee]:[Tertiary Assignee]])</f>
        <v/>
      </c>
      <c r="AP354" s="18" t="s">
        <v>351</v>
      </c>
      <c r="AQ354" s="40"/>
      <c r="AR354" s="40"/>
      <c r="AS354" s="40"/>
      <c r="AT354" s="39" t="s">
        <v>2010</v>
      </c>
      <c r="AU354" s="48">
        <f>(Table1[[#This Row],[Start time]])</f>
        <v>45460.480104166665</v>
      </c>
      <c r="AV354" s="52" t="str">
        <f>IF(AND(Table1[[#This Row],[Current Status]]="Closed",AS354&lt;&gt;""),AS354-AU354,"")</f>
        <v/>
      </c>
      <c r="AW354" t="s">
        <v>1538</v>
      </c>
    </row>
    <row r="355" spans="1:50" ht="29" x14ac:dyDescent="0.35">
      <c r="A355" s="20">
        <v>377</v>
      </c>
      <c r="B355" s="21">
        <v>45462.565567129626</v>
      </c>
      <c r="C355" s="21">
        <v>45462.568460648145</v>
      </c>
      <c r="D355" s="32" t="s">
        <v>690</v>
      </c>
      <c r="E355" s="18" t="s">
        <v>689</v>
      </c>
      <c r="F355" s="18" t="s">
        <v>90</v>
      </c>
      <c r="G355" s="18"/>
      <c r="H355" s="18" t="s">
        <v>1049</v>
      </c>
      <c r="I355" s="18"/>
      <c r="J355" s="18"/>
      <c r="K355" s="18" t="s">
        <v>96</v>
      </c>
      <c r="L355" s="1" t="s">
        <v>2011</v>
      </c>
      <c r="M355" s="34" t="s">
        <v>2012</v>
      </c>
      <c r="N355" s="1" t="s">
        <v>96</v>
      </c>
      <c r="O355" s="18" t="s">
        <v>2013</v>
      </c>
      <c r="P355" s="32" t="s">
        <v>251</v>
      </c>
      <c r="Q355" s="18"/>
      <c r="R355" s="18"/>
      <c r="S355" s="38">
        <v>45462</v>
      </c>
      <c r="T355" s="1" t="s">
        <v>727</v>
      </c>
      <c r="U355" s="18" t="s">
        <v>98</v>
      </c>
      <c r="V355" s="56" t="s">
        <v>2014</v>
      </c>
      <c r="W355" s="18" t="s">
        <v>2015</v>
      </c>
      <c r="X355" s="18" t="s">
        <v>101</v>
      </c>
      <c r="Y355" s="18"/>
      <c r="Z355" s="18"/>
      <c r="AA355" s="18" t="s">
        <v>210</v>
      </c>
      <c r="AB355" s="38">
        <v>45481</v>
      </c>
      <c r="AC355" s="7" t="s">
        <v>699</v>
      </c>
      <c r="AD355" s="38" t="s">
        <v>720</v>
      </c>
      <c r="AE355" s="18" t="s">
        <v>165</v>
      </c>
      <c r="AF355" s="18"/>
      <c r="AG355" s="18" t="s">
        <v>184</v>
      </c>
      <c r="AH355" s="1" t="s">
        <v>108</v>
      </c>
      <c r="AI355" s="1" t="s">
        <v>109</v>
      </c>
      <c r="AJ355" s="36">
        <f>IF(Table1[[#This Row],[Scope]]="Low",1,IF(Table1[[#This Row],[Scope]]="Medium",2,IF(Table1[[#This Row],[Scope]]="High",3,"")))</f>
        <v>2</v>
      </c>
      <c r="AK355" s="36"/>
      <c r="AL355" s="18" t="s">
        <v>1298</v>
      </c>
      <c r="AM355" s="18"/>
      <c r="AO355" s="18" t="str">
        <f>_xlfn.TEXTJOIN(", ",TRUE,Table1[[#This Row],[Primary Assignee]:[Tertiary Assignee]])</f>
        <v>Shwetha Chandrashekhar</v>
      </c>
      <c r="AP355" s="18" t="s">
        <v>111</v>
      </c>
      <c r="AQ355" s="40">
        <v>45464</v>
      </c>
      <c r="AR355" s="40"/>
      <c r="AS355" s="40"/>
      <c r="AT355" s="39"/>
      <c r="AU355" s="48">
        <f>(Table1[[#This Row],[Start time]])</f>
        <v>45462.565567129626</v>
      </c>
      <c r="AV355" s="52" t="str">
        <f>IF(AND(Table1[[#This Row],[Current Status]]="Closed",AS355&lt;&gt;""),AS355-AU355,"")</f>
        <v/>
      </c>
      <c r="AW355" s="63"/>
      <c r="AX355" s="64"/>
    </row>
    <row r="356" spans="1:50" ht="101.5" x14ac:dyDescent="0.35">
      <c r="A356" s="20">
        <v>378</v>
      </c>
      <c r="B356" s="21">
        <v>45464.480462962965</v>
      </c>
      <c r="C356" s="21">
        <v>45464.513159722221</v>
      </c>
      <c r="D356" s="32" t="s">
        <v>593</v>
      </c>
      <c r="E356" s="18" t="s">
        <v>594</v>
      </c>
      <c r="F356" s="18" t="s">
        <v>90</v>
      </c>
      <c r="G356" s="18"/>
      <c r="H356" s="18" t="s">
        <v>234</v>
      </c>
      <c r="I356" s="18"/>
      <c r="J356" s="18"/>
      <c r="K356" s="18" t="s">
        <v>98</v>
      </c>
      <c r="L356" s="1"/>
      <c r="M356" s="34"/>
      <c r="N356" s="1" t="s">
        <v>98</v>
      </c>
      <c r="O356" s="18"/>
      <c r="P356" s="32"/>
      <c r="Q356" s="18"/>
      <c r="R356" s="18"/>
      <c r="S356" s="38">
        <v>45468</v>
      </c>
      <c r="T356" s="1" t="s">
        <v>709</v>
      </c>
      <c r="U356" s="18" t="s">
        <v>98</v>
      </c>
      <c r="V356" s="56" t="s">
        <v>2016</v>
      </c>
      <c r="W356" s="18" t="s">
        <v>2017</v>
      </c>
      <c r="X356" s="18" t="s">
        <v>130</v>
      </c>
      <c r="Y356" s="18"/>
      <c r="Z356" s="18"/>
      <c r="AA356" s="18" t="s">
        <v>104</v>
      </c>
      <c r="AB356" s="38">
        <v>45499</v>
      </c>
      <c r="AC356" s="7" t="s">
        <v>1962</v>
      </c>
      <c r="AD356" s="38" t="s">
        <v>720</v>
      </c>
      <c r="AE356" s="18" t="s">
        <v>165</v>
      </c>
      <c r="AF356" s="18" t="s">
        <v>2018</v>
      </c>
      <c r="AG356" s="18" t="s">
        <v>184</v>
      </c>
      <c r="AH356" s="1" t="s">
        <v>108</v>
      </c>
      <c r="AI356" s="1" t="s">
        <v>109</v>
      </c>
      <c r="AJ356" s="36">
        <f>IF(Table1[[#This Row],[Scope]]="Low",1,IF(Table1[[#This Row],[Scope]]="Medium",2,IF(Table1[[#This Row],[Scope]]="High",3,"")))</f>
        <v>2</v>
      </c>
      <c r="AK356" s="36">
        <v>0.33</v>
      </c>
      <c r="AL356" s="18" t="s">
        <v>713</v>
      </c>
      <c r="AM356" s="18" t="s">
        <v>2019</v>
      </c>
      <c r="AN356" s="18"/>
      <c r="AO356" s="18" t="str">
        <f>_xlfn.TEXTJOIN(", ",TRUE,Table1[[#This Row],[Primary Assignee]:[Tertiary Assignee]])</f>
        <v>Joann Boduch, Jaspreet Kaur</v>
      </c>
      <c r="AP356" s="18" t="s">
        <v>111</v>
      </c>
      <c r="AQ356" s="40">
        <v>45467</v>
      </c>
      <c r="AR356" s="40"/>
      <c r="AS356" s="40">
        <v>45502</v>
      </c>
      <c r="AT356" s="39"/>
      <c r="AU356" s="48">
        <f>(Table1[[#This Row],[Start time]])</f>
        <v>45464.480462962965</v>
      </c>
      <c r="AV356" s="52">
        <f>IF(AND(Table1[[#This Row],[Current Status]]="Closed",AS356&lt;&gt;""),AS356-AU356,"")</f>
        <v>37.519537037034752</v>
      </c>
      <c r="AW356" t="s">
        <v>1538</v>
      </c>
    </row>
    <row r="357" spans="1:50" ht="51.75" customHeight="1" x14ac:dyDescent="0.35">
      <c r="A357" s="20">
        <v>379</v>
      </c>
      <c r="B357" s="21">
        <v>45482.623113425929</v>
      </c>
      <c r="C357" s="21">
        <v>45482.627256944441</v>
      </c>
      <c r="D357" s="32" t="s">
        <v>2020</v>
      </c>
      <c r="E357" s="18" t="s">
        <v>2021</v>
      </c>
      <c r="F357" s="18" t="s">
        <v>155</v>
      </c>
      <c r="G357" s="18"/>
      <c r="H357" s="18"/>
      <c r="I357" s="18" t="s">
        <v>222</v>
      </c>
      <c r="J357" s="18"/>
      <c r="K357" s="18" t="s">
        <v>98</v>
      </c>
      <c r="L357" s="1"/>
      <c r="M357" s="34"/>
      <c r="N357" s="1" t="s">
        <v>98</v>
      </c>
      <c r="O357" s="18"/>
      <c r="P357" s="32"/>
      <c r="Q357" s="18"/>
      <c r="R357" s="18"/>
      <c r="S357" s="38">
        <v>45483</v>
      </c>
      <c r="T357" s="1" t="s">
        <v>740</v>
      </c>
      <c r="U357" s="18" t="s">
        <v>746</v>
      </c>
      <c r="V357" s="56" t="s">
        <v>149</v>
      </c>
      <c r="W357" s="18" t="s">
        <v>2022</v>
      </c>
      <c r="X357" s="18" t="s">
        <v>101</v>
      </c>
      <c r="Y357" s="18"/>
      <c r="Z357" s="18"/>
      <c r="AA357" s="18"/>
      <c r="AB357" s="38">
        <v>45485</v>
      </c>
      <c r="AC357" s="7" t="s">
        <v>2023</v>
      </c>
      <c r="AD357" s="38" t="s">
        <v>98</v>
      </c>
      <c r="AE357" s="18" t="s">
        <v>706</v>
      </c>
      <c r="AF357" s="18" t="s">
        <v>2024</v>
      </c>
      <c r="AG357" s="18" t="s">
        <v>774</v>
      </c>
      <c r="AH357" s="1" t="s">
        <v>108</v>
      </c>
      <c r="AI357" s="1" t="s">
        <v>109</v>
      </c>
      <c r="AJ357" s="36">
        <f>IF(Table1[[#This Row],[Scope]]="Low",1,IF(Table1[[#This Row],[Scope]]="Medium",2,IF(Table1[[#This Row],[Scope]]="High",3,"")))</f>
        <v>2</v>
      </c>
      <c r="AK357" s="36">
        <v>0.5</v>
      </c>
      <c r="AL357" s="18" t="s">
        <v>695</v>
      </c>
      <c r="AM357" s="18" t="s">
        <v>1456</v>
      </c>
      <c r="AO357" s="18" t="str">
        <f>_xlfn.TEXTJOIN(", ",TRUE,Table1[[#This Row],[Primary Assignee]:[Tertiary Assignee]])</f>
        <v>Logan Webb, Sooraj Sreenivasan</v>
      </c>
      <c r="AP357" s="18" t="s">
        <v>111</v>
      </c>
      <c r="AQ357" s="40">
        <v>45482</v>
      </c>
      <c r="AR357" s="40"/>
      <c r="AS357" s="40">
        <v>45489</v>
      </c>
      <c r="AT357" s="39"/>
      <c r="AU357" s="48">
        <f>(Table1[[#This Row],[Start time]])</f>
        <v>45482.623113425929</v>
      </c>
      <c r="AV357" s="52">
        <f>IF(AND(Table1[[#This Row],[Current Status]]="Closed",AS357&lt;&gt;""),AS357-AU357,"")</f>
        <v>6.3768865740712499</v>
      </c>
      <c r="AW357" s="63"/>
      <c r="AX357" s="64"/>
    </row>
    <row r="358" spans="1:50" ht="29" x14ac:dyDescent="0.35">
      <c r="A358" s="20">
        <v>380</v>
      </c>
      <c r="B358" s="21">
        <v>45483.389027777775</v>
      </c>
      <c r="C358" s="21">
        <v>45483.392627314817</v>
      </c>
      <c r="D358" s="32" t="s">
        <v>124</v>
      </c>
      <c r="E358" s="18" t="s">
        <v>123</v>
      </c>
      <c r="F358" s="18" t="s">
        <v>90</v>
      </c>
      <c r="G358" s="18"/>
      <c r="H358" s="18" t="s">
        <v>1049</v>
      </c>
      <c r="I358" s="18"/>
      <c r="J358" s="18"/>
      <c r="K358" s="18" t="s">
        <v>98</v>
      </c>
      <c r="L358" s="1"/>
      <c r="M358" s="34"/>
      <c r="N358" s="1" t="s">
        <v>96</v>
      </c>
      <c r="O358" s="18" t="s">
        <v>205</v>
      </c>
      <c r="P358" s="32" t="s">
        <v>206</v>
      </c>
      <c r="Q358" s="18"/>
      <c r="R358" s="18"/>
      <c r="S358" s="38">
        <v>45483</v>
      </c>
      <c r="T358" s="1" t="s">
        <v>715</v>
      </c>
      <c r="U358" s="18" t="s">
        <v>98</v>
      </c>
      <c r="V358" s="56" t="s">
        <v>2025</v>
      </c>
      <c r="W358" s="18" t="s">
        <v>2026</v>
      </c>
      <c r="X358" s="18" t="s">
        <v>130</v>
      </c>
      <c r="Y358" s="18"/>
      <c r="Z358" s="18"/>
      <c r="AA358" s="18" t="s">
        <v>104</v>
      </c>
      <c r="AB358" s="38">
        <v>45499</v>
      </c>
      <c r="AC358" s="7" t="s">
        <v>719</v>
      </c>
      <c r="AD358" s="38" t="s">
        <v>720</v>
      </c>
      <c r="AE358" s="18" t="s">
        <v>165</v>
      </c>
      <c r="AF358" s="18"/>
      <c r="AG358" s="18" t="s">
        <v>184</v>
      </c>
      <c r="AH358" s="1" t="s">
        <v>108</v>
      </c>
      <c r="AI358" s="1" t="s">
        <v>109</v>
      </c>
      <c r="AJ358" s="36">
        <f>IF(Table1[[#This Row],[Scope]]="Low",1,IF(Table1[[#This Row],[Scope]]="Medium",2,IF(Table1[[#This Row],[Scope]]="High",3,"")))</f>
        <v>2</v>
      </c>
      <c r="AK358" s="36">
        <v>0.5</v>
      </c>
      <c r="AL358" s="18" t="s">
        <v>30</v>
      </c>
      <c r="AM358" s="18" t="s">
        <v>2019</v>
      </c>
      <c r="AO358" s="18" t="str">
        <f>_xlfn.TEXTJOIN(", ",TRUE,Table1[[#This Row],[Primary Assignee]:[Tertiary Assignee]])</f>
        <v>Michael Gilman, Jaspreet Kaur</v>
      </c>
      <c r="AP358" s="18" t="s">
        <v>111</v>
      </c>
      <c r="AQ358" s="40">
        <v>45484</v>
      </c>
      <c r="AR358" s="40">
        <v>45517</v>
      </c>
      <c r="AS358" s="40">
        <v>45540</v>
      </c>
      <c r="AT358" s="39"/>
      <c r="AU358" s="48">
        <f>(Table1[[#This Row],[Start time]])</f>
        <v>45483.389027777775</v>
      </c>
      <c r="AV358" s="52">
        <f>IF(AND(Table1[[#This Row],[Current Status]]="Closed",AS358&lt;&gt;""),AS358-AU358,"")</f>
        <v>56.610972222224518</v>
      </c>
    </row>
    <row r="359" spans="1:50" ht="58" x14ac:dyDescent="0.35">
      <c r="A359" s="20">
        <v>381</v>
      </c>
      <c r="B359" s="21">
        <v>45491.554699074077</v>
      </c>
      <c r="C359" s="21">
        <v>45491.567233796297</v>
      </c>
      <c r="D359" s="32" t="s">
        <v>2005</v>
      </c>
      <c r="E359" s="18" t="s">
        <v>2006</v>
      </c>
      <c r="F359" s="18" t="s">
        <v>90</v>
      </c>
      <c r="G359" s="18"/>
      <c r="H359" s="18" t="s">
        <v>403</v>
      </c>
      <c r="I359" s="18"/>
      <c r="J359" s="18"/>
      <c r="K359" s="18" t="s">
        <v>98</v>
      </c>
      <c r="L359" s="1"/>
      <c r="M359" s="34"/>
      <c r="N359" s="1" t="s">
        <v>96</v>
      </c>
      <c r="O359" s="18" t="s">
        <v>549</v>
      </c>
      <c r="P359" s="32" t="s">
        <v>550</v>
      </c>
      <c r="Q359" s="18"/>
      <c r="R359" s="18"/>
      <c r="S359" s="38">
        <v>45495</v>
      </c>
      <c r="T359" s="1" t="s">
        <v>727</v>
      </c>
      <c r="U359" s="18" t="s">
        <v>98</v>
      </c>
      <c r="V359" s="56" t="s">
        <v>2007</v>
      </c>
      <c r="W359" s="18" t="s">
        <v>2027</v>
      </c>
      <c r="X359" s="18" t="s">
        <v>189</v>
      </c>
      <c r="Y359" s="18"/>
      <c r="Z359" s="18"/>
      <c r="AA359" s="18" t="s">
        <v>210</v>
      </c>
      <c r="AB359" s="38"/>
      <c r="AC359" s="7" t="s">
        <v>2028</v>
      </c>
      <c r="AD359" s="38" t="s">
        <v>720</v>
      </c>
      <c r="AE359" s="18" t="s">
        <v>165</v>
      </c>
      <c r="AF359" s="18" t="s">
        <v>2029</v>
      </c>
      <c r="AG359" s="18" t="s">
        <v>774</v>
      </c>
      <c r="AH359" s="1" t="s">
        <v>108</v>
      </c>
      <c r="AI359" s="1" t="s">
        <v>109</v>
      </c>
      <c r="AJ359" s="36">
        <f>IF(Table1[[#This Row],[Scope]]="Low",1,IF(Table1[[#This Row],[Scope]]="Medium",2,IF(Table1[[#This Row],[Scope]]="High",3,"")))</f>
        <v>2</v>
      </c>
      <c r="AK359" s="36">
        <v>0.5</v>
      </c>
      <c r="AL359" s="18" t="s">
        <v>1298</v>
      </c>
      <c r="AM359" s="18" t="s">
        <v>1456</v>
      </c>
      <c r="AN359" s="1" t="s">
        <v>27</v>
      </c>
      <c r="AO359" s="18" t="str">
        <f>_xlfn.TEXTJOIN(", ",TRUE,Table1[[#This Row],[Primary Assignee]:[Tertiary Assignee]])</f>
        <v xml:space="preserve">Shwetha Chandrashekhar, Sooraj Sreenivasan, Jill T. Perkins </v>
      </c>
      <c r="AP359" s="18" t="s">
        <v>111</v>
      </c>
      <c r="AQ359" s="40">
        <v>45492</v>
      </c>
      <c r="AR359" s="40"/>
      <c r="AS359" s="40">
        <v>45531</v>
      </c>
      <c r="AT359" s="39"/>
      <c r="AU359" s="48">
        <f>(Table1[[#This Row],[Start time]])</f>
        <v>45491.554699074077</v>
      </c>
      <c r="AV359" s="52">
        <f>IF(AND(Table1[[#This Row],[Current Status]]="Closed",AS359&lt;&gt;""),AS359-AU359,"")</f>
        <v>39.44530092592322</v>
      </c>
      <c r="AW359" s="63"/>
      <c r="AX359" s="64"/>
    </row>
    <row r="360" spans="1:50" ht="29" x14ac:dyDescent="0.35">
      <c r="A360" s="20">
        <v>382</v>
      </c>
      <c r="B360" s="21">
        <v>45491.612187500003</v>
      </c>
      <c r="C360" s="21">
        <v>45491.613217592596</v>
      </c>
      <c r="D360" s="32" t="s">
        <v>401</v>
      </c>
      <c r="E360" s="18" t="s">
        <v>402</v>
      </c>
      <c r="F360" s="18" t="s">
        <v>289</v>
      </c>
      <c r="G360" s="18" t="s">
        <v>290</v>
      </c>
      <c r="H360" s="18"/>
      <c r="I360" s="18"/>
      <c r="J360" s="18"/>
      <c r="K360" s="18" t="s">
        <v>98</v>
      </c>
      <c r="L360" s="1"/>
      <c r="M360" s="34"/>
      <c r="N360" s="1" t="s">
        <v>98</v>
      </c>
      <c r="O360" s="18"/>
      <c r="P360" s="32"/>
      <c r="Q360" s="18"/>
      <c r="R360" s="18"/>
      <c r="S360" s="38">
        <v>45491</v>
      </c>
      <c r="T360" s="1" t="s">
        <v>740</v>
      </c>
      <c r="U360" s="18" t="s">
        <v>746</v>
      </c>
      <c r="V360" s="56" t="s">
        <v>149</v>
      </c>
      <c r="W360" s="18" t="s">
        <v>2030</v>
      </c>
      <c r="X360" s="18" t="s">
        <v>202</v>
      </c>
      <c r="Y360" s="18"/>
      <c r="Z360" s="18"/>
      <c r="AA360" s="18"/>
      <c r="AB360" s="38"/>
      <c r="AC360" s="7" t="s">
        <v>731</v>
      </c>
      <c r="AD360" s="38" t="s">
        <v>96</v>
      </c>
      <c r="AE360" s="18" t="s">
        <v>192</v>
      </c>
      <c r="AF360" s="18"/>
      <c r="AG360" s="18" t="s">
        <v>184</v>
      </c>
      <c r="AH360" s="1" t="s">
        <v>108</v>
      </c>
      <c r="AI360" s="1" t="s">
        <v>166</v>
      </c>
      <c r="AJ360" s="36">
        <f>IF(Table1[[#This Row],[Scope]]="Low",1,IF(Table1[[#This Row],[Scope]]="Medium",2,IF(Table1[[#This Row],[Scope]]="High",3,"")))</f>
        <v>3</v>
      </c>
      <c r="AK360" s="36">
        <v>0.5</v>
      </c>
      <c r="AL360" s="18" t="s">
        <v>1298</v>
      </c>
      <c r="AM360" s="18"/>
      <c r="AO360" s="18" t="str">
        <f>_xlfn.TEXTJOIN(", ",TRUE,Table1[[#This Row],[Primary Assignee]:[Tertiary Assignee]])</f>
        <v>Shwetha Chandrashekhar</v>
      </c>
      <c r="AP360" s="18" t="s">
        <v>111</v>
      </c>
      <c r="AQ360" s="40">
        <v>45491</v>
      </c>
      <c r="AR360" s="40"/>
      <c r="AS360" s="40"/>
      <c r="AT360" s="39"/>
      <c r="AU360" s="48">
        <f>(Table1[[#This Row],[Start time]])</f>
        <v>45491.612187500003</v>
      </c>
      <c r="AV360" s="52" t="str">
        <f>IF(AND(Table1[[#This Row],[Current Status]]="Closed",AS360&lt;&gt;""),AS360-AU360,"")</f>
        <v/>
      </c>
      <c r="AW360" t="s">
        <v>279</v>
      </c>
      <c r="AX360" s="1" t="s">
        <v>2031</v>
      </c>
    </row>
    <row r="361" spans="1:50" ht="45.75" customHeight="1" x14ac:dyDescent="0.35">
      <c r="A361" s="20">
        <v>383</v>
      </c>
      <c r="B361" s="21">
        <v>45492.436064814814</v>
      </c>
      <c r="C361" s="21">
        <v>45492.437314814815</v>
      </c>
      <c r="D361" s="32" t="s">
        <v>982</v>
      </c>
      <c r="E361" s="18" t="s">
        <v>981</v>
      </c>
      <c r="F361" s="18" t="s">
        <v>90</v>
      </c>
      <c r="G361" s="18"/>
      <c r="H361" s="18" t="s">
        <v>858</v>
      </c>
      <c r="I361" s="18"/>
      <c r="J361" s="18"/>
      <c r="K361" s="18" t="s">
        <v>96</v>
      </c>
      <c r="L361" s="1" t="s">
        <v>241</v>
      </c>
      <c r="M361" s="34" t="s">
        <v>428</v>
      </c>
      <c r="N361" s="1" t="s">
        <v>96</v>
      </c>
      <c r="O361" s="18" t="s">
        <v>980</v>
      </c>
      <c r="P361" s="32" t="s">
        <v>2032</v>
      </c>
      <c r="Q361" s="18"/>
      <c r="R361" s="18"/>
      <c r="S361" s="38">
        <v>45492</v>
      </c>
      <c r="T361" s="1" t="s">
        <v>697</v>
      </c>
      <c r="U361" s="18" t="s">
        <v>98</v>
      </c>
      <c r="V361" s="56" t="s">
        <v>2033</v>
      </c>
      <c r="W361" s="18" t="s">
        <v>2034</v>
      </c>
      <c r="X361" s="18" t="s">
        <v>139</v>
      </c>
      <c r="Y361" s="18"/>
      <c r="Z361" s="18"/>
      <c r="AA361" s="18" t="s">
        <v>104</v>
      </c>
      <c r="AB361" s="38">
        <v>45503</v>
      </c>
      <c r="AC361" s="7" t="s">
        <v>789</v>
      </c>
      <c r="AD361" s="38" t="s">
        <v>96</v>
      </c>
      <c r="AE361" s="18" t="s">
        <v>120</v>
      </c>
      <c r="AF361" s="18"/>
      <c r="AG361" s="18" t="s">
        <v>184</v>
      </c>
      <c r="AH361" s="1" t="s">
        <v>108</v>
      </c>
      <c r="AI361" s="1" t="s">
        <v>166</v>
      </c>
      <c r="AJ361" s="36">
        <f>IF(Table1[[#This Row],[Scope]]="Low",1,IF(Table1[[#This Row],[Scope]]="Medium",2,IF(Table1[[#This Row],[Scope]]="High",3,"")))</f>
        <v>3</v>
      </c>
      <c r="AK361" s="36">
        <v>0.5</v>
      </c>
      <c r="AL361" s="18" t="s">
        <v>1465</v>
      </c>
      <c r="AM361" s="18" t="s">
        <v>33</v>
      </c>
      <c r="AO361" s="18" t="str">
        <f>_xlfn.TEXTJOIN(", ",TRUE,Table1[[#This Row],[Primary Assignee]:[Tertiary Assignee]])</f>
        <v>Larry Mallett, Srivatsan Sampathkumar</v>
      </c>
      <c r="AP361" s="18" t="s">
        <v>111</v>
      </c>
      <c r="AQ361" s="40">
        <v>45495</v>
      </c>
      <c r="AR361" s="40"/>
      <c r="AS361" s="40">
        <v>45561</v>
      </c>
      <c r="AT361" s="39"/>
      <c r="AU361" s="48">
        <f>(Table1[[#This Row],[Start time]])</f>
        <v>45492.436064814814</v>
      </c>
      <c r="AV361" s="52">
        <f>IF(AND(Table1[[#This Row],[Current Status]]="Closed",AS361&lt;&gt;""),AS361-AU361,"")</f>
        <v>68.563935185185983</v>
      </c>
    </row>
    <row r="362" spans="1:50" ht="58" x14ac:dyDescent="0.35">
      <c r="A362" s="20">
        <v>384</v>
      </c>
      <c r="B362" s="21">
        <v>45492.653900462959</v>
      </c>
      <c r="C362" s="21">
        <v>45492.656030092592</v>
      </c>
      <c r="D362" s="32" t="s">
        <v>989</v>
      </c>
      <c r="E362" s="18" t="s">
        <v>990</v>
      </c>
      <c r="F362" s="18" t="s">
        <v>289</v>
      </c>
      <c r="G362" s="18" t="s">
        <v>290</v>
      </c>
      <c r="H362" s="18"/>
      <c r="I362" s="18"/>
      <c r="J362" s="18"/>
      <c r="K362" s="18" t="s">
        <v>98</v>
      </c>
      <c r="L362" s="1"/>
      <c r="M362" s="34"/>
      <c r="N362" s="1" t="s">
        <v>96</v>
      </c>
      <c r="O362" s="18" t="s">
        <v>1667</v>
      </c>
      <c r="P362" s="32" t="s">
        <v>1668</v>
      </c>
      <c r="Q362" s="18"/>
      <c r="R362" s="18"/>
      <c r="S362" s="38">
        <v>45495</v>
      </c>
      <c r="T362" s="1" t="s">
        <v>740</v>
      </c>
      <c r="U362" s="18" t="s">
        <v>98</v>
      </c>
      <c r="V362" s="18" t="s">
        <v>2035</v>
      </c>
      <c r="W362" s="18" t="s">
        <v>2036</v>
      </c>
      <c r="X362" s="18" t="s">
        <v>139</v>
      </c>
      <c r="Y362" s="18"/>
      <c r="Z362" s="18"/>
      <c r="AA362" s="18" t="s">
        <v>104</v>
      </c>
      <c r="AB362" s="38">
        <v>45499</v>
      </c>
      <c r="AC362" s="7" t="s">
        <v>789</v>
      </c>
      <c r="AD362" s="38" t="s">
        <v>96</v>
      </c>
      <c r="AE362" s="18" t="s">
        <v>120</v>
      </c>
      <c r="AF362" s="18" t="s">
        <v>2037</v>
      </c>
      <c r="AG362" s="18" t="s">
        <v>184</v>
      </c>
      <c r="AH362" s="1" t="s">
        <v>350</v>
      </c>
      <c r="AI362" s="1"/>
      <c r="AJ362" s="36"/>
      <c r="AK362" s="36"/>
      <c r="AL362" s="18"/>
      <c r="AM362" s="18"/>
      <c r="AO362" s="18" t="str">
        <f>_xlfn.TEXTJOIN(", ",TRUE,Table1[[#This Row],[Primary Assignee]:[Tertiary Assignee]])</f>
        <v/>
      </c>
      <c r="AP362" s="18" t="s">
        <v>351</v>
      </c>
      <c r="AQ362" s="40"/>
      <c r="AR362" s="40"/>
      <c r="AS362" s="40"/>
      <c r="AT362" s="39" t="s">
        <v>2038</v>
      </c>
      <c r="AU362" s="48">
        <f>(Table1[[#This Row],[Start time]])</f>
        <v>45492.653900462959</v>
      </c>
      <c r="AV362" s="52" t="str">
        <f>IF(AND(Table1[[#This Row],[Current Status]]="Closed",AS362&lt;&gt;""),AS362-AU362,"")</f>
        <v/>
      </c>
      <c r="AW362" s="63"/>
      <c r="AX362" s="64"/>
    </row>
    <row r="363" spans="1:50" ht="29" x14ac:dyDescent="0.35">
      <c r="A363" s="20">
        <v>385</v>
      </c>
      <c r="B363" s="21">
        <v>45496.400775462964</v>
      </c>
      <c r="C363" s="21">
        <v>45496.403796296298</v>
      </c>
      <c r="D363" s="32" t="s">
        <v>216</v>
      </c>
      <c r="E363" s="18" t="s">
        <v>1119</v>
      </c>
      <c r="F363" s="18" t="s">
        <v>90</v>
      </c>
      <c r="G363" s="18"/>
      <c r="H363" s="18" t="s">
        <v>1049</v>
      </c>
      <c r="I363" s="18"/>
      <c r="J363" s="18"/>
      <c r="K363" s="18" t="s">
        <v>98</v>
      </c>
      <c r="L363" s="1"/>
      <c r="M363" s="34"/>
      <c r="N363" s="1" t="s">
        <v>98</v>
      </c>
      <c r="O363" s="18"/>
      <c r="P363" s="32"/>
      <c r="Q363" s="18"/>
      <c r="R363" s="18"/>
      <c r="S363" s="38">
        <v>45497</v>
      </c>
      <c r="T363" s="1" t="s">
        <v>727</v>
      </c>
      <c r="U363" s="18" t="s">
        <v>96</v>
      </c>
      <c r="V363" s="56" t="s">
        <v>2039</v>
      </c>
      <c r="W363" s="18" t="s">
        <v>1566</v>
      </c>
      <c r="X363" s="18" t="s">
        <v>101</v>
      </c>
      <c r="Y363" s="18" t="s">
        <v>2040</v>
      </c>
      <c r="Z363" s="18"/>
      <c r="AA363" s="18" t="s">
        <v>104</v>
      </c>
      <c r="AB363" s="38">
        <v>45509</v>
      </c>
      <c r="AC363" s="7" t="s">
        <v>723</v>
      </c>
      <c r="AD363" s="38" t="s">
        <v>720</v>
      </c>
      <c r="AE363" s="18" t="s">
        <v>165</v>
      </c>
      <c r="AF363" s="18"/>
      <c r="AG363" s="18" t="s">
        <v>184</v>
      </c>
      <c r="AH363" s="1" t="s">
        <v>108</v>
      </c>
      <c r="AI363" s="1" t="s">
        <v>109</v>
      </c>
      <c r="AJ363" s="36">
        <f>IF(Table1[[#This Row],[Scope]]="Low",1,IF(Table1[[#This Row],[Scope]]="Medium",2,IF(Table1[[#This Row],[Scope]]="High",3,"")))</f>
        <v>2</v>
      </c>
      <c r="AK363" s="36">
        <v>0.5</v>
      </c>
      <c r="AL363" s="18" t="s">
        <v>695</v>
      </c>
      <c r="AM363" s="18" t="s">
        <v>1456</v>
      </c>
      <c r="AO363" s="18" t="str">
        <f>_xlfn.TEXTJOIN(", ",TRUE,Table1[[#This Row],[Primary Assignee]:[Tertiary Assignee]])</f>
        <v>Logan Webb, Sooraj Sreenivasan</v>
      </c>
      <c r="AP363" s="18" t="s">
        <v>111</v>
      </c>
      <c r="AQ363" s="40">
        <v>45497</v>
      </c>
      <c r="AR363" s="40">
        <v>45565</v>
      </c>
      <c r="AS363" s="40">
        <v>45566</v>
      </c>
      <c r="AT363" s="39"/>
      <c r="AU363" s="48">
        <f>(Table1[[#This Row],[Start time]])</f>
        <v>45496.400775462964</v>
      </c>
      <c r="AV363" s="52">
        <f>IF(AND(Table1[[#This Row],[Current Status]]="Closed",AS363&lt;&gt;""),AS363-AU363,"")</f>
        <v>69.599224537036207</v>
      </c>
    </row>
    <row r="364" spans="1:50" ht="72.5" x14ac:dyDescent="0.35">
      <c r="A364" s="20">
        <v>386</v>
      </c>
      <c r="B364" s="20" t="s">
        <v>149</v>
      </c>
      <c r="C364" s="20" t="s">
        <v>149</v>
      </c>
      <c r="D364" s="32" t="s">
        <v>2041</v>
      </c>
      <c r="E364" s="18" t="s">
        <v>2042</v>
      </c>
      <c r="F364" s="18" t="s">
        <v>176</v>
      </c>
      <c r="G364" s="18"/>
      <c r="H364" s="18"/>
      <c r="I364" s="18"/>
      <c r="J364" s="18" t="s">
        <v>866</v>
      </c>
      <c r="K364" s="18" t="s">
        <v>98</v>
      </c>
      <c r="L364" s="1"/>
      <c r="M364" s="34"/>
      <c r="N364" s="1" t="s">
        <v>98</v>
      </c>
      <c r="O364" s="18"/>
      <c r="P364" s="32"/>
      <c r="Q364" s="18"/>
      <c r="R364" s="18"/>
      <c r="S364" s="38">
        <v>45496</v>
      </c>
      <c r="T364" s="1" t="s">
        <v>740</v>
      </c>
      <c r="U364" s="18" t="s">
        <v>96</v>
      </c>
      <c r="V364" s="56" t="s">
        <v>149</v>
      </c>
      <c r="W364" s="18" t="s">
        <v>2043</v>
      </c>
      <c r="X364" s="18" t="s">
        <v>101</v>
      </c>
      <c r="Y364" s="18" t="s">
        <v>2044</v>
      </c>
      <c r="Z364" s="18"/>
      <c r="AA364" s="18" t="s">
        <v>238</v>
      </c>
      <c r="AB364" s="38"/>
      <c r="AC364" s="7" t="s">
        <v>1259</v>
      </c>
      <c r="AD364" s="38" t="s">
        <v>96</v>
      </c>
      <c r="AE364" s="18" t="s">
        <v>192</v>
      </c>
      <c r="AF364" s="18" t="s">
        <v>2045</v>
      </c>
      <c r="AG364" s="18" t="s">
        <v>774</v>
      </c>
      <c r="AH364" s="1" t="s">
        <v>350</v>
      </c>
      <c r="AI364" s="1"/>
      <c r="AJ364" s="36" t="str">
        <f>IF(Table1[[#This Row],[Scope]]="Low",1,IF(Table1[[#This Row],[Scope]]="Medium",2,IF(Table1[[#This Row],[Scope]]="High",3,"")))</f>
        <v/>
      </c>
      <c r="AK364" s="36"/>
      <c r="AL364" s="18"/>
      <c r="AM364" s="18"/>
      <c r="AO364" s="18" t="str">
        <f>_xlfn.TEXTJOIN(", ",TRUE,Table1[[#This Row],[Primary Assignee]:[Tertiary Assignee]])</f>
        <v/>
      </c>
      <c r="AP364" s="18" t="s">
        <v>351</v>
      </c>
      <c r="AQ364" s="40"/>
      <c r="AR364" s="40"/>
      <c r="AS364" s="40"/>
      <c r="AT364" s="39" t="s">
        <v>2046</v>
      </c>
      <c r="AU364" s="48" t="str">
        <f>(Table1[[#This Row],[Start time]])</f>
        <v>N/A</v>
      </c>
      <c r="AV364" s="52" t="str">
        <f>IF(AND(Table1[[#This Row],[Current Status]]="Closed",AS364&lt;&gt;""),AS364-AU364,"")</f>
        <v/>
      </c>
      <c r="AW364" s="63" t="s">
        <v>279</v>
      </c>
      <c r="AX364" s="64"/>
    </row>
    <row r="365" spans="1:50" ht="43.5" x14ac:dyDescent="0.35">
      <c r="A365" s="20">
        <v>387</v>
      </c>
      <c r="B365" s="21">
        <v>45495.436064814814</v>
      </c>
      <c r="C365" s="21">
        <v>45495.437314814815</v>
      </c>
      <c r="D365" s="32" t="s">
        <v>938</v>
      </c>
      <c r="E365" s="18" t="s">
        <v>939</v>
      </c>
      <c r="F365" s="18" t="s">
        <v>90</v>
      </c>
      <c r="G365" s="18"/>
      <c r="H365" s="18" t="s">
        <v>234</v>
      </c>
      <c r="I365" s="18"/>
      <c r="J365" s="18"/>
      <c r="K365" s="18" t="s">
        <v>98</v>
      </c>
      <c r="L365" s="1"/>
      <c r="M365" s="34"/>
      <c r="N365" s="1" t="s">
        <v>96</v>
      </c>
      <c r="O365" s="18" t="s">
        <v>549</v>
      </c>
      <c r="P365" s="32" t="s">
        <v>550</v>
      </c>
      <c r="Q365" s="18"/>
      <c r="R365" s="18"/>
      <c r="S365" s="38">
        <v>45495</v>
      </c>
      <c r="T365" s="1" t="s">
        <v>740</v>
      </c>
      <c r="U365" s="18" t="s">
        <v>98</v>
      </c>
      <c r="V365" s="56" t="s">
        <v>940</v>
      </c>
      <c r="W365" s="18" t="s">
        <v>941</v>
      </c>
      <c r="X365" s="18" t="s">
        <v>202</v>
      </c>
      <c r="Y365" s="18"/>
      <c r="Z365" s="18"/>
      <c r="AA365" s="18" t="s">
        <v>210</v>
      </c>
      <c r="AB365" s="38"/>
      <c r="AC365" s="7" t="s">
        <v>1820</v>
      </c>
      <c r="AD365" s="38" t="s">
        <v>96</v>
      </c>
      <c r="AE365" s="18" t="s">
        <v>175</v>
      </c>
      <c r="AF365" s="18" t="s">
        <v>2047</v>
      </c>
      <c r="AG365" s="18" t="s">
        <v>184</v>
      </c>
      <c r="AH365" s="1" t="s">
        <v>108</v>
      </c>
      <c r="AI365" s="1" t="s">
        <v>109</v>
      </c>
      <c r="AJ365" s="36">
        <f>IF(Table1[[#This Row],[Scope]]="Low",1,IF(Table1[[#This Row],[Scope]]="Medium",2,IF(Table1[[#This Row],[Scope]]="High",3,"")))</f>
        <v>2</v>
      </c>
      <c r="AK365" s="36">
        <v>0.25</v>
      </c>
      <c r="AL365" s="18" t="s">
        <v>30</v>
      </c>
      <c r="AM365" s="18" t="s">
        <v>27</v>
      </c>
      <c r="AO365" s="18" t="str">
        <f>_xlfn.TEXTJOIN(", ",TRUE,Table1[[#This Row],[Primary Assignee]:[Tertiary Assignee]])</f>
        <v xml:space="preserve">Michael Gilman, Jill T. Perkins </v>
      </c>
      <c r="AP365" s="18" t="s">
        <v>111</v>
      </c>
      <c r="AQ365" s="40">
        <v>45496</v>
      </c>
      <c r="AR365" s="40">
        <v>45517</v>
      </c>
      <c r="AS365" s="40">
        <v>45540</v>
      </c>
      <c r="AT365" s="39"/>
      <c r="AU365" s="48">
        <v>45495</v>
      </c>
      <c r="AV365" s="52">
        <f>IF(AND(Table1[[#This Row],[Current Status]]="Closed",AS365&lt;&gt;""),AS365-AU365,"")</f>
        <v>45</v>
      </c>
      <c r="AW365" t="s">
        <v>279</v>
      </c>
      <c r="AX365" s="1" t="s">
        <v>2048</v>
      </c>
    </row>
    <row r="366" spans="1:50" ht="101.5" x14ac:dyDescent="0.35">
      <c r="A366" s="20">
        <v>388</v>
      </c>
      <c r="B366" s="21">
        <v>45497.617060185185</v>
      </c>
      <c r="C366" s="21">
        <v>45497.621412037035</v>
      </c>
      <c r="D366" s="32" t="s">
        <v>240</v>
      </c>
      <c r="E366" s="18" t="s">
        <v>110</v>
      </c>
      <c r="F366" s="18" t="s">
        <v>991</v>
      </c>
      <c r="G366" s="18"/>
      <c r="H366" s="18"/>
      <c r="I366" s="18"/>
      <c r="J366" s="18"/>
      <c r="K366" s="18" t="s">
        <v>98</v>
      </c>
      <c r="L366" s="1"/>
      <c r="M366" s="34"/>
      <c r="N366" s="1" t="s">
        <v>96</v>
      </c>
      <c r="O366" s="18" t="s">
        <v>340</v>
      </c>
      <c r="P366" s="32" t="s">
        <v>341</v>
      </c>
      <c r="Q366" s="18"/>
      <c r="R366" s="18"/>
      <c r="S366" s="38">
        <v>45504</v>
      </c>
      <c r="T366" s="1" t="s">
        <v>709</v>
      </c>
      <c r="U366" s="18" t="s">
        <v>746</v>
      </c>
      <c r="V366" s="56" t="s">
        <v>149</v>
      </c>
      <c r="W366" s="18" t="s">
        <v>2049</v>
      </c>
      <c r="X366" s="18" t="s">
        <v>746</v>
      </c>
      <c r="Y366" s="18"/>
      <c r="Z366" s="18"/>
      <c r="AA366" s="18"/>
      <c r="AB366" s="38"/>
      <c r="AC366" s="7" t="s">
        <v>2050</v>
      </c>
      <c r="AD366" s="38" t="s">
        <v>96</v>
      </c>
      <c r="AE366" s="18" t="s">
        <v>706</v>
      </c>
      <c r="AF366" s="18" t="s">
        <v>2051</v>
      </c>
      <c r="AG366" s="18" t="s">
        <v>2052</v>
      </c>
      <c r="AH366" s="1" t="s">
        <v>350</v>
      </c>
      <c r="AI366" s="1"/>
      <c r="AJ366" s="36" t="str">
        <f>IF(Table1[[#This Row],[Scope]]="Low",1,IF(Table1[[#This Row],[Scope]]="Medium",2,IF(Table1[[#This Row],[Scope]]="High",3,"")))</f>
        <v/>
      </c>
      <c r="AK366" s="36"/>
      <c r="AL366" s="18"/>
      <c r="AM366" s="18"/>
      <c r="AO366" s="18" t="str">
        <f>_xlfn.TEXTJOIN(", ",TRUE,Table1[[#This Row],[Primary Assignee]:[Tertiary Assignee]])</f>
        <v/>
      </c>
      <c r="AP366" s="18" t="s">
        <v>351</v>
      </c>
      <c r="AQ366" s="40"/>
      <c r="AR366" s="40"/>
      <c r="AS366" s="40"/>
      <c r="AT366" s="39" t="s">
        <v>2053</v>
      </c>
      <c r="AU366" s="48">
        <f>(Table1[[#This Row],[Start time]])</f>
        <v>45497.617060185185</v>
      </c>
      <c r="AV366" s="52" t="str">
        <f>IF(AND(Table1[[#This Row],[Current Status]]="Closed",AS366&lt;&gt;""),AS366-AU366,"")</f>
        <v/>
      </c>
      <c r="AW366" s="63" t="s">
        <v>279</v>
      </c>
      <c r="AX366" s="64" t="s">
        <v>2048</v>
      </c>
    </row>
    <row r="367" spans="1:50" ht="101.9" customHeight="1" x14ac:dyDescent="0.35">
      <c r="A367" s="20">
        <v>389</v>
      </c>
      <c r="B367" s="21">
        <v>45498.893391203703</v>
      </c>
      <c r="C367" s="21">
        <v>45498.912951388891</v>
      </c>
      <c r="D367" s="32" t="s">
        <v>593</v>
      </c>
      <c r="E367" s="18" t="s">
        <v>594</v>
      </c>
      <c r="F367" s="18" t="s">
        <v>90</v>
      </c>
      <c r="G367" s="18"/>
      <c r="H367" s="18" t="s">
        <v>234</v>
      </c>
      <c r="I367" s="18"/>
      <c r="J367" s="18"/>
      <c r="K367" s="18" t="s">
        <v>98</v>
      </c>
      <c r="L367" s="1"/>
      <c r="M367" s="34"/>
      <c r="N367" s="1" t="s">
        <v>96</v>
      </c>
      <c r="O367" s="18" t="s">
        <v>882</v>
      </c>
      <c r="P367" s="32" t="s">
        <v>883</v>
      </c>
      <c r="Q367" s="18"/>
      <c r="R367" s="18"/>
      <c r="S367" s="38">
        <v>45499</v>
      </c>
      <c r="T367" s="1" t="s">
        <v>715</v>
      </c>
      <c r="U367" s="18" t="s">
        <v>98</v>
      </c>
      <c r="V367" s="56" t="s">
        <v>1699</v>
      </c>
      <c r="W367" s="18" t="s">
        <v>1841</v>
      </c>
      <c r="X367" s="18" t="s">
        <v>139</v>
      </c>
      <c r="Y367" s="18"/>
      <c r="Z367" s="18"/>
      <c r="AA367" s="18" t="s">
        <v>2054</v>
      </c>
      <c r="AB367" s="38"/>
      <c r="AC367" s="7" t="s">
        <v>789</v>
      </c>
      <c r="AD367" s="38" t="s">
        <v>720</v>
      </c>
      <c r="AE367" s="18" t="s">
        <v>175</v>
      </c>
      <c r="AF367" s="18" t="s">
        <v>2055</v>
      </c>
      <c r="AG367" s="18" t="s">
        <v>184</v>
      </c>
      <c r="AH367" s="1" t="s">
        <v>108</v>
      </c>
      <c r="AI367" s="1" t="s">
        <v>109</v>
      </c>
      <c r="AJ367" s="36">
        <f>IF(Table1[[#This Row],[Scope]]="Low",1,IF(Table1[[#This Row],[Scope]]="Medium",2,IF(Table1[[#This Row],[Scope]]="High",3,"")))</f>
        <v>2</v>
      </c>
      <c r="AK367" s="36">
        <v>0.5</v>
      </c>
      <c r="AL367" s="18" t="s">
        <v>2019</v>
      </c>
      <c r="AM367" s="18" t="s">
        <v>1298</v>
      </c>
      <c r="AO367" s="18" t="str">
        <f>_xlfn.TEXTJOIN(", ",TRUE,Table1[[#This Row],[Primary Assignee]:[Tertiary Assignee]])</f>
        <v>Jaspreet Kaur, Shwetha Chandrashekhar</v>
      </c>
      <c r="AP367" s="18" t="s">
        <v>111</v>
      </c>
      <c r="AQ367" s="40">
        <v>45502</v>
      </c>
      <c r="AR367" s="40">
        <v>45593</v>
      </c>
      <c r="AS367" s="40">
        <v>45597</v>
      </c>
      <c r="AT367" s="39"/>
      <c r="AU367" s="48">
        <f>(Table1[[#This Row],[Start time]])</f>
        <v>45498.893391203703</v>
      </c>
      <c r="AV367" s="52">
        <f>IF(AND(Table1[[#This Row],[Current Status]]="Closed",AS367&lt;&gt;""),AS367-AU367,"")</f>
        <v>98.106608796297223</v>
      </c>
    </row>
    <row r="368" spans="1:50" ht="43.5" x14ac:dyDescent="0.35">
      <c r="A368" s="20">
        <v>390</v>
      </c>
      <c r="B368" s="21">
        <v>45499.588229166664</v>
      </c>
      <c r="C368" s="21">
        <v>45499.589988425927</v>
      </c>
      <c r="D368" s="32" t="s">
        <v>348</v>
      </c>
      <c r="E368" s="18" t="s">
        <v>347</v>
      </c>
      <c r="F368" s="18" t="s">
        <v>289</v>
      </c>
      <c r="G368" s="18" t="s">
        <v>290</v>
      </c>
      <c r="H368" s="18"/>
      <c r="I368" s="18"/>
      <c r="J368" s="18"/>
      <c r="K368" s="18" t="s">
        <v>98</v>
      </c>
      <c r="L368" s="1"/>
      <c r="M368" s="34"/>
      <c r="N368" s="1" t="s">
        <v>98</v>
      </c>
      <c r="O368" s="18"/>
      <c r="P368" s="32"/>
      <c r="Q368" s="18"/>
      <c r="R368" s="18"/>
      <c r="S368" s="38">
        <v>45502</v>
      </c>
      <c r="T368" s="1" t="s">
        <v>709</v>
      </c>
      <c r="U368" s="18" t="s">
        <v>98</v>
      </c>
      <c r="V368" s="56" t="s">
        <v>2056</v>
      </c>
      <c r="W368" s="18" t="s">
        <v>201</v>
      </c>
      <c r="X368" s="18" t="s">
        <v>202</v>
      </c>
      <c r="Y368" s="18"/>
      <c r="Z368" s="18"/>
      <c r="AA368" s="18" t="s">
        <v>238</v>
      </c>
      <c r="AB368" s="38"/>
      <c r="AC368" s="7" t="s">
        <v>2057</v>
      </c>
      <c r="AD368" s="38" t="s">
        <v>96</v>
      </c>
      <c r="AE368" s="18" t="s">
        <v>165</v>
      </c>
      <c r="AF368" s="18" t="s">
        <v>2058</v>
      </c>
      <c r="AG368" s="18" t="s">
        <v>184</v>
      </c>
      <c r="AH368" s="1" t="s">
        <v>108</v>
      </c>
      <c r="AI368" s="1" t="s">
        <v>109</v>
      </c>
      <c r="AJ368" s="36">
        <f>IF(Table1[[#This Row],[Scope]]="Low",1,IF(Table1[[#This Row],[Scope]]="Medium",2,IF(Table1[[#This Row],[Scope]]="High",3,"")))</f>
        <v>2</v>
      </c>
      <c r="AK368" s="36">
        <v>0.2</v>
      </c>
      <c r="AL368" s="18" t="s">
        <v>1465</v>
      </c>
      <c r="AM368" s="18" t="s">
        <v>33</v>
      </c>
      <c r="AO368" s="18" t="str">
        <f>_xlfn.TEXTJOIN(", ",TRUE,Table1[[#This Row],[Primary Assignee]:[Tertiary Assignee]])</f>
        <v>Larry Mallett, Srivatsan Sampathkumar</v>
      </c>
      <c r="AP368" s="18" t="s">
        <v>111</v>
      </c>
      <c r="AQ368" s="40">
        <v>45504</v>
      </c>
      <c r="AR368" s="40"/>
      <c r="AS368" s="40">
        <v>45530</v>
      </c>
      <c r="AT368" s="39"/>
      <c r="AU368" s="48">
        <f>(Table1[[#This Row],[Start time]])</f>
        <v>45499.588229166664</v>
      </c>
      <c r="AV368" s="52">
        <f>IF(AND(Table1[[#This Row],[Current Status]]="Closed",AS368&lt;&gt;""),AS368-AU368,"")</f>
        <v>30.41177083333605</v>
      </c>
      <c r="AW368" s="63" t="s">
        <v>668</v>
      </c>
      <c r="AX368" s="64"/>
    </row>
    <row r="369" spans="1:50" ht="29" x14ac:dyDescent="0.35">
      <c r="A369" s="20">
        <v>391</v>
      </c>
      <c r="B369" s="21">
        <v>45502.358194444445</v>
      </c>
      <c r="C369" s="21">
        <v>45502.360671296294</v>
      </c>
      <c r="D369" s="32" t="s">
        <v>93</v>
      </c>
      <c r="E369" s="18" t="s">
        <v>92</v>
      </c>
      <c r="F369" s="18" t="s">
        <v>90</v>
      </c>
      <c r="G369" s="18"/>
      <c r="H369" s="18" t="s">
        <v>234</v>
      </c>
      <c r="I369" s="18"/>
      <c r="J369" s="18"/>
      <c r="K369" s="18" t="s">
        <v>98</v>
      </c>
      <c r="L369" s="1"/>
      <c r="M369" s="34"/>
      <c r="N369" s="1" t="s">
        <v>96</v>
      </c>
      <c r="O369" s="18" t="s">
        <v>263</v>
      </c>
      <c r="P369" s="32" t="s">
        <v>264</v>
      </c>
      <c r="Q369" s="18"/>
      <c r="R369" s="18"/>
      <c r="S369" s="38">
        <v>45503</v>
      </c>
      <c r="T369" s="1" t="s">
        <v>727</v>
      </c>
      <c r="U369" s="18" t="s">
        <v>96</v>
      </c>
      <c r="V369" s="56" t="s">
        <v>2059</v>
      </c>
      <c r="W369" s="18" t="s">
        <v>2060</v>
      </c>
      <c r="X369" s="18" t="s">
        <v>101</v>
      </c>
      <c r="Y369" s="18" t="s">
        <v>2061</v>
      </c>
      <c r="Z369" s="18"/>
      <c r="AA369" s="18" t="s">
        <v>104</v>
      </c>
      <c r="AB369" s="38">
        <v>45516</v>
      </c>
      <c r="AC369" s="7" t="s">
        <v>789</v>
      </c>
      <c r="AD369" s="38" t="s">
        <v>98</v>
      </c>
      <c r="AE369" s="18" t="s">
        <v>165</v>
      </c>
      <c r="AF369" s="18" t="s">
        <v>2062</v>
      </c>
      <c r="AG369" s="18" t="s">
        <v>184</v>
      </c>
      <c r="AH369" s="1" t="s">
        <v>108</v>
      </c>
      <c r="AI369" s="1" t="s">
        <v>109</v>
      </c>
      <c r="AJ369" s="36">
        <f>IF(Table1[[#This Row],[Scope]]="Low",1,IF(Table1[[#This Row],[Scope]]="Medium",2,IF(Table1[[#This Row],[Scope]]="High",3,"")))</f>
        <v>2</v>
      </c>
      <c r="AK369" s="36">
        <v>0.25</v>
      </c>
      <c r="AL369" s="18" t="s">
        <v>30</v>
      </c>
      <c r="AM369" s="18" t="s">
        <v>27</v>
      </c>
      <c r="AO369" s="18" t="str">
        <f>_xlfn.TEXTJOIN(", ",TRUE,Table1[[#This Row],[Primary Assignee]:[Tertiary Assignee]])</f>
        <v xml:space="preserve">Michael Gilman, Jill T. Perkins </v>
      </c>
      <c r="AP369" s="18" t="s">
        <v>111</v>
      </c>
      <c r="AQ369" s="40">
        <v>45503</v>
      </c>
      <c r="AR369" s="40"/>
      <c r="AS369" s="40">
        <v>45547</v>
      </c>
      <c r="AT369" s="39"/>
      <c r="AU369" s="48">
        <f>(Table1[[#This Row],[Start time]])</f>
        <v>45502.358194444445</v>
      </c>
      <c r="AV369" s="52">
        <f>IF(AND(Table1[[#This Row],[Current Status]]="Closed",AS369&lt;&gt;""),AS369-AU369,"")</f>
        <v>44.641805555555038</v>
      </c>
      <c r="AW369" t="s">
        <v>279</v>
      </c>
      <c r="AX369" s="1" t="s">
        <v>2031</v>
      </c>
    </row>
    <row r="370" spans="1:50" ht="87" x14ac:dyDescent="0.35">
      <c r="A370" s="20">
        <v>392</v>
      </c>
      <c r="B370" s="21">
        <v>45503.430208333331</v>
      </c>
      <c r="C370" s="21">
        <v>45503.458634259259</v>
      </c>
      <c r="D370" s="32" t="s">
        <v>401</v>
      </c>
      <c r="E370" s="18" t="s">
        <v>402</v>
      </c>
      <c r="F370" s="18" t="s">
        <v>289</v>
      </c>
      <c r="G370" s="18" t="s">
        <v>290</v>
      </c>
      <c r="H370" s="18"/>
      <c r="I370" s="18"/>
      <c r="J370" s="18"/>
      <c r="K370" s="18" t="s">
        <v>98</v>
      </c>
      <c r="L370" s="1"/>
      <c r="M370" s="34"/>
      <c r="N370" s="1" t="s">
        <v>98</v>
      </c>
      <c r="O370" s="18"/>
      <c r="P370" s="32"/>
      <c r="Q370" s="18"/>
      <c r="R370" s="18"/>
      <c r="S370" s="38">
        <v>45504</v>
      </c>
      <c r="T370" s="1" t="s">
        <v>715</v>
      </c>
      <c r="U370" s="18" t="s">
        <v>746</v>
      </c>
      <c r="V370" s="56" t="s">
        <v>149</v>
      </c>
      <c r="W370" s="18" t="s">
        <v>2063</v>
      </c>
      <c r="X370" s="18" t="s">
        <v>746</v>
      </c>
      <c r="Y370" s="18"/>
      <c r="Z370" s="18"/>
      <c r="AA370" s="18"/>
      <c r="AB370" s="38"/>
      <c r="AC370" s="7" t="s">
        <v>723</v>
      </c>
      <c r="AD370" s="38" t="s">
        <v>96</v>
      </c>
      <c r="AE370" s="18" t="s">
        <v>120</v>
      </c>
      <c r="AF370" s="18" t="s">
        <v>2064</v>
      </c>
      <c r="AG370" s="18" t="s">
        <v>184</v>
      </c>
      <c r="AH370" s="1" t="s">
        <v>108</v>
      </c>
      <c r="AI370" s="1" t="s">
        <v>109</v>
      </c>
      <c r="AJ370" s="36">
        <f>IF(Table1[[#This Row],[Scope]]="Low",1,IF(Table1[[#This Row],[Scope]]="Medium",2,IF(Table1[[#This Row],[Scope]]="High",3,"")))</f>
        <v>2</v>
      </c>
      <c r="AK370" s="36">
        <v>0.5</v>
      </c>
      <c r="AL370" s="18" t="s">
        <v>1320</v>
      </c>
      <c r="AM370" s="18" t="s">
        <v>27</v>
      </c>
      <c r="AO370" s="18" t="str">
        <f>_xlfn.TEXTJOIN(", ",TRUE,Table1[[#This Row],[Primary Assignee]:[Tertiary Assignee]])</f>
        <v xml:space="preserve">Veronica Holleran, Jill T. Perkins </v>
      </c>
      <c r="AP370" s="18" t="s">
        <v>111</v>
      </c>
      <c r="AQ370" s="40">
        <v>45517</v>
      </c>
      <c r="AR370" s="40"/>
      <c r="AS370" s="40">
        <v>45576</v>
      </c>
      <c r="AT370" s="39" t="s">
        <v>2065</v>
      </c>
      <c r="AU370" s="48">
        <f>(Table1[[#This Row],[Start time]])</f>
        <v>45503.430208333331</v>
      </c>
      <c r="AV370" s="52">
        <f>IF(AND(Table1[[#This Row],[Current Status]]="Closed",AS370&lt;&gt;""),AS370-AU370,"")</f>
        <v>72.569791666668607</v>
      </c>
      <c r="AW370" s="63"/>
      <c r="AX370" s="64" t="s">
        <v>746</v>
      </c>
    </row>
    <row r="371" spans="1:50" ht="87" customHeight="1" x14ac:dyDescent="0.35">
      <c r="A371" s="20">
        <v>393</v>
      </c>
      <c r="B371" s="21">
        <v>45509.355879629627</v>
      </c>
      <c r="C371" s="21">
        <v>45509.357152777775</v>
      </c>
      <c r="D371" s="32" t="s">
        <v>974</v>
      </c>
      <c r="E371" s="18" t="s">
        <v>975</v>
      </c>
      <c r="F371" s="18" t="s">
        <v>176</v>
      </c>
      <c r="G371" s="18"/>
      <c r="H371" s="18"/>
      <c r="I371" s="18"/>
      <c r="J371" s="18" t="s">
        <v>866</v>
      </c>
      <c r="K371" s="18" t="s">
        <v>98</v>
      </c>
      <c r="L371" s="1"/>
      <c r="M371" s="34"/>
      <c r="N371" s="1" t="s">
        <v>98</v>
      </c>
      <c r="O371" s="18"/>
      <c r="P371" s="32"/>
      <c r="Q371" s="18"/>
      <c r="R371" s="18"/>
      <c r="S371" s="38">
        <v>45509</v>
      </c>
      <c r="T371" s="1" t="s">
        <v>740</v>
      </c>
      <c r="U371" s="18" t="s">
        <v>96</v>
      </c>
      <c r="V371" s="56" t="s">
        <v>149</v>
      </c>
      <c r="W371" s="18" t="s">
        <v>2066</v>
      </c>
      <c r="X371" s="18" t="s">
        <v>202</v>
      </c>
      <c r="Y371" s="18" t="s">
        <v>2067</v>
      </c>
      <c r="Z371" s="18"/>
      <c r="AA371" s="18" t="s">
        <v>152</v>
      </c>
      <c r="AB371" s="38"/>
      <c r="AC371" s="7" t="s">
        <v>1471</v>
      </c>
      <c r="AD371" s="38" t="s">
        <v>96</v>
      </c>
      <c r="AE371" s="18" t="s">
        <v>192</v>
      </c>
      <c r="AF371" s="18" t="s">
        <v>2068</v>
      </c>
      <c r="AG371" s="18" t="s">
        <v>184</v>
      </c>
      <c r="AH371" s="1" t="s">
        <v>108</v>
      </c>
      <c r="AI371" s="1" t="s">
        <v>109</v>
      </c>
      <c r="AJ371" s="36">
        <f>IF(Table1[[#This Row],[Scope]]="Low",1,IF(Table1[[#This Row],[Scope]]="Medium",2,IF(Table1[[#This Row],[Scope]]="High",3,"")))</f>
        <v>2</v>
      </c>
      <c r="AK371" s="36">
        <v>0.5</v>
      </c>
      <c r="AL371" s="18" t="s">
        <v>904</v>
      </c>
      <c r="AM371" s="18"/>
      <c r="AO371" s="18" t="str">
        <f>_xlfn.TEXTJOIN(", ",TRUE,Table1[[#This Row],[Primary Assignee]:[Tertiary Assignee]])</f>
        <v>Rebecca Eakin</v>
      </c>
      <c r="AP371" s="18" t="s">
        <v>111</v>
      </c>
      <c r="AQ371" s="40">
        <v>45509</v>
      </c>
      <c r="AR371" s="40"/>
      <c r="AS371" s="40">
        <v>45517</v>
      </c>
      <c r="AT371" s="39"/>
      <c r="AU371" s="48">
        <f>(Table1[[#This Row],[Start time]])</f>
        <v>45509.355879629627</v>
      </c>
      <c r="AV371" s="52">
        <f>IF(AND(Table1[[#This Row],[Current Status]]="Closed",AS371&lt;&gt;""),AS371-AU371,"")</f>
        <v>7.6441203703725478</v>
      </c>
      <c r="AX371" s="1" t="s">
        <v>746</v>
      </c>
    </row>
    <row r="372" spans="1:50" ht="43.5" x14ac:dyDescent="0.35">
      <c r="A372" s="20">
        <v>394</v>
      </c>
      <c r="B372" s="21">
        <v>45509.403425925928</v>
      </c>
      <c r="C372" s="21">
        <v>45509.406655092593</v>
      </c>
      <c r="D372" s="32" t="s">
        <v>2069</v>
      </c>
      <c r="E372" s="18" t="s">
        <v>2070</v>
      </c>
      <c r="F372" s="18" t="s">
        <v>90</v>
      </c>
      <c r="G372" s="18"/>
      <c r="H372" s="18" t="s">
        <v>91</v>
      </c>
      <c r="I372" s="18"/>
      <c r="J372" s="18"/>
      <c r="K372" s="18" t="s">
        <v>98</v>
      </c>
      <c r="L372" s="1"/>
      <c r="M372" s="34"/>
      <c r="N372" s="1" t="s">
        <v>98</v>
      </c>
      <c r="O372" s="18"/>
      <c r="P372" s="32"/>
      <c r="Q372" s="18"/>
      <c r="R372" s="18"/>
      <c r="S372" s="38">
        <v>45509</v>
      </c>
      <c r="T372" s="1" t="s">
        <v>740</v>
      </c>
      <c r="U372" s="18" t="s">
        <v>98</v>
      </c>
      <c r="V372" s="56" t="s">
        <v>1727</v>
      </c>
      <c r="W372" s="18" t="s">
        <v>2071</v>
      </c>
      <c r="X372" s="18" t="s">
        <v>202</v>
      </c>
      <c r="Y372" s="18"/>
      <c r="Z372" s="18"/>
      <c r="AA372" s="18" t="s">
        <v>210</v>
      </c>
      <c r="AB372" s="38"/>
      <c r="AC372" s="7" t="s">
        <v>2072</v>
      </c>
      <c r="AD372" s="38" t="s">
        <v>98</v>
      </c>
      <c r="AE372" s="18" t="s">
        <v>165</v>
      </c>
      <c r="AF372" s="18" t="s">
        <v>2073</v>
      </c>
      <c r="AG372" s="18" t="s">
        <v>184</v>
      </c>
      <c r="AH372" s="1" t="s">
        <v>108</v>
      </c>
      <c r="AI372" s="1" t="s">
        <v>166</v>
      </c>
      <c r="AJ372" s="36">
        <f>IF(Table1[[#This Row],[Scope]]="Low",1,IF(Table1[[#This Row],[Scope]]="Medium",2,IF(Table1[[#This Row],[Scope]]="High",3,"")))</f>
        <v>3</v>
      </c>
      <c r="AK372" s="36">
        <v>0.5</v>
      </c>
      <c r="AL372" s="18" t="s">
        <v>1320</v>
      </c>
      <c r="AM372" s="18"/>
      <c r="AO372" s="18" t="str">
        <f>_xlfn.TEXTJOIN(", ",TRUE,Table1[[#This Row],[Primary Assignee]:[Tertiary Assignee]])</f>
        <v>Veronica Holleran</v>
      </c>
      <c r="AP372" s="18" t="s">
        <v>111</v>
      </c>
      <c r="AQ372" s="40">
        <v>45509</v>
      </c>
      <c r="AR372" s="40"/>
      <c r="AS372" s="40">
        <v>45524</v>
      </c>
      <c r="AT372" s="39" t="s">
        <v>2074</v>
      </c>
      <c r="AU372" s="48">
        <f>(Table1[[#This Row],[Start time]])</f>
        <v>45509.403425925928</v>
      </c>
      <c r="AV372" s="52">
        <f>IF(AND(Table1[[#This Row],[Current Status]]="Closed",AS372&lt;&gt;""),AS372-AU372,"")</f>
        <v>14.596574074072123</v>
      </c>
      <c r="AW372" s="63"/>
      <c r="AX372" s="64"/>
    </row>
    <row r="373" spans="1:50" ht="29" x14ac:dyDescent="0.35">
      <c r="A373" s="20">
        <v>395</v>
      </c>
      <c r="B373" s="21">
        <v>45511.699189814812</v>
      </c>
      <c r="C373" s="21">
        <v>45511.707094907404</v>
      </c>
      <c r="D373" s="32" t="s">
        <v>1460</v>
      </c>
      <c r="E373" s="18" t="s">
        <v>1461</v>
      </c>
      <c r="F373" s="18" t="s">
        <v>289</v>
      </c>
      <c r="G373" s="18" t="s">
        <v>290</v>
      </c>
      <c r="H373" s="18"/>
      <c r="I373" s="18"/>
      <c r="J373" s="18"/>
      <c r="K373" s="18" t="s">
        <v>98</v>
      </c>
      <c r="L373" s="1"/>
      <c r="M373" s="34"/>
      <c r="N373" s="1" t="s">
        <v>98</v>
      </c>
      <c r="O373" s="18"/>
      <c r="P373" s="32"/>
      <c r="Q373" s="18"/>
      <c r="R373" s="18"/>
      <c r="S373" s="38">
        <v>45513</v>
      </c>
      <c r="T373" s="1" t="s">
        <v>697</v>
      </c>
      <c r="U373" s="18" t="s">
        <v>98</v>
      </c>
      <c r="V373" s="56" t="s">
        <v>2075</v>
      </c>
      <c r="W373" s="18" t="s">
        <v>2076</v>
      </c>
      <c r="X373" s="18" t="s">
        <v>101</v>
      </c>
      <c r="Y373" s="18"/>
      <c r="Z373" s="18"/>
      <c r="AA373" s="18" t="s">
        <v>104</v>
      </c>
      <c r="AB373" s="38">
        <v>45520</v>
      </c>
      <c r="AC373" s="7" t="s">
        <v>2077</v>
      </c>
      <c r="AD373" s="38" t="s">
        <v>96</v>
      </c>
      <c r="AE373" s="18" t="s">
        <v>192</v>
      </c>
      <c r="AF373" s="18" t="s">
        <v>2078</v>
      </c>
      <c r="AG373" s="18" t="s">
        <v>184</v>
      </c>
      <c r="AH373" s="1" t="s">
        <v>108</v>
      </c>
      <c r="AI373" s="1" t="s">
        <v>109</v>
      </c>
      <c r="AJ373" s="36">
        <f>IF(Table1[[#This Row],[Scope]]="Low",1,IF(Table1[[#This Row],[Scope]]="Medium",2,IF(Table1[[#This Row],[Scope]]="High",3,"")))</f>
        <v>2</v>
      </c>
      <c r="AK373" s="36">
        <v>0.33</v>
      </c>
      <c r="AL373" s="18" t="s">
        <v>1456</v>
      </c>
      <c r="AM373" s="18"/>
      <c r="AO373" s="18" t="str">
        <f>_xlfn.TEXTJOIN(", ",TRUE,Table1[[#This Row],[Primary Assignee]:[Tertiary Assignee]])</f>
        <v>Sooraj Sreenivasan</v>
      </c>
      <c r="AP373" s="18" t="s">
        <v>111</v>
      </c>
      <c r="AQ373" s="40">
        <v>45513</v>
      </c>
      <c r="AR373" s="40"/>
      <c r="AS373" s="40">
        <v>45523</v>
      </c>
      <c r="AT373" s="39"/>
      <c r="AU373" s="48">
        <f>(Table1[[#This Row],[Start time]])</f>
        <v>45511.699189814812</v>
      </c>
      <c r="AV373" s="52">
        <f>IF(AND(Table1[[#This Row],[Current Status]]="Closed",AS373&lt;&gt;""),AS373-AU373,"")</f>
        <v>11.300810185188311</v>
      </c>
      <c r="AW373" t="s">
        <v>279</v>
      </c>
    </row>
    <row r="374" spans="1:50" ht="101.5" x14ac:dyDescent="0.35">
      <c r="A374" s="20">
        <v>396</v>
      </c>
      <c r="B374" s="21"/>
      <c r="C374" s="21"/>
      <c r="D374" s="32" t="s">
        <v>690</v>
      </c>
      <c r="E374" s="18" t="s">
        <v>689</v>
      </c>
      <c r="F374" s="18" t="s">
        <v>155</v>
      </c>
      <c r="G374" s="18"/>
      <c r="H374" s="18"/>
      <c r="I374" s="18" t="s">
        <v>156</v>
      </c>
      <c r="J374" s="18"/>
      <c r="K374" s="18" t="s">
        <v>96</v>
      </c>
      <c r="L374" s="1" t="s">
        <v>2079</v>
      </c>
      <c r="M374" s="34" t="s">
        <v>2080</v>
      </c>
      <c r="N374" s="1" t="s">
        <v>96</v>
      </c>
      <c r="O374" s="18" t="s">
        <v>1225</v>
      </c>
      <c r="P374" s="32" t="s">
        <v>1224</v>
      </c>
      <c r="Q374" s="18"/>
      <c r="R374" s="18"/>
      <c r="S374" s="38">
        <v>45516</v>
      </c>
      <c r="T374" s="1" t="s">
        <v>697</v>
      </c>
      <c r="U374" s="18" t="s">
        <v>98</v>
      </c>
      <c r="V374" s="56" t="s">
        <v>2081</v>
      </c>
      <c r="W374" s="18" t="s">
        <v>2082</v>
      </c>
      <c r="X374" s="18" t="s">
        <v>101</v>
      </c>
      <c r="Y374" s="18"/>
      <c r="Z374" s="18"/>
      <c r="AA374" s="18" t="s">
        <v>104</v>
      </c>
      <c r="AB374" s="38">
        <v>45523</v>
      </c>
      <c r="AC374" s="7" t="s">
        <v>723</v>
      </c>
      <c r="AD374" s="38" t="s">
        <v>96</v>
      </c>
      <c r="AE374" s="18" t="s">
        <v>192</v>
      </c>
      <c r="AF374" s="18" t="s">
        <v>2083</v>
      </c>
      <c r="AG374" s="18" t="s">
        <v>184</v>
      </c>
      <c r="AH374" s="1" t="s">
        <v>350</v>
      </c>
      <c r="AI374" s="1"/>
      <c r="AJ374" s="36" t="str">
        <f>IF(Table1[[#This Row],[Scope]]="Low",1,IF(Table1[[#This Row],[Scope]]="Medium",2,IF(Table1[[#This Row],[Scope]]="High",3,"")))</f>
        <v/>
      </c>
      <c r="AK374" s="36"/>
      <c r="AL374" s="18"/>
      <c r="AM374" s="18"/>
      <c r="AO374" s="18" t="str">
        <f>_xlfn.TEXTJOIN(", ",TRUE,Table1[[#This Row],[Primary Assignee]:[Tertiary Assignee]])</f>
        <v/>
      </c>
      <c r="AP374" s="18" t="s">
        <v>351</v>
      </c>
      <c r="AQ374" s="40"/>
      <c r="AR374" s="40"/>
      <c r="AS374" s="40"/>
      <c r="AT374" s="39" t="s">
        <v>2084</v>
      </c>
      <c r="AU374" s="48">
        <f>(Table1[[#This Row],[Start time]])</f>
        <v>0</v>
      </c>
      <c r="AV374" s="52" t="str">
        <f>IF(AND(Table1[[#This Row],[Current Status]]="Closed",AS374&lt;&gt;""),AS374-AU374,"")</f>
        <v/>
      </c>
      <c r="AW374" s="63" t="s">
        <v>279</v>
      </c>
      <c r="AX374" s="64"/>
    </row>
    <row r="375" spans="1:50" ht="58" x14ac:dyDescent="0.35">
      <c r="A375" s="20">
        <v>397</v>
      </c>
      <c r="B375" s="21">
        <v>45515.821932870371</v>
      </c>
      <c r="C375" s="21">
        <v>45515.825601851851</v>
      </c>
      <c r="D375" s="32" t="s">
        <v>93</v>
      </c>
      <c r="E375" s="18" t="s">
        <v>92</v>
      </c>
      <c r="F375" s="18" t="s">
        <v>90</v>
      </c>
      <c r="G375" s="18"/>
      <c r="H375" s="18" t="s">
        <v>234</v>
      </c>
      <c r="I375" s="18"/>
      <c r="J375" s="18"/>
      <c r="K375" s="18" t="s">
        <v>98</v>
      </c>
      <c r="L375" s="1"/>
      <c r="M375" s="34"/>
      <c r="N375" s="1" t="s">
        <v>96</v>
      </c>
      <c r="O375" s="18" t="s">
        <v>263</v>
      </c>
      <c r="P375" s="32" t="s">
        <v>264</v>
      </c>
      <c r="Q375" s="18"/>
      <c r="R375" s="18"/>
      <c r="S375" s="38">
        <v>45516</v>
      </c>
      <c r="T375" s="1" t="s">
        <v>740</v>
      </c>
      <c r="U375" s="18" t="s">
        <v>98</v>
      </c>
      <c r="V375" s="18" t="s">
        <v>2085</v>
      </c>
      <c r="W375" s="18" t="s">
        <v>2086</v>
      </c>
      <c r="X375" s="18" t="s">
        <v>101</v>
      </c>
      <c r="Y375" s="18"/>
      <c r="Z375" s="18"/>
      <c r="AA375" s="18" t="s">
        <v>191</v>
      </c>
      <c r="AB375" s="38">
        <v>45520</v>
      </c>
      <c r="AC375" s="7" t="s">
        <v>789</v>
      </c>
      <c r="AD375" s="38" t="s">
        <v>96</v>
      </c>
      <c r="AE375" s="18" t="s">
        <v>165</v>
      </c>
      <c r="AF375" s="18" t="s">
        <v>2087</v>
      </c>
      <c r="AG375" s="18" t="s">
        <v>184</v>
      </c>
      <c r="AH375" s="1" t="s">
        <v>108</v>
      </c>
      <c r="AI375" s="1" t="s">
        <v>109</v>
      </c>
      <c r="AJ375" s="36">
        <f>IF(Table1[[#This Row],[Scope]]="Low",1,IF(Table1[[#This Row],[Scope]]="Medium",2,IF(Table1[[#This Row],[Scope]]="High",3,"")))</f>
        <v>2</v>
      </c>
      <c r="AK375" s="36">
        <v>0.5</v>
      </c>
      <c r="AL375" s="18" t="s">
        <v>1456</v>
      </c>
      <c r="AM375" s="18" t="s">
        <v>2019</v>
      </c>
      <c r="AO375" s="18" t="str">
        <f>_xlfn.TEXTJOIN(", ",TRUE,Table1[[#This Row],[Primary Assignee]:[Tertiary Assignee]])</f>
        <v>Sooraj Sreenivasan, Jaspreet Kaur</v>
      </c>
      <c r="AP375" s="18" t="s">
        <v>111</v>
      </c>
      <c r="AQ375" s="40">
        <v>45517</v>
      </c>
      <c r="AR375" s="40"/>
      <c r="AS375" s="40">
        <v>45524</v>
      </c>
      <c r="AT375" s="39"/>
      <c r="AU375" s="48">
        <f>(Table1[[#This Row],[Start time]])</f>
        <v>45515.821932870371</v>
      </c>
      <c r="AV375" s="52">
        <f>IF(AND(Table1[[#This Row],[Current Status]]="Closed",AS375&lt;&gt;""),AS375-AU375,"")</f>
        <v>8.1780671296291985</v>
      </c>
    </row>
    <row r="376" spans="1:50" ht="58" x14ac:dyDescent="0.35">
      <c r="A376" s="20">
        <v>398</v>
      </c>
      <c r="B376" s="21">
        <v>45515.825659722221</v>
      </c>
      <c r="C376" s="21">
        <v>45515.830277777779</v>
      </c>
      <c r="D376" s="32" t="s">
        <v>93</v>
      </c>
      <c r="E376" s="18" t="s">
        <v>92</v>
      </c>
      <c r="F376" s="18" t="s">
        <v>90</v>
      </c>
      <c r="G376" s="18"/>
      <c r="H376" s="18" t="s">
        <v>234</v>
      </c>
      <c r="I376" s="18"/>
      <c r="J376" s="18"/>
      <c r="K376" s="18" t="s">
        <v>98</v>
      </c>
      <c r="L376" s="1"/>
      <c r="M376" s="34"/>
      <c r="N376" s="1" t="s">
        <v>96</v>
      </c>
      <c r="O376" s="18" t="s">
        <v>2088</v>
      </c>
      <c r="P376" s="32" t="s">
        <v>2089</v>
      </c>
      <c r="Q376" s="18"/>
      <c r="R376" s="18"/>
      <c r="S376" s="38">
        <v>45523</v>
      </c>
      <c r="T376" s="1" t="s">
        <v>715</v>
      </c>
      <c r="U376" s="18" t="s">
        <v>98</v>
      </c>
      <c r="V376" s="56" t="s">
        <v>564</v>
      </c>
      <c r="W376" s="18" t="s">
        <v>565</v>
      </c>
      <c r="X376" s="18" t="s">
        <v>101</v>
      </c>
      <c r="Y376" s="18"/>
      <c r="Z376" s="18"/>
      <c r="AA376" s="18" t="s">
        <v>104</v>
      </c>
      <c r="AB376" s="38">
        <v>45541</v>
      </c>
      <c r="AC376" s="7" t="s">
        <v>789</v>
      </c>
      <c r="AD376" s="38" t="s">
        <v>720</v>
      </c>
      <c r="AE376" s="18" t="s">
        <v>165</v>
      </c>
      <c r="AF376" s="18" t="s">
        <v>2090</v>
      </c>
      <c r="AG376" s="18" t="s">
        <v>184</v>
      </c>
      <c r="AH376" s="1" t="s">
        <v>108</v>
      </c>
      <c r="AI376" s="1" t="s">
        <v>109</v>
      </c>
      <c r="AJ376" s="36">
        <f>IF(Table1[[#This Row],[Scope]]="Low",1,IF(Table1[[#This Row],[Scope]]="Medium",2,IF(Table1[[#This Row],[Scope]]="High",3,"")))</f>
        <v>2</v>
      </c>
      <c r="AK376" s="36">
        <v>0.5</v>
      </c>
      <c r="AL376" s="18" t="s">
        <v>1320</v>
      </c>
      <c r="AM376" s="18" t="s">
        <v>36</v>
      </c>
      <c r="AO376" s="18" t="str">
        <f>_xlfn.TEXTJOIN(", ",TRUE,Table1[[#This Row],[Primary Assignee]:[Tertiary Assignee]])</f>
        <v>Veronica Holleran, Stephanie Panacci</v>
      </c>
      <c r="AP376" s="18" t="s">
        <v>111</v>
      </c>
      <c r="AQ376" s="40">
        <v>45531</v>
      </c>
      <c r="AR376" s="40"/>
      <c r="AS376" s="40">
        <v>45569</v>
      </c>
      <c r="AT376" s="39" t="s">
        <v>2091</v>
      </c>
      <c r="AU376" s="48">
        <f>(Table1[[#This Row],[Start time]])</f>
        <v>45515.825659722221</v>
      </c>
      <c r="AV376" s="52">
        <f>IF(AND(Table1[[#This Row],[Current Status]]="Closed",AS376&lt;&gt;""),AS376-AU376,"")</f>
        <v>53.174340277779265</v>
      </c>
    </row>
    <row r="377" spans="1:50" ht="58" x14ac:dyDescent="0.35">
      <c r="A377" s="20">
        <v>399</v>
      </c>
      <c r="B377" s="21">
        <v>45516.246967592589</v>
      </c>
      <c r="C377" s="21">
        <v>45516.251574074071</v>
      </c>
      <c r="D377" s="32" t="s">
        <v>593</v>
      </c>
      <c r="E377" s="18" t="s">
        <v>594</v>
      </c>
      <c r="F377" s="18" t="s">
        <v>90</v>
      </c>
      <c r="G377" s="18"/>
      <c r="H377" s="18" t="s">
        <v>91</v>
      </c>
      <c r="I377" s="18"/>
      <c r="J377" s="18"/>
      <c r="K377" s="18" t="s">
        <v>96</v>
      </c>
      <c r="L377" s="1" t="s">
        <v>123</v>
      </c>
      <c r="M377" s="34" t="s">
        <v>124</v>
      </c>
      <c r="N377" s="1" t="s">
        <v>96</v>
      </c>
      <c r="O377" s="18" t="s">
        <v>582</v>
      </c>
      <c r="P377" s="32" t="s">
        <v>583</v>
      </c>
      <c r="Q377" s="18"/>
      <c r="R377" s="18"/>
      <c r="S377" s="38">
        <v>45518</v>
      </c>
      <c r="T377" s="1" t="s">
        <v>715</v>
      </c>
      <c r="U377" s="18" t="s">
        <v>98</v>
      </c>
      <c r="V377" s="56" t="s">
        <v>2092</v>
      </c>
      <c r="W377" s="18" t="s">
        <v>2093</v>
      </c>
      <c r="X377" s="18" t="s">
        <v>130</v>
      </c>
      <c r="Y377" s="18"/>
      <c r="Z377" s="18"/>
      <c r="AA377" s="18" t="s">
        <v>191</v>
      </c>
      <c r="AB377" s="38">
        <v>45535</v>
      </c>
      <c r="AC377" s="7" t="s">
        <v>719</v>
      </c>
      <c r="AD377" s="38" t="s">
        <v>720</v>
      </c>
      <c r="AE377" s="18" t="s">
        <v>175</v>
      </c>
      <c r="AF377" s="18" t="s">
        <v>2094</v>
      </c>
      <c r="AG377" s="18" t="s">
        <v>184</v>
      </c>
      <c r="AH377" s="1" t="s">
        <v>108</v>
      </c>
      <c r="AI377" s="1" t="s">
        <v>142</v>
      </c>
      <c r="AJ377" s="36">
        <f>IF(Table1[[#This Row],[Scope]]="Low",1,IF(Table1[[#This Row],[Scope]]="Medium",2,IF(Table1[[#This Row],[Scope]]="High",3,"")))</f>
        <v>1</v>
      </c>
      <c r="AK377" s="36">
        <v>0.25</v>
      </c>
      <c r="AL377" s="18" t="s">
        <v>1298</v>
      </c>
      <c r="AM377" s="18" t="s">
        <v>2019</v>
      </c>
      <c r="AO377" s="18" t="str">
        <f>_xlfn.TEXTJOIN(", ",TRUE,Table1[[#This Row],[Primary Assignee]:[Tertiary Assignee]])</f>
        <v>Shwetha Chandrashekhar, Jaspreet Kaur</v>
      </c>
      <c r="AP377" s="18" t="s">
        <v>111</v>
      </c>
      <c r="AQ377" s="40">
        <v>45518</v>
      </c>
      <c r="AR377" s="40">
        <v>45579</v>
      </c>
      <c r="AS377" s="40">
        <v>45586</v>
      </c>
      <c r="AT377" s="39"/>
      <c r="AU377" s="48">
        <f>(Table1[[#This Row],[Start time]])</f>
        <v>45516.246967592589</v>
      </c>
      <c r="AV377" s="52">
        <f>IF(AND(Table1[[#This Row],[Current Status]]="Closed",AS377&lt;&gt;""),AS377-AU377,"")</f>
        <v>69.753032407410501</v>
      </c>
      <c r="AW377" s="63"/>
      <c r="AX377" s="64"/>
    </row>
    <row r="378" spans="1:50" ht="43.5" x14ac:dyDescent="0.35">
      <c r="A378" s="20">
        <v>400</v>
      </c>
      <c r="B378" s="21">
        <v>45516.562071759261</v>
      </c>
      <c r="C378" s="21">
        <v>45516.575636574074</v>
      </c>
      <c r="D378" s="32" t="s">
        <v>93</v>
      </c>
      <c r="E378" s="18" t="s">
        <v>92</v>
      </c>
      <c r="F378" s="18" t="s">
        <v>90</v>
      </c>
      <c r="G378" s="18"/>
      <c r="H378" s="18" t="s">
        <v>234</v>
      </c>
      <c r="I378" s="18"/>
      <c r="J378" s="18"/>
      <c r="K378" s="18" t="s">
        <v>98</v>
      </c>
      <c r="L378" s="1"/>
      <c r="M378" s="34"/>
      <c r="N378" s="1" t="s">
        <v>96</v>
      </c>
      <c r="O378" s="18" t="s">
        <v>2095</v>
      </c>
      <c r="P378" s="32" t="s">
        <v>2096</v>
      </c>
      <c r="Q378" s="18"/>
      <c r="R378" s="18"/>
      <c r="S378" s="38">
        <v>45517</v>
      </c>
      <c r="T378" s="1" t="s">
        <v>727</v>
      </c>
      <c r="U378" s="18" t="s">
        <v>96</v>
      </c>
      <c r="V378" s="56" t="s">
        <v>149</v>
      </c>
      <c r="W378" s="18" t="s">
        <v>2097</v>
      </c>
      <c r="X378" s="18" t="s">
        <v>101</v>
      </c>
      <c r="Y378" s="18" t="s">
        <v>2098</v>
      </c>
      <c r="Z378" s="18"/>
      <c r="AA378" s="18" t="s">
        <v>104</v>
      </c>
      <c r="AB378" s="38">
        <v>45527</v>
      </c>
      <c r="AC378" s="7" t="s">
        <v>789</v>
      </c>
      <c r="AD378" s="38" t="s">
        <v>720</v>
      </c>
      <c r="AE378" s="18" t="s">
        <v>165</v>
      </c>
      <c r="AF378" s="18" t="s">
        <v>2099</v>
      </c>
      <c r="AG378" s="18" t="s">
        <v>184</v>
      </c>
      <c r="AH378" s="1" t="s">
        <v>108</v>
      </c>
      <c r="AI378" s="1" t="s">
        <v>109</v>
      </c>
      <c r="AJ378" s="36">
        <f>IF(Table1[[#This Row],[Scope]]="Low",1,IF(Table1[[#This Row],[Scope]]="Medium",2,IF(Table1[[#This Row],[Scope]]="High",3,"")))</f>
        <v>2</v>
      </c>
      <c r="AK378" s="36">
        <v>0.33</v>
      </c>
      <c r="AL378" s="18" t="s">
        <v>27</v>
      </c>
      <c r="AM378" s="18" t="s">
        <v>904</v>
      </c>
      <c r="AO378" s="18" t="str">
        <f>_xlfn.TEXTJOIN(", ",TRUE,Table1[[#This Row],[Primary Assignee]:[Tertiary Assignee]])</f>
        <v>Jill T. Perkins , Rebecca Eakin</v>
      </c>
      <c r="AP378" s="18" t="s">
        <v>111</v>
      </c>
      <c r="AQ378" s="40">
        <v>45517</v>
      </c>
      <c r="AR378" s="40"/>
      <c r="AS378" s="40">
        <v>45545</v>
      </c>
      <c r="AT378" s="39" t="s">
        <v>2100</v>
      </c>
      <c r="AU378" s="48">
        <f>(Table1[[#This Row],[Start time]])</f>
        <v>45516.562071759261</v>
      </c>
      <c r="AV378" s="52" t="e">
        <f>IF(AND(Table1[[#This Row],[Current Status]]="Closed",#REF!&lt;&gt;""),#REF!-AU378,"")</f>
        <v>#REF!</v>
      </c>
      <c r="AX378" s="1" t="s">
        <v>746</v>
      </c>
    </row>
    <row r="379" spans="1:50" ht="87" x14ac:dyDescent="0.35">
      <c r="A379" s="20">
        <v>401</v>
      </c>
      <c r="B379" s="21">
        <v>45517.375775462962</v>
      </c>
      <c r="C379" s="21">
        <v>45517.37809027778</v>
      </c>
      <c r="D379" s="32" t="s">
        <v>2101</v>
      </c>
      <c r="E379" s="18" t="s">
        <v>2102</v>
      </c>
      <c r="F379" s="18" t="s">
        <v>90</v>
      </c>
      <c r="G379" s="18"/>
      <c r="H379" s="18" t="s">
        <v>91</v>
      </c>
      <c r="I379" s="18"/>
      <c r="J379" s="18"/>
      <c r="K379" s="18" t="s">
        <v>98</v>
      </c>
      <c r="L379" s="1"/>
      <c r="M379" s="34"/>
      <c r="N379" s="1" t="s">
        <v>98</v>
      </c>
      <c r="O379" s="18"/>
      <c r="P379" s="32"/>
      <c r="Q379" s="18"/>
      <c r="R379" s="18"/>
      <c r="S379" s="38">
        <v>45517</v>
      </c>
      <c r="T379" s="1" t="s">
        <v>727</v>
      </c>
      <c r="U379" s="18" t="s">
        <v>746</v>
      </c>
      <c r="V379" s="56" t="s">
        <v>149</v>
      </c>
      <c r="W379" s="18" t="s">
        <v>2103</v>
      </c>
      <c r="X379" s="18" t="s">
        <v>746</v>
      </c>
      <c r="Y379" s="18"/>
      <c r="Z379" s="18"/>
      <c r="AA379" s="18"/>
      <c r="AB379" s="38"/>
      <c r="AC379" s="7" t="s">
        <v>2104</v>
      </c>
      <c r="AD379" s="38" t="s">
        <v>96</v>
      </c>
      <c r="AE379" s="18" t="s">
        <v>706</v>
      </c>
      <c r="AF379" s="18" t="s">
        <v>2105</v>
      </c>
      <c r="AG379" s="18" t="s">
        <v>774</v>
      </c>
      <c r="AH379" s="1" t="s">
        <v>350</v>
      </c>
      <c r="AI379" s="1"/>
      <c r="AJ379" s="36" t="str">
        <f>IF(Table1[[#This Row],[Scope]]="Low",1,IF(Table1[[#This Row],[Scope]]="Medium",2,IF(Table1[[#This Row],[Scope]]="High",3,"")))</f>
        <v/>
      </c>
      <c r="AK379" s="36"/>
      <c r="AL379" s="18"/>
      <c r="AM379" s="18"/>
      <c r="AO379" s="18" t="str">
        <f>_xlfn.TEXTJOIN(", ",TRUE,Table1[[#This Row],[Primary Assignee]:[Tertiary Assignee]])</f>
        <v/>
      </c>
      <c r="AP379" s="18" t="s">
        <v>351</v>
      </c>
      <c r="AQ379" s="40"/>
      <c r="AR379" s="40">
        <v>45519</v>
      </c>
      <c r="AS379" s="40"/>
      <c r="AT379" s="39" t="s">
        <v>2106</v>
      </c>
      <c r="AU379" s="48">
        <f>(Table1[[#This Row],[Start time]])</f>
        <v>45517.375775462962</v>
      </c>
      <c r="AV379" s="52" t="str">
        <f>IF(AND(Table1[[#This Row],[Current Status]]="Closed",AS379&lt;&gt;""),AS379-AU379,"")</f>
        <v/>
      </c>
      <c r="AW379" s="63"/>
      <c r="AX379" s="64"/>
    </row>
    <row r="380" spans="1:50" ht="29" x14ac:dyDescent="0.35">
      <c r="A380" s="20">
        <v>402</v>
      </c>
      <c r="B380" s="21">
        <v>45518.483449074076</v>
      </c>
      <c r="C380" s="21">
        <v>45518.485555555555</v>
      </c>
      <c r="D380" s="32" t="s">
        <v>2107</v>
      </c>
      <c r="E380" s="18" t="s">
        <v>2108</v>
      </c>
      <c r="F380" s="18" t="s">
        <v>2109</v>
      </c>
      <c r="G380" s="18"/>
      <c r="H380" s="18"/>
      <c r="I380" s="18"/>
      <c r="J380" s="18"/>
      <c r="K380" s="18" t="s">
        <v>98</v>
      </c>
      <c r="L380" s="1"/>
      <c r="M380" s="34"/>
      <c r="N380" s="1" t="s">
        <v>98</v>
      </c>
      <c r="O380" s="18"/>
      <c r="P380" s="32"/>
      <c r="Q380" s="18"/>
      <c r="R380" s="18"/>
      <c r="S380" s="38">
        <v>45518</v>
      </c>
      <c r="T380" s="1" t="s">
        <v>697</v>
      </c>
      <c r="U380" s="18" t="s">
        <v>98</v>
      </c>
      <c r="V380" s="56" t="s">
        <v>2110</v>
      </c>
      <c r="W380" s="18" t="s">
        <v>2111</v>
      </c>
      <c r="X380" s="18" t="s">
        <v>101</v>
      </c>
      <c r="Y380" s="18"/>
      <c r="Z380" s="18"/>
      <c r="AA380" s="18" t="s">
        <v>210</v>
      </c>
      <c r="AB380" s="38"/>
      <c r="AC380" s="7" t="s">
        <v>723</v>
      </c>
      <c r="AD380" s="38" t="s">
        <v>96</v>
      </c>
      <c r="AE380" s="18" t="s">
        <v>165</v>
      </c>
      <c r="AF380" s="18"/>
      <c r="AG380" s="18" t="s">
        <v>184</v>
      </c>
      <c r="AH380" s="1" t="s">
        <v>350</v>
      </c>
      <c r="AI380" s="1"/>
      <c r="AJ380" s="36" t="str">
        <f>IF(Table1[[#This Row],[Scope]]="Low",1,IF(Table1[[#This Row],[Scope]]="Medium",2,IF(Table1[[#This Row],[Scope]]="High",3,"")))</f>
        <v/>
      </c>
      <c r="AK380" s="36"/>
      <c r="AL380" s="18"/>
      <c r="AM380" s="18"/>
      <c r="AO380" s="18" t="str">
        <f>_xlfn.TEXTJOIN(", ",TRUE,Table1[[#This Row],[Primary Assignee]:[Tertiary Assignee]])</f>
        <v/>
      </c>
      <c r="AP380" s="18" t="s">
        <v>351</v>
      </c>
      <c r="AQ380" s="40"/>
      <c r="AR380" s="40"/>
      <c r="AS380" s="40"/>
      <c r="AT380" s="39" t="s">
        <v>2112</v>
      </c>
      <c r="AU380" s="48">
        <f>(Table1[[#This Row],[Start time]])</f>
        <v>45518.483449074076</v>
      </c>
      <c r="AV380" s="52" t="str">
        <f>IF(AND(Table1[[#This Row],[Current Status]]="Closed",AS380&lt;&gt;""),AS380-AU380,"")</f>
        <v/>
      </c>
    </row>
    <row r="381" spans="1:50" ht="58" x14ac:dyDescent="0.35">
      <c r="A381" s="20">
        <v>403</v>
      </c>
      <c r="B381" s="21">
        <v>45520.488240740742</v>
      </c>
      <c r="C381" s="21">
        <v>45520.493414351855</v>
      </c>
      <c r="D381" s="32" t="s">
        <v>748</v>
      </c>
      <c r="E381" s="18" t="s">
        <v>749</v>
      </c>
      <c r="F381" s="18" t="s">
        <v>155</v>
      </c>
      <c r="G381" s="18"/>
      <c r="H381" s="18"/>
      <c r="I381" s="18" t="s">
        <v>1347</v>
      </c>
      <c r="J381" s="18"/>
      <c r="K381" s="18" t="s">
        <v>98</v>
      </c>
      <c r="L381" s="1"/>
      <c r="M381" s="34"/>
      <c r="N381" s="1" t="s">
        <v>96</v>
      </c>
      <c r="O381" s="18" t="s">
        <v>2113</v>
      </c>
      <c r="P381" s="32" t="s">
        <v>2114</v>
      </c>
      <c r="Q381" s="18"/>
      <c r="R381" s="18"/>
      <c r="S381" s="38">
        <v>45523</v>
      </c>
      <c r="T381" s="1" t="s">
        <v>697</v>
      </c>
      <c r="U381" s="18" t="s">
        <v>98</v>
      </c>
      <c r="V381" s="56" t="s">
        <v>2115</v>
      </c>
      <c r="W381" s="18" t="s">
        <v>1819</v>
      </c>
      <c r="X381" s="18" t="s">
        <v>189</v>
      </c>
      <c r="Y381" s="18"/>
      <c r="Z381" s="18"/>
      <c r="AA381" s="18" t="s">
        <v>104</v>
      </c>
      <c r="AB381" s="38">
        <v>45532</v>
      </c>
      <c r="AC381" s="7" t="s">
        <v>757</v>
      </c>
      <c r="AD381" s="38" t="s">
        <v>96</v>
      </c>
      <c r="AE381" s="18" t="s">
        <v>165</v>
      </c>
      <c r="AF381" s="18" t="s">
        <v>2116</v>
      </c>
      <c r="AG381" s="18" t="s">
        <v>184</v>
      </c>
      <c r="AH381" s="1" t="s">
        <v>350</v>
      </c>
      <c r="AI381" s="1"/>
      <c r="AJ381" s="36" t="str">
        <f>IF(Table1[[#This Row],[Scope]]="Low",1,IF(Table1[[#This Row],[Scope]]="Medium",2,IF(Table1[[#This Row],[Scope]]="High",3,"")))</f>
        <v/>
      </c>
      <c r="AK381" s="36"/>
      <c r="AL381" s="18"/>
      <c r="AM381" s="18"/>
      <c r="AO381" s="18" t="str">
        <f>_xlfn.TEXTJOIN(", ",TRUE,Table1[[#This Row],[Primary Assignee]:[Tertiary Assignee]])</f>
        <v/>
      </c>
      <c r="AP381" s="18" t="s">
        <v>351</v>
      </c>
      <c r="AQ381" s="40"/>
      <c r="AR381" s="40"/>
      <c r="AS381" s="40"/>
      <c r="AT381" s="39"/>
      <c r="AU381" s="48">
        <f>(Table1[[#This Row],[Start time]])</f>
        <v>45520.488240740742</v>
      </c>
      <c r="AV381" s="52" t="str">
        <f>IF(AND(Table1[[#This Row],[Current Status]]="Closed",AS381&lt;&gt;""),AS381-AU381,"")</f>
        <v/>
      </c>
      <c r="AW381" s="63"/>
      <c r="AX381" s="64"/>
    </row>
    <row r="382" spans="1:50" ht="43.5" x14ac:dyDescent="0.35">
      <c r="A382" s="20">
        <v>404</v>
      </c>
      <c r="B382" s="21">
        <v>45523.426886574074</v>
      </c>
      <c r="C382" s="21">
        <v>45523.428402777776</v>
      </c>
      <c r="D382" s="32" t="s">
        <v>982</v>
      </c>
      <c r="E382" s="18" t="s">
        <v>981</v>
      </c>
      <c r="F382" s="18" t="s">
        <v>90</v>
      </c>
      <c r="G382" s="18"/>
      <c r="H382" s="18" t="s">
        <v>91</v>
      </c>
      <c r="I382" s="18"/>
      <c r="J382" s="18"/>
      <c r="K382" s="18" t="s">
        <v>98</v>
      </c>
      <c r="L382" s="1"/>
      <c r="M382" s="34"/>
      <c r="N382" s="1" t="s">
        <v>96</v>
      </c>
      <c r="O382" s="18" t="s">
        <v>456</v>
      </c>
      <c r="P382" s="32" t="s">
        <v>457</v>
      </c>
      <c r="Q382" s="18"/>
      <c r="R382" s="18"/>
      <c r="S382" s="38">
        <v>45525</v>
      </c>
      <c r="T382" s="1" t="s">
        <v>727</v>
      </c>
      <c r="U382" s="18" t="s">
        <v>98</v>
      </c>
      <c r="V382" s="56" t="s">
        <v>2117</v>
      </c>
      <c r="W382" s="18" t="s">
        <v>459</v>
      </c>
      <c r="X382" s="18" t="s">
        <v>139</v>
      </c>
      <c r="Y382" s="18"/>
      <c r="Z382" s="18"/>
      <c r="AA382" s="18" t="s">
        <v>104</v>
      </c>
      <c r="AB382" s="38">
        <v>45544</v>
      </c>
      <c r="AC382" s="7" t="s">
        <v>789</v>
      </c>
      <c r="AD382" s="38" t="s">
        <v>96</v>
      </c>
      <c r="AE382" s="18" t="s">
        <v>120</v>
      </c>
      <c r="AF382" s="18"/>
      <c r="AG382" s="18" t="s">
        <v>184</v>
      </c>
      <c r="AH382" s="1" t="s">
        <v>108</v>
      </c>
      <c r="AI382" s="1" t="s">
        <v>109</v>
      </c>
      <c r="AJ382" s="36"/>
      <c r="AK382" s="36">
        <v>0.33</v>
      </c>
      <c r="AL382" s="18" t="s">
        <v>33</v>
      </c>
      <c r="AM382" s="18" t="s">
        <v>1320</v>
      </c>
      <c r="AO382" s="18" t="str">
        <f>_xlfn.TEXTJOIN(", ",TRUE,Table1[[#This Row],[Primary Assignee]:[Tertiary Assignee]])</f>
        <v>Srivatsan Sampathkumar, Veronica Holleran</v>
      </c>
      <c r="AP382" s="18" t="s">
        <v>111</v>
      </c>
      <c r="AQ382" s="40">
        <v>45526</v>
      </c>
      <c r="AR382" s="40"/>
      <c r="AS382" s="40">
        <v>45544</v>
      </c>
      <c r="AT382" s="39"/>
      <c r="AU382" s="48">
        <f>(Table1[[#This Row],[Start time]])</f>
        <v>45523.426886574074</v>
      </c>
      <c r="AV382" s="52">
        <f>IF(AND(Table1[[#This Row],[Current Status]]="Closed",AS382&lt;&gt;""),AS382-AU382,"")</f>
        <v>20.57311342592584</v>
      </c>
      <c r="AW382" s="63"/>
      <c r="AX382" s="64"/>
    </row>
    <row r="383" spans="1:50" ht="43.5" x14ac:dyDescent="0.35">
      <c r="A383" s="20">
        <v>405</v>
      </c>
      <c r="B383" s="21">
        <v>45526.421666666669</v>
      </c>
      <c r="C383" s="21">
        <v>45526.435810185183</v>
      </c>
      <c r="D383" s="32">
        <v>0</v>
      </c>
      <c r="E383" s="18" t="s">
        <v>2118</v>
      </c>
      <c r="F383" s="18" t="s">
        <v>155</v>
      </c>
      <c r="G383" s="18"/>
      <c r="H383" s="18"/>
      <c r="I383" s="18" t="s">
        <v>222</v>
      </c>
      <c r="J383" s="18"/>
      <c r="K383" s="18" t="s">
        <v>98</v>
      </c>
      <c r="L383" s="1"/>
      <c r="M383" s="34"/>
      <c r="N383" s="1" t="s">
        <v>96</v>
      </c>
      <c r="O383" s="18" t="s">
        <v>1248</v>
      </c>
      <c r="P383" s="32" t="s">
        <v>1249</v>
      </c>
      <c r="Q383" s="18"/>
      <c r="R383" s="18"/>
      <c r="S383" s="38">
        <v>45526</v>
      </c>
      <c r="T383" s="1" t="s">
        <v>697</v>
      </c>
      <c r="U383" s="18" t="s">
        <v>98</v>
      </c>
      <c r="V383" s="56" t="s">
        <v>2119</v>
      </c>
      <c r="W383" s="18" t="s">
        <v>2120</v>
      </c>
      <c r="X383" s="18" t="s">
        <v>202</v>
      </c>
      <c r="Y383" s="18">
        <v>0</v>
      </c>
      <c r="Z383" s="18"/>
      <c r="AA383" s="18" t="s">
        <v>104</v>
      </c>
      <c r="AB383" s="38">
        <v>45533</v>
      </c>
      <c r="AC383" s="7" t="s">
        <v>1259</v>
      </c>
      <c r="AD383" s="38" t="s">
        <v>98</v>
      </c>
      <c r="AE383" s="18" t="s">
        <v>165</v>
      </c>
      <c r="AF383" s="18" t="s">
        <v>2121</v>
      </c>
      <c r="AG383" s="18" t="s">
        <v>774</v>
      </c>
      <c r="AH383" s="1" t="s">
        <v>108</v>
      </c>
      <c r="AI383" s="1" t="s">
        <v>109</v>
      </c>
      <c r="AJ383" s="36">
        <f>IF(Table1[[#This Row],[Scope]]="Low",1,IF(Table1[[#This Row],[Scope]]="Medium",2,IF(Table1[[#This Row],[Scope]]="High",3,"")))</f>
        <v>2</v>
      </c>
      <c r="AK383" s="36">
        <v>0.33</v>
      </c>
      <c r="AL383" s="18" t="s">
        <v>1320</v>
      </c>
      <c r="AM383" s="18"/>
      <c r="AO383" s="18" t="str">
        <f>_xlfn.TEXTJOIN(", ",TRUE,Table1[[#This Row],[Primary Assignee]:[Tertiary Assignee]])</f>
        <v>Veronica Holleran</v>
      </c>
      <c r="AP383" s="18" t="s">
        <v>111</v>
      </c>
      <c r="AQ383" s="40">
        <v>45526</v>
      </c>
      <c r="AR383" s="40"/>
      <c r="AS383" s="40">
        <v>45597</v>
      </c>
      <c r="AT383" s="39" t="s">
        <v>2122</v>
      </c>
      <c r="AU383" s="48">
        <f>(Table1[[#This Row],[Start time]])</f>
        <v>45526.421666666669</v>
      </c>
      <c r="AV383" s="52">
        <f>IF(AND(Table1[[#This Row],[Current Status]]="Closed",AS383&lt;&gt;""),AS383-AU383,"")</f>
        <v>70.578333333331102</v>
      </c>
    </row>
    <row r="384" spans="1:50" ht="43.5" x14ac:dyDescent="0.35">
      <c r="A384" s="20">
        <v>406</v>
      </c>
      <c r="B384" s="21">
        <v>45532.054155092592</v>
      </c>
      <c r="C384" s="21">
        <v>45532.056284722225</v>
      </c>
      <c r="D384" s="32" t="s">
        <v>2123</v>
      </c>
      <c r="E384" s="18" t="s">
        <v>2124</v>
      </c>
      <c r="F384" s="18" t="s">
        <v>90</v>
      </c>
      <c r="G384" s="18"/>
      <c r="H384" s="18" t="s">
        <v>234</v>
      </c>
      <c r="I384" s="18"/>
      <c r="J384" s="18"/>
      <c r="K384" s="18" t="s">
        <v>98</v>
      </c>
      <c r="L384" s="1"/>
      <c r="M384" s="34"/>
      <c r="N384" s="1" t="s">
        <v>96</v>
      </c>
      <c r="O384" s="18" t="s">
        <v>576</v>
      </c>
      <c r="P384" s="32" t="s">
        <v>574</v>
      </c>
      <c r="Q384" s="18"/>
      <c r="R384" s="18"/>
      <c r="S384" s="38">
        <v>45530</v>
      </c>
      <c r="T384" s="1" t="s">
        <v>727</v>
      </c>
      <c r="U384" s="18" t="s">
        <v>96</v>
      </c>
      <c r="V384" s="56" t="s">
        <v>149</v>
      </c>
      <c r="W384" s="18" t="s">
        <v>2125</v>
      </c>
      <c r="X384" s="18" t="s">
        <v>202</v>
      </c>
      <c r="Y384" s="18" t="s">
        <v>2125</v>
      </c>
      <c r="Z384" s="18"/>
      <c r="AA384" s="18" t="s">
        <v>104</v>
      </c>
      <c r="AB384" s="38">
        <v>45541</v>
      </c>
      <c r="AC384" s="7" t="s">
        <v>723</v>
      </c>
      <c r="AD384" s="38" t="s">
        <v>96</v>
      </c>
      <c r="AE384" s="18" t="s">
        <v>165</v>
      </c>
      <c r="AF384" s="18"/>
      <c r="AG384" s="18" t="s">
        <v>968</v>
      </c>
      <c r="AH384" s="1" t="s">
        <v>108</v>
      </c>
      <c r="AI384" s="1" t="s">
        <v>109</v>
      </c>
      <c r="AJ384" s="36">
        <f>IF(Table1[[#This Row],[Scope]]="Low",1,IF(Table1[[#This Row],[Scope]]="Medium",2,IF(Table1[[#This Row],[Scope]]="High",3,"")))</f>
        <v>2</v>
      </c>
      <c r="AK384" s="36">
        <v>0.5</v>
      </c>
      <c r="AL384" s="18" t="s">
        <v>30</v>
      </c>
      <c r="AM384" s="18" t="s">
        <v>36</v>
      </c>
      <c r="AO384" s="18" t="str">
        <f>_xlfn.TEXTJOIN(", ",TRUE,Table1[[#This Row],[Primary Assignee]:[Tertiary Assignee]])</f>
        <v>Michael Gilman, Stephanie Panacci</v>
      </c>
      <c r="AP384" s="18" t="s">
        <v>111</v>
      </c>
      <c r="AQ384" s="40">
        <v>45532</v>
      </c>
      <c r="AR384" s="40">
        <v>45547</v>
      </c>
      <c r="AS384" s="40">
        <v>45565</v>
      </c>
      <c r="AT384" s="39" t="s">
        <v>2126</v>
      </c>
      <c r="AU384" s="48">
        <f>(Table1[[#This Row],[Start time]])</f>
        <v>45532.054155092592</v>
      </c>
      <c r="AV384" s="52">
        <f>IF(AND(Table1[[#This Row],[Current Status]]="Closed",AS384&lt;&gt;""),AS384-AU384,"")</f>
        <v>32.945844907408173</v>
      </c>
      <c r="AW384" s="63"/>
      <c r="AX384" s="64"/>
    </row>
    <row r="385" spans="1:50" ht="43.5" x14ac:dyDescent="0.35">
      <c r="A385" s="20">
        <v>407</v>
      </c>
      <c r="B385" s="21">
        <v>45533.368032407408</v>
      </c>
      <c r="C385" s="21">
        <v>45533.371006944442</v>
      </c>
      <c r="D385" s="32" t="s">
        <v>197</v>
      </c>
      <c r="E385" s="18" t="s">
        <v>365</v>
      </c>
      <c r="F385" s="18" t="s">
        <v>90</v>
      </c>
      <c r="G385" s="18"/>
      <c r="H385" s="18" t="s">
        <v>234</v>
      </c>
      <c r="I385" s="18"/>
      <c r="J385" s="18"/>
      <c r="K385" s="18" t="s">
        <v>98</v>
      </c>
      <c r="L385" s="1"/>
      <c r="M385" s="34"/>
      <c r="N385" s="1" t="s">
        <v>96</v>
      </c>
      <c r="O385" s="18" t="s">
        <v>263</v>
      </c>
      <c r="P385" s="32" t="s">
        <v>264</v>
      </c>
      <c r="Q385" s="18"/>
      <c r="R385" s="18"/>
      <c r="S385" s="38">
        <v>45534</v>
      </c>
      <c r="T385" s="1" t="s">
        <v>715</v>
      </c>
      <c r="U385" s="18" t="s">
        <v>96</v>
      </c>
      <c r="V385" s="56" t="s">
        <v>149</v>
      </c>
      <c r="W385" s="18" t="s">
        <v>2127</v>
      </c>
      <c r="X385" s="18" t="s">
        <v>130</v>
      </c>
      <c r="Y385" s="18" t="s">
        <v>2128</v>
      </c>
      <c r="Z385" s="18"/>
      <c r="AA385" s="18" t="s">
        <v>104</v>
      </c>
      <c r="AB385" s="38">
        <v>45555</v>
      </c>
      <c r="AC385" s="7" t="s">
        <v>2129</v>
      </c>
      <c r="AD385" s="38" t="s">
        <v>720</v>
      </c>
      <c r="AE385" s="18" t="s">
        <v>165</v>
      </c>
      <c r="AF385" s="18" t="s">
        <v>2130</v>
      </c>
      <c r="AG385" s="18" t="s">
        <v>184</v>
      </c>
      <c r="AH385" s="1" t="s">
        <v>108</v>
      </c>
      <c r="AI385" s="1" t="s">
        <v>109</v>
      </c>
      <c r="AJ385" s="36">
        <f>IF(Table1[[#This Row],[Scope]]="Low",1,IF(Table1[[#This Row],[Scope]]="Medium",2,IF(Table1[[#This Row],[Scope]]="High",3,"")))</f>
        <v>2</v>
      </c>
      <c r="AK385" s="36">
        <v>0.5</v>
      </c>
      <c r="AL385" s="18" t="s">
        <v>1298</v>
      </c>
      <c r="AM385" s="18" t="s">
        <v>8</v>
      </c>
      <c r="AO385" s="18" t="str">
        <f>_xlfn.TEXTJOIN(", ",TRUE,Table1[[#This Row],[Primary Assignee]:[Tertiary Assignee]])</f>
        <v>Shwetha Chandrashekhar, Addy Avdic</v>
      </c>
      <c r="AP385" s="18" t="s">
        <v>111</v>
      </c>
      <c r="AQ385" s="40">
        <v>45534</v>
      </c>
      <c r="AR385" s="40"/>
      <c r="AS385" s="40">
        <v>45579</v>
      </c>
      <c r="AT385" s="39"/>
      <c r="AU385" s="48">
        <f>(Table1[[#This Row],[Start time]])</f>
        <v>45533.368032407408</v>
      </c>
      <c r="AV385" s="52">
        <f>IF(AND(Table1[[#This Row],[Current Status]]="Closed",AS385&lt;&gt;""),AS385-AU385,"")</f>
        <v>45.631967592591536</v>
      </c>
    </row>
    <row r="386" spans="1:50" ht="58" x14ac:dyDescent="0.35">
      <c r="A386" s="20">
        <v>408</v>
      </c>
      <c r="B386" s="21">
        <v>45533.407442129632</v>
      </c>
      <c r="C386" s="21">
        <v>45533.411319444444</v>
      </c>
      <c r="D386" s="32" t="s">
        <v>197</v>
      </c>
      <c r="E386" s="18" t="s">
        <v>365</v>
      </c>
      <c r="F386" s="18" t="s">
        <v>991</v>
      </c>
      <c r="G386" s="18"/>
      <c r="H386" s="18"/>
      <c r="I386" s="18"/>
      <c r="J386" s="18"/>
      <c r="K386" s="18" t="s">
        <v>98</v>
      </c>
      <c r="L386" s="1"/>
      <c r="M386" s="34"/>
      <c r="N386" s="1" t="s">
        <v>98</v>
      </c>
      <c r="O386" s="18"/>
      <c r="P386" s="32"/>
      <c r="Q386" s="18"/>
      <c r="R386" s="18"/>
      <c r="S386" s="38">
        <v>45534</v>
      </c>
      <c r="T386" s="1" t="s">
        <v>715</v>
      </c>
      <c r="U386" s="18" t="s">
        <v>746</v>
      </c>
      <c r="V386" s="56" t="s">
        <v>149</v>
      </c>
      <c r="W386" s="18" t="s">
        <v>2131</v>
      </c>
      <c r="X386" s="18" t="s">
        <v>746</v>
      </c>
      <c r="Y386" s="18"/>
      <c r="Z386" s="18"/>
      <c r="AA386" s="18"/>
      <c r="AB386" s="38"/>
      <c r="AC386" s="7" t="s">
        <v>2132</v>
      </c>
      <c r="AD386" s="38" t="s">
        <v>96</v>
      </c>
      <c r="AE386" s="18" t="s">
        <v>706</v>
      </c>
      <c r="AF386" s="18" t="s">
        <v>2133</v>
      </c>
      <c r="AG386" s="18" t="s">
        <v>184</v>
      </c>
      <c r="AH386" s="1" t="s">
        <v>108</v>
      </c>
      <c r="AI386" s="1" t="s">
        <v>109</v>
      </c>
      <c r="AJ386" s="36">
        <f>IF(Table1[[#This Row],[Scope]]="Low",1,IF(Table1[[#This Row],[Scope]]="Medium",2,IF(Table1[[#This Row],[Scope]]="High",3,"")))</f>
        <v>2</v>
      </c>
      <c r="AK386" s="36">
        <v>0.5</v>
      </c>
      <c r="AL386" s="18" t="s">
        <v>1456</v>
      </c>
      <c r="AM386" s="18" t="s">
        <v>1465</v>
      </c>
      <c r="AO386" s="18" t="str">
        <f>_xlfn.TEXTJOIN(", ",TRUE,Table1[[#This Row],[Primary Assignee]:[Tertiary Assignee]])</f>
        <v>Sooraj Sreenivasan, Larry Mallett</v>
      </c>
      <c r="AP386" s="18" t="s">
        <v>111</v>
      </c>
      <c r="AQ386" s="40">
        <v>45533</v>
      </c>
      <c r="AR386" s="40"/>
      <c r="AS386" s="40">
        <v>46001</v>
      </c>
      <c r="AT386" s="39" t="s">
        <v>2134</v>
      </c>
      <c r="AU386" s="48">
        <f>(Table1[[#This Row],[Start time]])</f>
        <v>45533.407442129632</v>
      </c>
      <c r="AV386" s="52">
        <f>IF(AND(Table1[[#This Row],[Current Status]]="Closed",AS386&lt;&gt;""),AS386-AU386,"")</f>
        <v>467.59255787036818</v>
      </c>
      <c r="AW386" s="63"/>
      <c r="AX386" s="64"/>
    </row>
    <row r="387" spans="1:50" ht="58.4" customHeight="1" x14ac:dyDescent="0.35">
      <c r="A387" s="20">
        <v>409</v>
      </c>
      <c r="B387" s="21">
        <v>45539.440937500003</v>
      </c>
      <c r="C387" s="21">
        <v>45539.442754629628</v>
      </c>
      <c r="D387" s="32" t="s">
        <v>240</v>
      </c>
      <c r="E387" s="18" t="s">
        <v>110</v>
      </c>
      <c r="F387" s="18" t="s">
        <v>90</v>
      </c>
      <c r="G387" s="18"/>
      <c r="H387" s="18" t="s">
        <v>234</v>
      </c>
      <c r="I387" s="18"/>
      <c r="J387" s="18"/>
      <c r="K387" s="18" t="s">
        <v>96</v>
      </c>
      <c r="L387" s="1" t="s">
        <v>2135</v>
      </c>
      <c r="M387" s="34" t="s">
        <v>2136</v>
      </c>
      <c r="N387" s="1" t="s">
        <v>96</v>
      </c>
      <c r="O387" s="18" t="s">
        <v>263</v>
      </c>
      <c r="P387" s="32" t="s">
        <v>264</v>
      </c>
      <c r="Q387" s="18"/>
      <c r="R387" s="18"/>
      <c r="S387" s="38">
        <v>45539</v>
      </c>
      <c r="T387" s="1" t="s">
        <v>740</v>
      </c>
      <c r="U387" s="18" t="s">
        <v>98</v>
      </c>
      <c r="V387" s="56" t="s">
        <v>2137</v>
      </c>
      <c r="W387" s="18" t="s">
        <v>2138</v>
      </c>
      <c r="X387" s="18" t="s">
        <v>130</v>
      </c>
      <c r="Y387" s="18"/>
      <c r="Z387" s="18"/>
      <c r="AA387" s="18" t="s">
        <v>104</v>
      </c>
      <c r="AB387" s="38">
        <v>45545</v>
      </c>
      <c r="AC387" s="7" t="s">
        <v>731</v>
      </c>
      <c r="AD387" s="38" t="s">
        <v>96</v>
      </c>
      <c r="AE387" s="18" t="s">
        <v>165</v>
      </c>
      <c r="AF387" s="18"/>
      <c r="AG387" s="18" t="s">
        <v>184</v>
      </c>
      <c r="AH387" s="1" t="s">
        <v>108</v>
      </c>
      <c r="AI387" s="1" t="s">
        <v>109</v>
      </c>
      <c r="AJ387" s="36">
        <f>IF(Table1[[#This Row],[Scope]]="Low",1,IF(Table1[[#This Row],[Scope]]="Medium",2,IF(Table1[[#This Row],[Scope]]="High",3,"")))</f>
        <v>2</v>
      </c>
      <c r="AK387" s="36">
        <v>0.5</v>
      </c>
      <c r="AL387" s="18" t="s">
        <v>1465</v>
      </c>
      <c r="AM387" s="18" t="s">
        <v>1456</v>
      </c>
      <c r="AO387" s="18" t="str">
        <f>_xlfn.TEXTJOIN(", ",TRUE,Table1[[#This Row],[Primary Assignee]:[Tertiary Assignee]])</f>
        <v>Larry Mallett, Sooraj Sreenivasan</v>
      </c>
      <c r="AP387" s="18" t="s">
        <v>111</v>
      </c>
      <c r="AQ387" s="40">
        <v>45540</v>
      </c>
      <c r="AR387" s="40">
        <v>45551</v>
      </c>
      <c r="AS387" s="40">
        <v>45580</v>
      </c>
      <c r="AT387" s="39"/>
      <c r="AU387" s="48">
        <f>(Table1[[#This Row],[Start time]])</f>
        <v>45539.440937500003</v>
      </c>
      <c r="AV387" s="52">
        <f>IF(AND(Table1[[#This Row],[Current Status]]="Closed",AS387&lt;&gt;""),AS387-AU387,"")</f>
        <v>40.559062499996799</v>
      </c>
    </row>
    <row r="388" spans="1:50" ht="29" x14ac:dyDescent="0.35">
      <c r="A388" s="20">
        <v>410</v>
      </c>
      <c r="B388" s="21">
        <v>45544.581597222219</v>
      </c>
      <c r="C388" s="21">
        <v>45544.584791666668</v>
      </c>
      <c r="D388" s="32" t="s">
        <v>2139</v>
      </c>
      <c r="E388" s="18" t="s">
        <v>1595</v>
      </c>
      <c r="F388" s="18" t="s">
        <v>90</v>
      </c>
      <c r="G388" s="18"/>
      <c r="H388" s="18" t="s">
        <v>1049</v>
      </c>
      <c r="I388" s="18"/>
      <c r="J388" s="18"/>
      <c r="K388" s="18" t="s">
        <v>98</v>
      </c>
      <c r="L388" s="1"/>
      <c r="M388" s="34"/>
      <c r="N388" s="1" t="s">
        <v>96</v>
      </c>
      <c r="O388" s="18" t="s">
        <v>2140</v>
      </c>
      <c r="P388" s="32" t="s">
        <v>1553</v>
      </c>
      <c r="Q388" s="18"/>
      <c r="R388" s="18"/>
      <c r="S388" s="38">
        <v>45544</v>
      </c>
      <c r="T388" s="1" t="s">
        <v>740</v>
      </c>
      <c r="U388" s="18" t="s">
        <v>96</v>
      </c>
      <c r="V388" s="56" t="s">
        <v>149</v>
      </c>
      <c r="W388" s="18" t="s">
        <v>2141</v>
      </c>
      <c r="X388" s="18" t="s">
        <v>101</v>
      </c>
      <c r="Y388" s="18" t="s">
        <v>2141</v>
      </c>
      <c r="Z388" s="18"/>
      <c r="AA388" s="18" t="s">
        <v>191</v>
      </c>
      <c r="AB388" s="38">
        <v>45546</v>
      </c>
      <c r="AC388" s="7" t="s">
        <v>699</v>
      </c>
      <c r="AD388" s="38" t="s">
        <v>96</v>
      </c>
      <c r="AE388" s="18" t="s">
        <v>165</v>
      </c>
      <c r="AF388" s="18" t="s">
        <v>2142</v>
      </c>
      <c r="AG388" s="18" t="s">
        <v>184</v>
      </c>
      <c r="AH388" s="1" t="s">
        <v>108</v>
      </c>
      <c r="AI388" s="1" t="s">
        <v>166</v>
      </c>
      <c r="AJ388" s="36">
        <f>IF(Table1[[#This Row],[Scope]]="Low",1,IF(Table1[[#This Row],[Scope]]="Medium",2,IF(Table1[[#This Row],[Scope]]="High",3,"")))</f>
        <v>3</v>
      </c>
      <c r="AK388" s="36">
        <v>0.5</v>
      </c>
      <c r="AL388" s="18" t="s">
        <v>695</v>
      </c>
      <c r="AM388" s="18"/>
      <c r="AO388" s="18" t="str">
        <f>_xlfn.TEXTJOIN(", ",TRUE,Table1[[#This Row],[Primary Assignee]:[Tertiary Assignee]])</f>
        <v>Logan Webb</v>
      </c>
      <c r="AP388" s="18" t="s">
        <v>111</v>
      </c>
      <c r="AQ388" s="40">
        <v>45544</v>
      </c>
      <c r="AR388" s="40">
        <v>45551</v>
      </c>
      <c r="AS388" s="40">
        <v>45566</v>
      </c>
      <c r="AT388" s="39" t="s">
        <v>2143</v>
      </c>
      <c r="AU388" s="48">
        <f>(Table1[[#This Row],[Start time]])</f>
        <v>45544.581597222219</v>
      </c>
      <c r="AV388" s="52">
        <f>IF(AND(Table1[[#This Row],[Current Status]]="Closed",AS388&lt;&gt;""),AS388-AU388,"")</f>
        <v>21.418402777781012</v>
      </c>
      <c r="AW388" s="63"/>
      <c r="AX388" s="64"/>
    </row>
    <row r="389" spans="1:50" ht="29.25" customHeight="1" x14ac:dyDescent="0.35">
      <c r="A389" s="20">
        <v>411</v>
      </c>
      <c r="B389" s="21">
        <v>45546.5937037037</v>
      </c>
      <c r="C389" s="21">
        <v>45546.601597222223</v>
      </c>
      <c r="D389" s="32" t="s">
        <v>2005</v>
      </c>
      <c r="E389" s="18" t="s">
        <v>2006</v>
      </c>
      <c r="F389" s="18" t="s">
        <v>90</v>
      </c>
      <c r="G389" s="18"/>
      <c r="H389" s="18" t="s">
        <v>403</v>
      </c>
      <c r="I389" s="18"/>
      <c r="J389" s="18"/>
      <c r="K389" s="18" t="s">
        <v>98</v>
      </c>
      <c r="L389" s="1"/>
      <c r="M389" s="34"/>
      <c r="N389" s="1" t="s">
        <v>96</v>
      </c>
      <c r="O389" s="18" t="s">
        <v>1237</v>
      </c>
      <c r="P389" s="32" t="s">
        <v>1238</v>
      </c>
      <c r="Q389" s="18"/>
      <c r="R389" s="18"/>
      <c r="S389" s="38">
        <v>45551</v>
      </c>
      <c r="T389" s="1" t="s">
        <v>715</v>
      </c>
      <c r="U389" s="18" t="s">
        <v>98</v>
      </c>
      <c r="V389" s="56" t="s">
        <v>2144</v>
      </c>
      <c r="W389" s="18" t="s">
        <v>2145</v>
      </c>
      <c r="X389" s="18" t="s">
        <v>101</v>
      </c>
      <c r="Y389" s="18" t="s">
        <v>2146</v>
      </c>
      <c r="Z389" s="18"/>
      <c r="AA389" s="18" t="s">
        <v>104</v>
      </c>
      <c r="AB389" s="38">
        <v>45562</v>
      </c>
      <c r="AC389" s="7" t="s">
        <v>789</v>
      </c>
      <c r="AD389" s="38" t="s">
        <v>96</v>
      </c>
      <c r="AE389" s="18" t="s">
        <v>105</v>
      </c>
      <c r="AF389" s="18" t="s">
        <v>2147</v>
      </c>
      <c r="AG389" s="18" t="s">
        <v>184</v>
      </c>
      <c r="AH389" s="1" t="s">
        <v>108</v>
      </c>
      <c r="AI389" s="1" t="s">
        <v>109</v>
      </c>
      <c r="AJ389" s="36">
        <f>IF(Table1[[#This Row],[Scope]]="Low",1,IF(Table1[[#This Row],[Scope]]="Medium",2,IF(Table1[[#This Row],[Scope]]="High",3,"")))</f>
        <v>2</v>
      </c>
      <c r="AK389" s="36">
        <v>0.5</v>
      </c>
      <c r="AL389" s="18" t="s">
        <v>36</v>
      </c>
      <c r="AM389" s="18" t="s">
        <v>695</v>
      </c>
      <c r="AN389" s="1" t="s">
        <v>8</v>
      </c>
      <c r="AO389" s="18" t="str">
        <f>_xlfn.TEXTJOIN(", ",TRUE,Table1[[#This Row],[Primary Assignee]:[Tertiary Assignee]])</f>
        <v>Stephanie Panacci, Logan Webb, Addy Avdic</v>
      </c>
      <c r="AP389" s="18" t="s">
        <v>111</v>
      </c>
      <c r="AQ389" s="40">
        <v>45551</v>
      </c>
      <c r="AR389" s="40"/>
      <c r="AS389" s="40">
        <v>45572</v>
      </c>
      <c r="AT389" s="39"/>
      <c r="AU389" s="48">
        <f>(Table1[[#This Row],[Start time]])</f>
        <v>45546.5937037037</v>
      </c>
      <c r="AV389" s="52">
        <f>IF(AND(Table1[[#This Row],[Current Status]]="Closed",AS389&lt;&gt;""),AS389-AU389,"")</f>
        <v>25.406296296299843</v>
      </c>
    </row>
    <row r="390" spans="1:50" ht="29" x14ac:dyDescent="0.35">
      <c r="A390" s="20">
        <v>412</v>
      </c>
      <c r="B390" s="21">
        <v>45553.679178240738</v>
      </c>
      <c r="C390" s="21">
        <v>45553.682835648149</v>
      </c>
      <c r="D390" s="32" t="s">
        <v>989</v>
      </c>
      <c r="E390" s="18" t="s">
        <v>990</v>
      </c>
      <c r="F390" s="18" t="s">
        <v>289</v>
      </c>
      <c r="G390" s="18" t="s">
        <v>290</v>
      </c>
      <c r="H390" s="18"/>
      <c r="I390" s="18"/>
      <c r="J390" s="18"/>
      <c r="K390" s="18" t="s">
        <v>98</v>
      </c>
      <c r="L390" s="1"/>
      <c r="M390" s="34"/>
      <c r="N390" s="1" t="s">
        <v>96</v>
      </c>
      <c r="O390" s="18" t="s">
        <v>1667</v>
      </c>
      <c r="P390" s="32" t="s">
        <v>1668</v>
      </c>
      <c r="Q390" s="18"/>
      <c r="R390" s="18"/>
      <c r="S390" s="38">
        <v>45554</v>
      </c>
      <c r="T390" s="1" t="s">
        <v>740</v>
      </c>
      <c r="U390" s="18" t="s">
        <v>98</v>
      </c>
      <c r="V390" s="56" t="s">
        <v>2035</v>
      </c>
      <c r="W390" s="18" t="s">
        <v>2148</v>
      </c>
      <c r="X390" s="18" t="s">
        <v>139</v>
      </c>
      <c r="Y390" s="18"/>
      <c r="Z390" s="18"/>
      <c r="AA390" s="18" t="s">
        <v>210</v>
      </c>
      <c r="AB390" s="38"/>
      <c r="AC390" s="7" t="s">
        <v>789</v>
      </c>
      <c r="AD390" s="38" t="s">
        <v>96</v>
      </c>
      <c r="AE390" s="18" t="s">
        <v>120</v>
      </c>
      <c r="AF390" s="18"/>
      <c r="AG390" s="18" t="s">
        <v>184</v>
      </c>
      <c r="AH390" s="1" t="s">
        <v>108</v>
      </c>
      <c r="AI390" s="1" t="s">
        <v>109</v>
      </c>
      <c r="AJ390" s="36">
        <f>IF(Table1[[#This Row],[Scope]]="Low",1,IF(Table1[[#This Row],[Scope]]="Medium",2,IF(Table1[[#This Row],[Scope]]="High",3,"")))</f>
        <v>2</v>
      </c>
      <c r="AK390" s="36">
        <v>0.33</v>
      </c>
      <c r="AL390" s="18" t="s">
        <v>1465</v>
      </c>
      <c r="AM390" s="18" t="s">
        <v>33</v>
      </c>
      <c r="AO390" s="18" t="str">
        <f>_xlfn.TEXTJOIN(", ",TRUE,Table1[[#This Row],[Primary Assignee]:[Tertiary Assignee]])</f>
        <v>Larry Mallett, Srivatsan Sampathkumar</v>
      </c>
      <c r="AP390" s="18" t="s">
        <v>111</v>
      </c>
      <c r="AQ390" s="40">
        <v>45555</v>
      </c>
      <c r="AR390" s="40"/>
      <c r="AS390" s="40">
        <v>45559</v>
      </c>
      <c r="AT390" s="39"/>
      <c r="AU390" s="48">
        <f>(Table1[[#This Row],[Start time]])</f>
        <v>45553.679178240738</v>
      </c>
      <c r="AV390" s="52">
        <f>IF(AND(Table1[[#This Row],[Current Status]]="Closed",AS390&lt;&gt;""),AS390-AU390,"")</f>
        <v>5.3208217592618894</v>
      </c>
      <c r="AW390" s="63"/>
      <c r="AX390" s="64"/>
    </row>
    <row r="391" spans="1:50" ht="29.25" customHeight="1" x14ac:dyDescent="0.35">
      <c r="A391" s="20">
        <v>413</v>
      </c>
      <c r="B391" s="21">
        <v>45559.490173611113</v>
      </c>
      <c r="C391" s="21">
        <v>45559.492546296293</v>
      </c>
      <c r="D391" s="32" t="s">
        <v>2149</v>
      </c>
      <c r="E391" s="18" t="s">
        <v>2150</v>
      </c>
      <c r="F391" s="18" t="s">
        <v>155</v>
      </c>
      <c r="G391" s="18"/>
      <c r="H391" s="18"/>
      <c r="I391" s="18" t="s">
        <v>222</v>
      </c>
      <c r="J391" s="18"/>
      <c r="K391" s="18" t="s">
        <v>96</v>
      </c>
      <c r="L391" s="1" t="s">
        <v>1248</v>
      </c>
      <c r="M391" s="34" t="s">
        <v>1249</v>
      </c>
      <c r="N391" s="1" t="s">
        <v>96</v>
      </c>
      <c r="O391" s="18" t="s">
        <v>1248</v>
      </c>
      <c r="P391" s="32" t="s">
        <v>1249</v>
      </c>
      <c r="Q391" s="18"/>
      <c r="R391" s="18"/>
      <c r="S391" s="38">
        <v>45554</v>
      </c>
      <c r="T391" s="1" t="s">
        <v>727</v>
      </c>
      <c r="U391" s="18" t="s">
        <v>746</v>
      </c>
      <c r="V391" s="56" t="s">
        <v>149</v>
      </c>
      <c r="W391" s="18" t="s">
        <v>1400</v>
      </c>
      <c r="X391" s="18" t="s">
        <v>202</v>
      </c>
      <c r="Y391" s="18"/>
      <c r="Z391" s="18"/>
      <c r="AA391" s="18"/>
      <c r="AB391" s="38"/>
      <c r="AC391" s="7" t="s">
        <v>2151</v>
      </c>
      <c r="AD391" s="38" t="s">
        <v>720</v>
      </c>
      <c r="AE391" s="18" t="s">
        <v>105</v>
      </c>
      <c r="AF391" s="18"/>
      <c r="AG391" s="18" t="s">
        <v>677</v>
      </c>
      <c r="AH391" s="1" t="s">
        <v>108</v>
      </c>
      <c r="AI391" s="1" t="s">
        <v>109</v>
      </c>
      <c r="AJ391" s="36">
        <f>IF(Table1[[#This Row],[Scope]]="Low",1,IF(Table1[[#This Row],[Scope]]="Medium",2,IF(Table1[[#This Row],[Scope]]="High",3,"")))</f>
        <v>2</v>
      </c>
      <c r="AK391" s="36">
        <v>0.33</v>
      </c>
      <c r="AL391" s="18" t="s">
        <v>27</v>
      </c>
      <c r="AM391" s="18"/>
      <c r="AO391" s="18" t="str">
        <f>_xlfn.TEXTJOIN(", ",TRUE,Table1[[#This Row],[Primary Assignee]:[Tertiary Assignee]])</f>
        <v xml:space="preserve">Jill T. Perkins </v>
      </c>
      <c r="AP391" s="18" t="s">
        <v>111</v>
      </c>
      <c r="AQ391" s="40">
        <v>45554</v>
      </c>
      <c r="AR391" s="40"/>
      <c r="AS391" s="40">
        <v>45574</v>
      </c>
      <c r="AT391" s="39"/>
      <c r="AU391" s="48">
        <f>(Table1[[#This Row],[Start time]])</f>
        <v>45559.490173611113</v>
      </c>
      <c r="AV391" s="52">
        <f>IF(AND(Table1[[#This Row],[Current Status]]="Closed",AS391&lt;&gt;""),AS391-AU391,"")</f>
        <v>14.509826388886722</v>
      </c>
      <c r="AX391" s="1" t="s">
        <v>746</v>
      </c>
    </row>
    <row r="392" spans="1:50" ht="29.25" customHeight="1" x14ac:dyDescent="0.35">
      <c r="A392" s="20">
        <v>414</v>
      </c>
      <c r="B392" s="21">
        <v>45559.759479166663</v>
      </c>
      <c r="C392" s="21">
        <v>45559.762407407405</v>
      </c>
      <c r="D392" s="32" t="s">
        <v>93</v>
      </c>
      <c r="E392" s="18" t="s">
        <v>92</v>
      </c>
      <c r="F392" s="18" t="s">
        <v>90</v>
      </c>
      <c r="G392" s="18"/>
      <c r="H392" s="18" t="s">
        <v>234</v>
      </c>
      <c r="I392" s="18"/>
      <c r="J392" s="18"/>
      <c r="K392" s="18" t="s">
        <v>98</v>
      </c>
      <c r="L392" s="1"/>
      <c r="M392" s="34"/>
      <c r="N392" s="1" t="s">
        <v>98</v>
      </c>
      <c r="O392" s="18"/>
      <c r="P392" s="32"/>
      <c r="Q392" s="18"/>
      <c r="R392" s="18"/>
      <c r="S392" s="38">
        <v>45553</v>
      </c>
      <c r="T392" s="1" t="s">
        <v>697</v>
      </c>
      <c r="U392" s="18" t="s">
        <v>98</v>
      </c>
      <c r="V392" s="56" t="s">
        <v>2152</v>
      </c>
      <c r="W392" s="18" t="s">
        <v>2153</v>
      </c>
      <c r="X392" s="18" t="s">
        <v>101</v>
      </c>
      <c r="Y392" s="18"/>
      <c r="Z392" s="18"/>
      <c r="AA392" s="18" t="s">
        <v>104</v>
      </c>
      <c r="AB392" s="38">
        <v>45569</v>
      </c>
      <c r="AC392" s="7" t="s">
        <v>789</v>
      </c>
      <c r="AD392" s="38" t="s">
        <v>96</v>
      </c>
      <c r="AE392" s="18" t="s">
        <v>165</v>
      </c>
      <c r="AF392" s="18" t="s">
        <v>2154</v>
      </c>
      <c r="AG392" s="18" t="s">
        <v>184</v>
      </c>
      <c r="AH392" s="1" t="s">
        <v>108</v>
      </c>
      <c r="AI392" s="1" t="s">
        <v>166</v>
      </c>
      <c r="AJ392" s="36">
        <f>IF(Table1[[#This Row],[Scope]]="Low",1,IF(Table1[[#This Row],[Scope]]="Medium",2,IF(Table1[[#This Row],[Scope]]="High",3,"")))</f>
        <v>3</v>
      </c>
      <c r="AK392" s="36">
        <v>0.5</v>
      </c>
      <c r="AL392" s="18" t="s">
        <v>30</v>
      </c>
      <c r="AM392" s="18"/>
      <c r="AO392" s="18" t="str">
        <f>_xlfn.TEXTJOIN(", ",TRUE,Table1[[#This Row],[Primary Assignee]:[Tertiary Assignee]])</f>
        <v>Michael Gilman</v>
      </c>
      <c r="AP392" s="18" t="s">
        <v>111</v>
      </c>
      <c r="AQ392" s="40">
        <v>45553</v>
      </c>
      <c r="AR392" s="40"/>
      <c r="AS392" s="40">
        <v>45567</v>
      </c>
      <c r="AT392" s="39"/>
      <c r="AU392" s="48">
        <f>(Table1[[#This Row],[Start time]])</f>
        <v>45559.759479166663</v>
      </c>
      <c r="AV392" s="52">
        <f>IF(AND(Table1[[#This Row],[Current Status]]="Closed",AS392&lt;&gt;""),AS392-AU392,"")</f>
        <v>7.2405208333366318</v>
      </c>
      <c r="AW392" s="63"/>
      <c r="AX392" s="64"/>
    </row>
    <row r="393" spans="1:50" ht="29.25" customHeight="1" x14ac:dyDescent="0.45">
      <c r="A393" s="20">
        <v>415</v>
      </c>
      <c r="B393" s="21">
        <v>45559.762465277781</v>
      </c>
      <c r="C393" s="21">
        <v>45559.76462962963</v>
      </c>
      <c r="D393" s="32" t="s">
        <v>93</v>
      </c>
      <c r="E393" s="18" t="s">
        <v>92</v>
      </c>
      <c r="F393" s="18" t="s">
        <v>90</v>
      </c>
      <c r="G393" s="18"/>
      <c r="H393" s="18" t="s">
        <v>234</v>
      </c>
      <c r="I393" s="18"/>
      <c r="J393" s="18"/>
      <c r="K393" s="18" t="s">
        <v>98</v>
      </c>
      <c r="L393" s="1"/>
      <c r="M393" s="34"/>
      <c r="N393" s="1" t="s">
        <v>98</v>
      </c>
      <c r="O393" s="18"/>
      <c r="P393" s="32"/>
      <c r="Q393" s="18"/>
      <c r="R393" s="18"/>
      <c r="S393" s="38">
        <v>45553</v>
      </c>
      <c r="T393" s="1" t="s">
        <v>697</v>
      </c>
      <c r="U393" s="18" t="s">
        <v>98</v>
      </c>
      <c r="V393" s="79" t="s">
        <v>2155</v>
      </c>
      <c r="W393" s="18" t="s">
        <v>2156</v>
      </c>
      <c r="X393" s="18" t="s">
        <v>101</v>
      </c>
      <c r="Y393" s="18"/>
      <c r="Z393" s="18"/>
      <c r="AA393" s="18" t="s">
        <v>191</v>
      </c>
      <c r="AB393" s="38">
        <v>45560</v>
      </c>
      <c r="AC393" s="7" t="s">
        <v>789</v>
      </c>
      <c r="AD393" s="38" t="s">
        <v>96</v>
      </c>
      <c r="AE393" s="18" t="s">
        <v>175</v>
      </c>
      <c r="AF393" s="18" t="s">
        <v>2157</v>
      </c>
      <c r="AG393" s="18" t="s">
        <v>184</v>
      </c>
      <c r="AH393" s="1" t="s">
        <v>108</v>
      </c>
      <c r="AI393" s="1" t="s">
        <v>166</v>
      </c>
      <c r="AJ393" s="36">
        <f>IF(Table1[[#This Row],[Scope]]="Low",1,IF(Table1[[#This Row],[Scope]]="Medium",2,IF(Table1[[#This Row],[Scope]]="High",3,"")))</f>
        <v>3</v>
      </c>
      <c r="AK393" s="36">
        <v>0.5</v>
      </c>
      <c r="AL393" s="18" t="s">
        <v>30</v>
      </c>
      <c r="AM393" s="18" t="s">
        <v>2019</v>
      </c>
      <c r="AO393" s="18" t="str">
        <f>_xlfn.TEXTJOIN(", ",TRUE,Table1[[#This Row],[Primary Assignee]:[Tertiary Assignee]])</f>
        <v>Michael Gilman, Jaspreet Kaur</v>
      </c>
      <c r="AP393" s="18" t="s">
        <v>111</v>
      </c>
      <c r="AQ393" s="40">
        <v>45553</v>
      </c>
      <c r="AR393" s="40">
        <v>45565</v>
      </c>
      <c r="AS393" s="40">
        <v>45580</v>
      </c>
      <c r="AT393" s="39"/>
      <c r="AU393" s="48">
        <f>(Table1[[#This Row],[Start time]])</f>
        <v>45559.762465277781</v>
      </c>
      <c r="AV393" s="52">
        <f>IF(AND(Table1[[#This Row],[Current Status]]="Closed",AS393&lt;&gt;""),AS393-AU393,"")</f>
        <v>20.237534722218697</v>
      </c>
      <c r="AW393" t="s">
        <v>279</v>
      </c>
    </row>
    <row r="394" spans="1:50" ht="111.25" customHeight="1" x14ac:dyDescent="0.35">
      <c r="A394" s="20">
        <v>416</v>
      </c>
      <c r="B394" s="21">
        <v>45562.612337962964</v>
      </c>
      <c r="C394" s="21">
        <v>45562.617812500001</v>
      </c>
      <c r="D394" s="32" t="s">
        <v>593</v>
      </c>
      <c r="E394" s="18" t="s">
        <v>594</v>
      </c>
      <c r="F394" s="18" t="s">
        <v>289</v>
      </c>
      <c r="G394" s="18" t="s">
        <v>290</v>
      </c>
      <c r="H394" s="18"/>
      <c r="I394" s="18"/>
      <c r="J394" s="18"/>
      <c r="K394" s="18" t="s">
        <v>98</v>
      </c>
      <c r="L394" s="1"/>
      <c r="M394" s="34"/>
      <c r="N394" s="1" t="s">
        <v>96</v>
      </c>
      <c r="O394" s="18" t="s">
        <v>2158</v>
      </c>
      <c r="P394" s="32" t="s">
        <v>2159</v>
      </c>
      <c r="Q394" s="18"/>
      <c r="R394" s="18"/>
      <c r="S394" s="38">
        <v>45565</v>
      </c>
      <c r="T394" s="1" t="s">
        <v>697</v>
      </c>
      <c r="U394" s="18" t="s">
        <v>96</v>
      </c>
      <c r="V394" s="56" t="s">
        <v>2160</v>
      </c>
      <c r="W394" s="18" t="s">
        <v>2161</v>
      </c>
      <c r="X394" s="18" t="s">
        <v>202</v>
      </c>
      <c r="Y394" s="18" t="s">
        <v>2162</v>
      </c>
      <c r="Z394" s="18"/>
      <c r="AA394" s="18" t="s">
        <v>238</v>
      </c>
      <c r="AB394" s="38"/>
      <c r="AC394" s="7" t="s">
        <v>719</v>
      </c>
      <c r="AD394" s="38" t="s">
        <v>720</v>
      </c>
      <c r="AE394" s="18" t="s">
        <v>120</v>
      </c>
      <c r="AF394" s="18" t="s">
        <v>2163</v>
      </c>
      <c r="AG394" s="18" t="s">
        <v>184</v>
      </c>
      <c r="AH394" s="1" t="s">
        <v>108</v>
      </c>
      <c r="AI394" s="1" t="s">
        <v>109</v>
      </c>
      <c r="AJ394" s="36">
        <f>IF(Table1[[#This Row],[Scope]]="Low",1,IF(Table1[[#This Row],[Scope]]="Medium",2,IF(Table1[[#This Row],[Scope]]="High",3,"")))</f>
        <v>2</v>
      </c>
      <c r="AK394" s="36">
        <v>0.5</v>
      </c>
      <c r="AL394" s="18" t="s">
        <v>1465</v>
      </c>
      <c r="AM394" s="18" t="s">
        <v>8</v>
      </c>
      <c r="AN394" s="1" t="s">
        <v>39</v>
      </c>
      <c r="AO394" s="18" t="str">
        <f>_xlfn.TEXTJOIN(", ",TRUE,Table1[[#This Row],[Primary Assignee]:[Tertiary Assignee]])</f>
        <v>Larry Mallett, Addy Avdic, Weatherly Langsett</v>
      </c>
      <c r="AP394" s="18" t="s">
        <v>111</v>
      </c>
      <c r="AQ394" s="40">
        <v>45566</v>
      </c>
      <c r="AR394" s="40">
        <v>45632</v>
      </c>
      <c r="AS394" s="40">
        <v>45645</v>
      </c>
      <c r="AT394" s="39" t="s">
        <v>2164</v>
      </c>
      <c r="AU394" s="48">
        <f>(Table1[[#This Row],[Start time]])</f>
        <v>45562.612337962964</v>
      </c>
      <c r="AV394" s="52">
        <f>IF(AND(Table1[[#This Row],[Current Status]]="Closed",AS394&lt;&gt;""),AS394-AU394,"")</f>
        <v>82.387662037035625</v>
      </c>
      <c r="AW394" s="63"/>
      <c r="AX394" s="64"/>
    </row>
    <row r="395" spans="1:50" ht="145" x14ac:dyDescent="0.35">
      <c r="A395" s="20">
        <v>417</v>
      </c>
      <c r="B395" s="21">
        <v>45564.923518518517</v>
      </c>
      <c r="C395" s="21">
        <v>45564.928124999999</v>
      </c>
      <c r="D395" s="32" t="s">
        <v>197</v>
      </c>
      <c r="E395" s="18" t="s">
        <v>365</v>
      </c>
      <c r="F395" s="18" t="s">
        <v>90</v>
      </c>
      <c r="G395" s="18"/>
      <c r="H395" s="18" t="s">
        <v>234</v>
      </c>
      <c r="I395" s="18"/>
      <c r="J395" s="18"/>
      <c r="K395" s="18" t="s">
        <v>98</v>
      </c>
      <c r="L395" s="1"/>
      <c r="M395" s="34"/>
      <c r="N395" s="1" t="s">
        <v>96</v>
      </c>
      <c r="O395" s="18" t="s">
        <v>263</v>
      </c>
      <c r="P395" s="32" t="s">
        <v>264</v>
      </c>
      <c r="Q395" s="18"/>
      <c r="R395" s="18"/>
      <c r="S395" s="38">
        <v>45565</v>
      </c>
      <c r="T395" s="1" t="s">
        <v>740</v>
      </c>
      <c r="U395" s="18" t="s">
        <v>98</v>
      </c>
      <c r="V395" s="56" t="s">
        <v>2165</v>
      </c>
      <c r="W395" s="18" t="s">
        <v>2166</v>
      </c>
      <c r="X395" s="18" t="s">
        <v>130</v>
      </c>
      <c r="Y395" s="18"/>
      <c r="Z395" s="18"/>
      <c r="AA395" s="18" t="s">
        <v>104</v>
      </c>
      <c r="AB395" s="38">
        <v>45568</v>
      </c>
      <c r="AC395" s="7" t="s">
        <v>1947</v>
      </c>
      <c r="AD395" s="38" t="s">
        <v>720</v>
      </c>
      <c r="AE395" s="18" t="s">
        <v>165</v>
      </c>
      <c r="AF395" s="18" t="s">
        <v>2167</v>
      </c>
      <c r="AG395" s="18" t="s">
        <v>184</v>
      </c>
      <c r="AH395" s="1" t="s">
        <v>108</v>
      </c>
      <c r="AI395" s="1" t="s">
        <v>166</v>
      </c>
      <c r="AJ395" s="36">
        <f>IF(Table1[[#This Row],[Scope]]="Low",1,IF(Table1[[#This Row],[Scope]]="Medium",2,IF(Table1[[#This Row],[Scope]]="High",3,"")))</f>
        <v>3</v>
      </c>
      <c r="AK395" s="36">
        <v>0.33</v>
      </c>
      <c r="AL395" s="18" t="s">
        <v>30</v>
      </c>
      <c r="AM395" s="18" t="s">
        <v>20</v>
      </c>
      <c r="AO395" s="18" t="str">
        <f>_xlfn.TEXTJOIN(", ",TRUE,Table1[[#This Row],[Primary Assignee]:[Tertiary Assignee]])</f>
        <v xml:space="preserve">Michael Gilman, Eric Lied </v>
      </c>
      <c r="AP395" s="18" t="s">
        <v>111</v>
      </c>
      <c r="AQ395" s="40">
        <v>45565</v>
      </c>
      <c r="AR395" s="40">
        <v>45572</v>
      </c>
      <c r="AS395" s="40">
        <v>45576</v>
      </c>
      <c r="AT395" s="39"/>
      <c r="AU395" s="48">
        <f>(Table1[[#This Row],[Start time]])</f>
        <v>45564.923518518517</v>
      </c>
      <c r="AV395" s="52">
        <f>IF(AND(Table1[[#This Row],[Current Status]]="Closed",AS395&lt;&gt;""),AS395-AU395,"")</f>
        <v>11.076481481482915</v>
      </c>
      <c r="AW395" t="s">
        <v>668</v>
      </c>
      <c r="AX395" s="1" t="s">
        <v>2168</v>
      </c>
    </row>
    <row r="396" spans="1:50" ht="116" x14ac:dyDescent="0.35">
      <c r="A396" s="20">
        <v>418</v>
      </c>
      <c r="B396" s="21">
        <v>45566.483668981484</v>
      </c>
      <c r="C396" s="21">
        <v>45566.48542824074</v>
      </c>
      <c r="D396" s="32" t="s">
        <v>982</v>
      </c>
      <c r="E396" s="18" t="s">
        <v>981</v>
      </c>
      <c r="F396" s="18" t="s">
        <v>90</v>
      </c>
      <c r="G396" s="18"/>
      <c r="H396" s="18" t="s">
        <v>91</v>
      </c>
      <c r="I396" s="18"/>
      <c r="J396" s="18"/>
      <c r="K396" s="18" t="s">
        <v>96</v>
      </c>
      <c r="L396" s="1" t="s">
        <v>2169</v>
      </c>
      <c r="M396" s="34" t="s">
        <v>2170</v>
      </c>
      <c r="N396" s="1" t="s">
        <v>96</v>
      </c>
      <c r="O396" s="18" t="s">
        <v>980</v>
      </c>
      <c r="P396" s="32" t="s">
        <v>979</v>
      </c>
      <c r="Q396" s="18"/>
      <c r="R396" s="18"/>
      <c r="S396" s="38">
        <v>45566</v>
      </c>
      <c r="T396" s="1" t="s">
        <v>740</v>
      </c>
      <c r="U396" s="18" t="s">
        <v>98</v>
      </c>
      <c r="V396" s="56" t="s">
        <v>2171</v>
      </c>
      <c r="W396" s="18" t="s">
        <v>2172</v>
      </c>
      <c r="X396" s="18" t="s">
        <v>139</v>
      </c>
      <c r="Y396" s="18"/>
      <c r="Z396" s="18"/>
      <c r="AA396" s="18" t="s">
        <v>238</v>
      </c>
      <c r="AB396" s="38"/>
      <c r="AC396" s="7" t="s">
        <v>789</v>
      </c>
      <c r="AD396" s="38" t="s">
        <v>96</v>
      </c>
      <c r="AE396" s="18" t="s">
        <v>192</v>
      </c>
      <c r="AF396" s="18"/>
      <c r="AG396" s="18" t="s">
        <v>184</v>
      </c>
      <c r="AH396" s="1" t="s">
        <v>108</v>
      </c>
      <c r="AI396" s="1" t="s">
        <v>166</v>
      </c>
      <c r="AJ396" s="36">
        <f>IF(Table1[[#This Row],[Scope]]="Low",1,IF(Table1[[#This Row],[Scope]]="Medium",2,IF(Table1[[#This Row],[Scope]]="High",3,"")))</f>
        <v>3</v>
      </c>
      <c r="AK396" s="36">
        <v>0.33</v>
      </c>
      <c r="AL396" s="18" t="s">
        <v>695</v>
      </c>
      <c r="AM396" s="18"/>
      <c r="AO396" s="18" t="str">
        <f>_xlfn.TEXTJOIN(", ",TRUE,Table1[[#This Row],[Primary Assignee]:[Tertiary Assignee]])</f>
        <v>Logan Webb</v>
      </c>
      <c r="AP396" s="18" t="s">
        <v>111</v>
      </c>
      <c r="AQ396" s="40">
        <v>45566</v>
      </c>
      <c r="AR396" s="40"/>
      <c r="AS396" s="40">
        <v>45586</v>
      </c>
      <c r="AT396" s="39" t="s">
        <v>2173</v>
      </c>
      <c r="AU396" s="48">
        <f>(Table1[[#This Row],[Start time]])</f>
        <v>45566.483668981484</v>
      </c>
      <c r="AV396" s="52">
        <f>IF(AND(Table1[[#This Row],[Current Status]]="Closed",AS396&lt;&gt;""),AS396-AU396,"")</f>
        <v>19.516331018516212</v>
      </c>
      <c r="AW396" s="63"/>
      <c r="AX396" s="64"/>
    </row>
    <row r="397" spans="1:50" ht="43.5" x14ac:dyDescent="0.35">
      <c r="A397" s="20">
        <v>419</v>
      </c>
      <c r="B397" s="21">
        <v>45566.540497685186</v>
      </c>
      <c r="C397" s="21">
        <v>45566.547314814816</v>
      </c>
      <c r="D397" s="32" t="s">
        <v>1434</v>
      </c>
      <c r="E397" s="18" t="s">
        <v>1433</v>
      </c>
      <c r="F397" s="18" t="s">
        <v>176</v>
      </c>
      <c r="G397" s="18"/>
      <c r="H397" s="18"/>
      <c r="I397" s="18"/>
      <c r="J397" s="18" t="s">
        <v>963</v>
      </c>
      <c r="K397" s="18" t="s">
        <v>98</v>
      </c>
      <c r="L397" s="1"/>
      <c r="M397" s="34"/>
      <c r="N397" s="1" t="s">
        <v>98</v>
      </c>
      <c r="O397" s="18"/>
      <c r="P397" s="32"/>
      <c r="Q397" s="18"/>
      <c r="R397" s="18"/>
      <c r="S397" s="38">
        <v>45566</v>
      </c>
      <c r="T397" s="1" t="s">
        <v>727</v>
      </c>
      <c r="U397" s="18" t="s">
        <v>98</v>
      </c>
      <c r="V397" s="56" t="s">
        <v>2174</v>
      </c>
      <c r="W397" s="18" t="s">
        <v>2175</v>
      </c>
      <c r="X397" s="18" t="s">
        <v>101</v>
      </c>
      <c r="Y397" s="18"/>
      <c r="Z397" s="18"/>
      <c r="AA397" s="18" t="s">
        <v>191</v>
      </c>
      <c r="AB397" s="38">
        <v>45576</v>
      </c>
      <c r="AC397" s="7" t="s">
        <v>2176</v>
      </c>
      <c r="AD397" s="38" t="s">
        <v>96</v>
      </c>
      <c r="AE397" s="18" t="s">
        <v>120</v>
      </c>
      <c r="AF397" s="18" t="s">
        <v>2177</v>
      </c>
      <c r="AG397" s="18" t="s">
        <v>184</v>
      </c>
      <c r="AH397" s="1" t="s">
        <v>108</v>
      </c>
      <c r="AI397" s="1" t="s">
        <v>109</v>
      </c>
      <c r="AJ397" s="36">
        <f>IF(Table1[[#This Row],[Scope]]="Low",1,IF(Table1[[#This Row],[Scope]]="Medium",2,IF(Table1[[#This Row],[Scope]]="High",3,"")))</f>
        <v>2</v>
      </c>
      <c r="AK397" s="36">
        <v>0.33</v>
      </c>
      <c r="AL397" s="18" t="s">
        <v>27</v>
      </c>
      <c r="AM397" s="18" t="s">
        <v>33</v>
      </c>
      <c r="AN397" s="1" t="s">
        <v>30</v>
      </c>
      <c r="AO397" s="18" t="str">
        <f>_xlfn.TEXTJOIN(", ",TRUE,Table1[[#This Row],[Primary Assignee]:[Tertiary Assignee]])</f>
        <v>Jill T. Perkins , Srivatsan Sampathkumar, Michael Gilman</v>
      </c>
      <c r="AP397" s="18" t="s">
        <v>111</v>
      </c>
      <c r="AQ397" s="40">
        <v>45569</v>
      </c>
      <c r="AR397" s="40"/>
      <c r="AS397" s="40">
        <v>45576</v>
      </c>
      <c r="AT397" s="39"/>
      <c r="AU397" s="48">
        <f>(Table1[[#This Row],[Start time]])</f>
        <v>45566.540497685186</v>
      </c>
      <c r="AV397" s="52">
        <f>IF(AND(Table1[[#This Row],[Current Status]]="Closed",AS397&lt;&gt;""),AS397-AU397,"")</f>
        <v>9.4595023148140172</v>
      </c>
      <c r="AW397" t="s">
        <v>279</v>
      </c>
      <c r="AX397" s="1" t="s">
        <v>2178</v>
      </c>
    </row>
    <row r="398" spans="1:50" ht="43.5" x14ac:dyDescent="0.35">
      <c r="A398" s="20">
        <v>420</v>
      </c>
      <c r="B398" s="21">
        <v>45566.612835648149</v>
      </c>
      <c r="C398" s="21">
        <v>45566.617581018516</v>
      </c>
      <c r="D398" s="32" t="s">
        <v>93</v>
      </c>
      <c r="E398" s="18" t="s">
        <v>92</v>
      </c>
      <c r="F398" s="18" t="s">
        <v>90</v>
      </c>
      <c r="G398" s="18"/>
      <c r="H398" s="18" t="s">
        <v>234</v>
      </c>
      <c r="I398" s="18"/>
      <c r="J398" s="18"/>
      <c r="K398" s="18" t="s">
        <v>98</v>
      </c>
      <c r="L398" s="1"/>
      <c r="M398" s="34"/>
      <c r="N398" s="1" t="s">
        <v>96</v>
      </c>
      <c r="O398" s="18" t="s">
        <v>263</v>
      </c>
      <c r="P398" s="32" t="s">
        <v>264</v>
      </c>
      <c r="Q398" s="18"/>
      <c r="R398" s="18"/>
      <c r="S398" s="38">
        <v>45567</v>
      </c>
      <c r="T398" s="1" t="s">
        <v>727</v>
      </c>
      <c r="U398" s="18" t="s">
        <v>98</v>
      </c>
      <c r="V398" s="56" t="s">
        <v>2179</v>
      </c>
      <c r="W398" s="18" t="s">
        <v>2180</v>
      </c>
      <c r="X398" s="18" t="s">
        <v>101</v>
      </c>
      <c r="Y398" s="18"/>
      <c r="Z398" s="18"/>
      <c r="AA398" s="18" t="s">
        <v>104</v>
      </c>
      <c r="AB398" s="38">
        <v>45579</v>
      </c>
      <c r="AC398" s="7" t="s">
        <v>789</v>
      </c>
      <c r="AD398" s="38" t="s">
        <v>96</v>
      </c>
      <c r="AE398" s="18" t="s">
        <v>120</v>
      </c>
      <c r="AF398" s="18" t="s">
        <v>2181</v>
      </c>
      <c r="AG398" s="18" t="s">
        <v>184</v>
      </c>
      <c r="AH398" s="1" t="s">
        <v>108</v>
      </c>
      <c r="AI398" s="1" t="s">
        <v>109</v>
      </c>
      <c r="AJ398" s="36">
        <f>IF(Table1[[#This Row],[Scope]]="Low",1,IF(Table1[[#This Row],[Scope]]="Medium",2,IF(Table1[[#This Row],[Scope]]="High",3,"")))</f>
        <v>2</v>
      </c>
      <c r="AK398" s="36">
        <v>0.5</v>
      </c>
      <c r="AL398" s="18" t="s">
        <v>36</v>
      </c>
      <c r="AM398" s="18" t="s">
        <v>20</v>
      </c>
      <c r="AO398" s="18" t="str">
        <f>_xlfn.TEXTJOIN(", ",TRUE,Table1[[#This Row],[Primary Assignee]:[Tertiary Assignee]])</f>
        <v xml:space="preserve">Stephanie Panacci, Eric Lied </v>
      </c>
      <c r="AP398" s="18" t="s">
        <v>111</v>
      </c>
      <c r="AQ398" s="40">
        <v>45567</v>
      </c>
      <c r="AR398" s="40"/>
      <c r="AS398" s="40">
        <v>45604</v>
      </c>
      <c r="AT398" s="39"/>
      <c r="AU398" s="48">
        <f>(Table1[[#This Row],[Start time]])</f>
        <v>45566.612835648149</v>
      </c>
      <c r="AV398" s="52">
        <f>IF(AND(Table1[[#This Row],[Current Status]]="Closed",AS398&lt;&gt;""),AS398-AU398,"")</f>
        <v>37.387164351850515</v>
      </c>
      <c r="AW398" s="63"/>
      <c r="AX398" s="64"/>
    </row>
    <row r="399" spans="1:50" ht="43.5" x14ac:dyDescent="0.35">
      <c r="A399" s="20">
        <v>421</v>
      </c>
      <c r="B399" s="21">
        <v>45568.530659722222</v>
      </c>
      <c r="C399" s="21">
        <v>45568.536898148152</v>
      </c>
      <c r="D399" s="32" t="s">
        <v>2182</v>
      </c>
      <c r="E399" s="18" t="s">
        <v>2183</v>
      </c>
      <c r="F399" s="18" t="s">
        <v>176</v>
      </c>
      <c r="G399" s="18"/>
      <c r="H399" s="18"/>
      <c r="I399" s="18"/>
      <c r="J399" s="18" t="s">
        <v>531</v>
      </c>
      <c r="K399" s="18" t="s">
        <v>98</v>
      </c>
      <c r="L399" s="1"/>
      <c r="M399" s="34"/>
      <c r="N399" s="1" t="s">
        <v>98</v>
      </c>
      <c r="O399" s="18"/>
      <c r="P399" s="32"/>
      <c r="Q399" s="18"/>
      <c r="R399" s="18"/>
      <c r="S399" s="38">
        <v>45568</v>
      </c>
      <c r="T399" s="1" t="s">
        <v>727</v>
      </c>
      <c r="U399" s="18" t="s">
        <v>98</v>
      </c>
      <c r="V399" t="s">
        <v>2184</v>
      </c>
      <c r="W399" s="18" t="s">
        <v>2185</v>
      </c>
      <c r="X399" s="18" t="s">
        <v>139</v>
      </c>
      <c r="Y399" s="18"/>
      <c r="Z399" s="18"/>
      <c r="AA399" s="18" t="s">
        <v>104</v>
      </c>
      <c r="AB399" s="38">
        <v>45582</v>
      </c>
      <c r="AC399" s="7" t="s">
        <v>773</v>
      </c>
      <c r="AD399" s="38" t="s">
        <v>96</v>
      </c>
      <c r="AE399" s="18" t="s">
        <v>120</v>
      </c>
      <c r="AF399" s="18" t="s">
        <v>2186</v>
      </c>
      <c r="AG399" s="18" t="s">
        <v>774</v>
      </c>
      <c r="AH399" s="1" t="s">
        <v>108</v>
      </c>
      <c r="AI399" s="1" t="s">
        <v>109</v>
      </c>
      <c r="AJ399" s="36">
        <f>IF(Table1[[#This Row],[Scope]]="Low",1,IF(Table1[[#This Row],[Scope]]="Medium",2,IF(Table1[[#This Row],[Scope]]="High",3,"")))</f>
        <v>2</v>
      </c>
      <c r="AK399" s="36">
        <v>0.5</v>
      </c>
      <c r="AL399" s="18" t="s">
        <v>1456</v>
      </c>
      <c r="AM399" s="18" t="s">
        <v>33</v>
      </c>
      <c r="AO399" s="18" t="str">
        <f>_xlfn.TEXTJOIN(", ",TRUE,Table1[[#This Row],[Primary Assignee]:[Tertiary Assignee]])</f>
        <v>Sooraj Sreenivasan, Srivatsan Sampathkumar</v>
      </c>
      <c r="AP399" s="18" t="s">
        <v>111</v>
      </c>
      <c r="AQ399" s="40">
        <v>45569</v>
      </c>
      <c r="AR399" s="40"/>
      <c r="AS399" s="40">
        <v>45582</v>
      </c>
      <c r="AT399" s="39" t="s">
        <v>2187</v>
      </c>
      <c r="AU399" s="48">
        <f>(Table1[[#This Row],[Start time]])</f>
        <v>45568.530659722222</v>
      </c>
      <c r="AV399" s="52">
        <f>IF(AND(Table1[[#This Row],[Current Status]]="Closed",AS399&lt;&gt;""),AS399-AU399,"")</f>
        <v>13.469340277777519</v>
      </c>
    </row>
    <row r="400" spans="1:50" ht="29" x14ac:dyDescent="0.35">
      <c r="A400" s="20">
        <v>422</v>
      </c>
      <c r="B400" s="21">
        <v>45572.384027777778</v>
      </c>
      <c r="C400" s="21">
        <v>45572.386099537034</v>
      </c>
      <c r="D400" s="32" t="s">
        <v>989</v>
      </c>
      <c r="E400" s="18" t="s">
        <v>990</v>
      </c>
      <c r="F400" s="18" t="s">
        <v>289</v>
      </c>
      <c r="G400" s="18" t="s">
        <v>290</v>
      </c>
      <c r="H400" s="18"/>
      <c r="I400" s="18"/>
      <c r="J400" s="18"/>
      <c r="K400" s="18" t="s">
        <v>98</v>
      </c>
      <c r="L400" s="1"/>
      <c r="M400" s="34"/>
      <c r="N400" s="1" t="s">
        <v>96</v>
      </c>
      <c r="O400" s="18" t="s">
        <v>1667</v>
      </c>
      <c r="P400" s="32" t="s">
        <v>1668</v>
      </c>
      <c r="Q400" s="18"/>
      <c r="R400" s="18"/>
      <c r="S400" s="38">
        <v>45572</v>
      </c>
      <c r="T400" s="1" t="s">
        <v>697</v>
      </c>
      <c r="U400" s="18" t="s">
        <v>96</v>
      </c>
      <c r="V400" s="56" t="s">
        <v>149</v>
      </c>
      <c r="W400" s="18" t="s">
        <v>542</v>
      </c>
      <c r="X400" s="18" t="s">
        <v>139</v>
      </c>
      <c r="Y400" s="18" t="s">
        <v>2188</v>
      </c>
      <c r="Z400" s="18"/>
      <c r="AA400" s="18" t="s">
        <v>191</v>
      </c>
      <c r="AB400" s="38">
        <v>45579</v>
      </c>
      <c r="AC400" s="7" t="s">
        <v>789</v>
      </c>
      <c r="AD400" s="38" t="s">
        <v>96</v>
      </c>
      <c r="AE400" s="18" t="s">
        <v>120</v>
      </c>
      <c r="AF400" s="18"/>
      <c r="AG400" s="18" t="s">
        <v>184</v>
      </c>
      <c r="AH400" s="1" t="s">
        <v>350</v>
      </c>
      <c r="AI400" s="1"/>
      <c r="AJ400" s="36" t="str">
        <f>IF(Table1[[#This Row],[Scope]]="Low",1,IF(Table1[[#This Row],[Scope]]="Medium",2,IF(Table1[[#This Row],[Scope]]="High",3,"")))</f>
        <v/>
      </c>
      <c r="AK400" s="36"/>
      <c r="AL400" s="18"/>
      <c r="AM400" s="18"/>
      <c r="AO400" s="18" t="str">
        <f>_xlfn.TEXTJOIN(", ",TRUE,Table1[[#This Row],[Primary Assignee]:[Tertiary Assignee]])</f>
        <v/>
      </c>
      <c r="AP400" s="18" t="s">
        <v>351</v>
      </c>
      <c r="AQ400" s="40"/>
      <c r="AR400" s="40"/>
      <c r="AS400" s="40"/>
      <c r="AT400" s="39" t="s">
        <v>2189</v>
      </c>
      <c r="AU400" s="48">
        <f>(Table1[[#This Row],[Start time]])</f>
        <v>45572.384027777778</v>
      </c>
      <c r="AV400" s="52" t="str">
        <f>IF(AND(Table1[[#This Row],[Current Status]]="Closed",AS400&lt;&gt;""),AS400-AU400,"")</f>
        <v/>
      </c>
      <c r="AW400" s="64" t="s">
        <v>279</v>
      </c>
      <c r="AX400" s="64"/>
    </row>
    <row r="401" spans="1:50" ht="29" x14ac:dyDescent="0.35">
      <c r="A401" s="20">
        <v>423</v>
      </c>
      <c r="B401" s="21">
        <v>45573.645381944443</v>
      </c>
      <c r="C401" s="21">
        <v>45573.648252314815</v>
      </c>
      <c r="D401" s="32" t="s">
        <v>2139</v>
      </c>
      <c r="E401" s="18" t="s">
        <v>1595</v>
      </c>
      <c r="F401" s="18" t="s">
        <v>90</v>
      </c>
      <c r="G401" s="18"/>
      <c r="H401" s="18" t="s">
        <v>1049</v>
      </c>
      <c r="I401" s="18"/>
      <c r="J401" s="18"/>
      <c r="K401" s="18" t="s">
        <v>98</v>
      </c>
      <c r="L401" s="1"/>
      <c r="M401" s="34"/>
      <c r="N401" s="1" t="s">
        <v>96</v>
      </c>
      <c r="O401" s="18" t="s">
        <v>205</v>
      </c>
      <c r="P401" s="32" t="s">
        <v>206</v>
      </c>
      <c r="Q401" s="18"/>
      <c r="R401" s="18"/>
      <c r="S401" s="38">
        <v>45573</v>
      </c>
      <c r="T401" s="1" t="s">
        <v>740</v>
      </c>
      <c r="U401" s="18" t="s">
        <v>96</v>
      </c>
      <c r="V401" s="56" t="s">
        <v>149</v>
      </c>
      <c r="W401" s="18" t="s">
        <v>2190</v>
      </c>
      <c r="X401" s="18" t="s">
        <v>202</v>
      </c>
      <c r="Y401" s="18" t="s">
        <v>2191</v>
      </c>
      <c r="Z401" s="18"/>
      <c r="AA401" s="18" t="s">
        <v>104</v>
      </c>
      <c r="AB401" s="38">
        <v>45579</v>
      </c>
      <c r="AC401" s="7" t="s">
        <v>699</v>
      </c>
      <c r="AD401" s="38" t="s">
        <v>96</v>
      </c>
      <c r="AE401" s="18" t="s">
        <v>165</v>
      </c>
      <c r="AF401" s="18"/>
      <c r="AG401" s="18" t="s">
        <v>184</v>
      </c>
      <c r="AH401" s="1" t="s">
        <v>350</v>
      </c>
      <c r="AI401" s="1"/>
      <c r="AJ401" s="36" t="str">
        <f>IF(Table1[[#This Row],[Scope]]="Low",1,IF(Table1[[#This Row],[Scope]]="Medium",2,IF(Table1[[#This Row],[Scope]]="High",3,"")))</f>
        <v/>
      </c>
      <c r="AK401" s="36"/>
      <c r="AL401" s="18"/>
      <c r="AM401" s="18"/>
      <c r="AO401" s="18" t="str">
        <f>_xlfn.TEXTJOIN(", ",TRUE,Table1[[#This Row],[Primary Assignee]:[Tertiary Assignee]])</f>
        <v/>
      </c>
      <c r="AP401" s="18" t="s">
        <v>351</v>
      </c>
      <c r="AQ401" s="40"/>
      <c r="AR401" s="40"/>
      <c r="AS401" s="40"/>
      <c r="AT401" s="39" t="s">
        <v>2192</v>
      </c>
      <c r="AU401" s="48">
        <f>(Table1[[#This Row],[Start time]])</f>
        <v>45573.645381944443</v>
      </c>
      <c r="AV401" s="52" t="str">
        <f>IF(AND(Table1[[#This Row],[Current Status]]="Closed",AS401&lt;&gt;""),AS401-AU401,"")</f>
        <v/>
      </c>
    </row>
    <row r="402" spans="1:50" ht="29" x14ac:dyDescent="0.35">
      <c r="A402" s="20">
        <v>424</v>
      </c>
      <c r="B402" s="21">
        <v>45575.572708333333</v>
      </c>
      <c r="C402" s="21">
        <v>45575.576238425929</v>
      </c>
      <c r="D402" s="32" t="s">
        <v>2020</v>
      </c>
      <c r="E402" s="18" t="s">
        <v>2021</v>
      </c>
      <c r="F402" s="18" t="s">
        <v>155</v>
      </c>
      <c r="G402" s="18"/>
      <c r="H402" s="18"/>
      <c r="I402" s="18" t="s">
        <v>222</v>
      </c>
      <c r="J402" s="18"/>
      <c r="K402" s="18" t="s">
        <v>98</v>
      </c>
      <c r="L402" s="1"/>
      <c r="M402" s="34"/>
      <c r="N402" s="1" t="s">
        <v>98</v>
      </c>
      <c r="O402" s="18"/>
      <c r="P402" s="32"/>
      <c r="Q402" s="18"/>
      <c r="R402" s="18"/>
      <c r="S402" s="38">
        <v>45579</v>
      </c>
      <c r="T402" s="1" t="s">
        <v>697</v>
      </c>
      <c r="U402" s="18" t="s">
        <v>746</v>
      </c>
      <c r="V402" s="56" t="s">
        <v>149</v>
      </c>
      <c r="W402" s="18" t="s">
        <v>1762</v>
      </c>
      <c r="X402" s="18" t="s">
        <v>101</v>
      </c>
      <c r="Y402" s="18" t="s">
        <v>2193</v>
      </c>
      <c r="Z402" s="18"/>
      <c r="AA402" s="18"/>
      <c r="AB402" s="38"/>
      <c r="AC402" s="7" t="s">
        <v>723</v>
      </c>
      <c r="AD402" s="38" t="s">
        <v>96</v>
      </c>
      <c r="AE402" s="18" t="s">
        <v>192</v>
      </c>
      <c r="AF402" s="18" t="s">
        <v>2194</v>
      </c>
      <c r="AG402" s="18" t="s">
        <v>774</v>
      </c>
      <c r="AH402" s="1" t="s">
        <v>108</v>
      </c>
      <c r="AI402" s="1" t="s">
        <v>142</v>
      </c>
      <c r="AJ402" s="36">
        <f>IF(Table1[[#This Row],[Scope]]="Low",1,IF(Table1[[#This Row],[Scope]]="Medium",2,IF(Table1[[#This Row],[Scope]]="High",3,"")))</f>
        <v>1</v>
      </c>
      <c r="AK402" s="36">
        <v>0.25</v>
      </c>
      <c r="AL402" s="18" t="s">
        <v>8</v>
      </c>
      <c r="AM402" s="18"/>
      <c r="AO402" s="18" t="str">
        <f>_xlfn.TEXTJOIN(", ",TRUE,Table1[[#This Row],[Primary Assignee]:[Tertiary Assignee]])</f>
        <v>Addy Avdic</v>
      </c>
      <c r="AP402" s="18" t="s">
        <v>111</v>
      </c>
      <c r="AQ402" s="40">
        <v>45576</v>
      </c>
      <c r="AR402" s="40"/>
      <c r="AS402" s="40">
        <v>45597</v>
      </c>
      <c r="AT402" s="39"/>
      <c r="AU402" s="48">
        <f>(Table1[[#This Row],[Start time]])</f>
        <v>45575.572708333333</v>
      </c>
      <c r="AV402" s="52">
        <f>IF(AND(Table1[[#This Row],[Current Status]]="Closed",AS402&lt;&gt;""),AS402-AU402,"")</f>
        <v>21.427291666666861</v>
      </c>
      <c r="AW402" s="63"/>
      <c r="AX402" s="64"/>
    </row>
    <row r="403" spans="1:50" ht="29" x14ac:dyDescent="0.35">
      <c r="A403" s="20">
        <v>425</v>
      </c>
      <c r="B403" s="21">
        <v>45579.304409722223</v>
      </c>
      <c r="C403" s="21">
        <v>45579.307939814818</v>
      </c>
      <c r="D403" s="32" t="s">
        <v>1105</v>
      </c>
      <c r="E403" s="18" t="s">
        <v>1106</v>
      </c>
      <c r="F403" s="18" t="s">
        <v>2195</v>
      </c>
      <c r="G403" s="18"/>
      <c r="H403" s="18"/>
      <c r="I403" s="18"/>
      <c r="J403" s="18"/>
      <c r="K403" s="18" t="s">
        <v>98</v>
      </c>
      <c r="L403" s="1"/>
      <c r="M403" s="34"/>
      <c r="N403" s="1" t="s">
        <v>98</v>
      </c>
      <c r="O403" s="18"/>
      <c r="P403" s="32"/>
      <c r="Q403" s="18"/>
      <c r="R403" s="18"/>
      <c r="S403" s="38">
        <v>45582</v>
      </c>
      <c r="T403" s="1" t="s">
        <v>727</v>
      </c>
      <c r="U403" s="18" t="s">
        <v>98</v>
      </c>
      <c r="V403" s="18" t="s">
        <v>2196</v>
      </c>
      <c r="W403" s="18" t="s">
        <v>2197</v>
      </c>
      <c r="X403" s="18" t="s">
        <v>101</v>
      </c>
      <c r="Y403" s="18"/>
      <c r="Z403" s="18"/>
      <c r="AA403" s="18" t="s">
        <v>104</v>
      </c>
      <c r="AB403" s="38">
        <v>45600</v>
      </c>
      <c r="AC403" s="7" t="s">
        <v>731</v>
      </c>
      <c r="AD403" s="38" t="s">
        <v>720</v>
      </c>
      <c r="AE403" s="18" t="s">
        <v>192</v>
      </c>
      <c r="AF403" s="18"/>
      <c r="AG403" s="18" t="s">
        <v>184</v>
      </c>
      <c r="AH403" s="1" t="s">
        <v>350</v>
      </c>
      <c r="AI403" s="1" t="s">
        <v>166</v>
      </c>
      <c r="AJ403" s="36">
        <f>IF(Table1[[#This Row],[Scope]]="Low",1,IF(Table1[[#This Row],[Scope]]="Medium",2,IF(Table1[[#This Row],[Scope]]="High",3,"")))</f>
        <v>3</v>
      </c>
      <c r="AK403" s="36">
        <v>0.2</v>
      </c>
      <c r="AL403" s="18"/>
      <c r="AM403" s="18"/>
      <c r="AO403" s="18" t="str">
        <f>_xlfn.TEXTJOIN(", ",TRUE,Table1[[#This Row],[Primary Assignee]:[Tertiary Assignee]])</f>
        <v/>
      </c>
      <c r="AP403" s="18" t="s">
        <v>351</v>
      </c>
      <c r="AQ403" s="40"/>
      <c r="AR403" s="40"/>
      <c r="AS403" s="40"/>
      <c r="AT403" s="39" t="s">
        <v>2198</v>
      </c>
      <c r="AU403" s="48">
        <f>(Table1[[#This Row],[Start time]])</f>
        <v>45579.304409722223</v>
      </c>
      <c r="AV403" s="52" t="str">
        <f>IF(AND(Table1[[#This Row],[Current Status]]="Closed",AS403&lt;&gt;""),AS403-AU403,"")</f>
        <v/>
      </c>
      <c r="AX403" s="1" t="s">
        <v>746</v>
      </c>
    </row>
    <row r="404" spans="1:50" ht="43.5" x14ac:dyDescent="0.35">
      <c r="A404" s="20">
        <v>426</v>
      </c>
      <c r="B404" s="21">
        <v>45580.046840277777</v>
      </c>
      <c r="C404" s="21">
        <v>45580.04896990741</v>
      </c>
      <c r="D404" s="32" t="s">
        <v>197</v>
      </c>
      <c r="E404" s="18" t="s">
        <v>365</v>
      </c>
      <c r="F404" s="18" t="s">
        <v>90</v>
      </c>
      <c r="G404" s="18"/>
      <c r="H404" s="18" t="s">
        <v>234</v>
      </c>
      <c r="I404" s="18"/>
      <c r="J404" s="18"/>
      <c r="K404" s="18" t="s">
        <v>98</v>
      </c>
      <c r="L404" s="1"/>
      <c r="M404" s="34"/>
      <c r="N404" s="1" t="s">
        <v>96</v>
      </c>
      <c r="O404" s="18" t="s">
        <v>549</v>
      </c>
      <c r="P404" s="32" t="s">
        <v>550</v>
      </c>
      <c r="Q404" s="18"/>
      <c r="R404" s="18"/>
      <c r="S404" s="38">
        <v>45580</v>
      </c>
      <c r="T404" s="1" t="s">
        <v>727</v>
      </c>
      <c r="U404" s="18" t="s">
        <v>98</v>
      </c>
      <c r="V404" s="18" t="s">
        <v>2199</v>
      </c>
      <c r="W404" s="18" t="s">
        <v>2200</v>
      </c>
      <c r="X404" s="18" t="s">
        <v>139</v>
      </c>
      <c r="Y404" s="18"/>
      <c r="Z404" s="18"/>
      <c r="AA404" s="18" t="s">
        <v>104</v>
      </c>
      <c r="AB404" s="38">
        <v>45589</v>
      </c>
      <c r="AC404" s="7" t="s">
        <v>891</v>
      </c>
      <c r="AD404" s="38" t="s">
        <v>720</v>
      </c>
      <c r="AE404" s="18" t="s">
        <v>175</v>
      </c>
      <c r="AF404" s="18"/>
      <c r="AG404" s="18" t="s">
        <v>184</v>
      </c>
      <c r="AH404" s="1" t="s">
        <v>108</v>
      </c>
      <c r="AI404" s="1" t="s">
        <v>109</v>
      </c>
      <c r="AJ404" s="36">
        <f>IF(Table1[[#This Row],[Scope]]="Low",1,IF(Table1[[#This Row],[Scope]]="Medium",2,IF(Table1[[#This Row],[Scope]]="High",3,"")))</f>
        <v>2</v>
      </c>
      <c r="AK404" s="36">
        <v>0.33</v>
      </c>
      <c r="AL404" s="18" t="s">
        <v>30</v>
      </c>
      <c r="AM404" s="18"/>
      <c r="AO404" s="18" t="str">
        <f>_xlfn.TEXTJOIN(", ",TRUE,Table1[[#This Row],[Primary Assignee]:[Tertiary Assignee]])</f>
        <v>Michael Gilman</v>
      </c>
      <c r="AP404" s="18" t="s">
        <v>111</v>
      </c>
      <c r="AQ404" s="40">
        <v>45579</v>
      </c>
      <c r="AR404" s="40">
        <v>45955</v>
      </c>
      <c r="AS404" s="40">
        <v>45754</v>
      </c>
      <c r="AT404" s="39" t="s">
        <v>2201</v>
      </c>
      <c r="AU404" s="48">
        <f>(Table1[[#This Row],[Start time]])</f>
        <v>45580.046840277777</v>
      </c>
      <c r="AV404" s="52">
        <f>IF(AND(Table1[[#This Row],[Current Status]]="Closed",AS404&lt;&gt;""),AS404-AU404,"")</f>
        <v>173.95315972222306</v>
      </c>
      <c r="AW404" s="63" t="s">
        <v>668</v>
      </c>
      <c r="AX404" s="64"/>
    </row>
    <row r="405" spans="1:50" ht="14.15" customHeight="1" x14ac:dyDescent="0.35">
      <c r="A405" s="20">
        <v>427</v>
      </c>
      <c r="B405" s="21">
        <v>45580.049004629633</v>
      </c>
      <c r="C405" s="21">
        <v>45580.054826388892</v>
      </c>
      <c r="D405" s="32" t="s">
        <v>197</v>
      </c>
      <c r="E405" s="18" t="s">
        <v>365</v>
      </c>
      <c r="F405" s="18" t="s">
        <v>90</v>
      </c>
      <c r="G405" s="18"/>
      <c r="H405" s="18" t="s">
        <v>234</v>
      </c>
      <c r="I405" s="18"/>
      <c r="J405" s="18"/>
      <c r="K405" s="18" t="s">
        <v>98</v>
      </c>
      <c r="L405" s="1"/>
      <c r="M405" s="34"/>
      <c r="N405" s="1" t="s">
        <v>96</v>
      </c>
      <c r="O405" s="18" t="s">
        <v>340</v>
      </c>
      <c r="P405" s="32" t="s">
        <v>2202</v>
      </c>
      <c r="Q405" s="18"/>
      <c r="R405" s="18"/>
      <c r="S405" s="38">
        <v>45580</v>
      </c>
      <c r="T405" s="1" t="s">
        <v>727</v>
      </c>
      <c r="U405" s="18" t="s">
        <v>98</v>
      </c>
      <c r="V405" s="18" t="s">
        <v>2203</v>
      </c>
      <c r="W405" s="18" t="s">
        <v>1937</v>
      </c>
      <c r="X405" s="18" t="s">
        <v>202</v>
      </c>
      <c r="Y405" s="18"/>
      <c r="Z405" s="18"/>
      <c r="AA405" s="18" t="s">
        <v>104</v>
      </c>
      <c r="AB405" s="38">
        <v>45588</v>
      </c>
      <c r="AC405" s="7" t="s">
        <v>2204</v>
      </c>
      <c r="AD405" s="38" t="s">
        <v>96</v>
      </c>
      <c r="AE405" s="18" t="s">
        <v>105</v>
      </c>
      <c r="AF405" s="18"/>
      <c r="AG405" s="18" t="s">
        <v>184</v>
      </c>
      <c r="AH405" s="1" t="s">
        <v>108</v>
      </c>
      <c r="AI405" s="1" t="s">
        <v>109</v>
      </c>
      <c r="AJ405" s="36">
        <f>IF(Table1[[#This Row],[Scope]]="Low",1,IF(Table1[[#This Row],[Scope]]="Medium",2,IF(Table1[[#This Row],[Scope]]="High",3,"")))</f>
        <v>2</v>
      </c>
      <c r="AK405" s="36">
        <v>0.5</v>
      </c>
      <c r="AL405" s="18" t="s">
        <v>27</v>
      </c>
      <c r="AM405" s="18" t="s">
        <v>20</v>
      </c>
      <c r="AO405" s="18" t="str">
        <f>_xlfn.TEXTJOIN(", ",TRUE,Table1[[#This Row],[Primary Assignee]:[Tertiary Assignee]])</f>
        <v xml:space="preserve">Jill T. Perkins , Eric Lied </v>
      </c>
      <c r="AP405" s="18" t="s">
        <v>111</v>
      </c>
      <c r="AQ405" s="40">
        <v>45581</v>
      </c>
      <c r="AR405" s="40"/>
      <c r="AS405" s="40">
        <v>45615</v>
      </c>
      <c r="AT405" s="39" t="s">
        <v>2205</v>
      </c>
      <c r="AU405" s="48">
        <f>(Table1[[#This Row],[Start time]])</f>
        <v>45580.049004629633</v>
      </c>
      <c r="AV405" s="52">
        <f>IF(AND(Table1[[#This Row],[Current Status]]="Closed",AS405&lt;&gt;""),AS405-AU405,"")</f>
        <v>34.950995370367309</v>
      </c>
      <c r="AW405" t="s">
        <v>279</v>
      </c>
      <c r="AX405" s="1" t="s">
        <v>2048</v>
      </c>
    </row>
    <row r="406" spans="1:50" ht="40.5" customHeight="1" x14ac:dyDescent="0.35">
      <c r="A406" s="20">
        <v>428</v>
      </c>
      <c r="B406" s="21">
        <v>45582.347037037034</v>
      </c>
      <c r="C406" s="21">
        <v>45582.352337962962</v>
      </c>
      <c r="D406" s="32" t="s">
        <v>982</v>
      </c>
      <c r="E406" s="18" t="s">
        <v>981</v>
      </c>
      <c r="F406" s="18" t="s">
        <v>90</v>
      </c>
      <c r="G406" s="18"/>
      <c r="H406" s="18" t="s">
        <v>1049</v>
      </c>
      <c r="I406" s="18"/>
      <c r="J406" s="18"/>
      <c r="K406" s="18" t="s">
        <v>98</v>
      </c>
      <c r="L406" s="1"/>
      <c r="M406" s="34"/>
      <c r="N406" s="1" t="s">
        <v>96</v>
      </c>
      <c r="O406" s="18" t="s">
        <v>429</v>
      </c>
      <c r="P406" s="32" t="s">
        <v>430</v>
      </c>
      <c r="Q406" s="18"/>
      <c r="R406" s="18"/>
      <c r="S406" s="38">
        <v>45590</v>
      </c>
      <c r="T406" s="1" t="s">
        <v>715</v>
      </c>
      <c r="U406" s="18" t="s">
        <v>98</v>
      </c>
      <c r="V406" s="18" t="s">
        <v>2206</v>
      </c>
      <c r="W406" s="18" t="s">
        <v>2207</v>
      </c>
      <c r="X406" s="18" t="s">
        <v>139</v>
      </c>
      <c r="Y406" s="18" t="s">
        <v>2207</v>
      </c>
      <c r="Z406" s="18"/>
      <c r="AA406" s="18" t="s">
        <v>104</v>
      </c>
      <c r="AB406" s="38">
        <v>45616</v>
      </c>
      <c r="AC406" s="7" t="s">
        <v>789</v>
      </c>
      <c r="AD406" s="38" t="s">
        <v>96</v>
      </c>
      <c r="AE406" s="18" t="s">
        <v>105</v>
      </c>
      <c r="AF406" s="18"/>
      <c r="AG406" s="18" t="s">
        <v>184</v>
      </c>
      <c r="AH406" s="1" t="s">
        <v>108</v>
      </c>
      <c r="AI406" s="1" t="s">
        <v>109</v>
      </c>
      <c r="AJ406" s="36">
        <f>IF(Table1[[#This Row],[Scope]]="Low",1,IF(Table1[[#This Row],[Scope]]="Medium",2,IF(Table1[[#This Row],[Scope]]="High",3,"")))</f>
        <v>2</v>
      </c>
      <c r="AK406" s="36">
        <v>0.33</v>
      </c>
      <c r="AL406" s="18" t="s">
        <v>8</v>
      </c>
      <c r="AM406" s="18" t="s">
        <v>2019</v>
      </c>
      <c r="AN406" s="1" t="s">
        <v>33</v>
      </c>
      <c r="AO406" s="18" t="str">
        <f>_xlfn.TEXTJOIN(", ",TRUE,Table1[[#This Row],[Primary Assignee]:[Tertiary Assignee]])</f>
        <v>Addy Avdic, Jaspreet Kaur, Srivatsan Sampathkumar</v>
      </c>
      <c r="AP406" s="18" t="s">
        <v>111</v>
      </c>
      <c r="AQ406" s="40">
        <v>45587</v>
      </c>
      <c r="AR406" s="40">
        <v>45616</v>
      </c>
      <c r="AS406" s="40">
        <v>45674</v>
      </c>
      <c r="AT406" s="39" t="s">
        <v>2208</v>
      </c>
      <c r="AU406" s="48">
        <f>(Table1[[#This Row],[Start time]])</f>
        <v>45582.347037037034</v>
      </c>
      <c r="AV406" s="52">
        <f>IF(AND(Table1[[#This Row],[Current Status]]="Closed",AS406&lt;&gt;""),AS406-AU406,"")</f>
        <v>91.65296296296583</v>
      </c>
      <c r="AW406" s="63" t="s">
        <v>279</v>
      </c>
      <c r="AX406" s="64"/>
    </row>
    <row r="407" spans="1:50" ht="58" x14ac:dyDescent="0.35">
      <c r="A407" s="20">
        <v>429</v>
      </c>
      <c r="B407" s="21">
        <v>45585.868425925924</v>
      </c>
      <c r="C407" s="21">
        <v>45585.869212962964</v>
      </c>
      <c r="D407" s="32" t="s">
        <v>2209</v>
      </c>
      <c r="E407" s="18" t="s">
        <v>2210</v>
      </c>
      <c r="F407" s="18" t="s">
        <v>90</v>
      </c>
      <c r="G407" s="18"/>
      <c r="H407" s="18" t="s">
        <v>133</v>
      </c>
      <c r="I407" s="18"/>
      <c r="J407" s="18"/>
      <c r="K407" s="18" t="s">
        <v>98</v>
      </c>
      <c r="L407" s="1"/>
      <c r="M407" s="34"/>
      <c r="N407" s="1" t="s">
        <v>98</v>
      </c>
      <c r="O407" s="18"/>
      <c r="P407" s="32"/>
      <c r="Q407" s="18"/>
      <c r="R407" s="18"/>
      <c r="S407" s="38">
        <v>45593</v>
      </c>
      <c r="T407" s="1" t="s">
        <v>727</v>
      </c>
      <c r="U407" s="18" t="s">
        <v>746</v>
      </c>
      <c r="V407" s="56" t="s">
        <v>149</v>
      </c>
      <c r="W407" s="18" t="s">
        <v>2211</v>
      </c>
      <c r="X407" s="18" t="s">
        <v>746</v>
      </c>
      <c r="Y407" s="18"/>
      <c r="Z407" s="18"/>
      <c r="AA407" s="18"/>
      <c r="AB407" s="38"/>
      <c r="AC407" s="7" t="s">
        <v>723</v>
      </c>
      <c r="AD407" s="38" t="s">
        <v>98</v>
      </c>
      <c r="AE407" s="18" t="s">
        <v>165</v>
      </c>
      <c r="AF407" s="18"/>
      <c r="AG407" s="18" t="s">
        <v>184</v>
      </c>
      <c r="AH407" s="1" t="s">
        <v>350</v>
      </c>
      <c r="AI407" s="1" t="s">
        <v>109</v>
      </c>
      <c r="AJ407" s="36">
        <f>IF(Table1[[#This Row],[Scope]]="Low",1,IF(Table1[[#This Row],[Scope]]="Medium",2,IF(Table1[[#This Row],[Scope]]="High",3,"")))</f>
        <v>2</v>
      </c>
      <c r="AK407" s="36">
        <v>0.33</v>
      </c>
      <c r="AL407" s="18"/>
      <c r="AM407" s="18"/>
      <c r="AO407" s="18" t="str">
        <f>_xlfn.TEXTJOIN(", ",TRUE,Table1[[#This Row],[Primary Assignee]:[Tertiary Assignee]])</f>
        <v/>
      </c>
      <c r="AP407" s="18" t="s">
        <v>351</v>
      </c>
      <c r="AQ407" s="40"/>
      <c r="AR407" s="40"/>
      <c r="AS407" s="40"/>
      <c r="AT407" s="39" t="s">
        <v>2212</v>
      </c>
      <c r="AU407" s="48">
        <f>(Table1[[#This Row],[Start time]])</f>
        <v>45585.868425925924</v>
      </c>
      <c r="AV407" s="52" t="str">
        <f>IF(AND(Table1[[#This Row],[Current Status]]="Closed",AS407&lt;&gt;""),AS407-AU407,"")</f>
        <v/>
      </c>
      <c r="AW407" t="s">
        <v>668</v>
      </c>
    </row>
    <row r="408" spans="1:50" ht="72.5" x14ac:dyDescent="0.35">
      <c r="A408" s="20">
        <v>430</v>
      </c>
      <c r="B408" s="21">
        <v>45586.641180555554</v>
      </c>
      <c r="C408" s="21">
        <v>45586.644560185188</v>
      </c>
      <c r="D408" s="32" t="s">
        <v>348</v>
      </c>
      <c r="E408" s="18" t="s">
        <v>347</v>
      </c>
      <c r="F408" s="18" t="s">
        <v>289</v>
      </c>
      <c r="G408" s="18" t="s">
        <v>290</v>
      </c>
      <c r="H408" s="18"/>
      <c r="I408" s="18"/>
      <c r="J408" s="18"/>
      <c r="K408" s="18" t="s">
        <v>98</v>
      </c>
      <c r="L408" s="1"/>
      <c r="M408" s="34"/>
      <c r="N408" s="1" t="s">
        <v>96</v>
      </c>
      <c r="O408" s="18" t="s">
        <v>2213</v>
      </c>
      <c r="P408" s="32" t="s">
        <v>348</v>
      </c>
      <c r="Q408" s="18"/>
      <c r="R408" s="18"/>
      <c r="S408" s="38">
        <v>45586</v>
      </c>
      <c r="T408" s="1" t="s">
        <v>740</v>
      </c>
      <c r="U408" s="18" t="s">
        <v>746</v>
      </c>
      <c r="V408" s="56" t="s">
        <v>149</v>
      </c>
      <c r="W408" s="18" t="s">
        <v>201</v>
      </c>
      <c r="X408" s="18" t="s">
        <v>202</v>
      </c>
      <c r="Y408" s="18"/>
      <c r="Z408" s="18"/>
      <c r="AA408" s="18"/>
      <c r="AB408" s="38"/>
      <c r="AC408" s="7" t="s">
        <v>773</v>
      </c>
      <c r="AD408" s="38" t="s">
        <v>96</v>
      </c>
      <c r="AE408" s="18" t="s">
        <v>165</v>
      </c>
      <c r="AF408" s="18" t="s">
        <v>2214</v>
      </c>
      <c r="AG408" s="18" t="s">
        <v>184</v>
      </c>
      <c r="AH408" s="1" t="s">
        <v>350</v>
      </c>
      <c r="AI408" s="1"/>
      <c r="AJ408" s="36"/>
      <c r="AK408" s="36"/>
      <c r="AL408" s="18"/>
      <c r="AM408" s="18"/>
      <c r="AO408" s="18" t="str">
        <f>_xlfn.TEXTJOIN(", ",TRUE,Table1[[#This Row],[Primary Assignee]:[Tertiary Assignee]])</f>
        <v/>
      </c>
      <c r="AP408" s="18" t="s">
        <v>351</v>
      </c>
      <c r="AQ408" s="40"/>
      <c r="AR408" s="40"/>
      <c r="AS408" s="40"/>
      <c r="AT408" s="39" t="s">
        <v>2215</v>
      </c>
      <c r="AU408" s="48">
        <f>(Table1[[#This Row],[Start time]])</f>
        <v>45586.641180555554</v>
      </c>
      <c r="AV408" s="52" t="str">
        <f>IF(AND(Table1[[#This Row],[Current Status]]="Closed",AS408&lt;&gt;""),AS408-AU408,"")</f>
        <v/>
      </c>
      <c r="AW408" s="63"/>
      <c r="AX408" s="64"/>
    </row>
    <row r="409" spans="1:50" ht="19.399999999999999" customHeight="1" x14ac:dyDescent="0.35">
      <c r="A409" s="20">
        <v>431</v>
      </c>
      <c r="B409" s="21">
        <v>45587.585960648146</v>
      </c>
      <c r="C409" s="21">
        <v>45587.594895833332</v>
      </c>
      <c r="D409" s="32" t="s">
        <v>593</v>
      </c>
      <c r="E409" s="18" t="s">
        <v>594</v>
      </c>
      <c r="F409" s="18" t="s">
        <v>289</v>
      </c>
      <c r="G409" s="18" t="s">
        <v>290</v>
      </c>
      <c r="H409" s="18"/>
      <c r="I409" s="18"/>
      <c r="J409" s="18"/>
      <c r="K409" s="18" t="s">
        <v>98</v>
      </c>
      <c r="L409" s="1"/>
      <c r="M409" s="34"/>
      <c r="N409" s="1" t="s">
        <v>96</v>
      </c>
      <c r="O409" s="18" t="s">
        <v>544</v>
      </c>
      <c r="P409" s="32" t="s">
        <v>545</v>
      </c>
      <c r="Q409" s="18"/>
      <c r="R409" s="18"/>
      <c r="S409" s="38">
        <v>45588</v>
      </c>
      <c r="T409" s="1" t="s">
        <v>740</v>
      </c>
      <c r="U409" s="18" t="s">
        <v>98</v>
      </c>
      <c r="V409" s="18" t="s">
        <v>2216</v>
      </c>
      <c r="W409" s="18" t="s">
        <v>2217</v>
      </c>
      <c r="X409" s="18" t="s">
        <v>202</v>
      </c>
      <c r="Y409" s="18"/>
      <c r="Z409" s="18"/>
      <c r="AA409" s="18" t="s">
        <v>360</v>
      </c>
      <c r="AB409" s="38"/>
      <c r="AC409" s="7" t="s">
        <v>2218</v>
      </c>
      <c r="AD409" s="38" t="s">
        <v>96</v>
      </c>
      <c r="AE409" s="18" t="s">
        <v>120</v>
      </c>
      <c r="AF409" s="18" t="s">
        <v>2219</v>
      </c>
      <c r="AG409" s="18" t="s">
        <v>184</v>
      </c>
      <c r="AH409" s="1" t="s">
        <v>108</v>
      </c>
      <c r="AI409" s="1" t="s">
        <v>109</v>
      </c>
      <c r="AJ409" s="36">
        <f>IF(Table1[[#This Row],[Scope]]="Low",1,IF(Table1[[#This Row],[Scope]]="Medium",2,IF(Table1[[#This Row],[Scope]]="High",3,"")))</f>
        <v>2</v>
      </c>
      <c r="AK409" s="36">
        <v>0.33</v>
      </c>
      <c r="AL409" s="18" t="s">
        <v>2019</v>
      </c>
      <c r="AM409" s="18"/>
      <c r="AO409" s="18" t="str">
        <f>_xlfn.TEXTJOIN(", ",TRUE,Table1[[#This Row],[Primary Assignee]:[Tertiary Assignee]])</f>
        <v>Jaspreet Kaur</v>
      </c>
      <c r="AP409" s="18" t="s">
        <v>111</v>
      </c>
      <c r="AQ409" s="40">
        <v>45588</v>
      </c>
      <c r="AR409" s="40">
        <v>45607</v>
      </c>
      <c r="AS409" s="40">
        <v>45614</v>
      </c>
      <c r="AT409" s="39" t="s">
        <v>2220</v>
      </c>
      <c r="AU409" s="48">
        <f>(Table1[[#This Row],[Start time]])</f>
        <v>45587.585960648146</v>
      </c>
      <c r="AV409" s="52">
        <f>IF(AND(Table1[[#This Row],[Current Status]]="Closed",AS409&lt;&gt;""),AS409-AU409,"")</f>
        <v>26.414039351853717</v>
      </c>
    </row>
    <row r="410" spans="1:50" ht="29" x14ac:dyDescent="0.35">
      <c r="A410" s="20">
        <v>432</v>
      </c>
      <c r="B410" s="21">
        <v>45587.784189814818</v>
      </c>
      <c r="C410" s="21">
        <v>45587.785092592596</v>
      </c>
      <c r="D410" s="32" t="s">
        <v>1754</v>
      </c>
      <c r="E410" s="18" t="s">
        <v>1755</v>
      </c>
      <c r="F410" s="18" t="s">
        <v>176</v>
      </c>
      <c r="G410" s="18"/>
      <c r="H410" s="18"/>
      <c r="I410" s="18"/>
      <c r="J410" s="18" t="s">
        <v>531</v>
      </c>
      <c r="K410" s="18" t="s">
        <v>98</v>
      </c>
      <c r="L410" s="1"/>
      <c r="M410" s="34"/>
      <c r="N410" s="1" t="s">
        <v>98</v>
      </c>
      <c r="O410" s="18"/>
      <c r="P410" s="32"/>
      <c r="Q410" s="18"/>
      <c r="R410" s="18"/>
      <c r="S410" s="38">
        <v>45588</v>
      </c>
      <c r="T410" s="1" t="s">
        <v>740</v>
      </c>
      <c r="U410" s="18" t="s">
        <v>98</v>
      </c>
      <c r="V410" s="56" t="s">
        <v>149</v>
      </c>
      <c r="W410" s="18" t="s">
        <v>2221</v>
      </c>
      <c r="X410" s="18" t="s">
        <v>189</v>
      </c>
      <c r="Y410" s="18"/>
      <c r="Z410" s="18"/>
      <c r="AA410" s="18" t="s">
        <v>210</v>
      </c>
      <c r="AB410" s="38"/>
      <c r="AC410" s="7" t="s">
        <v>699</v>
      </c>
      <c r="AD410" s="38" t="s">
        <v>96</v>
      </c>
      <c r="AE410" s="18" t="s">
        <v>175</v>
      </c>
      <c r="AF410" s="18" t="s">
        <v>2222</v>
      </c>
      <c r="AG410" s="18" t="s">
        <v>2223</v>
      </c>
      <c r="AH410" s="1" t="s">
        <v>350</v>
      </c>
      <c r="AI410" s="1"/>
      <c r="AJ410" s="36" t="str">
        <f>IF(Table1[[#This Row],[Scope]]="Low",1,IF(Table1[[#This Row],[Scope]]="Medium",2,IF(Table1[[#This Row],[Scope]]="High",3,"")))</f>
        <v/>
      </c>
      <c r="AK410" s="36"/>
      <c r="AL410" s="18"/>
      <c r="AM410" s="18"/>
      <c r="AO410" s="18" t="str">
        <f>_xlfn.TEXTJOIN(", ",TRUE,Table1[[#This Row],[Primary Assignee]:[Tertiary Assignee]])</f>
        <v/>
      </c>
      <c r="AP410" s="18" t="s">
        <v>351</v>
      </c>
      <c r="AQ410" s="40"/>
      <c r="AR410" s="40"/>
      <c r="AS410" s="40"/>
      <c r="AT410" s="39" t="s">
        <v>2224</v>
      </c>
      <c r="AU410" s="48">
        <f>(Table1[[#This Row],[Start time]])</f>
        <v>45587.784189814818</v>
      </c>
      <c r="AV410" s="52" t="str">
        <f>IF(AND(Table1[[#This Row],[Current Status]]="Closed",AS410&lt;&gt;""),AS410-AU410,"")</f>
        <v/>
      </c>
      <c r="AW410" s="63" t="s">
        <v>668</v>
      </c>
      <c r="AX410" s="64"/>
    </row>
    <row r="411" spans="1:50" ht="29" x14ac:dyDescent="0.35">
      <c r="A411" s="20">
        <v>433</v>
      </c>
      <c r="B411" s="21">
        <v>45593.49695601852</v>
      </c>
      <c r="C411" s="21">
        <v>45593.50203703704</v>
      </c>
      <c r="D411" s="32" t="s">
        <v>93</v>
      </c>
      <c r="E411" s="18" t="s">
        <v>92</v>
      </c>
      <c r="F411" s="18" t="s">
        <v>90</v>
      </c>
      <c r="G411" s="18"/>
      <c r="H411" s="18" t="s">
        <v>234</v>
      </c>
      <c r="I411" s="18"/>
      <c r="J411" s="18"/>
      <c r="K411" s="18" t="s">
        <v>98</v>
      </c>
      <c r="L411" s="1"/>
      <c r="M411" s="34"/>
      <c r="N411" s="1" t="s">
        <v>96</v>
      </c>
      <c r="O411" s="18" t="s">
        <v>2225</v>
      </c>
      <c r="P411" s="32" t="s">
        <v>2226</v>
      </c>
      <c r="Q411" s="18"/>
      <c r="R411" s="18"/>
      <c r="S411" s="38">
        <v>45586</v>
      </c>
      <c r="T411" s="1" t="s">
        <v>697</v>
      </c>
      <c r="U411" s="18" t="s">
        <v>98</v>
      </c>
      <c r="V411" s="18" t="s">
        <v>2227</v>
      </c>
      <c r="W411" s="18" t="s">
        <v>1546</v>
      </c>
      <c r="X411" s="18" t="s">
        <v>101</v>
      </c>
      <c r="Y411" s="18"/>
      <c r="Z411" s="18"/>
      <c r="AA411" s="18" t="s">
        <v>104</v>
      </c>
      <c r="AB411" s="38">
        <v>45589</v>
      </c>
      <c r="AC411" s="7" t="s">
        <v>795</v>
      </c>
      <c r="AD411" s="38" t="s">
        <v>96</v>
      </c>
      <c r="AE411" s="18" t="s">
        <v>192</v>
      </c>
      <c r="AF411" s="18" t="s">
        <v>2228</v>
      </c>
      <c r="AG411" s="18" t="s">
        <v>184</v>
      </c>
      <c r="AH411" s="1" t="s">
        <v>108</v>
      </c>
      <c r="AI411" s="1" t="s">
        <v>109</v>
      </c>
      <c r="AJ411" s="36">
        <f>IF(Table1[[#This Row],[Scope]]="Low",1,IF(Table1[[#This Row],[Scope]]="Medium",2,IF(Table1[[#This Row],[Scope]]="High",3,"")))</f>
        <v>2</v>
      </c>
      <c r="AK411" s="36">
        <v>0.33</v>
      </c>
      <c r="AL411" s="18" t="s">
        <v>30</v>
      </c>
      <c r="AM411" s="18"/>
      <c r="AO411" s="18" t="str">
        <f>_xlfn.TEXTJOIN(", ",TRUE,Table1[[#This Row],[Primary Assignee]:[Tertiary Assignee]])</f>
        <v>Michael Gilman</v>
      </c>
      <c r="AP411" s="18" t="s">
        <v>111</v>
      </c>
      <c r="AQ411" s="40">
        <v>45580</v>
      </c>
      <c r="AR411" s="40"/>
      <c r="AS411" s="40"/>
      <c r="AT411" s="39" t="s">
        <v>2229</v>
      </c>
      <c r="AU411" s="48">
        <f>(Table1[[#This Row],[Start time]])</f>
        <v>45593.49695601852</v>
      </c>
      <c r="AV411" s="52" t="str">
        <f>IF(AND(Table1[[#This Row],[Current Status]]="Closed",AS411&lt;&gt;""),AS411-AU411,"")</f>
        <v/>
      </c>
    </row>
    <row r="412" spans="1:50" ht="29" x14ac:dyDescent="0.35">
      <c r="A412" s="20">
        <v>434</v>
      </c>
      <c r="B412" s="21">
        <v>45594.654791666668</v>
      </c>
      <c r="C412" s="21">
        <v>45594.656597222223</v>
      </c>
      <c r="D412" s="32" t="s">
        <v>938</v>
      </c>
      <c r="E412" s="18" t="s">
        <v>939</v>
      </c>
      <c r="F412" s="18" t="s">
        <v>90</v>
      </c>
      <c r="G412" s="18"/>
      <c r="H412" s="18" t="s">
        <v>1049</v>
      </c>
      <c r="I412" s="18"/>
      <c r="J412" s="18"/>
      <c r="K412" s="18" t="s">
        <v>98</v>
      </c>
      <c r="L412" s="1"/>
      <c r="M412" s="34"/>
      <c r="N412" s="1" t="s">
        <v>96</v>
      </c>
      <c r="O412" s="18" t="s">
        <v>205</v>
      </c>
      <c r="P412" s="32" t="s">
        <v>206</v>
      </c>
      <c r="Q412" s="18"/>
      <c r="R412" s="18"/>
      <c r="S412" s="38">
        <v>45594</v>
      </c>
      <c r="T412" s="1" t="s">
        <v>697</v>
      </c>
      <c r="U412" s="18" t="s">
        <v>98</v>
      </c>
      <c r="V412" s="18" t="s">
        <v>2230</v>
      </c>
      <c r="W412" s="18" t="s">
        <v>2231</v>
      </c>
      <c r="X412" s="18" t="s">
        <v>202</v>
      </c>
      <c r="Y412" s="18"/>
      <c r="Z412" s="18"/>
      <c r="AA412" s="18" t="s">
        <v>104</v>
      </c>
      <c r="AB412" s="38">
        <v>45601</v>
      </c>
      <c r="AC412" s="7" t="s">
        <v>2232</v>
      </c>
      <c r="AD412" s="38" t="s">
        <v>96</v>
      </c>
      <c r="AE412" s="18" t="s">
        <v>175</v>
      </c>
      <c r="AF412" s="18"/>
      <c r="AG412" s="18" t="s">
        <v>184</v>
      </c>
      <c r="AH412" s="1" t="s">
        <v>108</v>
      </c>
      <c r="AI412" s="1" t="s">
        <v>166</v>
      </c>
      <c r="AJ412" s="36">
        <f>IF(Table1[[#This Row],[Scope]]="Low",1,IF(Table1[[#This Row],[Scope]]="Medium",2,IF(Table1[[#This Row],[Scope]]="High",3,"")))</f>
        <v>3</v>
      </c>
      <c r="AK412" s="36">
        <v>0.5</v>
      </c>
      <c r="AL412" s="18" t="s">
        <v>36</v>
      </c>
      <c r="AM412" s="18"/>
      <c r="AO412" s="18" t="str">
        <f>_xlfn.TEXTJOIN(", ",TRUE,Table1[[#This Row],[Primary Assignee]:[Tertiary Assignee]])</f>
        <v>Stephanie Panacci</v>
      </c>
      <c r="AP412" s="18" t="s">
        <v>111</v>
      </c>
      <c r="AQ412" s="40">
        <v>45594</v>
      </c>
      <c r="AR412" s="40"/>
      <c r="AS412" s="40">
        <v>45602</v>
      </c>
      <c r="AT412" s="39"/>
      <c r="AU412" s="48">
        <f>(Table1[[#This Row],[Start time]])</f>
        <v>45594.654791666668</v>
      </c>
      <c r="AV412" s="52">
        <f>IF(AND(Table1[[#This Row],[Current Status]]="Closed",AS412&lt;&gt;""),AS412-AU412,"")</f>
        <v>7.3452083333322662</v>
      </c>
    </row>
    <row r="413" spans="1:50" ht="58" x14ac:dyDescent="0.35">
      <c r="A413" s="20">
        <v>435</v>
      </c>
      <c r="B413" s="21">
        <v>45597.644918981481</v>
      </c>
      <c r="C413" s="21">
        <v>45597.645833333336</v>
      </c>
      <c r="D413" s="32" t="s">
        <v>144</v>
      </c>
      <c r="E413" s="18" t="s">
        <v>143</v>
      </c>
      <c r="F413" s="18" t="s">
        <v>90</v>
      </c>
      <c r="G413" s="18"/>
      <c r="H413" s="18" t="s">
        <v>1049</v>
      </c>
      <c r="I413" s="18"/>
      <c r="J413" s="18"/>
      <c r="K413" s="18" t="s">
        <v>98</v>
      </c>
      <c r="L413" s="1"/>
      <c r="M413" s="34"/>
      <c r="N413" s="1" t="s">
        <v>98</v>
      </c>
      <c r="O413" s="18"/>
      <c r="P413" s="32"/>
      <c r="Q413" s="18"/>
      <c r="R413" s="18"/>
      <c r="S413" s="38">
        <v>45600</v>
      </c>
      <c r="T413" s="1" t="s">
        <v>740</v>
      </c>
      <c r="U413" s="18" t="s">
        <v>98</v>
      </c>
      <c r="V413" s="18" t="s">
        <v>2233</v>
      </c>
      <c r="W413" s="18" t="s">
        <v>2234</v>
      </c>
      <c r="X413" s="18" t="s">
        <v>139</v>
      </c>
      <c r="Y413" s="18" t="s">
        <v>2235</v>
      </c>
      <c r="Z413" s="18"/>
      <c r="AA413" s="18" t="s">
        <v>104</v>
      </c>
      <c r="AB413" s="38">
        <v>45608</v>
      </c>
      <c r="AC413" s="7" t="s">
        <v>1962</v>
      </c>
      <c r="AD413" s="38" t="s">
        <v>96</v>
      </c>
      <c r="AE413" s="18" t="s">
        <v>105</v>
      </c>
      <c r="AF413" s="18"/>
      <c r="AG413" s="18" t="s">
        <v>184</v>
      </c>
      <c r="AH413" s="1" t="s">
        <v>893</v>
      </c>
      <c r="AI413" s="1" t="s">
        <v>166</v>
      </c>
      <c r="AJ413" s="36">
        <f>IF(Table1[[#This Row],[Scope]]="Low",1,IF(Table1[[#This Row],[Scope]]="Medium",2,IF(Table1[[#This Row],[Scope]]="High",3,"")))</f>
        <v>3</v>
      </c>
      <c r="AK413" s="36">
        <v>0.5</v>
      </c>
      <c r="AL413" s="18" t="s">
        <v>20</v>
      </c>
      <c r="AM413" s="18" t="s">
        <v>30</v>
      </c>
      <c r="AO413" s="18" t="str">
        <f>_xlfn.TEXTJOIN(", ",TRUE,Table1[[#This Row],[Primary Assignee]:[Tertiary Assignee]])</f>
        <v>Eric Lied , Michael Gilman</v>
      </c>
      <c r="AP413" s="18" t="s">
        <v>111</v>
      </c>
      <c r="AQ413" s="40">
        <v>45600</v>
      </c>
      <c r="AR413" s="40">
        <v>45614</v>
      </c>
      <c r="AS413" s="40">
        <v>45637</v>
      </c>
      <c r="AT413" s="39" t="s">
        <v>2236</v>
      </c>
      <c r="AU413" s="48">
        <f>(Table1[[#This Row],[Start time]])</f>
        <v>45597.644918981481</v>
      </c>
      <c r="AV413" s="52">
        <f>IF(AND(Table1[[#This Row],[Current Status]]="Closed",AS413&lt;&gt;""),AS413-AU413,"")</f>
        <v>39.355081018518831</v>
      </c>
    </row>
    <row r="414" spans="1:50" ht="333.5" x14ac:dyDescent="0.35">
      <c r="A414" s="20">
        <v>436</v>
      </c>
      <c r="B414" s="21">
        <v>45602.771678240744</v>
      </c>
      <c r="C414" s="21">
        <v>45602.775983796295</v>
      </c>
      <c r="D414" s="32" t="s">
        <v>593</v>
      </c>
      <c r="E414" s="18" t="s">
        <v>594</v>
      </c>
      <c r="F414" s="18" t="s">
        <v>289</v>
      </c>
      <c r="G414" s="18" t="s">
        <v>290</v>
      </c>
      <c r="H414" s="18"/>
      <c r="I414" s="18"/>
      <c r="J414" s="18"/>
      <c r="K414" s="18" t="s">
        <v>98</v>
      </c>
      <c r="L414" s="1"/>
      <c r="M414" s="34"/>
      <c r="N414" s="1" t="s">
        <v>96</v>
      </c>
      <c r="O414" s="18" t="s">
        <v>2237</v>
      </c>
      <c r="P414" s="32" t="s">
        <v>2238</v>
      </c>
      <c r="Q414" s="18"/>
      <c r="R414" s="18"/>
      <c r="S414" s="38">
        <v>45603</v>
      </c>
      <c r="T414" s="1" t="s">
        <v>740</v>
      </c>
      <c r="U414" s="18" t="s">
        <v>98</v>
      </c>
      <c r="V414" s="18" t="s">
        <v>2239</v>
      </c>
      <c r="W414" s="18" t="s">
        <v>2240</v>
      </c>
      <c r="X414" s="18" t="s">
        <v>139</v>
      </c>
      <c r="Y414" s="18"/>
      <c r="Z414" s="18"/>
      <c r="AA414" s="18" t="s">
        <v>238</v>
      </c>
      <c r="AB414" s="38"/>
      <c r="AC414" s="7" t="s">
        <v>773</v>
      </c>
      <c r="AD414" s="38" t="s">
        <v>96</v>
      </c>
      <c r="AE414" s="18" t="s">
        <v>105</v>
      </c>
      <c r="AF414" s="18" t="s">
        <v>2241</v>
      </c>
      <c r="AG414" s="18" t="s">
        <v>184</v>
      </c>
      <c r="AH414" s="1" t="s">
        <v>350</v>
      </c>
      <c r="AI414" s="1"/>
      <c r="AJ414" s="36" t="str">
        <f>IF(Table1[[#This Row],[Scope]]="Low",1,IF(Table1[[#This Row],[Scope]]="Medium",2,IF(Table1[[#This Row],[Scope]]="High",3,"")))</f>
        <v/>
      </c>
      <c r="AK414" s="36"/>
      <c r="AL414" s="18"/>
      <c r="AM414" s="18"/>
      <c r="AO414" s="18" t="str">
        <f>_xlfn.TEXTJOIN(", ",TRUE,Table1[[#This Row],[Primary Assignee]:[Tertiary Assignee]])</f>
        <v/>
      </c>
      <c r="AP414" s="18" t="s">
        <v>351</v>
      </c>
      <c r="AQ414" s="40"/>
      <c r="AR414" s="40"/>
      <c r="AS414" s="40"/>
      <c r="AT414" s="39" t="s">
        <v>2242</v>
      </c>
      <c r="AU414" s="48">
        <f>(Table1[[#This Row],[Start time]])</f>
        <v>45602.771678240744</v>
      </c>
      <c r="AV414" s="52" t="str">
        <f>IF(AND(Table1[[#This Row],[Current Status]]="Closed",AS414&lt;&gt;""),AS414-AU414,"")</f>
        <v/>
      </c>
    </row>
    <row r="415" spans="1:50" ht="102.75" customHeight="1" x14ac:dyDescent="0.35">
      <c r="A415" s="20">
        <v>437</v>
      </c>
      <c r="B415" s="21">
        <v>45608.598460648151</v>
      </c>
      <c r="C415" s="21">
        <v>45608.600578703707</v>
      </c>
      <c r="D415" s="32" t="s">
        <v>748</v>
      </c>
      <c r="E415" s="18" t="s">
        <v>749</v>
      </c>
      <c r="F415" s="18" t="s">
        <v>90</v>
      </c>
      <c r="G415" s="18"/>
      <c r="H415" s="18" t="s">
        <v>133</v>
      </c>
      <c r="I415" s="18"/>
      <c r="J415" s="18"/>
      <c r="K415" s="18" t="s">
        <v>98</v>
      </c>
      <c r="L415" s="1"/>
      <c r="M415" s="34"/>
      <c r="N415" s="1" t="s">
        <v>96</v>
      </c>
      <c r="O415" s="18" t="s">
        <v>2210</v>
      </c>
      <c r="P415" s="32" t="s">
        <v>2243</v>
      </c>
      <c r="Q415" s="18"/>
      <c r="R415" s="18"/>
      <c r="S415" s="38">
        <v>45609</v>
      </c>
      <c r="T415" s="1" t="s">
        <v>697</v>
      </c>
      <c r="U415" s="18" t="s">
        <v>98</v>
      </c>
      <c r="V415" s="18" t="s">
        <v>2244</v>
      </c>
      <c r="W415" s="18" t="s">
        <v>2221</v>
      </c>
      <c r="X415" s="18" t="s">
        <v>189</v>
      </c>
      <c r="Y415" s="18"/>
      <c r="Z415" s="18"/>
      <c r="AA415" s="18" t="s">
        <v>104</v>
      </c>
      <c r="AB415" s="38">
        <v>45618</v>
      </c>
      <c r="AC415" s="7" t="s">
        <v>2245</v>
      </c>
      <c r="AD415" s="38" t="s">
        <v>96</v>
      </c>
      <c r="AE415" s="18" t="s">
        <v>120</v>
      </c>
      <c r="AF415" s="18"/>
      <c r="AG415" s="18" t="s">
        <v>184</v>
      </c>
      <c r="AH415" s="1" t="s">
        <v>108</v>
      </c>
      <c r="AI415" s="1" t="s">
        <v>109</v>
      </c>
      <c r="AJ415" s="36">
        <f>IF(Table1[[#This Row],[Scope]]="Low",1,IF(Table1[[#This Row],[Scope]]="Medium",2,IF(Table1[[#This Row],[Scope]]="High",3,"")))</f>
        <v>2</v>
      </c>
      <c r="AK415" s="36">
        <v>0.33</v>
      </c>
      <c r="AL415" s="18" t="s">
        <v>36</v>
      </c>
      <c r="AM415" s="18" t="s">
        <v>33</v>
      </c>
      <c r="AN415" s="18"/>
      <c r="AO415" s="18" t="str">
        <f>_xlfn.TEXTJOIN(", ",TRUE,Table1[[#This Row],[Primary Assignee]:[Tertiary Assignee]])</f>
        <v>Stephanie Panacci, Srivatsan Sampathkumar</v>
      </c>
      <c r="AP415" s="18" t="s">
        <v>111</v>
      </c>
      <c r="AQ415" s="40">
        <v>45609</v>
      </c>
      <c r="AR415" s="40"/>
      <c r="AS415" s="40">
        <v>45618</v>
      </c>
      <c r="AT415" s="39"/>
      <c r="AU415" s="48">
        <f>(Table1[[#This Row],[Start time]])</f>
        <v>45608.598460648151</v>
      </c>
      <c r="AV415" s="52">
        <f>IF(AND(Table1[[#This Row],[Current Status]]="Closed",AS415&lt;&gt;""),AS415-AU415,"")</f>
        <v>9.4015393518493511</v>
      </c>
    </row>
    <row r="416" spans="1:50" ht="29" x14ac:dyDescent="0.35">
      <c r="A416" s="20">
        <v>438</v>
      </c>
      <c r="B416" s="21">
        <v>45609.500833333332</v>
      </c>
      <c r="C416" s="21">
        <v>45609.502696759257</v>
      </c>
      <c r="D416" s="32" t="s">
        <v>989</v>
      </c>
      <c r="E416" s="18" t="s">
        <v>990</v>
      </c>
      <c r="F416" s="18" t="s">
        <v>289</v>
      </c>
      <c r="G416" s="18" t="s">
        <v>290</v>
      </c>
      <c r="H416" s="18"/>
      <c r="I416" s="18"/>
      <c r="J416" s="18"/>
      <c r="K416" s="18" t="s">
        <v>98</v>
      </c>
      <c r="L416" s="1"/>
      <c r="M416" s="34"/>
      <c r="N416" s="1" t="s">
        <v>96</v>
      </c>
      <c r="O416" s="18" t="s">
        <v>2246</v>
      </c>
      <c r="P416" s="32" t="s">
        <v>2247</v>
      </c>
      <c r="Q416" s="18"/>
      <c r="R416" s="18"/>
      <c r="S416" s="38">
        <v>45614</v>
      </c>
      <c r="T416" s="1" t="s">
        <v>727</v>
      </c>
      <c r="U416" s="18" t="s">
        <v>746</v>
      </c>
      <c r="V416" s="56" t="s">
        <v>149</v>
      </c>
      <c r="W416" s="18" t="s">
        <v>2248</v>
      </c>
      <c r="X416" s="18" t="s">
        <v>139</v>
      </c>
      <c r="Y416" s="18"/>
      <c r="Z416" s="18"/>
      <c r="AA416" s="18"/>
      <c r="AB416" s="38"/>
      <c r="AC416" s="7" t="s">
        <v>773</v>
      </c>
      <c r="AD416" s="38" t="s">
        <v>96</v>
      </c>
      <c r="AE416" s="18" t="s">
        <v>120</v>
      </c>
      <c r="AF416" s="18" t="s">
        <v>2249</v>
      </c>
      <c r="AG416" s="18" t="s">
        <v>184</v>
      </c>
      <c r="AH416" s="1" t="s">
        <v>350</v>
      </c>
      <c r="AI416" s="1"/>
      <c r="AJ416" s="36" t="str">
        <f>IF(Table1[[#This Row],[Scope]]="Low",1,IF(Table1[[#This Row],[Scope]]="Medium",2,IF(Table1[[#This Row],[Scope]]="High",3,"")))</f>
        <v/>
      </c>
      <c r="AK416" s="36"/>
      <c r="AL416" s="18"/>
      <c r="AM416" s="18"/>
      <c r="AO416" s="18" t="str">
        <f>_xlfn.TEXTJOIN(", ",TRUE,Table1[[#This Row],[Primary Assignee]:[Tertiary Assignee]])</f>
        <v/>
      </c>
      <c r="AP416" s="18" t="s">
        <v>351</v>
      </c>
      <c r="AQ416" s="40"/>
      <c r="AR416" s="40"/>
      <c r="AS416" s="40"/>
      <c r="AT416" s="39" t="s">
        <v>2250</v>
      </c>
      <c r="AU416" s="48">
        <f>(Table1[[#This Row],[Start time]])</f>
        <v>45609.500833333332</v>
      </c>
      <c r="AV416" s="52" t="str">
        <f>IF(AND(Table1[[#This Row],[Current Status]]="Closed",AS416&lt;&gt;""),AS416-AU416,"")</f>
        <v/>
      </c>
    </row>
    <row r="417" spans="1:50" ht="29" x14ac:dyDescent="0.35">
      <c r="A417" s="20">
        <v>439</v>
      </c>
      <c r="B417" s="21">
        <v>45614.614259259259</v>
      </c>
      <c r="C417" s="21">
        <v>45614.617939814816</v>
      </c>
      <c r="D417" s="32" t="s">
        <v>982</v>
      </c>
      <c r="E417" s="18" t="s">
        <v>981</v>
      </c>
      <c r="F417" s="18" t="s">
        <v>90</v>
      </c>
      <c r="G417" s="18"/>
      <c r="H417" s="18" t="s">
        <v>1049</v>
      </c>
      <c r="I417" s="18"/>
      <c r="J417" s="18"/>
      <c r="K417" s="18" t="s">
        <v>96</v>
      </c>
      <c r="L417" s="1" t="s">
        <v>2251</v>
      </c>
      <c r="M417" s="34" t="s">
        <v>2252</v>
      </c>
      <c r="N417" s="1" t="s">
        <v>96</v>
      </c>
      <c r="O417" s="18" t="s">
        <v>205</v>
      </c>
      <c r="P417" s="32" t="s">
        <v>206</v>
      </c>
      <c r="Q417" s="18"/>
      <c r="R417" s="18"/>
      <c r="S417" s="38">
        <v>45616</v>
      </c>
      <c r="T417" s="1" t="s">
        <v>727</v>
      </c>
      <c r="U417" s="18" t="s">
        <v>98</v>
      </c>
      <c r="V417" t="s">
        <v>2253</v>
      </c>
      <c r="W417" s="18" t="s">
        <v>2254</v>
      </c>
      <c r="X417" s="18" t="s">
        <v>139</v>
      </c>
      <c r="Y417" s="18" t="s">
        <v>2255</v>
      </c>
      <c r="Z417" s="18"/>
      <c r="AA417" s="18" t="s">
        <v>191</v>
      </c>
      <c r="AB417" s="38">
        <v>45635</v>
      </c>
      <c r="AC417" s="7" t="s">
        <v>1962</v>
      </c>
      <c r="AD417" s="38" t="s">
        <v>96</v>
      </c>
      <c r="AE417" s="18" t="s">
        <v>120</v>
      </c>
      <c r="AF417" s="18" t="s">
        <v>2256</v>
      </c>
      <c r="AG417" s="18" t="s">
        <v>184</v>
      </c>
      <c r="AH417" s="1" t="s">
        <v>108</v>
      </c>
      <c r="AI417" s="1" t="s">
        <v>109</v>
      </c>
      <c r="AJ417" s="36">
        <f>IF(Table1[[#This Row],[Scope]]="Low",1,IF(Table1[[#This Row],[Scope]]="Medium",2,IF(Table1[[#This Row],[Scope]]="High",3,"")))</f>
        <v>2</v>
      </c>
      <c r="AK417" s="36">
        <v>0.33</v>
      </c>
      <c r="AL417" s="18" t="s">
        <v>1456</v>
      </c>
      <c r="AM417" s="18"/>
      <c r="AO417" s="18" t="str">
        <f>_xlfn.TEXTJOIN(", ",TRUE,Table1[[#This Row],[Primary Assignee]:[Tertiary Assignee]])</f>
        <v>Sooraj Sreenivasan</v>
      </c>
      <c r="AP417" s="18" t="s">
        <v>111</v>
      </c>
      <c r="AQ417" s="40">
        <v>45621</v>
      </c>
      <c r="AR417" s="40"/>
      <c r="AS417" s="40">
        <v>45637</v>
      </c>
      <c r="AT417" s="39"/>
      <c r="AU417" s="48">
        <f>(Table1[[#This Row],[Start time]])</f>
        <v>45614.614259259259</v>
      </c>
      <c r="AV417" s="52">
        <f>IF(AND(Table1[[#This Row],[Current Status]]="Closed",AS417&lt;&gt;""),AS417-AU417,"")</f>
        <v>22.385740740741312</v>
      </c>
    </row>
    <row r="418" spans="1:50" ht="43.5" x14ac:dyDescent="0.35">
      <c r="A418" s="20">
        <v>440</v>
      </c>
      <c r="B418" s="21">
        <v>45616.636238425926</v>
      </c>
      <c r="C418" s="21">
        <v>45616.654710648145</v>
      </c>
      <c r="D418" s="32" t="s">
        <v>748</v>
      </c>
      <c r="E418" s="18" t="s">
        <v>749</v>
      </c>
      <c r="F418" s="18" t="s">
        <v>90</v>
      </c>
      <c r="G418" s="18"/>
      <c r="H418" s="18" t="s">
        <v>1049</v>
      </c>
      <c r="I418" s="18"/>
      <c r="J418" s="18"/>
      <c r="K418" s="18" t="s">
        <v>98</v>
      </c>
      <c r="L418" s="1"/>
      <c r="M418" s="34"/>
      <c r="N418" s="1" t="s">
        <v>96</v>
      </c>
      <c r="O418" s="18" t="s">
        <v>2257</v>
      </c>
      <c r="P418" s="32" t="s">
        <v>2258</v>
      </c>
      <c r="Q418" s="18"/>
      <c r="R418" s="18"/>
      <c r="S418" s="38">
        <v>45618</v>
      </c>
      <c r="T418" s="1" t="s">
        <v>727</v>
      </c>
      <c r="U418" s="18" t="s">
        <v>98</v>
      </c>
      <c r="V418" s="18" t="s">
        <v>2259</v>
      </c>
      <c r="W418" s="18" t="s">
        <v>2260</v>
      </c>
      <c r="X418" s="18" t="s">
        <v>189</v>
      </c>
      <c r="Y418" s="18"/>
      <c r="Z418" s="18"/>
      <c r="AA418" s="18" t="s">
        <v>104</v>
      </c>
      <c r="AB418" s="38">
        <v>45629</v>
      </c>
      <c r="AC418" s="7" t="s">
        <v>2261</v>
      </c>
      <c r="AD418" s="38" t="s">
        <v>96</v>
      </c>
      <c r="AE418" s="18" t="s">
        <v>175</v>
      </c>
      <c r="AF418" s="18"/>
      <c r="AG418" s="18" t="s">
        <v>184</v>
      </c>
      <c r="AH418" s="1" t="s">
        <v>108</v>
      </c>
      <c r="AI418" s="1" t="s">
        <v>109</v>
      </c>
      <c r="AJ418" s="36">
        <f>IF(Table1[[#This Row],[Scope]]="Low",1,IF(Table1[[#This Row],[Scope]]="Medium",2,IF(Table1[[#This Row],[Scope]]="High",3,"")))</f>
        <v>2</v>
      </c>
      <c r="AK418" s="36">
        <v>0.33</v>
      </c>
      <c r="AL418" s="18" t="s">
        <v>36</v>
      </c>
      <c r="AM418" s="18"/>
      <c r="AO418" s="18" t="str">
        <f>_xlfn.TEXTJOIN(", ",TRUE,Table1[[#This Row],[Primary Assignee]:[Tertiary Assignee]])</f>
        <v>Stephanie Panacci</v>
      </c>
      <c r="AP418" s="18" t="s">
        <v>111</v>
      </c>
      <c r="AQ418" s="40">
        <v>45618</v>
      </c>
      <c r="AR418" s="40"/>
      <c r="AS418" s="40">
        <v>45622</v>
      </c>
      <c r="AT418" s="39"/>
      <c r="AU418" s="48">
        <f>(Table1[[#This Row],[Start time]])</f>
        <v>45616.636238425926</v>
      </c>
      <c r="AV418" s="52">
        <f>IF(AND(Table1[[#This Row],[Current Status]]="Closed",AS418&lt;&gt;""),AS418-AU418,"")</f>
        <v>5.3637615740735782</v>
      </c>
    </row>
    <row r="419" spans="1:50" ht="29" x14ac:dyDescent="0.35">
      <c r="A419" s="20">
        <v>441</v>
      </c>
      <c r="B419" s="21">
        <v>45616.875173611108</v>
      </c>
      <c r="C419" s="21">
        <v>45616.876747685186</v>
      </c>
      <c r="D419" s="32" t="s">
        <v>401</v>
      </c>
      <c r="E419" s="18" t="s">
        <v>402</v>
      </c>
      <c r="F419" s="18" t="s">
        <v>289</v>
      </c>
      <c r="G419" s="18" t="s">
        <v>290</v>
      </c>
      <c r="H419" s="18"/>
      <c r="I419" s="18"/>
      <c r="J419" s="18"/>
      <c r="K419" s="18" t="s">
        <v>98</v>
      </c>
      <c r="L419" s="1"/>
      <c r="M419" s="34"/>
      <c r="N419" s="1" t="s">
        <v>98</v>
      </c>
      <c r="O419" s="18"/>
      <c r="P419" s="32"/>
      <c r="Q419" s="18"/>
      <c r="R419" s="18"/>
      <c r="S419" s="38">
        <v>45617</v>
      </c>
      <c r="T419" s="1" t="s">
        <v>727</v>
      </c>
      <c r="U419" s="18" t="s">
        <v>98</v>
      </c>
      <c r="V419" s="18" t="s">
        <v>2262</v>
      </c>
      <c r="W419" s="18" t="s">
        <v>2263</v>
      </c>
      <c r="X419" s="18" t="s">
        <v>130</v>
      </c>
      <c r="Y419" s="18" t="s">
        <v>2264</v>
      </c>
      <c r="Z419" s="18"/>
      <c r="AA419" s="18" t="s">
        <v>104</v>
      </c>
      <c r="AB419" s="38">
        <v>45631</v>
      </c>
      <c r="AC419" s="7" t="s">
        <v>1962</v>
      </c>
      <c r="AD419" s="38" t="s">
        <v>96</v>
      </c>
      <c r="AE419" s="18" t="s">
        <v>192</v>
      </c>
      <c r="AF419" s="18"/>
      <c r="AG419" s="18" t="s">
        <v>184</v>
      </c>
      <c r="AH419" s="1" t="s">
        <v>108</v>
      </c>
      <c r="AI419" s="1" t="s">
        <v>109</v>
      </c>
      <c r="AJ419" s="36">
        <f>IF(Table1[[#This Row],[Scope]]="Low",1,IF(Table1[[#This Row],[Scope]]="Medium",2,IF(Table1[[#This Row],[Scope]]="High",3,"")))</f>
        <v>2</v>
      </c>
      <c r="AK419" s="36">
        <v>0.33</v>
      </c>
      <c r="AL419" s="18" t="s">
        <v>2019</v>
      </c>
      <c r="AM419" s="18"/>
      <c r="AO419" s="18" t="str">
        <f>_xlfn.TEXTJOIN(", ",TRUE,Table1[[#This Row],[Primary Assignee]:[Tertiary Assignee]])</f>
        <v>Jaspreet Kaur</v>
      </c>
      <c r="AP419" s="18" t="s">
        <v>111</v>
      </c>
      <c r="AQ419" s="40">
        <v>45621</v>
      </c>
      <c r="AR419" s="40"/>
      <c r="AS419" s="40">
        <v>45727</v>
      </c>
      <c r="AT419" s="39"/>
      <c r="AU419" s="48">
        <f>(Table1[[#This Row],[Start time]])</f>
        <v>45616.875173611108</v>
      </c>
      <c r="AV419" s="52">
        <f>IF(AND(Table1[[#This Row],[Current Status]]="Closed",AS419&lt;&gt;""),AS419-AU419,"")</f>
        <v>110.12482638889196</v>
      </c>
    </row>
    <row r="420" spans="1:50" ht="58" x14ac:dyDescent="0.35">
      <c r="A420" s="20">
        <v>442</v>
      </c>
      <c r="B420" s="21">
        <v>45617.434351851851</v>
      </c>
      <c r="C420" s="21">
        <v>45617.438692129632</v>
      </c>
      <c r="D420" s="32" t="s">
        <v>93</v>
      </c>
      <c r="E420" s="18" t="s">
        <v>92</v>
      </c>
      <c r="F420" s="18" t="s">
        <v>90</v>
      </c>
      <c r="G420" s="18"/>
      <c r="H420" s="18" t="s">
        <v>234</v>
      </c>
      <c r="I420" s="18"/>
      <c r="J420" s="18"/>
      <c r="K420" s="18" t="s">
        <v>96</v>
      </c>
      <c r="L420" s="1" t="s">
        <v>2265</v>
      </c>
      <c r="M420" s="34" t="s">
        <v>457</v>
      </c>
      <c r="N420" s="1" t="s">
        <v>98</v>
      </c>
      <c r="O420" s="18"/>
      <c r="P420" s="32"/>
      <c r="Q420" s="18"/>
      <c r="R420" s="18"/>
      <c r="S420" s="38">
        <v>45621</v>
      </c>
      <c r="T420" s="1" t="s">
        <v>727</v>
      </c>
      <c r="U420" s="18" t="s">
        <v>98</v>
      </c>
      <c r="V420" s="18" t="s">
        <v>2085</v>
      </c>
      <c r="W420" s="18" t="s">
        <v>2266</v>
      </c>
      <c r="X420" s="18" t="s">
        <v>101</v>
      </c>
      <c r="Y420" s="18"/>
      <c r="Z420" s="18"/>
      <c r="AA420" s="18" t="s">
        <v>210</v>
      </c>
      <c r="AB420" s="38"/>
      <c r="AC420" s="7" t="s">
        <v>2267</v>
      </c>
      <c r="AD420" s="38" t="s">
        <v>96</v>
      </c>
      <c r="AE420" s="18" t="s">
        <v>175</v>
      </c>
      <c r="AF420" s="18" t="s">
        <v>2268</v>
      </c>
      <c r="AG420" s="18" t="s">
        <v>184</v>
      </c>
      <c r="AH420" s="1" t="s">
        <v>108</v>
      </c>
      <c r="AI420" s="1" t="s">
        <v>109</v>
      </c>
      <c r="AJ420" s="36">
        <f>IF(Table1[[#This Row],[Scope]]="Low",1,IF(Table1[[#This Row],[Scope]]="Medium",2,IF(Table1[[#This Row],[Scope]]="High",3,"")))</f>
        <v>2</v>
      </c>
      <c r="AK420" s="36">
        <v>0.33</v>
      </c>
      <c r="AL420" s="18" t="s">
        <v>36</v>
      </c>
      <c r="AM420" s="18" t="s">
        <v>1456</v>
      </c>
      <c r="AN420" s="1" t="s">
        <v>39</v>
      </c>
      <c r="AO420" s="18" t="str">
        <f>_xlfn.TEXTJOIN(", ",TRUE,Table1[[#This Row],[Primary Assignee]:[Tertiary Assignee]])</f>
        <v>Stephanie Panacci, Sooraj Sreenivasan, Weatherly Langsett</v>
      </c>
      <c r="AP420" s="18" t="s">
        <v>111</v>
      </c>
      <c r="AQ420" s="40">
        <v>45621</v>
      </c>
      <c r="AR420" s="40"/>
      <c r="AS420" s="40">
        <v>45674</v>
      </c>
      <c r="AT420" s="39" t="s">
        <v>2269</v>
      </c>
      <c r="AU420" s="48">
        <f>(Table1[[#This Row],[Start time]])</f>
        <v>45617.434351851851</v>
      </c>
      <c r="AV420" s="52">
        <f>IF(AND(Table1[[#This Row],[Current Status]]="Closed",AS420&lt;&gt;""),AS420-AU420,"")</f>
        <v>56.565648148149194</v>
      </c>
      <c r="AW420" t="s">
        <v>2270</v>
      </c>
    </row>
    <row r="421" spans="1:50" ht="43.5" x14ac:dyDescent="0.35">
      <c r="A421" s="20">
        <v>443</v>
      </c>
      <c r="B421" s="21">
        <v>45621.443645833337</v>
      </c>
      <c r="C421" s="21">
        <v>45621.445949074077</v>
      </c>
      <c r="D421" s="32" t="s">
        <v>2271</v>
      </c>
      <c r="E421" s="18" t="s">
        <v>2272</v>
      </c>
      <c r="F421" s="18" t="s">
        <v>90</v>
      </c>
      <c r="G421" s="18"/>
      <c r="H421" s="18" t="s">
        <v>369</v>
      </c>
      <c r="I421" s="18"/>
      <c r="J421" s="18"/>
      <c r="K421" s="18" t="s">
        <v>96</v>
      </c>
      <c r="L421" s="1" t="s">
        <v>2272</v>
      </c>
      <c r="M421" s="34" t="s">
        <v>2271</v>
      </c>
      <c r="N421" s="1" t="s">
        <v>96</v>
      </c>
      <c r="O421" s="18" t="s">
        <v>2273</v>
      </c>
      <c r="P421" s="32" t="s">
        <v>2274</v>
      </c>
      <c r="Q421" s="18"/>
      <c r="R421" s="18"/>
      <c r="S421" s="38">
        <v>45607</v>
      </c>
      <c r="T421" s="1" t="s">
        <v>740</v>
      </c>
      <c r="U421" s="18" t="s">
        <v>98</v>
      </c>
      <c r="V421" s="91" t="s">
        <v>2275</v>
      </c>
      <c r="W421" s="18" t="s">
        <v>2276</v>
      </c>
      <c r="X421" s="18" t="s">
        <v>101</v>
      </c>
      <c r="Y421" s="18"/>
      <c r="Z421" s="18"/>
      <c r="AA421" s="18" t="s">
        <v>104</v>
      </c>
      <c r="AB421" s="38">
        <v>45639</v>
      </c>
      <c r="AC421" s="7" t="s">
        <v>1962</v>
      </c>
      <c r="AD421" s="38" t="s">
        <v>96</v>
      </c>
      <c r="AE421" s="18" t="s">
        <v>165</v>
      </c>
      <c r="AF421" s="18" t="s">
        <v>2277</v>
      </c>
      <c r="AG421" s="18" t="s">
        <v>184</v>
      </c>
      <c r="AH421" s="1" t="s">
        <v>108</v>
      </c>
      <c r="AI421" s="1" t="s">
        <v>166</v>
      </c>
      <c r="AJ421" s="36">
        <f>IF(Table1[[#This Row],[Scope]]="Low",1,IF(Table1[[#This Row],[Scope]]="Medium",2,IF(Table1[[#This Row],[Scope]]="High",3,"")))</f>
        <v>3</v>
      </c>
      <c r="AK421" s="36">
        <v>0.17</v>
      </c>
      <c r="AL421" s="18" t="s">
        <v>695</v>
      </c>
      <c r="AM421" s="18"/>
      <c r="AO421" s="18" t="str">
        <f>_xlfn.TEXTJOIN(", ",TRUE,Table1[[#This Row],[Primary Assignee]:[Tertiary Assignee]])</f>
        <v>Logan Webb</v>
      </c>
      <c r="AP421" s="18" t="s">
        <v>111</v>
      </c>
      <c r="AQ421" s="40">
        <v>45607</v>
      </c>
      <c r="AR421" s="40"/>
      <c r="AS421" s="40">
        <v>45646</v>
      </c>
      <c r="AT421" s="39" t="s">
        <v>2278</v>
      </c>
      <c r="AU421" s="48">
        <f>(Table1[[#This Row],[Start time]])</f>
        <v>45621.443645833337</v>
      </c>
      <c r="AV421" s="52">
        <f>IF(AND(Table1[[#This Row],[Current Status]]="Closed",AS421&lt;&gt;""),AS421-AU421,"")</f>
        <v>24.556354166663368</v>
      </c>
    </row>
    <row r="422" spans="1:50" ht="29" x14ac:dyDescent="0.35">
      <c r="A422" s="20">
        <v>444</v>
      </c>
      <c r="B422" s="21">
        <v>45621.467037037037</v>
      </c>
      <c r="C422" s="21">
        <v>45621.470127314817</v>
      </c>
      <c r="D422" s="32" t="s">
        <v>93</v>
      </c>
      <c r="E422" s="18" t="s">
        <v>92</v>
      </c>
      <c r="F422" s="18" t="s">
        <v>90</v>
      </c>
      <c r="G422" s="18"/>
      <c r="H422" s="18" t="s">
        <v>234</v>
      </c>
      <c r="I422" s="18"/>
      <c r="J422" s="18"/>
      <c r="K422" s="18" t="s">
        <v>98</v>
      </c>
      <c r="L422" s="1"/>
      <c r="M422" s="34"/>
      <c r="N422" s="1" t="s">
        <v>96</v>
      </c>
      <c r="O422" s="18" t="s">
        <v>1629</v>
      </c>
      <c r="P422" s="32" t="s">
        <v>1630</v>
      </c>
      <c r="Q422" s="18"/>
      <c r="R422" s="18"/>
      <c r="S422" s="38">
        <v>45622</v>
      </c>
      <c r="T422" s="1" t="s">
        <v>727</v>
      </c>
      <c r="U422" s="18" t="s">
        <v>98</v>
      </c>
      <c r="V422" s="18" t="s">
        <v>2279</v>
      </c>
      <c r="W422" s="18" t="s">
        <v>2280</v>
      </c>
      <c r="X422" s="18" t="s">
        <v>101</v>
      </c>
      <c r="Y422" s="18"/>
      <c r="Z422" s="18"/>
      <c r="AA422" s="18" t="s">
        <v>104</v>
      </c>
      <c r="AB422" s="38">
        <v>45632</v>
      </c>
      <c r="AC422" s="7" t="s">
        <v>795</v>
      </c>
      <c r="AD422" s="38" t="s">
        <v>96</v>
      </c>
      <c r="AE422" s="18" t="s">
        <v>175</v>
      </c>
      <c r="AF422" s="18" t="s">
        <v>2281</v>
      </c>
      <c r="AG422" s="18" t="s">
        <v>184</v>
      </c>
      <c r="AH422" s="1" t="s">
        <v>108</v>
      </c>
      <c r="AI422" s="1" t="s">
        <v>109</v>
      </c>
      <c r="AJ422" s="36">
        <f>IF(Table1[[#This Row],[Scope]]="Low",1,IF(Table1[[#This Row],[Scope]]="Medium",2,IF(Table1[[#This Row],[Scope]]="High",3,"")))</f>
        <v>2</v>
      </c>
      <c r="AK422" s="36">
        <v>0.33</v>
      </c>
      <c r="AL422" s="18" t="s">
        <v>2282</v>
      </c>
      <c r="AM422" s="18"/>
      <c r="AO422" s="18" t="str">
        <f>_xlfn.TEXTJOIN(", ",TRUE,Table1[[#This Row],[Primary Assignee]:[Tertiary Assignee]])</f>
        <v>Yefte Hazael Hernandez</v>
      </c>
      <c r="AP422" s="18" t="s">
        <v>111</v>
      </c>
      <c r="AQ422" s="40">
        <v>45621</v>
      </c>
      <c r="AR422" s="40"/>
      <c r="AS422" s="40">
        <v>45709</v>
      </c>
      <c r="AT422" s="39" t="s">
        <v>2283</v>
      </c>
      <c r="AU422" s="48">
        <f>(Table1[[#This Row],[Start time]])</f>
        <v>45621.467037037037</v>
      </c>
      <c r="AV422" s="52">
        <f>IF(AND(Table1[[#This Row],[Current Status]]="Closed",AS422&lt;&gt;""),AS422-AU422,"")</f>
        <v>87.532962962963211</v>
      </c>
    </row>
    <row r="423" spans="1:50" ht="72.5" x14ac:dyDescent="0.35">
      <c r="A423" s="20">
        <v>445</v>
      </c>
      <c r="B423" s="21">
        <v>45622.30572916667</v>
      </c>
      <c r="C423" s="21">
        <v>45622.306296296294</v>
      </c>
      <c r="D423" s="32" t="s">
        <v>593</v>
      </c>
      <c r="E423" s="18" t="s">
        <v>594</v>
      </c>
      <c r="F423" s="18" t="s">
        <v>90</v>
      </c>
      <c r="G423" s="18"/>
      <c r="H423" s="18" t="s">
        <v>369</v>
      </c>
      <c r="I423" s="18"/>
      <c r="J423" s="18"/>
      <c r="K423" s="18" t="s">
        <v>98</v>
      </c>
      <c r="L423" s="1"/>
      <c r="M423" s="34"/>
      <c r="N423" s="1" t="s">
        <v>96</v>
      </c>
      <c r="O423" s="18" t="s">
        <v>1360</v>
      </c>
      <c r="P423" s="32" t="s">
        <v>1359</v>
      </c>
      <c r="Q423" s="18"/>
      <c r="R423" s="18"/>
      <c r="S423" s="38">
        <v>45608</v>
      </c>
      <c r="T423" s="1" t="s">
        <v>709</v>
      </c>
      <c r="U423" s="18" t="s">
        <v>98</v>
      </c>
      <c r="V423" s="18" t="s">
        <v>1960</v>
      </c>
      <c r="W423" s="18" t="s">
        <v>2284</v>
      </c>
      <c r="X423" s="18" t="s">
        <v>130</v>
      </c>
      <c r="Y423" s="18"/>
      <c r="Z423" s="18"/>
      <c r="AA423" s="18" t="s">
        <v>210</v>
      </c>
      <c r="AB423" s="38"/>
      <c r="AC423" s="7" t="s">
        <v>2285</v>
      </c>
      <c r="AD423" s="38" t="s">
        <v>720</v>
      </c>
      <c r="AE423" s="18" t="s">
        <v>165</v>
      </c>
      <c r="AF423" s="18" t="s">
        <v>2286</v>
      </c>
      <c r="AG423" s="18" t="s">
        <v>184</v>
      </c>
      <c r="AH423" s="1" t="s">
        <v>108</v>
      </c>
      <c r="AI423" s="1" t="s">
        <v>109</v>
      </c>
      <c r="AJ423" s="36">
        <f>IF(Table1[[#This Row],[Scope]]="Low",1,IF(Table1[[#This Row],[Scope]]="Medium",2,IF(Table1[[#This Row],[Scope]]="High",3,"")))</f>
        <v>2</v>
      </c>
      <c r="AK423" s="36">
        <v>0.25</v>
      </c>
      <c r="AL423" s="18" t="s">
        <v>2019</v>
      </c>
      <c r="AM423" s="18"/>
      <c r="AO423" s="18" t="str">
        <f>_xlfn.TEXTJOIN(", ",TRUE,Table1[[#This Row],[Primary Assignee]:[Tertiary Assignee]])</f>
        <v>Jaspreet Kaur</v>
      </c>
      <c r="AP423" s="18" t="s">
        <v>111</v>
      </c>
      <c r="AQ423" s="40">
        <v>45611</v>
      </c>
      <c r="AR423" s="40">
        <v>45644</v>
      </c>
      <c r="AS423" s="40">
        <v>45726</v>
      </c>
      <c r="AT423" s="39" t="s">
        <v>2287</v>
      </c>
      <c r="AU423" s="48">
        <f>(Table1[[#This Row],[Start time]])</f>
        <v>45622.30572916667</v>
      </c>
      <c r="AV423" s="52">
        <f>IF(AND(Table1[[#This Row],[Current Status]]="Closed",AS423&lt;&gt;""),AS423-AU423,"")</f>
        <v>103.69427083332994</v>
      </c>
    </row>
    <row r="424" spans="1:50" ht="101.5" x14ac:dyDescent="0.35">
      <c r="A424" s="20">
        <v>446</v>
      </c>
      <c r="B424" s="21">
        <v>45628.575092592589</v>
      </c>
      <c r="C424" s="21">
        <v>45628.577638888892</v>
      </c>
      <c r="D424" s="32" t="s">
        <v>93</v>
      </c>
      <c r="E424" s="18" t="s">
        <v>92</v>
      </c>
      <c r="F424" s="18" t="s">
        <v>90</v>
      </c>
      <c r="G424" s="18"/>
      <c r="H424" s="18" t="s">
        <v>234</v>
      </c>
      <c r="I424" s="18"/>
      <c r="J424" s="18"/>
      <c r="K424" s="18" t="s">
        <v>98</v>
      </c>
      <c r="L424" s="1"/>
      <c r="M424" s="34"/>
      <c r="N424" s="1" t="s">
        <v>96</v>
      </c>
      <c r="O424" s="18" t="s">
        <v>2288</v>
      </c>
      <c r="P424" s="32" t="s">
        <v>2289</v>
      </c>
      <c r="Q424" s="18"/>
      <c r="R424" s="18"/>
      <c r="S424" s="38">
        <v>45604</v>
      </c>
      <c r="T424" s="1" t="s">
        <v>715</v>
      </c>
      <c r="U424" s="18" t="s">
        <v>98</v>
      </c>
      <c r="V424" s="18" t="s">
        <v>2290</v>
      </c>
      <c r="W424" s="18" t="s">
        <v>1762</v>
      </c>
      <c r="X424" s="18" t="s">
        <v>101</v>
      </c>
      <c r="Y424" s="18"/>
      <c r="Z424" s="18"/>
      <c r="AA424" s="18" t="s">
        <v>104</v>
      </c>
      <c r="AB424" s="38">
        <v>45632</v>
      </c>
      <c r="AC424" s="7" t="s">
        <v>795</v>
      </c>
      <c r="AD424" s="38" t="s">
        <v>96</v>
      </c>
      <c r="AE424" s="18" t="s">
        <v>165</v>
      </c>
      <c r="AF424" s="18"/>
      <c r="AG424" s="18" t="s">
        <v>184</v>
      </c>
      <c r="AH424" s="1" t="s">
        <v>108</v>
      </c>
      <c r="AI424" s="1" t="s">
        <v>166</v>
      </c>
      <c r="AJ424" s="36">
        <f>IF(Table1[[#This Row],[Scope]]="Low",1,IF(Table1[[#This Row],[Scope]]="Medium",2,IF(Table1[[#This Row],[Scope]]="High",3,"")))</f>
        <v>3</v>
      </c>
      <c r="AK424" s="36">
        <v>0.5</v>
      </c>
      <c r="AL424" s="18" t="s">
        <v>27</v>
      </c>
      <c r="AM424" s="18" t="s">
        <v>30</v>
      </c>
      <c r="AN424" s="18" t="s">
        <v>2282</v>
      </c>
      <c r="AO424" s="18" t="str">
        <f>_xlfn.TEXTJOIN(", ",TRUE,Table1[[#This Row],[Primary Assignee]:[Tertiary Assignee]])</f>
        <v>Jill T. Perkins , Michael Gilman, Yefte Hazael Hernandez</v>
      </c>
      <c r="AP424" s="18" t="s">
        <v>111</v>
      </c>
      <c r="AQ424" s="40">
        <v>45601</v>
      </c>
      <c r="AR424" s="40"/>
      <c r="AS424" s="40">
        <v>45695</v>
      </c>
      <c r="AT424" s="39" t="s">
        <v>2291</v>
      </c>
      <c r="AU424" s="48">
        <f>(Table1[[#This Row],[Start time]])</f>
        <v>45628.575092592589</v>
      </c>
      <c r="AV424" s="52">
        <f>IF(AND(Table1[[#This Row],[Current Status]]="Closed",AS424&lt;&gt;""),AS424-AU424,"")</f>
        <v>66.424907407410501</v>
      </c>
      <c r="AW424" t="s">
        <v>668</v>
      </c>
      <c r="AX424" s="1" t="s">
        <v>2292</v>
      </c>
    </row>
    <row r="425" spans="1:50" ht="72.5" x14ac:dyDescent="0.35">
      <c r="A425" s="20">
        <v>447</v>
      </c>
      <c r="B425" s="21">
        <v>45630.332743055558</v>
      </c>
      <c r="C425" s="21">
        <v>45630.357187499998</v>
      </c>
      <c r="D425" s="32" t="s">
        <v>428</v>
      </c>
      <c r="E425" s="18" t="s">
        <v>241</v>
      </c>
      <c r="F425" s="18" t="s">
        <v>90</v>
      </c>
      <c r="G425" s="18"/>
      <c r="H425" s="18" t="s">
        <v>1049</v>
      </c>
      <c r="I425" s="18"/>
      <c r="J425" s="18"/>
      <c r="K425" s="18" t="s">
        <v>98</v>
      </c>
      <c r="L425" s="1"/>
      <c r="M425" s="34"/>
      <c r="N425" s="1" t="s">
        <v>98</v>
      </c>
      <c r="O425" s="18"/>
      <c r="P425" s="32"/>
      <c r="Q425" s="18"/>
      <c r="R425" s="18"/>
      <c r="S425" s="38">
        <v>45628</v>
      </c>
      <c r="T425" s="1" t="s">
        <v>697</v>
      </c>
      <c r="U425" s="18" t="s">
        <v>96</v>
      </c>
      <c r="V425" t="s">
        <v>2293</v>
      </c>
      <c r="W425" s="18" t="s">
        <v>2294</v>
      </c>
      <c r="X425" s="18" t="s">
        <v>139</v>
      </c>
      <c r="Y425" s="18" t="s">
        <v>2295</v>
      </c>
      <c r="Z425" s="18"/>
      <c r="AA425" s="18" t="s">
        <v>104</v>
      </c>
      <c r="AB425" s="38">
        <v>45635</v>
      </c>
      <c r="AC425" s="7" t="s">
        <v>2296</v>
      </c>
      <c r="AD425" s="38" t="s">
        <v>96</v>
      </c>
      <c r="AE425" s="18" t="s">
        <v>175</v>
      </c>
      <c r="AF425" s="18"/>
      <c r="AG425" s="18" t="s">
        <v>184</v>
      </c>
      <c r="AH425" s="1" t="s">
        <v>108</v>
      </c>
      <c r="AI425" s="1" t="s">
        <v>109</v>
      </c>
      <c r="AJ425" s="36">
        <f>IF(Table1[[#This Row],[Scope]]="Low",1,IF(Table1[[#This Row],[Scope]]="Medium",2,IF(Table1[[#This Row],[Scope]]="High",3,"")))</f>
        <v>2</v>
      </c>
      <c r="AK425" s="36">
        <v>0.5</v>
      </c>
      <c r="AL425" s="18" t="s">
        <v>695</v>
      </c>
      <c r="AM425" s="18" t="s">
        <v>33</v>
      </c>
      <c r="AN425" s="18"/>
      <c r="AO425" s="18" t="str">
        <f>_xlfn.TEXTJOIN(", ",TRUE,Table1[[#This Row],[Primary Assignee]:[Tertiary Assignee]])</f>
        <v>Logan Webb, Srivatsan Sampathkumar</v>
      </c>
      <c r="AP425" s="18" t="s">
        <v>111</v>
      </c>
      <c r="AQ425" s="40">
        <v>45628</v>
      </c>
      <c r="AR425" s="40"/>
      <c r="AS425" s="40">
        <v>45730</v>
      </c>
      <c r="AT425" s="39" t="s">
        <v>2297</v>
      </c>
      <c r="AU425" s="48">
        <f>(Table1[[#This Row],[Start time]])</f>
        <v>45630.332743055558</v>
      </c>
      <c r="AV425" s="52">
        <f>IF(AND(Table1[[#This Row],[Current Status]]="Closed",AS425&lt;&gt;""),AS425-AU425,"")</f>
        <v>99.66725694444176</v>
      </c>
    </row>
    <row r="426" spans="1:50" ht="58" x14ac:dyDescent="0.35">
      <c r="A426" s="20">
        <v>448</v>
      </c>
      <c r="B426" s="21">
        <v>45630.557916666665</v>
      </c>
      <c r="C426" s="21">
        <v>45630.569363425922</v>
      </c>
      <c r="D426" s="32" t="s">
        <v>1460</v>
      </c>
      <c r="E426" s="18" t="s">
        <v>1461</v>
      </c>
      <c r="F426" s="18" t="s">
        <v>289</v>
      </c>
      <c r="G426" s="18" t="s">
        <v>290</v>
      </c>
      <c r="H426" s="18"/>
      <c r="I426" s="18"/>
      <c r="J426" s="18"/>
      <c r="K426" s="18" t="s">
        <v>98</v>
      </c>
      <c r="L426" s="1"/>
      <c r="M426" s="34"/>
      <c r="N426" s="1" t="s">
        <v>98</v>
      </c>
      <c r="O426" s="18"/>
      <c r="P426" s="32"/>
      <c r="Q426" s="18"/>
      <c r="R426" s="18"/>
      <c r="S426" s="38">
        <v>45632</v>
      </c>
      <c r="T426" s="1" t="s">
        <v>697</v>
      </c>
      <c r="U426" s="18" t="s">
        <v>96</v>
      </c>
      <c r="V426" t="s">
        <v>2298</v>
      </c>
      <c r="W426" s="18" t="s">
        <v>2299</v>
      </c>
      <c r="X426" s="18" t="s">
        <v>101</v>
      </c>
      <c r="Y426" s="18" t="s">
        <v>2300</v>
      </c>
      <c r="Z426" s="18"/>
      <c r="AA426" s="18" t="s">
        <v>104</v>
      </c>
      <c r="AB426" s="38">
        <v>45667</v>
      </c>
      <c r="AC426" s="7" t="s">
        <v>2301</v>
      </c>
      <c r="AD426" s="38" t="s">
        <v>720</v>
      </c>
      <c r="AE426" s="18" t="s">
        <v>105</v>
      </c>
      <c r="AF426" s="18" t="s">
        <v>2302</v>
      </c>
      <c r="AG426" s="18" t="s">
        <v>184</v>
      </c>
      <c r="AH426" s="1" t="s">
        <v>108</v>
      </c>
      <c r="AI426" s="1" t="s">
        <v>109</v>
      </c>
      <c r="AJ426" s="36">
        <f>IF(Table1[[#This Row],[Scope]]="Low",1,IF(Table1[[#This Row],[Scope]]="Medium",2,IF(Table1[[#This Row],[Scope]]="High",3,"")))</f>
        <v>2</v>
      </c>
      <c r="AK426" s="36">
        <v>0.25</v>
      </c>
      <c r="AL426" s="18" t="s">
        <v>33</v>
      </c>
      <c r="AM426" s="18"/>
      <c r="AO426" s="18" t="str">
        <f>_xlfn.TEXTJOIN(", ",TRUE,Table1[[#This Row],[Primary Assignee]:[Tertiary Assignee]])</f>
        <v>Srivatsan Sampathkumar</v>
      </c>
      <c r="AP426" s="18" t="s">
        <v>111</v>
      </c>
      <c r="AQ426" s="40">
        <v>45642</v>
      </c>
      <c r="AR426" s="40"/>
      <c r="AS426" s="40">
        <v>45672</v>
      </c>
      <c r="AT426" s="39"/>
      <c r="AU426" s="48">
        <f>(Table1[[#This Row],[Start time]])</f>
        <v>45630.557916666665</v>
      </c>
      <c r="AV426" s="52">
        <f>IF(AND(Table1[[#This Row],[Current Status]]="Closed",AS426&lt;&gt;""),AS426-AU426,"")</f>
        <v>41.442083333335177</v>
      </c>
    </row>
    <row r="427" spans="1:50" ht="101.5" x14ac:dyDescent="0.35">
      <c r="A427" s="20">
        <v>449</v>
      </c>
      <c r="B427" s="21">
        <v>45630.582638888889</v>
      </c>
      <c r="C427" s="21">
        <v>45630.600208333337</v>
      </c>
      <c r="D427" s="32" t="s">
        <v>593</v>
      </c>
      <c r="E427" s="18" t="s">
        <v>594</v>
      </c>
      <c r="F427" s="18" t="s">
        <v>289</v>
      </c>
      <c r="G427" s="18" t="s">
        <v>290</v>
      </c>
      <c r="H427" s="18"/>
      <c r="I427" s="18"/>
      <c r="J427" s="18"/>
      <c r="K427" s="18" t="s">
        <v>96</v>
      </c>
      <c r="L427" s="1" t="s">
        <v>2303</v>
      </c>
      <c r="M427" s="34" t="s">
        <v>2238</v>
      </c>
      <c r="N427" s="1" t="s">
        <v>96</v>
      </c>
      <c r="O427" s="18" t="s">
        <v>2304</v>
      </c>
      <c r="P427" s="32" t="s">
        <v>2305</v>
      </c>
      <c r="Q427" s="18"/>
      <c r="R427" s="18"/>
      <c r="S427" s="38">
        <v>45635</v>
      </c>
      <c r="T427" s="1" t="s">
        <v>727</v>
      </c>
      <c r="U427" s="18" t="s">
        <v>98</v>
      </c>
      <c r="V427" s="18" t="s">
        <v>2239</v>
      </c>
      <c r="W427" s="18" t="s">
        <v>2240</v>
      </c>
      <c r="X427" s="18" t="s">
        <v>139</v>
      </c>
      <c r="Y427" s="18" t="s">
        <v>2306</v>
      </c>
      <c r="Z427" s="18"/>
      <c r="AA427" s="18" t="s">
        <v>238</v>
      </c>
      <c r="AB427" s="38">
        <v>45705</v>
      </c>
      <c r="AC427" s="7" t="s">
        <v>1962</v>
      </c>
      <c r="AD427" s="38" t="s">
        <v>98</v>
      </c>
      <c r="AE427" s="18" t="s">
        <v>165</v>
      </c>
      <c r="AF427" s="18" t="s">
        <v>2307</v>
      </c>
      <c r="AG427" s="18" t="s">
        <v>184</v>
      </c>
      <c r="AH427" s="1" t="s">
        <v>108</v>
      </c>
      <c r="AI427" s="1" t="s">
        <v>166</v>
      </c>
      <c r="AJ427" s="36">
        <f>IF(Table1[[#This Row],[Scope]]="Low",1,IF(Table1[[#This Row],[Scope]]="Medium",2,IF(Table1[[#This Row],[Scope]]="High",3,"")))</f>
        <v>3</v>
      </c>
      <c r="AK427" s="36">
        <v>0.5</v>
      </c>
      <c r="AL427" s="18" t="s">
        <v>2019</v>
      </c>
      <c r="AM427" s="18"/>
      <c r="AN427" s="18"/>
      <c r="AO427" s="18" t="str">
        <f>_xlfn.TEXTJOIN(", ",TRUE,Table1[[#This Row],[Primary Assignee]:[Tertiary Assignee]])</f>
        <v>Jaspreet Kaur</v>
      </c>
      <c r="AP427" s="18" t="s">
        <v>111</v>
      </c>
      <c r="AQ427" s="40">
        <v>45638</v>
      </c>
      <c r="AR427" s="40"/>
      <c r="AS427" s="40">
        <v>45705</v>
      </c>
      <c r="AT427" s="39" t="s">
        <v>2308</v>
      </c>
      <c r="AU427" s="48">
        <f>(Table1[[#This Row],[Start time]])</f>
        <v>45630.582638888889</v>
      </c>
      <c r="AV427" s="52">
        <f>IF(AND(Table1[[#This Row],[Current Status]]="Closed",AS427&lt;&gt;""),AS427-AU427,"")</f>
        <v>74.417361111110949</v>
      </c>
    </row>
    <row r="428" spans="1:50" ht="29" x14ac:dyDescent="0.35">
      <c r="A428" s="20">
        <v>450</v>
      </c>
      <c r="B428" s="21">
        <v>45631.545636574076</v>
      </c>
      <c r="C428" s="21">
        <v>45631.550821759258</v>
      </c>
      <c r="D428" s="32" t="s">
        <v>2309</v>
      </c>
      <c r="E428" s="18" t="s">
        <v>2310</v>
      </c>
      <c r="F428" s="18" t="s">
        <v>90</v>
      </c>
      <c r="G428" s="18"/>
      <c r="H428" s="18" t="s">
        <v>234</v>
      </c>
      <c r="I428" s="18"/>
      <c r="J428" s="18"/>
      <c r="K428" s="18" t="s">
        <v>96</v>
      </c>
      <c r="L428" s="1" t="s">
        <v>1005</v>
      </c>
      <c r="M428" s="34" t="s">
        <v>1006</v>
      </c>
      <c r="N428" s="1" t="s">
        <v>96</v>
      </c>
      <c r="O428" s="18" t="s">
        <v>2311</v>
      </c>
      <c r="P428" s="32" t="s">
        <v>2312</v>
      </c>
      <c r="Q428" s="18"/>
      <c r="R428" s="18"/>
      <c r="S428" s="38">
        <v>45642</v>
      </c>
      <c r="T428" s="1" t="s">
        <v>697</v>
      </c>
      <c r="U428" s="18" t="s">
        <v>96</v>
      </c>
      <c r="V428" s="91" t="s">
        <v>149</v>
      </c>
      <c r="W428" s="18" t="s">
        <v>2313</v>
      </c>
      <c r="X428" s="18" t="s">
        <v>130</v>
      </c>
      <c r="Y428" s="18" t="s">
        <v>2314</v>
      </c>
      <c r="Z428" s="18"/>
      <c r="AA428" s="18" t="s">
        <v>210</v>
      </c>
      <c r="AB428" s="38"/>
      <c r="AC428" s="7" t="s">
        <v>1962</v>
      </c>
      <c r="AD428" s="38" t="s">
        <v>98</v>
      </c>
      <c r="AE428" s="18" t="s">
        <v>175</v>
      </c>
      <c r="AF428" s="18"/>
      <c r="AG428" s="18" t="s">
        <v>774</v>
      </c>
      <c r="AH428" s="1" t="s">
        <v>108</v>
      </c>
      <c r="AI428" s="1" t="s">
        <v>109</v>
      </c>
      <c r="AJ428" s="36">
        <f>IF(Table1[[#This Row],[Scope]]="Low",1,IF(Table1[[#This Row],[Scope]]="Medium",2,IF(Table1[[#This Row],[Scope]]="High",3,"")))</f>
        <v>2</v>
      </c>
      <c r="AK428" s="36">
        <v>0.33</v>
      </c>
      <c r="AL428" s="18" t="s">
        <v>30</v>
      </c>
      <c r="AM428" s="18"/>
      <c r="AO428" s="18" t="str">
        <f>_xlfn.TEXTJOIN(", ",TRUE,Table1[[#This Row],[Primary Assignee]:[Tertiary Assignee]])</f>
        <v>Michael Gilman</v>
      </c>
      <c r="AP428" s="18" t="s">
        <v>351</v>
      </c>
      <c r="AQ428" s="40"/>
      <c r="AR428" s="40"/>
      <c r="AS428" s="40"/>
      <c r="AT428" s="39"/>
      <c r="AU428" s="48">
        <f>(Table1[[#This Row],[Start time]])</f>
        <v>45631.545636574076</v>
      </c>
      <c r="AV428" s="52" t="str">
        <f>IF(AND(Table1[[#This Row],[Current Status]]="Closed",AS428&lt;&gt;""),AS428-AU428,"")</f>
        <v/>
      </c>
    </row>
    <row r="429" spans="1:50" ht="29" x14ac:dyDescent="0.35">
      <c r="A429" s="20">
        <v>451</v>
      </c>
      <c r="B429" s="21">
        <v>45631.999016203707</v>
      </c>
      <c r="C429" s="21">
        <v>45632.001284722224</v>
      </c>
      <c r="D429" s="32" t="s">
        <v>982</v>
      </c>
      <c r="E429" s="18" t="s">
        <v>981</v>
      </c>
      <c r="F429" s="18" t="s">
        <v>90</v>
      </c>
      <c r="G429" s="18"/>
      <c r="H429" s="18" t="s">
        <v>1049</v>
      </c>
      <c r="I429" s="18"/>
      <c r="J429" s="18"/>
      <c r="K429" s="18" t="s">
        <v>98</v>
      </c>
      <c r="L429" s="1"/>
      <c r="M429" s="34"/>
      <c r="N429" s="1" t="s">
        <v>96</v>
      </c>
      <c r="O429" s="18" t="s">
        <v>429</v>
      </c>
      <c r="P429" s="32" t="s">
        <v>430</v>
      </c>
      <c r="Q429" s="18"/>
      <c r="R429" s="18"/>
      <c r="S429" s="38">
        <v>45632</v>
      </c>
      <c r="T429" s="1" t="s">
        <v>727</v>
      </c>
      <c r="U429" s="18" t="s">
        <v>98</v>
      </c>
      <c r="V429" s="18" t="s">
        <v>2315</v>
      </c>
      <c r="W429" s="18" t="s">
        <v>2316</v>
      </c>
      <c r="X429" s="18" t="s">
        <v>139</v>
      </c>
      <c r="Y429" s="18"/>
      <c r="Z429" s="18"/>
      <c r="AA429" s="18" t="s">
        <v>104</v>
      </c>
      <c r="AB429" s="38">
        <v>45646</v>
      </c>
      <c r="AC429" s="7" t="s">
        <v>1962</v>
      </c>
      <c r="AD429" s="38" t="s">
        <v>96</v>
      </c>
      <c r="AE429" s="18" t="s">
        <v>175</v>
      </c>
      <c r="AF429" s="18"/>
      <c r="AG429" s="18" t="s">
        <v>184</v>
      </c>
      <c r="AH429" s="1" t="s">
        <v>108</v>
      </c>
      <c r="AI429" s="1" t="s">
        <v>109</v>
      </c>
      <c r="AJ429" s="36">
        <f>IF(Table1[[#This Row],[Scope]]="Low",1,IF(Table1[[#This Row],[Scope]]="Medium",2,IF(Table1[[#This Row],[Scope]]="High",3,"")))</f>
        <v>2</v>
      </c>
      <c r="AK429" s="36">
        <v>0.33</v>
      </c>
      <c r="AL429" s="18" t="s">
        <v>695</v>
      </c>
      <c r="AM429" s="18"/>
      <c r="AO429" s="18" t="str">
        <f>_xlfn.TEXTJOIN(", ",TRUE,Table1[[#This Row],[Primary Assignee]:[Tertiary Assignee]])</f>
        <v>Logan Webb</v>
      </c>
      <c r="AP429" s="18" t="s">
        <v>111</v>
      </c>
      <c r="AQ429" s="40">
        <v>45635</v>
      </c>
      <c r="AR429" s="40">
        <v>45646</v>
      </c>
      <c r="AS429" s="40">
        <v>45646</v>
      </c>
      <c r="AT429" s="39" t="s">
        <v>2317</v>
      </c>
      <c r="AU429" s="48">
        <f>(Table1[[#This Row],[Start time]])</f>
        <v>45631.999016203707</v>
      </c>
      <c r="AV429" s="52">
        <f>IF(AND(Table1[[#This Row],[Current Status]]="Closed",AS429&lt;&gt;""),AS429-AU429,"")</f>
        <v>14.00098379629344</v>
      </c>
    </row>
    <row r="430" spans="1:50" ht="43.5" x14ac:dyDescent="0.35">
      <c r="A430" s="20">
        <v>452</v>
      </c>
      <c r="B430" s="21">
        <v>45635.758020833331</v>
      </c>
      <c r="C430" s="21">
        <v>45635.760300925926</v>
      </c>
      <c r="D430" s="32" t="s">
        <v>2258</v>
      </c>
      <c r="E430" s="18" t="s">
        <v>2318</v>
      </c>
      <c r="F430" s="18" t="s">
        <v>90</v>
      </c>
      <c r="G430" s="18"/>
      <c r="H430" s="18" t="s">
        <v>1049</v>
      </c>
      <c r="I430" s="18"/>
      <c r="J430" s="18"/>
      <c r="K430" s="18" t="s">
        <v>98</v>
      </c>
      <c r="L430" s="1"/>
      <c r="M430" s="34"/>
      <c r="N430" s="1" t="s">
        <v>98</v>
      </c>
      <c r="O430" s="18"/>
      <c r="P430" s="32"/>
      <c r="Q430" s="18"/>
      <c r="R430" s="18"/>
      <c r="S430" s="38">
        <v>45636</v>
      </c>
      <c r="T430" s="1" t="s">
        <v>740</v>
      </c>
      <c r="U430" s="18" t="s">
        <v>96</v>
      </c>
      <c r="V430" t="s">
        <v>2319</v>
      </c>
      <c r="W430" s="18" t="s">
        <v>2320</v>
      </c>
      <c r="X430" s="18" t="s">
        <v>202</v>
      </c>
      <c r="Y430" s="18" t="s">
        <v>2321</v>
      </c>
      <c r="Z430" s="18"/>
      <c r="AA430" s="18" t="s">
        <v>104</v>
      </c>
      <c r="AB430" s="38">
        <v>45639</v>
      </c>
      <c r="AC430" s="7" t="s">
        <v>1752</v>
      </c>
      <c r="AD430" s="38" t="s">
        <v>96</v>
      </c>
      <c r="AE430" s="18" t="s">
        <v>120</v>
      </c>
      <c r="AF430" s="18" t="s">
        <v>2322</v>
      </c>
      <c r="AG430" s="18" t="s">
        <v>184</v>
      </c>
      <c r="AH430" s="1" t="s">
        <v>108</v>
      </c>
      <c r="AI430" s="1" t="s">
        <v>109</v>
      </c>
      <c r="AJ430" s="36">
        <f>IF(Table1[[#This Row],[Scope]]="Low",1,IF(Table1[[#This Row],[Scope]]="Medium",2,IF(Table1[[#This Row],[Scope]]="High",3,"")))</f>
        <v>2</v>
      </c>
      <c r="AK430" s="36">
        <v>0.33</v>
      </c>
      <c r="AL430" s="18" t="s">
        <v>1456</v>
      </c>
      <c r="AM430" s="18"/>
      <c r="AO430" s="18" t="str">
        <f>_xlfn.TEXTJOIN(", ",TRUE,Table1[[#This Row],[Primary Assignee]:[Tertiary Assignee]])</f>
        <v>Sooraj Sreenivasan</v>
      </c>
      <c r="AP430" s="18" t="s">
        <v>111</v>
      </c>
      <c r="AQ430" s="40">
        <v>45637</v>
      </c>
      <c r="AR430" s="40"/>
      <c r="AS430" s="40">
        <v>45642</v>
      </c>
      <c r="AT430" s="39" t="s">
        <v>2323</v>
      </c>
      <c r="AU430" s="48">
        <f>(Table1[[#This Row],[Start time]])</f>
        <v>45635.758020833331</v>
      </c>
      <c r="AV430" s="52">
        <f>IF(AND(Table1[[#This Row],[Current Status]]="Closed",AS430&lt;&gt;""),AS430-AU430,"")</f>
        <v>6.241979166668898</v>
      </c>
    </row>
    <row r="431" spans="1:50" ht="43.5" x14ac:dyDescent="0.35">
      <c r="A431" s="20">
        <v>453</v>
      </c>
      <c r="B431" s="21">
        <v>45642.598379629628</v>
      </c>
      <c r="C431" s="21">
        <v>45642.600405092591</v>
      </c>
      <c r="D431" s="32" t="s">
        <v>938</v>
      </c>
      <c r="E431" s="18" t="s">
        <v>939</v>
      </c>
      <c r="F431" s="18" t="s">
        <v>90</v>
      </c>
      <c r="G431" s="18"/>
      <c r="H431" s="18" t="s">
        <v>133</v>
      </c>
      <c r="I431" s="18"/>
      <c r="J431" s="18"/>
      <c r="K431" s="18" t="s">
        <v>98</v>
      </c>
      <c r="L431" s="1"/>
      <c r="M431" s="34"/>
      <c r="N431" s="1" t="s">
        <v>96</v>
      </c>
      <c r="O431" s="18" t="s">
        <v>1583</v>
      </c>
      <c r="P431" s="32" t="s">
        <v>1582</v>
      </c>
      <c r="Q431" s="18"/>
      <c r="R431" s="18"/>
      <c r="S431" s="38">
        <v>45643</v>
      </c>
      <c r="T431" s="1" t="s">
        <v>709</v>
      </c>
      <c r="U431" s="18" t="s">
        <v>98</v>
      </c>
      <c r="V431" s="18" t="s">
        <v>2324</v>
      </c>
      <c r="W431" s="18" t="s">
        <v>2325</v>
      </c>
      <c r="X431" s="18" t="s">
        <v>202</v>
      </c>
      <c r="Y431" s="18"/>
      <c r="Z431" s="18"/>
      <c r="AA431" s="18" t="s">
        <v>104</v>
      </c>
      <c r="AB431" s="38">
        <v>45674</v>
      </c>
      <c r="AC431" s="7" t="s">
        <v>2261</v>
      </c>
      <c r="AD431" s="38" t="s">
        <v>98</v>
      </c>
      <c r="AE431" s="18" t="s">
        <v>165</v>
      </c>
      <c r="AF431" s="18"/>
      <c r="AG431" s="18" t="s">
        <v>184</v>
      </c>
      <c r="AH431" s="1" t="s">
        <v>108</v>
      </c>
      <c r="AI431" s="1" t="s">
        <v>109</v>
      </c>
      <c r="AJ431" s="36">
        <f>IF(Table1[[#This Row],[Scope]]="Low",1,IF(Table1[[#This Row],[Scope]]="Medium",2,IF(Table1[[#This Row],[Scope]]="High",3,"")))</f>
        <v>2</v>
      </c>
      <c r="AK431" s="36">
        <v>0.5</v>
      </c>
      <c r="AL431" s="18" t="s">
        <v>36</v>
      </c>
      <c r="AM431" s="18"/>
      <c r="AO431" s="18" t="str">
        <f>_xlfn.TEXTJOIN(", ",TRUE,Table1[[#This Row],[Primary Assignee]:[Tertiary Assignee]])</f>
        <v>Stephanie Panacci</v>
      </c>
      <c r="AP431" s="18" t="s">
        <v>111</v>
      </c>
      <c r="AQ431" s="40">
        <v>45643</v>
      </c>
      <c r="AR431" s="40">
        <v>45698</v>
      </c>
      <c r="AS431" s="40">
        <v>45716</v>
      </c>
      <c r="AT431" s="39" t="s">
        <v>2326</v>
      </c>
      <c r="AU431" s="48">
        <f>(Table1[[#This Row],[Start time]])</f>
        <v>45642.598379629628</v>
      </c>
      <c r="AV431" s="52">
        <f>IF(AND(Table1[[#This Row],[Current Status]]="Closed",AS431&lt;&gt;""),AS431-AU431,"")</f>
        <v>73.401620370372257</v>
      </c>
      <c r="AW431" t="s">
        <v>279</v>
      </c>
    </row>
    <row r="432" spans="1:50" ht="217.5" x14ac:dyDescent="0.35">
      <c r="A432" s="20">
        <v>454</v>
      </c>
      <c r="B432" s="21">
        <v>45664.523449074077</v>
      </c>
      <c r="C432" s="21">
        <v>45664.52579861111</v>
      </c>
      <c r="D432" s="32" t="s">
        <v>93</v>
      </c>
      <c r="E432" s="18" t="s">
        <v>92</v>
      </c>
      <c r="F432" s="18" t="s">
        <v>90</v>
      </c>
      <c r="G432" s="18"/>
      <c r="H432" s="18" t="s">
        <v>234</v>
      </c>
      <c r="I432" s="18"/>
      <c r="J432" s="18"/>
      <c r="K432" s="18" t="s">
        <v>98</v>
      </c>
      <c r="L432" s="1"/>
      <c r="M432" s="34"/>
      <c r="N432" s="1" t="s">
        <v>96</v>
      </c>
      <c r="O432" s="18" t="s">
        <v>2327</v>
      </c>
      <c r="P432" s="32" t="s">
        <v>2328</v>
      </c>
      <c r="Q432" s="18"/>
      <c r="R432" s="18"/>
      <c r="S432" s="38">
        <v>45665</v>
      </c>
      <c r="T432" s="1" t="s">
        <v>697</v>
      </c>
      <c r="U432" s="18" t="s">
        <v>98</v>
      </c>
      <c r="V432" s="18" t="s">
        <v>32</v>
      </c>
      <c r="W432" s="18" t="s">
        <v>31</v>
      </c>
      <c r="X432" s="18" t="s">
        <v>101</v>
      </c>
      <c r="Y432" s="18"/>
      <c r="Z432" s="18"/>
      <c r="AA432" s="18" t="s">
        <v>104</v>
      </c>
      <c r="AB432" s="38"/>
      <c r="AC432" s="7" t="s">
        <v>795</v>
      </c>
      <c r="AD432" s="38" t="s">
        <v>96</v>
      </c>
      <c r="AE432" s="18" t="s">
        <v>175</v>
      </c>
      <c r="AF432" s="18" t="s">
        <v>2329</v>
      </c>
      <c r="AG432" s="18" t="s">
        <v>184</v>
      </c>
      <c r="AH432" s="1" t="s">
        <v>108</v>
      </c>
      <c r="AI432" s="1" t="s">
        <v>166</v>
      </c>
      <c r="AJ432" s="36">
        <f>IF(Table1[[#This Row],[Scope]]="Low",1,IF(Table1[[#This Row],[Scope]]="Medium",2,IF(Table1[[#This Row],[Scope]]="High",3,"")))</f>
        <v>3</v>
      </c>
      <c r="AK432" s="36">
        <v>0.5</v>
      </c>
      <c r="AL432" s="18" t="s">
        <v>30</v>
      </c>
      <c r="AM432" s="18" t="s">
        <v>2282</v>
      </c>
      <c r="AO432" s="18" t="str">
        <f>_xlfn.TEXTJOIN(", ",TRUE,Table1[[#This Row],[Primary Assignee]:[Tertiary Assignee]])</f>
        <v>Michael Gilman, Yefte Hazael Hernandez</v>
      </c>
      <c r="AP432" s="18" t="s">
        <v>6</v>
      </c>
      <c r="AQ432" s="40">
        <v>45665</v>
      </c>
      <c r="AR432" s="40"/>
      <c r="AS432" s="40"/>
      <c r="AT432" s="39" t="s">
        <v>2330</v>
      </c>
      <c r="AU432" s="48">
        <f>(Table1[[#This Row],[Start time]])</f>
        <v>45664.523449074077</v>
      </c>
      <c r="AV432" s="52" t="str">
        <f>IF(AND(Table1[[#This Row],[Current Status]]="Closed",AS432&lt;&gt;""),AS432-AU432,"")</f>
        <v/>
      </c>
    </row>
    <row r="433" spans="1:50" ht="72.5" x14ac:dyDescent="0.35">
      <c r="A433" s="20">
        <v>455</v>
      </c>
      <c r="B433" s="21">
        <v>45670.803587962961</v>
      </c>
      <c r="C433" s="21">
        <v>45670.805613425924</v>
      </c>
      <c r="D433" s="32" t="s">
        <v>1987</v>
      </c>
      <c r="E433" s="18" t="s">
        <v>1988</v>
      </c>
      <c r="F433" s="18" t="s">
        <v>155</v>
      </c>
      <c r="G433" s="18"/>
      <c r="H433" s="18"/>
      <c r="I433" s="18" t="s">
        <v>222</v>
      </c>
      <c r="J433" s="18"/>
      <c r="K433" s="18" t="s">
        <v>98</v>
      </c>
      <c r="L433" s="1"/>
      <c r="M433" s="34"/>
      <c r="N433" s="1" t="s">
        <v>96</v>
      </c>
      <c r="O433" s="18" t="s">
        <v>1390</v>
      </c>
      <c r="P433" s="32" t="s">
        <v>1389</v>
      </c>
      <c r="Q433" s="18"/>
      <c r="R433" s="18"/>
      <c r="S433" s="38">
        <v>45671</v>
      </c>
      <c r="T433" s="1" t="s">
        <v>740</v>
      </c>
      <c r="U433" s="18" t="s">
        <v>98</v>
      </c>
      <c r="V433" s="91" t="s">
        <v>149</v>
      </c>
      <c r="W433" s="18" t="s">
        <v>2331</v>
      </c>
      <c r="X433" s="18" t="s">
        <v>202</v>
      </c>
      <c r="Y433" s="18"/>
      <c r="Z433" s="18"/>
      <c r="AA433" s="18" t="s">
        <v>104</v>
      </c>
      <c r="AB433" s="38">
        <v>45684</v>
      </c>
      <c r="AC433" s="7" t="s">
        <v>2332</v>
      </c>
      <c r="AD433" s="38" t="s">
        <v>96</v>
      </c>
      <c r="AE433" s="18" t="s">
        <v>165</v>
      </c>
      <c r="AF433" s="18" t="s">
        <v>2333</v>
      </c>
      <c r="AG433" s="18" t="s">
        <v>774</v>
      </c>
      <c r="AH433" s="1" t="s">
        <v>350</v>
      </c>
      <c r="AI433" s="1"/>
      <c r="AJ433" s="36" t="str">
        <f>IF(Table1[[#This Row],[Scope]]="Low",1,IF(Table1[[#This Row],[Scope]]="Medium",2,IF(Table1[[#This Row],[Scope]]="High",3,"")))</f>
        <v/>
      </c>
      <c r="AK433" s="36"/>
      <c r="AL433" s="18"/>
      <c r="AM433" s="18"/>
      <c r="AO433" s="18" t="str">
        <f>_xlfn.TEXTJOIN(", ",TRUE,Table1[[#This Row],[Primary Assignee]:[Tertiary Assignee]])</f>
        <v/>
      </c>
      <c r="AP433" s="18" t="s">
        <v>351</v>
      </c>
      <c r="AQ433" s="40"/>
      <c r="AR433" s="40"/>
      <c r="AS433" s="40"/>
      <c r="AT433" s="39"/>
      <c r="AU433" s="48">
        <f>(Table1[[#This Row],[Start time]])</f>
        <v>45670.803587962961</v>
      </c>
      <c r="AV433" s="52" t="str">
        <f>IF(AND(Table1[[#This Row],[Current Status]]="Closed",AS433&lt;&gt;""),AS433-AU433,"")</f>
        <v/>
      </c>
    </row>
    <row r="434" spans="1:50" ht="43.5" x14ac:dyDescent="0.35">
      <c r="A434" s="20">
        <v>456</v>
      </c>
      <c r="B434" s="21">
        <v>45678.714641203704</v>
      </c>
      <c r="C434" s="21">
        <v>45678.715810185182</v>
      </c>
      <c r="D434" s="32" t="s">
        <v>428</v>
      </c>
      <c r="E434" s="18" t="s">
        <v>241</v>
      </c>
      <c r="F434" s="18" t="s">
        <v>90</v>
      </c>
      <c r="G434" s="18"/>
      <c r="H434" s="18" t="s">
        <v>1049</v>
      </c>
      <c r="I434" s="18"/>
      <c r="J434" s="18"/>
      <c r="K434" s="18" t="s">
        <v>98</v>
      </c>
      <c r="L434" s="1"/>
      <c r="M434" s="34"/>
      <c r="N434" s="1" t="s">
        <v>98</v>
      </c>
      <c r="O434" s="18"/>
      <c r="P434" s="32"/>
      <c r="Q434" s="18"/>
      <c r="R434" s="18"/>
      <c r="S434" s="38">
        <v>45670</v>
      </c>
      <c r="T434" s="1" t="s">
        <v>727</v>
      </c>
      <c r="U434" s="18" t="s">
        <v>96</v>
      </c>
      <c r="V434" s="18" t="s">
        <v>2334</v>
      </c>
      <c r="W434" s="18" t="s">
        <v>398</v>
      </c>
      <c r="X434" s="18" t="s">
        <v>139</v>
      </c>
      <c r="Y434" s="18" t="s">
        <v>2335</v>
      </c>
      <c r="Z434" s="18"/>
      <c r="AA434" s="18" t="s">
        <v>104</v>
      </c>
      <c r="AB434" s="38">
        <v>45688</v>
      </c>
      <c r="AC434" s="7" t="s">
        <v>1962</v>
      </c>
      <c r="AD434" s="38" t="s">
        <v>720</v>
      </c>
      <c r="AE434" s="18" t="s">
        <v>165</v>
      </c>
      <c r="AF434" s="18"/>
      <c r="AG434" s="18" t="s">
        <v>184</v>
      </c>
      <c r="AH434" s="1" t="s">
        <v>108</v>
      </c>
      <c r="AI434" s="1" t="s">
        <v>166</v>
      </c>
      <c r="AJ434" s="36">
        <f>IF(Table1[[#This Row],[Scope]]="Low",1,IF(Table1[[#This Row],[Scope]]="Medium",2,IF(Table1[[#This Row],[Scope]]="High",3,"")))</f>
        <v>3</v>
      </c>
      <c r="AK434" s="36">
        <v>0.5</v>
      </c>
      <c r="AL434" s="18" t="s">
        <v>695</v>
      </c>
      <c r="AM434" s="18" t="s">
        <v>8</v>
      </c>
      <c r="AN434" s="1" t="s">
        <v>2019</v>
      </c>
      <c r="AO434" s="18" t="str">
        <f>_xlfn.TEXTJOIN(", ",TRUE,Table1[[#This Row],[Primary Assignee]:[Tertiary Assignee]])</f>
        <v>Logan Webb, Addy Avdic, Jaspreet Kaur</v>
      </c>
      <c r="AP434" s="18" t="s">
        <v>111</v>
      </c>
      <c r="AQ434" s="40">
        <v>45667</v>
      </c>
      <c r="AR434" s="40">
        <v>45707</v>
      </c>
      <c r="AS434" s="40">
        <v>45726</v>
      </c>
      <c r="AT434" s="39" t="s">
        <v>2336</v>
      </c>
      <c r="AU434" s="48">
        <f>(Table1[[#This Row],[Start time]])</f>
        <v>45678.714641203704</v>
      </c>
      <c r="AV434" s="52">
        <f>IF(AND(Table1[[#This Row],[Current Status]]="Closed",AS434&lt;&gt;""),AS434-AU434,"")</f>
        <v>47.28535879629635</v>
      </c>
    </row>
    <row r="435" spans="1:50" ht="87" x14ac:dyDescent="0.35">
      <c r="A435" s="20">
        <v>457</v>
      </c>
      <c r="B435" s="21">
        <v>45680.06827546296</v>
      </c>
      <c r="C435" s="21">
        <v>45680.070104166669</v>
      </c>
      <c r="D435" s="32" t="s">
        <v>197</v>
      </c>
      <c r="E435" s="18" t="s">
        <v>365</v>
      </c>
      <c r="F435" s="18" t="s">
        <v>90</v>
      </c>
      <c r="G435" s="18"/>
      <c r="H435" s="18" t="s">
        <v>234</v>
      </c>
      <c r="I435" s="18"/>
      <c r="J435" s="18"/>
      <c r="K435" s="18" t="s">
        <v>98</v>
      </c>
      <c r="L435" s="1"/>
      <c r="M435" s="34"/>
      <c r="N435" s="1" t="s">
        <v>96</v>
      </c>
      <c r="O435" s="18" t="s">
        <v>263</v>
      </c>
      <c r="P435" s="32" t="s">
        <v>264</v>
      </c>
      <c r="Q435" s="18"/>
      <c r="R435" s="18"/>
      <c r="S435" s="38">
        <v>45680</v>
      </c>
      <c r="T435" s="1" t="s">
        <v>727</v>
      </c>
      <c r="U435" s="18" t="s">
        <v>98</v>
      </c>
      <c r="V435" s="18" t="s">
        <v>2337</v>
      </c>
      <c r="W435" s="18" t="s">
        <v>2338</v>
      </c>
      <c r="X435" s="18" t="s">
        <v>130</v>
      </c>
      <c r="Y435" s="18"/>
      <c r="Z435" s="18"/>
      <c r="AA435" s="18" t="s">
        <v>104</v>
      </c>
      <c r="AB435" s="38">
        <v>45698</v>
      </c>
      <c r="AC435" s="7" t="s">
        <v>2339</v>
      </c>
      <c r="AD435" s="38" t="s">
        <v>720</v>
      </c>
      <c r="AE435" s="18" t="s">
        <v>175</v>
      </c>
      <c r="AF435" s="18" t="s">
        <v>2340</v>
      </c>
      <c r="AG435" s="18" t="s">
        <v>184</v>
      </c>
      <c r="AH435" s="1" t="s">
        <v>108</v>
      </c>
      <c r="AI435" s="1" t="s">
        <v>109</v>
      </c>
      <c r="AJ435" s="36">
        <f>IF(Table1[[#This Row],[Scope]]="Low",1,IF(Table1[[#This Row],[Scope]]="Medium",2,IF(Table1[[#This Row],[Scope]]="High",3,"")))</f>
        <v>2</v>
      </c>
      <c r="AK435" s="36">
        <v>0.33</v>
      </c>
      <c r="AL435" s="18" t="s">
        <v>27</v>
      </c>
      <c r="AM435" s="18"/>
      <c r="AO435" s="18" t="str">
        <f>_xlfn.TEXTJOIN(", ",TRUE,Table1[[#This Row],[Primary Assignee]:[Tertiary Assignee]])</f>
        <v xml:space="preserve">Jill T. Perkins </v>
      </c>
      <c r="AP435" s="18" t="s">
        <v>111</v>
      </c>
      <c r="AQ435" s="40">
        <v>45680</v>
      </c>
      <c r="AR435" s="40">
        <v>45705</v>
      </c>
      <c r="AS435" s="40">
        <v>45720</v>
      </c>
      <c r="AT435" s="92" t="s">
        <v>2341</v>
      </c>
      <c r="AU435" s="48">
        <f>(Table1[[#This Row],[Start time]])</f>
        <v>45680.06827546296</v>
      </c>
      <c r="AV435" s="52">
        <f>IF(AND(Table1[[#This Row],[Current Status]]="Closed",AS435&lt;&gt;""),AS435-AU435,"")</f>
        <v>39.931724537040282</v>
      </c>
      <c r="AW435" t="s">
        <v>279</v>
      </c>
      <c r="AX435" s="1" t="s">
        <v>2342</v>
      </c>
    </row>
    <row r="436" spans="1:50" ht="43.5" x14ac:dyDescent="0.35">
      <c r="A436" s="20">
        <v>458</v>
      </c>
      <c r="B436" s="21">
        <v>45680.310682870368</v>
      </c>
      <c r="C436" s="21">
        <v>45680.318657407406</v>
      </c>
      <c r="D436" s="32" t="s">
        <v>748</v>
      </c>
      <c r="E436" s="18" t="s">
        <v>749</v>
      </c>
      <c r="F436" s="18" t="s">
        <v>90</v>
      </c>
      <c r="G436" s="18"/>
      <c r="H436" s="18" t="s">
        <v>1049</v>
      </c>
      <c r="I436" s="18"/>
      <c r="J436" s="18"/>
      <c r="K436" s="18" t="s">
        <v>96</v>
      </c>
      <c r="L436" s="1" t="s">
        <v>2343</v>
      </c>
      <c r="M436" s="34" t="s">
        <v>2344</v>
      </c>
      <c r="N436" s="1" t="s">
        <v>96</v>
      </c>
      <c r="O436" s="18" t="s">
        <v>2345</v>
      </c>
      <c r="P436" s="32" t="s">
        <v>2346</v>
      </c>
      <c r="Q436" s="18"/>
      <c r="R436" s="18"/>
      <c r="S436" s="38">
        <v>45681</v>
      </c>
      <c r="T436" s="1" t="s">
        <v>727</v>
      </c>
      <c r="U436" s="18" t="s">
        <v>98</v>
      </c>
      <c r="V436" s="18" t="s">
        <v>2347</v>
      </c>
      <c r="W436" s="18" t="s">
        <v>2348</v>
      </c>
      <c r="X436" s="18" t="s">
        <v>189</v>
      </c>
      <c r="Y436" s="18"/>
      <c r="Z436" s="18"/>
      <c r="AA436" s="18" t="s">
        <v>104</v>
      </c>
      <c r="AB436" s="38">
        <v>45691</v>
      </c>
      <c r="AC436" s="7" t="s">
        <v>2349</v>
      </c>
      <c r="AD436" s="38" t="s">
        <v>96</v>
      </c>
      <c r="AE436" s="18" t="s">
        <v>120</v>
      </c>
      <c r="AF436" s="18" t="s">
        <v>2350</v>
      </c>
      <c r="AG436" s="18" t="s">
        <v>184</v>
      </c>
      <c r="AH436" s="1" t="s">
        <v>108</v>
      </c>
      <c r="AI436" s="1" t="s">
        <v>109</v>
      </c>
      <c r="AJ436" s="36">
        <f>IF(Table1[[#This Row],[Scope]]="Low",1,IF(Table1[[#This Row],[Scope]]="Medium",2,IF(Table1[[#This Row],[Scope]]="High",3,"")))</f>
        <v>2</v>
      </c>
      <c r="AK436" s="36">
        <v>0.5</v>
      </c>
      <c r="AL436" s="18" t="s">
        <v>1456</v>
      </c>
      <c r="AM436" s="18" t="s">
        <v>33</v>
      </c>
      <c r="AO436" s="18" t="str">
        <f>_xlfn.TEXTJOIN(", ",TRUE,Table1[[#This Row],[Primary Assignee]:[Tertiary Assignee]])</f>
        <v>Sooraj Sreenivasan, Srivatsan Sampathkumar</v>
      </c>
      <c r="AP436" s="18" t="s">
        <v>111</v>
      </c>
      <c r="AQ436" s="40">
        <v>45681</v>
      </c>
      <c r="AR436" s="40"/>
      <c r="AS436" s="40">
        <v>45695</v>
      </c>
      <c r="AT436" s="39"/>
      <c r="AU436" s="48">
        <f>(Table1[[#This Row],[Start time]])</f>
        <v>45680.310682870368</v>
      </c>
      <c r="AV436" s="52">
        <f>IF(AND(Table1[[#This Row],[Current Status]]="Closed",AS436&lt;&gt;""),AS436-AU436,"")</f>
        <v>14.6893171296324</v>
      </c>
      <c r="AW436" t="s">
        <v>279</v>
      </c>
    </row>
    <row r="437" spans="1:50" ht="43.5" x14ac:dyDescent="0.35">
      <c r="A437" s="20">
        <v>459</v>
      </c>
      <c r="B437" s="21">
        <v>45681.398321759261</v>
      </c>
      <c r="C437" s="21">
        <v>45681.399699074071</v>
      </c>
      <c r="D437" s="32" t="s">
        <v>1526</v>
      </c>
      <c r="E437" s="18" t="s">
        <v>1525</v>
      </c>
      <c r="F437" s="18" t="s">
        <v>176</v>
      </c>
      <c r="G437" s="18"/>
      <c r="H437" s="18"/>
      <c r="I437" s="18"/>
      <c r="J437" s="18" t="s">
        <v>531</v>
      </c>
      <c r="K437" s="18" t="s">
        <v>98</v>
      </c>
      <c r="L437" s="1"/>
      <c r="M437" s="34"/>
      <c r="N437" s="1" t="s">
        <v>98</v>
      </c>
      <c r="O437" s="18"/>
      <c r="P437" s="32"/>
      <c r="Q437" s="18"/>
      <c r="R437" s="18"/>
      <c r="S437" s="38">
        <v>45684</v>
      </c>
      <c r="T437" s="1" t="s">
        <v>727</v>
      </c>
      <c r="U437" s="18" t="s">
        <v>96</v>
      </c>
      <c r="V437" t="s">
        <v>2351</v>
      </c>
      <c r="W437" s="18" t="s">
        <v>2352</v>
      </c>
      <c r="X437" s="18" t="s">
        <v>189</v>
      </c>
      <c r="Y437" s="18" t="s">
        <v>2353</v>
      </c>
      <c r="Z437" s="18"/>
      <c r="AA437" s="18" t="s">
        <v>104</v>
      </c>
      <c r="AB437" s="38">
        <v>45695</v>
      </c>
      <c r="AC437" s="7" t="s">
        <v>2354</v>
      </c>
      <c r="AD437" s="38" t="s">
        <v>720</v>
      </c>
      <c r="AE437" s="18" t="s">
        <v>120</v>
      </c>
      <c r="AF437" s="18"/>
      <c r="AG437" s="18" t="s">
        <v>184</v>
      </c>
      <c r="AH437" s="1" t="s">
        <v>108</v>
      </c>
      <c r="AI437" s="1" t="s">
        <v>109</v>
      </c>
      <c r="AJ437" s="36">
        <f>IF(Table1[[#This Row],[Scope]]="Low",1,IF(Table1[[#This Row],[Scope]]="Medium",2,IF(Table1[[#This Row],[Scope]]="High",3,"")))</f>
        <v>2</v>
      </c>
      <c r="AK437" s="36">
        <v>0.5</v>
      </c>
      <c r="AL437" s="18" t="s">
        <v>39</v>
      </c>
      <c r="AM437" s="18"/>
      <c r="AO437" s="18" t="str">
        <f>_xlfn.TEXTJOIN(", ",TRUE,Table1[[#This Row],[Primary Assignee]:[Tertiary Assignee]])</f>
        <v>Weatherly Langsett</v>
      </c>
      <c r="AP437" s="18" t="s">
        <v>111</v>
      </c>
      <c r="AQ437" s="40">
        <v>45684</v>
      </c>
      <c r="AR437" s="40"/>
      <c r="AS437" s="40">
        <v>45744</v>
      </c>
      <c r="AT437" s="39"/>
      <c r="AU437" s="48">
        <f>(Table1[[#This Row],[Start time]])</f>
        <v>45681.398321759261</v>
      </c>
      <c r="AV437" s="52">
        <f>IF(AND(Table1[[#This Row],[Current Status]]="Closed",AS437&lt;&gt;""),AS437-AU437,"")</f>
        <v>62.601678240738693</v>
      </c>
      <c r="AW437" t="s">
        <v>2355</v>
      </c>
      <c r="AX437" s="1" t="s">
        <v>2356</v>
      </c>
    </row>
    <row r="438" spans="1:50" ht="101.5" x14ac:dyDescent="0.35">
      <c r="A438" s="20">
        <v>460</v>
      </c>
      <c r="B438" s="21">
        <v>45681.468819444446</v>
      </c>
      <c r="C438" s="21">
        <v>45681.47246527778</v>
      </c>
      <c r="D438" s="32" t="s">
        <v>93</v>
      </c>
      <c r="E438" s="18" t="s">
        <v>92</v>
      </c>
      <c r="F438" s="18" t="s">
        <v>289</v>
      </c>
      <c r="G438" s="18" t="s">
        <v>290</v>
      </c>
      <c r="H438" s="18"/>
      <c r="I438" s="18"/>
      <c r="J438" s="18"/>
      <c r="K438" s="18" t="s">
        <v>98</v>
      </c>
      <c r="L438" s="1"/>
      <c r="M438" s="34"/>
      <c r="N438" s="1" t="s">
        <v>96</v>
      </c>
      <c r="O438" s="18" t="s">
        <v>340</v>
      </c>
      <c r="P438" s="32" t="s">
        <v>341</v>
      </c>
      <c r="Q438" s="18"/>
      <c r="R438" s="18"/>
      <c r="S438" s="38">
        <v>45684</v>
      </c>
      <c r="T438" s="1" t="s">
        <v>697</v>
      </c>
      <c r="U438" s="18" t="s">
        <v>98</v>
      </c>
      <c r="V438" s="18" t="s">
        <v>2357</v>
      </c>
      <c r="W438" s="18" t="s">
        <v>398</v>
      </c>
      <c r="X438" s="18" t="s">
        <v>139</v>
      </c>
      <c r="Y438" s="18"/>
      <c r="Z438" s="18"/>
      <c r="AA438" s="18" t="s">
        <v>104</v>
      </c>
      <c r="AB438" s="38">
        <v>45688</v>
      </c>
      <c r="AC438" s="7" t="s">
        <v>795</v>
      </c>
      <c r="AD438" s="38" t="s">
        <v>96</v>
      </c>
      <c r="AE438" s="18" t="s">
        <v>165</v>
      </c>
      <c r="AF438" s="18" t="s">
        <v>2358</v>
      </c>
      <c r="AG438" s="18" t="s">
        <v>184</v>
      </c>
      <c r="AH438" s="1" t="s">
        <v>108</v>
      </c>
      <c r="AI438" s="1" t="s">
        <v>166</v>
      </c>
      <c r="AJ438" s="36">
        <f>IF(Table1[[#This Row],[Scope]]="Low",1,IF(Table1[[#This Row],[Scope]]="Medium",2,IF(Table1[[#This Row],[Scope]]="High",3,"")))</f>
        <v>3</v>
      </c>
      <c r="AK438" s="36">
        <v>1</v>
      </c>
      <c r="AL438" s="18" t="s">
        <v>36</v>
      </c>
      <c r="AM438" s="18"/>
      <c r="AO438" s="18" t="str">
        <f>_xlfn.TEXTJOIN(", ",TRUE,Table1[[#This Row],[Primary Assignee]:[Tertiary Assignee]])</f>
        <v>Stephanie Panacci</v>
      </c>
      <c r="AP438" s="18" t="s">
        <v>111</v>
      </c>
      <c r="AQ438" s="40">
        <v>45681</v>
      </c>
      <c r="AR438" s="40"/>
      <c r="AS438" s="40">
        <v>45695</v>
      </c>
      <c r="AT438" s="39"/>
      <c r="AU438" s="48">
        <f>(Table1[[#This Row],[Start time]])</f>
        <v>45681.468819444446</v>
      </c>
      <c r="AV438" s="52">
        <f>IF(AND(Table1[[#This Row],[Current Status]]="Closed",AS438&lt;&gt;""),AS438-AU438,"")</f>
        <v>13.531180555553874</v>
      </c>
    </row>
    <row r="439" spans="1:50" ht="29" x14ac:dyDescent="0.35">
      <c r="A439" s="20">
        <v>461</v>
      </c>
      <c r="B439" s="21">
        <v>45686.387731481482</v>
      </c>
      <c r="C439" s="21">
        <v>45686.392395833333</v>
      </c>
      <c r="D439" s="32" t="s">
        <v>401</v>
      </c>
      <c r="E439" s="18" t="s">
        <v>402</v>
      </c>
      <c r="F439" s="18" t="s">
        <v>90</v>
      </c>
      <c r="G439" s="18"/>
      <c r="H439" s="18" t="s">
        <v>858</v>
      </c>
      <c r="I439" s="18"/>
      <c r="J439" s="18"/>
      <c r="K439" s="18" t="s">
        <v>98</v>
      </c>
      <c r="L439" s="1"/>
      <c r="M439" s="34"/>
      <c r="N439" s="1" t="s">
        <v>96</v>
      </c>
      <c r="O439" s="18" t="s">
        <v>2359</v>
      </c>
      <c r="P439" s="32" t="s">
        <v>2360</v>
      </c>
      <c r="Q439" s="18"/>
      <c r="R439" s="18"/>
      <c r="S439" s="38">
        <v>45691</v>
      </c>
      <c r="T439" s="1" t="s">
        <v>715</v>
      </c>
      <c r="U439" s="18" t="s">
        <v>96</v>
      </c>
      <c r="V439" s="91" t="s">
        <v>149</v>
      </c>
      <c r="W439" s="18" t="s">
        <v>2361</v>
      </c>
      <c r="X439" s="18" t="s">
        <v>202</v>
      </c>
      <c r="Y439" s="18" t="s">
        <v>2362</v>
      </c>
      <c r="Z439" s="18"/>
      <c r="AA439" s="18" t="s">
        <v>152</v>
      </c>
      <c r="AB439" s="38"/>
      <c r="AC439" s="7" t="s">
        <v>1587</v>
      </c>
      <c r="AD439" s="38" t="s">
        <v>96</v>
      </c>
      <c r="AE439" s="18" t="s">
        <v>120</v>
      </c>
      <c r="AF439" s="18" t="s">
        <v>2363</v>
      </c>
      <c r="AG439" s="18" t="s">
        <v>184</v>
      </c>
      <c r="AH439" s="1" t="s">
        <v>350</v>
      </c>
      <c r="AI439" s="1"/>
      <c r="AJ439" s="36"/>
      <c r="AK439" s="36"/>
      <c r="AL439" s="18"/>
      <c r="AM439" s="18"/>
      <c r="AO439" s="18" t="str">
        <f>_xlfn.TEXTJOIN(", ",TRUE,Table1[[#This Row],[Primary Assignee]:[Tertiary Assignee]])</f>
        <v/>
      </c>
      <c r="AP439" s="18" t="s">
        <v>351</v>
      </c>
      <c r="AQ439" s="40"/>
      <c r="AR439" s="40"/>
      <c r="AS439" s="40"/>
      <c r="AT439" s="39"/>
      <c r="AU439" s="48">
        <f>(Table1[[#This Row],[Start time]])</f>
        <v>45686.387731481482</v>
      </c>
      <c r="AV439" s="52" t="str">
        <f>IF(AND(Table1[[#This Row],[Current Status]]="Closed",AS439&lt;&gt;""),AS439-AU439,"")</f>
        <v/>
      </c>
    </row>
    <row r="440" spans="1:50" ht="29" x14ac:dyDescent="0.35">
      <c r="A440" s="20">
        <v>462</v>
      </c>
      <c r="B440" s="21">
        <v>45691.380289351851</v>
      </c>
      <c r="C440" s="21">
        <v>45691.383310185185</v>
      </c>
      <c r="D440" s="32" t="s">
        <v>168</v>
      </c>
      <c r="E440" s="18" t="s">
        <v>167</v>
      </c>
      <c r="F440" s="18" t="s">
        <v>90</v>
      </c>
      <c r="G440" s="18"/>
      <c r="H440" s="18" t="s">
        <v>91</v>
      </c>
      <c r="I440" s="18"/>
      <c r="J440" s="18"/>
      <c r="K440" s="18" t="s">
        <v>98</v>
      </c>
      <c r="L440" s="1"/>
      <c r="M440" s="34"/>
      <c r="N440" s="1" t="s">
        <v>96</v>
      </c>
      <c r="O440" s="18" t="s">
        <v>456</v>
      </c>
      <c r="P440" s="32" t="s">
        <v>457</v>
      </c>
      <c r="Q440" s="18"/>
      <c r="R440" s="18"/>
      <c r="S440" s="38">
        <v>45691</v>
      </c>
      <c r="T440" s="1" t="s">
        <v>727</v>
      </c>
      <c r="U440" s="18" t="s">
        <v>98</v>
      </c>
      <c r="V440" s="18" t="s">
        <v>2364</v>
      </c>
      <c r="W440" s="18" t="s">
        <v>2365</v>
      </c>
      <c r="X440" s="18" t="s">
        <v>101</v>
      </c>
      <c r="Y440" s="18"/>
      <c r="Z440" s="18"/>
      <c r="AA440" s="18" t="s">
        <v>104</v>
      </c>
      <c r="AB440" s="38">
        <v>45705</v>
      </c>
      <c r="AC440" s="7" t="s">
        <v>1962</v>
      </c>
      <c r="AD440" s="38" t="s">
        <v>96</v>
      </c>
      <c r="AE440" s="18" t="s">
        <v>120</v>
      </c>
      <c r="AF440" s="18"/>
      <c r="AG440" s="18" t="s">
        <v>184</v>
      </c>
      <c r="AH440" s="1" t="s">
        <v>108</v>
      </c>
      <c r="AI440" s="1" t="s">
        <v>109</v>
      </c>
      <c r="AJ440" s="36">
        <f>IF(Table1[[#This Row],[Scope]]="Low",1,IF(Table1[[#This Row],[Scope]]="Medium",2,IF(Table1[[#This Row],[Scope]]="High",3,"")))</f>
        <v>2</v>
      </c>
      <c r="AK440" s="36">
        <v>0.5</v>
      </c>
      <c r="AL440" s="18" t="s">
        <v>36</v>
      </c>
      <c r="AM440" s="18" t="s">
        <v>8</v>
      </c>
      <c r="AO440" s="18" t="str">
        <f>_xlfn.TEXTJOIN(", ",TRUE,Table1[[#This Row],[Primary Assignee]:[Tertiary Assignee]])</f>
        <v>Stephanie Panacci, Addy Avdic</v>
      </c>
      <c r="AP440" s="18" t="s">
        <v>111</v>
      </c>
      <c r="AQ440" s="40">
        <v>45691</v>
      </c>
      <c r="AR440" s="40">
        <v>45726</v>
      </c>
      <c r="AS440" s="40">
        <v>45723</v>
      </c>
      <c r="AT440" s="39" t="s">
        <v>2366</v>
      </c>
      <c r="AU440" s="48">
        <f>(Table1[[#This Row],[Start time]])</f>
        <v>45691.380289351851</v>
      </c>
      <c r="AV440" s="52">
        <f>IF(AND(Table1[[#This Row],[Current Status]]="Closed",AS440&lt;&gt;""),AS440-AU440,"")</f>
        <v>31.619710648148612</v>
      </c>
      <c r="AW440" t="s">
        <v>279</v>
      </c>
    </row>
    <row r="441" spans="1:50" ht="43.5" x14ac:dyDescent="0.35">
      <c r="A441" s="20">
        <v>463</v>
      </c>
      <c r="B441" s="21">
        <v>45691.663576388892</v>
      </c>
      <c r="C441" s="21">
        <v>45691.668402777781</v>
      </c>
      <c r="D441" s="32" t="s">
        <v>1460</v>
      </c>
      <c r="E441" s="18" t="s">
        <v>1461</v>
      </c>
      <c r="F441" s="18" t="s">
        <v>289</v>
      </c>
      <c r="G441" s="18" t="s">
        <v>290</v>
      </c>
      <c r="H441" s="18"/>
      <c r="I441" s="18"/>
      <c r="J441" s="18"/>
      <c r="K441" s="18" t="s">
        <v>98</v>
      </c>
      <c r="L441" s="1"/>
      <c r="M441" s="34"/>
      <c r="N441" s="1" t="s">
        <v>96</v>
      </c>
      <c r="O441" s="18" t="s">
        <v>2367</v>
      </c>
      <c r="P441" s="32" t="s">
        <v>2368</v>
      </c>
      <c r="Q441" s="18"/>
      <c r="R441" s="18"/>
      <c r="S441" s="38">
        <v>45693</v>
      </c>
      <c r="T441" s="1" t="s">
        <v>715</v>
      </c>
      <c r="U441" s="18" t="s">
        <v>96</v>
      </c>
      <c r="V441" s="18" t="s">
        <v>35</v>
      </c>
      <c r="W441" s="18" t="s">
        <v>34</v>
      </c>
      <c r="X441" s="18" t="s">
        <v>101</v>
      </c>
      <c r="Y441" s="18" t="s">
        <v>2369</v>
      </c>
      <c r="Z441" s="18"/>
      <c r="AA441" s="18" t="s">
        <v>104</v>
      </c>
      <c r="AB441" s="38">
        <v>45713</v>
      </c>
      <c r="AC441" s="7" t="s">
        <v>2261</v>
      </c>
      <c r="AD441" s="38" t="s">
        <v>720</v>
      </c>
      <c r="AE441" s="18" t="s">
        <v>120</v>
      </c>
      <c r="AF441" s="18" t="s">
        <v>2370</v>
      </c>
      <c r="AG441" s="18" t="s">
        <v>184</v>
      </c>
      <c r="AH441" s="1" t="s">
        <v>108</v>
      </c>
      <c r="AI441" s="1" t="s">
        <v>142</v>
      </c>
      <c r="AJ441" s="36">
        <f>IF(Table1[[#This Row],[Scope]]="Low",1,IF(Table1[[#This Row],[Scope]]="Medium",2,IF(Table1[[#This Row],[Scope]]="High",3,"")))</f>
        <v>1</v>
      </c>
      <c r="AK441" s="36">
        <v>0.25</v>
      </c>
      <c r="AL441" s="18" t="s">
        <v>33</v>
      </c>
      <c r="AM441" s="18"/>
      <c r="AO441" s="18" t="str">
        <f>_xlfn.TEXTJOIN(", ",TRUE,Table1[[#This Row],[Primary Assignee]:[Tertiary Assignee]])</f>
        <v>Srivatsan Sampathkumar</v>
      </c>
      <c r="AP441" s="18" t="s">
        <v>6</v>
      </c>
      <c r="AQ441" s="40">
        <v>45694</v>
      </c>
      <c r="AR441" s="40"/>
      <c r="AS441" s="40"/>
      <c r="AT441" s="39"/>
      <c r="AU441" s="48">
        <f>(Table1[[#This Row],[Start time]])</f>
        <v>45691.663576388892</v>
      </c>
      <c r="AV441" s="52" t="str">
        <f>IF(AND(Table1[[#This Row],[Current Status]]="Closed",AS441&lt;&gt;""),AS441-AU441,"")</f>
        <v/>
      </c>
    </row>
    <row r="442" spans="1:50" ht="72.5" x14ac:dyDescent="0.35">
      <c r="A442" s="20">
        <v>464</v>
      </c>
      <c r="B442" s="21">
        <v>45692.47016203704</v>
      </c>
      <c r="C442" s="21">
        <v>45692.472858796296</v>
      </c>
      <c r="D442" s="32" t="s">
        <v>989</v>
      </c>
      <c r="E442" s="18" t="s">
        <v>990</v>
      </c>
      <c r="F442" s="18" t="s">
        <v>289</v>
      </c>
      <c r="G442" s="18" t="s">
        <v>290</v>
      </c>
      <c r="H442" s="18"/>
      <c r="I442" s="18"/>
      <c r="J442" s="18"/>
      <c r="K442" s="18" t="s">
        <v>98</v>
      </c>
      <c r="L442" s="1"/>
      <c r="M442" s="34"/>
      <c r="N442" s="1" t="s">
        <v>96</v>
      </c>
      <c r="O442" s="18" t="s">
        <v>990</v>
      </c>
      <c r="P442" s="32" t="s">
        <v>1668</v>
      </c>
      <c r="Q442" s="18"/>
      <c r="R442" s="18"/>
      <c r="S442" s="38">
        <v>45693</v>
      </c>
      <c r="T442" s="1" t="s">
        <v>697</v>
      </c>
      <c r="U442" s="18" t="s">
        <v>98</v>
      </c>
      <c r="V442" s="18" t="s">
        <v>2371</v>
      </c>
      <c r="W442" s="18" t="s">
        <v>9</v>
      </c>
      <c r="X442" s="18" t="s">
        <v>139</v>
      </c>
      <c r="Y442" s="18"/>
      <c r="Z442" s="18"/>
      <c r="AA442" s="18" t="s">
        <v>210</v>
      </c>
      <c r="AB442" s="38"/>
      <c r="AC442" s="7" t="s">
        <v>795</v>
      </c>
      <c r="AD442" s="38" t="s">
        <v>96</v>
      </c>
      <c r="AE442" s="18" t="s">
        <v>105</v>
      </c>
      <c r="AF442" s="18"/>
      <c r="AG442" s="18" t="s">
        <v>184</v>
      </c>
      <c r="AH442" s="1" t="s">
        <v>108</v>
      </c>
      <c r="AI442" s="1" t="s">
        <v>166</v>
      </c>
      <c r="AJ442" s="36">
        <f>IF(Table1[[#This Row],[Scope]]="Low",1,IF(Table1[[#This Row],[Scope]]="Medium",2,IF(Table1[[#This Row],[Scope]]="High",3,"")))</f>
        <v>3</v>
      </c>
      <c r="AK442" s="36">
        <v>0.5</v>
      </c>
      <c r="AL442" s="18" t="s">
        <v>2282</v>
      </c>
      <c r="AM442" s="18"/>
      <c r="AO442" s="18" t="str">
        <f>_xlfn.TEXTJOIN(", ",TRUE,Table1[[#This Row],[Primary Assignee]:[Tertiary Assignee]])</f>
        <v>Yefte Hazael Hernandez</v>
      </c>
      <c r="AP442" s="18" t="s">
        <v>111</v>
      </c>
      <c r="AQ442" s="40">
        <v>45694</v>
      </c>
      <c r="AR442" s="40">
        <v>45709</v>
      </c>
      <c r="AS442" s="40">
        <v>45764</v>
      </c>
      <c r="AT442" s="39" t="s">
        <v>2372</v>
      </c>
      <c r="AU442" s="48">
        <f>(Table1[[#This Row],[Start time]])</f>
        <v>45692.47016203704</v>
      </c>
      <c r="AV442" s="52">
        <f>IF(AND(Table1[[#This Row],[Current Status]]="Closed",AS442&lt;&gt;""),AS442-AU442,"")</f>
        <v>71.529837962960301</v>
      </c>
    </row>
    <row r="443" spans="1:50" ht="43.5" x14ac:dyDescent="0.35">
      <c r="A443" s="20">
        <v>465</v>
      </c>
      <c r="B443" s="21">
        <v>45706.314097222203</v>
      </c>
      <c r="C443" s="21">
        <v>45706.315868055601</v>
      </c>
      <c r="D443" s="32" t="s">
        <v>748</v>
      </c>
      <c r="E443" s="18" t="s">
        <v>749</v>
      </c>
      <c r="F443" s="18" t="s">
        <v>90</v>
      </c>
      <c r="G443" s="18"/>
      <c r="H443" s="18" t="s">
        <v>91</v>
      </c>
      <c r="I443" s="18"/>
      <c r="J443" s="18"/>
      <c r="K443" s="18" t="s">
        <v>98</v>
      </c>
      <c r="L443" s="1"/>
      <c r="M443" s="34"/>
      <c r="N443" s="1" t="s">
        <v>96</v>
      </c>
      <c r="O443" s="18" t="s">
        <v>2373</v>
      </c>
      <c r="P443" s="32" t="s">
        <v>2374</v>
      </c>
      <c r="Q443" s="18"/>
      <c r="R443" s="18"/>
      <c r="S443" s="38">
        <v>45707</v>
      </c>
      <c r="T443" s="1" t="s">
        <v>715</v>
      </c>
      <c r="U443" s="18" t="s">
        <v>98</v>
      </c>
      <c r="V443" s="18" t="s">
        <v>38</v>
      </c>
      <c r="W443" s="18" t="s">
        <v>37</v>
      </c>
      <c r="X443" s="18" t="s">
        <v>189</v>
      </c>
      <c r="Y443" s="18"/>
      <c r="Z443" s="18"/>
      <c r="AA443" s="18" t="s">
        <v>104</v>
      </c>
      <c r="AB443" s="38">
        <v>45719</v>
      </c>
      <c r="AC443" s="7" t="s">
        <v>2375</v>
      </c>
      <c r="AD443" s="38" t="s">
        <v>96</v>
      </c>
      <c r="AE443" s="18" t="s">
        <v>105</v>
      </c>
      <c r="AF443" s="18"/>
      <c r="AG443" s="18" t="s">
        <v>562</v>
      </c>
      <c r="AH443" s="1" t="s">
        <v>108</v>
      </c>
      <c r="AI443" s="1" t="s">
        <v>109</v>
      </c>
      <c r="AJ443" s="36">
        <f>IF(Table1[[#This Row],[Scope]]="Low",1,IF(Table1[[#This Row],[Scope]]="Medium",2,IF(Table1[[#This Row],[Scope]]="High",3,"")))</f>
        <v>2</v>
      </c>
      <c r="AK443" s="36">
        <v>0.5</v>
      </c>
      <c r="AL443" s="18" t="s">
        <v>36</v>
      </c>
      <c r="AM443" s="18" t="s">
        <v>1456</v>
      </c>
      <c r="AN443" s="1" t="s">
        <v>2376</v>
      </c>
      <c r="AO443" s="18" t="str">
        <f>_xlfn.TEXTJOIN(", ",TRUE,Table1[[#This Row],[Primary Assignee]:[Tertiary Assignee]])</f>
        <v>Stephanie Panacci, Sooraj Sreenivasan, Ranjani Sivakumaran</v>
      </c>
      <c r="AP443" s="18" t="s">
        <v>7</v>
      </c>
      <c r="AQ443" s="40">
        <v>45705</v>
      </c>
      <c r="AR443" s="40">
        <v>45723</v>
      </c>
      <c r="AS443" s="40">
        <v>45722</v>
      </c>
      <c r="AT443" s="39" t="s">
        <v>2377</v>
      </c>
      <c r="AU443" s="48">
        <f>(Table1[[#This Row],[Start time]])</f>
        <v>45706.314097222203</v>
      </c>
      <c r="AV443" s="52" t="str">
        <f>IF(AND(Table1[[#This Row],[Current Status]]="Closed",AS443&lt;&gt;""),AS443-AU443,"")</f>
        <v/>
      </c>
    </row>
    <row r="444" spans="1:50" ht="29" x14ac:dyDescent="0.35">
      <c r="A444" s="20">
        <v>466</v>
      </c>
      <c r="B444" s="21">
        <v>45706.5965393519</v>
      </c>
      <c r="C444" s="21">
        <v>45706.598611111098</v>
      </c>
      <c r="D444" s="32" t="s">
        <v>197</v>
      </c>
      <c r="E444" s="18" t="s">
        <v>365</v>
      </c>
      <c r="F444" s="18" t="s">
        <v>90</v>
      </c>
      <c r="G444" s="18"/>
      <c r="H444" s="18" t="s">
        <v>234</v>
      </c>
      <c r="I444" s="18"/>
      <c r="J444" s="18"/>
      <c r="K444" s="18" t="s">
        <v>98</v>
      </c>
      <c r="L444" s="1"/>
      <c r="M444" s="34"/>
      <c r="N444" s="1" t="s">
        <v>96</v>
      </c>
      <c r="O444" s="18" t="s">
        <v>340</v>
      </c>
      <c r="P444" s="32" t="s">
        <v>2202</v>
      </c>
      <c r="Q444" s="18"/>
      <c r="R444" s="18"/>
      <c r="S444" s="38">
        <v>45706</v>
      </c>
      <c r="T444" s="1" t="s">
        <v>740</v>
      </c>
      <c r="U444" s="18" t="s">
        <v>98</v>
      </c>
      <c r="V444" s="18" t="s">
        <v>2378</v>
      </c>
      <c r="W444" s="18" t="s">
        <v>2379</v>
      </c>
      <c r="X444" s="18" t="s">
        <v>202</v>
      </c>
      <c r="Y444" s="18"/>
      <c r="Z444" s="18"/>
      <c r="AA444" s="18" t="s">
        <v>104</v>
      </c>
      <c r="AB444" s="38">
        <v>45709</v>
      </c>
      <c r="AC444" s="7" t="s">
        <v>2380</v>
      </c>
      <c r="AD444" s="38" t="s">
        <v>96</v>
      </c>
      <c r="AE444" s="18" t="s">
        <v>192</v>
      </c>
      <c r="AF444" s="18"/>
      <c r="AG444" s="18" t="s">
        <v>562</v>
      </c>
      <c r="AH444" s="1" t="s">
        <v>108</v>
      </c>
      <c r="AI444" s="1" t="s">
        <v>166</v>
      </c>
      <c r="AJ444" s="36">
        <f>IF(Table1[[#This Row],[Scope]]="Low",1,IF(Table1[[#This Row],[Scope]]="Medium",2,IF(Table1[[#This Row],[Scope]]="High",3,"")))</f>
        <v>3</v>
      </c>
      <c r="AK444" s="36">
        <v>0.5</v>
      </c>
      <c r="AL444" s="18" t="s">
        <v>39</v>
      </c>
      <c r="AM444" s="18"/>
      <c r="AO444" s="18" t="str">
        <f>_xlfn.TEXTJOIN(", ",TRUE,Table1[[#This Row],[Primary Assignee]:[Tertiary Assignee]])</f>
        <v>Weatherly Langsett</v>
      </c>
      <c r="AP444" s="18" t="s">
        <v>111</v>
      </c>
      <c r="AQ444" s="40">
        <v>45716</v>
      </c>
      <c r="AR444" s="40"/>
      <c r="AS444" s="40">
        <v>45744</v>
      </c>
      <c r="AT444" s="39"/>
      <c r="AU444" s="48">
        <f>(Table1[[#This Row],[Start time]])</f>
        <v>45706.5965393519</v>
      </c>
      <c r="AV444" s="52">
        <f>IF(AND(Table1[[#This Row],[Current Status]]="Closed",AS444&lt;&gt;""),AS444-AU444,"")</f>
        <v>37.403460648100008</v>
      </c>
    </row>
    <row r="445" spans="1:50" ht="29" x14ac:dyDescent="0.35">
      <c r="A445" s="20">
        <v>467</v>
      </c>
      <c r="B445" s="21">
        <v>45707.353425925903</v>
      </c>
      <c r="C445" s="21">
        <v>45707.373530092598</v>
      </c>
      <c r="D445" s="32" t="s">
        <v>982</v>
      </c>
      <c r="E445" s="18" t="s">
        <v>981</v>
      </c>
      <c r="F445" s="18" t="s">
        <v>90</v>
      </c>
      <c r="G445" s="18"/>
      <c r="H445" s="18" t="s">
        <v>91</v>
      </c>
      <c r="I445" s="18"/>
      <c r="J445" s="18"/>
      <c r="K445" s="18" t="s">
        <v>96</v>
      </c>
      <c r="L445" s="1" t="s">
        <v>2381</v>
      </c>
      <c r="M445" s="34" t="s">
        <v>2382</v>
      </c>
      <c r="N445" s="1" t="s">
        <v>96</v>
      </c>
      <c r="O445" s="18" t="s">
        <v>2383</v>
      </c>
      <c r="P445" s="32" t="s">
        <v>2384</v>
      </c>
      <c r="Q445" s="18"/>
      <c r="R445" s="18"/>
      <c r="S445" s="38">
        <v>45708</v>
      </c>
      <c r="T445" s="1" t="s">
        <v>697</v>
      </c>
      <c r="U445" s="18" t="s">
        <v>98</v>
      </c>
      <c r="V445" s="18" t="s">
        <v>10</v>
      </c>
      <c r="W445" s="18" t="s">
        <v>9</v>
      </c>
      <c r="X445" s="18" t="s">
        <v>139</v>
      </c>
      <c r="Y445" s="18"/>
      <c r="Z445" s="18"/>
      <c r="AA445" s="18" t="s">
        <v>104</v>
      </c>
      <c r="AB445" s="38">
        <v>45716</v>
      </c>
      <c r="AC445" s="7" t="s">
        <v>2385</v>
      </c>
      <c r="AD445" s="38" t="s">
        <v>96</v>
      </c>
      <c r="AE445" s="18" t="s">
        <v>120</v>
      </c>
      <c r="AF445" s="18" t="s">
        <v>2386</v>
      </c>
      <c r="AG445" s="18" t="s">
        <v>562</v>
      </c>
      <c r="AH445" s="1" t="s">
        <v>108</v>
      </c>
      <c r="AI445" s="1" t="s">
        <v>109</v>
      </c>
      <c r="AJ445" s="36">
        <f>IF(Table1[[#This Row],[Scope]]="Low",1,IF(Table1[[#This Row],[Scope]]="Medium",2,IF(Table1[[#This Row],[Scope]]="High",3,"")))</f>
        <v>2</v>
      </c>
      <c r="AK445" s="36">
        <v>0.5</v>
      </c>
      <c r="AL445" s="18" t="s">
        <v>8</v>
      </c>
      <c r="AM445" s="18"/>
      <c r="AO445" s="18" t="str">
        <f>_xlfn.TEXTJOIN(", ",TRUE,Table1[[#This Row],[Primary Assignee]:[Tertiary Assignee]])</f>
        <v>Addy Avdic</v>
      </c>
      <c r="AP445" s="18" t="s">
        <v>7</v>
      </c>
      <c r="AQ445" s="40">
        <v>45707</v>
      </c>
      <c r="AR445" s="40">
        <v>45716</v>
      </c>
      <c r="AS445" s="40"/>
      <c r="AT445" s="39" t="s">
        <v>2387</v>
      </c>
      <c r="AU445" s="48">
        <f>(Table1[[#This Row],[Start time]])</f>
        <v>45707.353425925903</v>
      </c>
      <c r="AV445" s="52" t="str">
        <f>IF(AND(Table1[[#This Row],[Current Status]]="Closed",AS445&lt;&gt;""),AS445-AU445,"")</f>
        <v/>
      </c>
    </row>
    <row r="446" spans="1:50" ht="29" x14ac:dyDescent="0.35">
      <c r="A446" s="20">
        <v>468</v>
      </c>
      <c r="B446" s="21">
        <v>45707.666458333297</v>
      </c>
      <c r="C446" s="21">
        <v>45707.668229166702</v>
      </c>
      <c r="D446" s="32" t="s">
        <v>982</v>
      </c>
      <c r="E446" s="18" t="s">
        <v>981</v>
      </c>
      <c r="F446" s="18" t="s">
        <v>90</v>
      </c>
      <c r="G446" s="18"/>
      <c r="H446" s="18" t="s">
        <v>91</v>
      </c>
      <c r="I446" s="18"/>
      <c r="J446" s="18"/>
      <c r="K446" s="18" t="s">
        <v>96</v>
      </c>
      <c r="L446" s="1" t="s">
        <v>2381</v>
      </c>
      <c r="M446" s="34" t="s">
        <v>2382</v>
      </c>
      <c r="N446" s="1" t="s">
        <v>96</v>
      </c>
      <c r="O446" s="18" t="s">
        <v>2383</v>
      </c>
      <c r="P446" s="32" t="s">
        <v>2384</v>
      </c>
      <c r="Q446" s="18"/>
      <c r="R446" s="18"/>
      <c r="S446" s="38">
        <v>45708</v>
      </c>
      <c r="T446" s="1" t="s">
        <v>697</v>
      </c>
      <c r="U446" s="18" t="s">
        <v>98</v>
      </c>
      <c r="V446" s="18" t="s">
        <v>10</v>
      </c>
      <c r="W446" s="18" t="s">
        <v>9</v>
      </c>
      <c r="X446" s="18" t="s">
        <v>139</v>
      </c>
      <c r="Y446" s="18"/>
      <c r="Z446" s="18"/>
      <c r="AA446" s="18" t="s">
        <v>104</v>
      </c>
      <c r="AB446" s="38">
        <v>45716</v>
      </c>
      <c r="AC446" s="7" t="s">
        <v>2385</v>
      </c>
      <c r="AD446" s="38" t="s">
        <v>96</v>
      </c>
      <c r="AE446" s="18" t="s">
        <v>120</v>
      </c>
      <c r="AF446" s="18" t="s">
        <v>2388</v>
      </c>
      <c r="AG446" s="18" t="s">
        <v>562</v>
      </c>
      <c r="AH446" s="1" t="s">
        <v>893</v>
      </c>
      <c r="AI446" s="1"/>
      <c r="AJ446" s="36" t="str">
        <f>IF(Table1[[#This Row],[Scope]]="Low",1,IF(Table1[[#This Row],[Scope]]="Medium",2,IF(Table1[[#This Row],[Scope]]="High",3,"")))</f>
        <v/>
      </c>
      <c r="AK446" s="36"/>
      <c r="AL446" s="18"/>
      <c r="AM446" s="18"/>
      <c r="AO446" s="18" t="str">
        <f>_xlfn.TEXTJOIN(", ",TRUE,Table1[[#This Row],[Primary Assignee]:[Tertiary Assignee]])</f>
        <v/>
      </c>
      <c r="AP446" s="18" t="s">
        <v>351</v>
      </c>
      <c r="AQ446" s="40"/>
      <c r="AR446" s="40"/>
      <c r="AS446" s="40"/>
      <c r="AT446" s="39" t="s">
        <v>2389</v>
      </c>
      <c r="AU446" s="48">
        <f>(Table1[[#This Row],[Start time]])</f>
        <v>45707.666458333297</v>
      </c>
      <c r="AV446" s="52" t="str">
        <f>IF(AND(Table1[[#This Row],[Current Status]]="Closed",AS446&lt;&gt;""),AS446-AU446,"")</f>
        <v/>
      </c>
    </row>
    <row r="447" spans="1:50" ht="58" x14ac:dyDescent="0.35">
      <c r="A447" s="20">
        <v>469</v>
      </c>
      <c r="B447" s="21">
        <v>45708.322719907403</v>
      </c>
      <c r="C447" s="21">
        <v>45708.324861111098</v>
      </c>
      <c r="D447" s="32" t="s">
        <v>2139</v>
      </c>
      <c r="E447" s="18" t="s">
        <v>1595</v>
      </c>
      <c r="F447" s="18" t="s">
        <v>90</v>
      </c>
      <c r="G447" s="18"/>
      <c r="H447" s="18" t="s">
        <v>1049</v>
      </c>
      <c r="I447" s="18"/>
      <c r="J447" s="18"/>
      <c r="K447" s="18" t="s">
        <v>98</v>
      </c>
      <c r="L447" s="1"/>
      <c r="M447" s="34"/>
      <c r="N447" s="1" t="s">
        <v>96</v>
      </c>
      <c r="O447" s="18" t="s">
        <v>2390</v>
      </c>
      <c r="P447" s="32" t="s">
        <v>2391</v>
      </c>
      <c r="Q447" s="18"/>
      <c r="R447" s="18"/>
      <c r="S447" s="38">
        <v>45707</v>
      </c>
      <c r="T447" s="1" t="s">
        <v>740</v>
      </c>
      <c r="U447" s="18" t="s">
        <v>96</v>
      </c>
      <c r="V447" s="18" t="s">
        <v>19</v>
      </c>
      <c r="W447" s="18" t="s">
        <v>18</v>
      </c>
      <c r="X447" s="18" t="s">
        <v>101</v>
      </c>
      <c r="Y447" s="18" t="s">
        <v>2392</v>
      </c>
      <c r="Z447" s="18"/>
      <c r="AA447" s="18" t="s">
        <v>104</v>
      </c>
      <c r="AB447" s="38">
        <v>45714</v>
      </c>
      <c r="AC447" s="7" t="s">
        <v>2393</v>
      </c>
      <c r="AD447" s="38" t="s">
        <v>96</v>
      </c>
      <c r="AE447" s="18" t="s">
        <v>105</v>
      </c>
      <c r="AF447" s="18"/>
      <c r="AG447" s="18" t="s">
        <v>562</v>
      </c>
      <c r="AH447" s="1" t="s">
        <v>108</v>
      </c>
      <c r="AI447" s="1" t="s">
        <v>109</v>
      </c>
      <c r="AJ447" s="36">
        <f>IF(Table1[[#This Row],[Scope]]="Low",1,IF(Table1[[#This Row],[Scope]]="Medium",2,IF(Table1[[#This Row],[Scope]]="High",3,"")))</f>
        <v>2</v>
      </c>
      <c r="AK447" s="36">
        <v>0.5</v>
      </c>
      <c r="AL447" s="18" t="s">
        <v>8</v>
      </c>
      <c r="AM447" s="18"/>
      <c r="AO447" s="18" t="str">
        <f>_xlfn.TEXTJOIN(", ",TRUE,Table1[[#This Row],[Primary Assignee]:[Tertiary Assignee]])</f>
        <v>Addy Avdic</v>
      </c>
      <c r="AP447" s="18" t="s">
        <v>7</v>
      </c>
      <c r="AQ447" s="40">
        <v>45708</v>
      </c>
      <c r="AR447" s="40">
        <v>45727</v>
      </c>
      <c r="AS447" s="40"/>
      <c r="AT447" s="39" t="s">
        <v>2394</v>
      </c>
      <c r="AU447" s="48">
        <f>(Table1[[#This Row],[Start time]])</f>
        <v>45708.322719907403</v>
      </c>
      <c r="AV447" s="52" t="str">
        <f>IF(AND(Table1[[#This Row],[Current Status]]="Closed",AS447&lt;&gt;""),AS447-AU447,"")</f>
        <v/>
      </c>
    </row>
    <row r="448" spans="1:50" ht="87" x14ac:dyDescent="0.35">
      <c r="A448" s="20">
        <v>470</v>
      </c>
      <c r="B448" s="21">
        <v>45708.466793981497</v>
      </c>
      <c r="C448" s="21">
        <v>45708.4700578704</v>
      </c>
      <c r="D448" s="32" t="s">
        <v>1377</v>
      </c>
      <c r="E448" s="18" t="s">
        <v>695</v>
      </c>
      <c r="F448" s="18" t="s">
        <v>289</v>
      </c>
      <c r="G448" s="18" t="s">
        <v>290</v>
      </c>
      <c r="H448" s="18"/>
      <c r="I448" s="18"/>
      <c r="J448" s="18"/>
      <c r="K448" s="18" t="s">
        <v>96</v>
      </c>
      <c r="L448" s="1" t="s">
        <v>594</v>
      </c>
      <c r="M448" s="34" t="s">
        <v>593</v>
      </c>
      <c r="N448" s="1" t="s">
        <v>96</v>
      </c>
      <c r="O448" s="18" t="s">
        <v>2304</v>
      </c>
      <c r="P448" s="32" t="s">
        <v>2305</v>
      </c>
      <c r="Q448" s="18"/>
      <c r="R448" s="18"/>
      <c r="S448" s="38">
        <v>45705</v>
      </c>
      <c r="T448" s="1" t="s">
        <v>727</v>
      </c>
      <c r="U448" s="18" t="s">
        <v>98</v>
      </c>
      <c r="V448" s="18" t="s">
        <v>2239</v>
      </c>
      <c r="W448" s="18" t="s">
        <v>2240</v>
      </c>
      <c r="X448" s="18" t="s">
        <v>139</v>
      </c>
      <c r="Y448" s="18"/>
      <c r="Z448" s="18"/>
      <c r="AA448" s="18" t="s">
        <v>210</v>
      </c>
      <c r="AB448" s="38"/>
      <c r="AC448" s="7" t="s">
        <v>2395</v>
      </c>
      <c r="AD448" s="38" t="s">
        <v>98</v>
      </c>
      <c r="AE448" s="18" t="s">
        <v>165</v>
      </c>
      <c r="AF448" s="18" t="s">
        <v>2396</v>
      </c>
      <c r="AG448" s="18" t="s">
        <v>562</v>
      </c>
      <c r="AH448" s="1" t="s">
        <v>108</v>
      </c>
      <c r="AI448" s="1" t="s">
        <v>166</v>
      </c>
      <c r="AJ448" s="36">
        <f>IF(Table1[[#This Row],[Scope]]="Low",1,IF(Table1[[#This Row],[Scope]]="Medium",2,IF(Table1[[#This Row],[Scope]]="High",3,"")))</f>
        <v>3</v>
      </c>
      <c r="AK448" s="36">
        <v>0.5</v>
      </c>
      <c r="AL448" s="18" t="s">
        <v>2019</v>
      </c>
      <c r="AM448" s="18" t="s">
        <v>20</v>
      </c>
      <c r="AN448" s="1" t="s">
        <v>2282</v>
      </c>
      <c r="AO448" s="18" t="str">
        <f>_xlfn.TEXTJOIN(", ",TRUE,Table1[[#This Row],[Primary Assignee]:[Tertiary Assignee]])</f>
        <v>Jaspreet Kaur, Eric Lied , Yefte Hazael Hernandez</v>
      </c>
      <c r="AP448" s="18" t="s">
        <v>111</v>
      </c>
      <c r="AQ448" s="40">
        <v>45705</v>
      </c>
      <c r="AR448" s="40"/>
      <c r="AS448" s="40">
        <v>45763</v>
      </c>
      <c r="AT448" s="39" t="s">
        <v>2397</v>
      </c>
      <c r="AU448" s="48">
        <f>(Table1[[#This Row],[Start time]])</f>
        <v>45708.466793981497</v>
      </c>
      <c r="AV448" s="52">
        <f>IF(AND(Table1[[#This Row],[Current Status]]="Closed",AS448&lt;&gt;""),AS448-AU448,"")</f>
        <v>54.533206018502824</v>
      </c>
      <c r="AW448" s="1" t="s">
        <v>2398</v>
      </c>
      <c r="AX448" s="1" t="s">
        <v>2399</v>
      </c>
    </row>
    <row r="449" spans="1:50" ht="72.5" x14ac:dyDescent="0.35">
      <c r="A449" s="20">
        <v>471</v>
      </c>
      <c r="B449" s="21">
        <v>45708.492407407401</v>
      </c>
      <c r="C449" s="21">
        <v>45708.5007638889</v>
      </c>
      <c r="D449" s="32" t="s">
        <v>2400</v>
      </c>
      <c r="E449" s="18" t="s">
        <v>2401</v>
      </c>
      <c r="F449" s="18" t="s">
        <v>155</v>
      </c>
      <c r="G449" s="18"/>
      <c r="H449" s="18"/>
      <c r="I449" s="18" t="s">
        <v>222</v>
      </c>
      <c r="J449" s="18"/>
      <c r="K449" s="18" t="s">
        <v>96</v>
      </c>
      <c r="L449" s="1" t="s">
        <v>2402</v>
      </c>
      <c r="M449" s="34" t="s">
        <v>2403</v>
      </c>
      <c r="N449" s="1" t="s">
        <v>98</v>
      </c>
      <c r="O449" s="18"/>
      <c r="P449" s="32"/>
      <c r="Q449" s="18"/>
      <c r="R449" s="18"/>
      <c r="S449" s="38">
        <v>45708</v>
      </c>
      <c r="T449" s="1" t="s">
        <v>727</v>
      </c>
      <c r="U449" s="18" t="s">
        <v>96</v>
      </c>
      <c r="V449" s="18" t="s">
        <v>26</v>
      </c>
      <c r="W449" s="18" t="s">
        <v>25</v>
      </c>
      <c r="X449" s="18" t="s">
        <v>202</v>
      </c>
      <c r="Y449" s="18" t="s">
        <v>2404</v>
      </c>
      <c r="Z449" s="18"/>
      <c r="AA449" s="18" t="s">
        <v>238</v>
      </c>
      <c r="AB449" s="38"/>
      <c r="AC449" s="7" t="s">
        <v>2395</v>
      </c>
      <c r="AD449" s="38" t="s">
        <v>720</v>
      </c>
      <c r="AE449" s="18" t="s">
        <v>165</v>
      </c>
      <c r="AF449" s="18" t="s">
        <v>2405</v>
      </c>
      <c r="AG449" s="18" t="s">
        <v>107</v>
      </c>
      <c r="AH449" s="1" t="s">
        <v>108</v>
      </c>
      <c r="AI449" s="1" t="s">
        <v>109</v>
      </c>
      <c r="AJ449" s="36">
        <f>IF(Table1[[#This Row],[Scope]]="Low",1,IF(Table1[[#This Row],[Scope]]="Medium",2,IF(Table1[[#This Row],[Scope]]="High",3,"")))</f>
        <v>2</v>
      </c>
      <c r="AK449" s="36">
        <v>0.33</v>
      </c>
      <c r="AL449" s="18" t="s">
        <v>20</v>
      </c>
      <c r="AM449" s="18"/>
      <c r="AO449" s="18" t="str">
        <f>_xlfn.TEXTJOIN(", ",TRUE,Table1[[#This Row],[Primary Assignee]:[Tertiary Assignee]])</f>
        <v xml:space="preserve">Eric Lied </v>
      </c>
      <c r="AP449" s="18" t="s">
        <v>6</v>
      </c>
      <c r="AQ449" s="40">
        <v>45708</v>
      </c>
      <c r="AR449" s="40"/>
      <c r="AS449" s="40"/>
      <c r="AT449" s="39"/>
      <c r="AU449" s="48">
        <f>(Table1[[#This Row],[Start time]])</f>
        <v>45708.492407407401</v>
      </c>
      <c r="AV449" s="52" t="str">
        <f>IF(AND(Table1[[#This Row],[Current Status]]="Closed",AS449&lt;&gt;""),AS449-AU449,"")</f>
        <v/>
      </c>
    </row>
    <row r="450" spans="1:50" ht="58" x14ac:dyDescent="0.35">
      <c r="A450" s="20">
        <v>472</v>
      </c>
      <c r="B450" s="21">
        <v>45712.482974537001</v>
      </c>
      <c r="C450" s="21">
        <v>45712.485034722202</v>
      </c>
      <c r="D450" s="32" t="s">
        <v>748</v>
      </c>
      <c r="E450" s="18" t="s">
        <v>749</v>
      </c>
      <c r="F450" s="18" t="s">
        <v>90</v>
      </c>
      <c r="G450" s="18"/>
      <c r="H450" s="18" t="s">
        <v>1049</v>
      </c>
      <c r="I450" s="18"/>
      <c r="J450" s="18"/>
      <c r="K450" s="18" t="s">
        <v>98</v>
      </c>
      <c r="L450" s="1"/>
      <c r="M450" s="34"/>
      <c r="N450" s="1" t="s">
        <v>96</v>
      </c>
      <c r="O450" s="18" t="s">
        <v>2257</v>
      </c>
      <c r="P450" s="32" t="s">
        <v>2258</v>
      </c>
      <c r="Q450" s="18"/>
      <c r="R450" s="18"/>
      <c r="S450" s="38">
        <v>45713</v>
      </c>
      <c r="T450" s="1" t="s">
        <v>709</v>
      </c>
      <c r="U450" s="18" t="s">
        <v>98</v>
      </c>
      <c r="V450" s="18" t="s">
        <v>2406</v>
      </c>
      <c r="W450" s="18" t="s">
        <v>2407</v>
      </c>
      <c r="X450" s="18" t="s">
        <v>189</v>
      </c>
      <c r="Y450" s="18"/>
      <c r="Z450" s="18"/>
      <c r="AA450" s="18" t="s">
        <v>104</v>
      </c>
      <c r="AB450" s="38">
        <v>45735</v>
      </c>
      <c r="AC450" s="7" t="s">
        <v>2408</v>
      </c>
      <c r="AD450" s="38" t="s">
        <v>720</v>
      </c>
      <c r="AE450" s="18" t="s">
        <v>165</v>
      </c>
      <c r="AF450" s="18"/>
      <c r="AG450" s="18" t="s">
        <v>562</v>
      </c>
      <c r="AH450" s="1" t="s">
        <v>108</v>
      </c>
      <c r="AI450" s="1" t="s">
        <v>109</v>
      </c>
      <c r="AJ450" s="36">
        <f>IF(Table1[[#This Row],[Scope]]="Low",1,IF(Table1[[#This Row],[Scope]]="Medium",2,IF(Table1[[#This Row],[Scope]]="High",3,"")))</f>
        <v>2</v>
      </c>
      <c r="AK450" s="36">
        <v>0.25</v>
      </c>
      <c r="AL450" s="18" t="s">
        <v>27</v>
      </c>
      <c r="AM450" s="18"/>
      <c r="AO450" s="18" t="str">
        <f>_xlfn.TEXTJOIN(", ",TRUE,Table1[[#This Row],[Primary Assignee]:[Tertiary Assignee]])</f>
        <v xml:space="preserve">Jill T. Perkins </v>
      </c>
      <c r="AP450" s="18" t="s">
        <v>111</v>
      </c>
      <c r="AQ450" s="40">
        <v>45714</v>
      </c>
      <c r="AR450" s="40">
        <v>45747</v>
      </c>
      <c r="AS450" s="40">
        <v>45751</v>
      </c>
      <c r="AT450" s="39" t="s">
        <v>2409</v>
      </c>
      <c r="AU450" s="48">
        <f>(Table1[[#This Row],[Start time]])</f>
        <v>45712.482974537001</v>
      </c>
      <c r="AV450" s="52">
        <f>IF(AND(Table1[[#This Row],[Current Status]]="Closed",AS450&lt;&gt;""),AS450-AU450,"")</f>
        <v>38.5170254629993</v>
      </c>
      <c r="AW450" t="s">
        <v>279</v>
      </c>
      <c r="AX450" s="1" t="s">
        <v>2410</v>
      </c>
    </row>
    <row r="451" spans="1:50" ht="43.5" x14ac:dyDescent="0.35">
      <c r="A451" s="20">
        <v>473</v>
      </c>
      <c r="B451" s="21">
        <v>45722.8605439815</v>
      </c>
      <c r="C451" s="21">
        <v>45722.862002314803</v>
      </c>
      <c r="D451" s="32" t="s">
        <v>982</v>
      </c>
      <c r="E451" s="18" t="s">
        <v>981</v>
      </c>
      <c r="F451" s="18" t="s">
        <v>90</v>
      </c>
      <c r="G451" s="18"/>
      <c r="H451" s="18" t="s">
        <v>133</v>
      </c>
      <c r="I451" s="18"/>
      <c r="J451" s="18"/>
      <c r="K451" s="18" t="s">
        <v>98</v>
      </c>
      <c r="L451" s="1"/>
      <c r="M451" s="34"/>
      <c r="N451" s="1" t="s">
        <v>96</v>
      </c>
      <c r="O451" s="18" t="s">
        <v>1330</v>
      </c>
      <c r="P451" s="32" t="s">
        <v>1331</v>
      </c>
      <c r="Q451" s="18"/>
      <c r="R451" s="18"/>
      <c r="S451" s="38">
        <v>45722</v>
      </c>
      <c r="T451" s="1" t="s">
        <v>697</v>
      </c>
      <c r="U451" s="18" t="s">
        <v>98</v>
      </c>
      <c r="V451" s="18" t="s">
        <v>22</v>
      </c>
      <c r="W451" s="18" t="s">
        <v>21</v>
      </c>
      <c r="X451" s="18" t="s">
        <v>139</v>
      </c>
      <c r="Y451" s="18"/>
      <c r="Z451" s="18"/>
      <c r="AA451" s="18" t="s">
        <v>191</v>
      </c>
      <c r="AB451" s="38">
        <v>45730</v>
      </c>
      <c r="AC451" s="7" t="s">
        <v>2385</v>
      </c>
      <c r="AD451" s="38" t="s">
        <v>98</v>
      </c>
      <c r="AE451" s="18" t="s">
        <v>165</v>
      </c>
      <c r="AF451" s="18" t="s">
        <v>2411</v>
      </c>
      <c r="AG451" s="18" t="s">
        <v>562</v>
      </c>
      <c r="AH451" s="1" t="s">
        <v>108</v>
      </c>
      <c r="AI451" s="1" t="s">
        <v>109</v>
      </c>
      <c r="AJ451" s="36">
        <f>IF(Table1[[#This Row],[Scope]]="Low",1,IF(Table1[[#This Row],[Scope]]="Medium",2,IF(Table1[[#This Row],[Scope]]="High",3,"")))</f>
        <v>2</v>
      </c>
      <c r="AK451" s="36">
        <v>0.25</v>
      </c>
      <c r="AL451" s="18" t="s">
        <v>20</v>
      </c>
      <c r="AM451" s="18" t="s">
        <v>33</v>
      </c>
      <c r="AN451" s="1" t="s">
        <v>2376</v>
      </c>
      <c r="AO451" s="18" t="str">
        <f>_xlfn.TEXTJOIN(", ",TRUE,Table1[[#This Row],[Primary Assignee]:[Tertiary Assignee]])</f>
        <v>Eric Lied , Srivatsan Sampathkumar, Ranjani Sivakumaran</v>
      </c>
      <c r="AP451" s="18" t="s">
        <v>7</v>
      </c>
      <c r="AQ451" s="40">
        <v>45719</v>
      </c>
      <c r="AR451" s="40">
        <v>45733</v>
      </c>
      <c r="AS451" s="40"/>
      <c r="AT451" s="39" t="s">
        <v>2412</v>
      </c>
      <c r="AU451" s="48">
        <f>(Table1[[#This Row],[Start time]])</f>
        <v>45722.8605439815</v>
      </c>
      <c r="AV451" s="52" t="str">
        <f>IF(AND(Table1[[#This Row],[Current Status]]="Closed",AS451&lt;&gt;""),AS451-AU451,"")</f>
        <v/>
      </c>
      <c r="AW451" t="s">
        <v>279</v>
      </c>
    </row>
    <row r="452" spans="1:50" ht="58" x14ac:dyDescent="0.35">
      <c r="A452" s="20">
        <v>474</v>
      </c>
      <c r="B452" s="21">
        <v>45723.444444444402</v>
      </c>
      <c r="C452" s="21">
        <v>45723.448483796303</v>
      </c>
      <c r="D452" s="32" t="s">
        <v>748</v>
      </c>
      <c r="E452" s="18" t="s">
        <v>749</v>
      </c>
      <c r="F452" s="18" t="s">
        <v>90</v>
      </c>
      <c r="G452" s="18"/>
      <c r="H452" s="18" t="s">
        <v>1049</v>
      </c>
      <c r="I452" s="18"/>
      <c r="J452" s="18"/>
      <c r="K452" s="18" t="s">
        <v>96</v>
      </c>
      <c r="L452" s="1" t="s">
        <v>2413</v>
      </c>
      <c r="M452" s="34" t="s">
        <v>2414</v>
      </c>
      <c r="N452" s="1" t="s">
        <v>96</v>
      </c>
      <c r="O452" s="18" t="s">
        <v>2415</v>
      </c>
      <c r="P452" s="32" t="s">
        <v>2416</v>
      </c>
      <c r="Q452" s="18"/>
      <c r="R452" s="18"/>
      <c r="S452" s="38">
        <v>45726</v>
      </c>
      <c r="T452" s="1" t="s">
        <v>727</v>
      </c>
      <c r="U452" s="18" t="s">
        <v>96</v>
      </c>
      <c r="V452" s="18" t="s">
        <v>15</v>
      </c>
      <c r="W452" s="18" t="s">
        <v>14</v>
      </c>
      <c r="X452" s="18" t="s">
        <v>189</v>
      </c>
      <c r="Y452" s="18" t="s">
        <v>2417</v>
      </c>
      <c r="Z452" s="18"/>
      <c r="AA452" s="18" t="s">
        <v>104</v>
      </c>
      <c r="AB452" s="38">
        <v>45735</v>
      </c>
      <c r="AC452" s="7" t="s">
        <v>2418</v>
      </c>
      <c r="AD452" s="38" t="s">
        <v>96</v>
      </c>
      <c r="AE452" s="18" t="s">
        <v>120</v>
      </c>
      <c r="AF452" s="18" t="s">
        <v>2419</v>
      </c>
      <c r="AG452" s="18" t="s">
        <v>562</v>
      </c>
      <c r="AH452" s="1" t="s">
        <v>108</v>
      </c>
      <c r="AI452" s="1" t="s">
        <v>109</v>
      </c>
      <c r="AJ452" s="36">
        <f>IF(Table1[[#This Row],[Scope]]="Low",1,IF(Table1[[#This Row],[Scope]]="Medium",2,IF(Table1[[#This Row],[Scope]]="High",3,"")))</f>
        <v>2</v>
      </c>
      <c r="AK452" s="36">
        <v>0.25</v>
      </c>
      <c r="AL452" s="18" t="s">
        <v>8</v>
      </c>
      <c r="AM452" s="18" t="s">
        <v>2376</v>
      </c>
      <c r="AO452" s="18" t="str">
        <f>_xlfn.TEXTJOIN(", ",TRUE,Table1[[#This Row],[Primary Assignee]:[Tertiary Assignee]])</f>
        <v>Addy Avdic, Ranjani Sivakumaran</v>
      </c>
      <c r="AP452" s="18" t="s">
        <v>7</v>
      </c>
      <c r="AQ452" s="40">
        <v>45727</v>
      </c>
      <c r="AR452" s="40">
        <v>45740</v>
      </c>
      <c r="AS452" s="40"/>
      <c r="AT452" s="39" t="s">
        <v>2420</v>
      </c>
      <c r="AU452" s="48">
        <f>(Table1[[#This Row],[Start time]])</f>
        <v>45723.444444444402</v>
      </c>
      <c r="AV452" s="52" t="str">
        <f>IF(AND(Table1[[#This Row],[Current Status]]="Closed",AS452&lt;&gt;""),AS452-AU452,"")</f>
        <v/>
      </c>
    </row>
    <row r="453" spans="1:50" ht="72.5" x14ac:dyDescent="0.35">
      <c r="A453" s="20">
        <v>475</v>
      </c>
      <c r="B453" s="21">
        <v>45727.6409375</v>
      </c>
      <c r="C453" s="21">
        <v>45727.642951388902</v>
      </c>
      <c r="D453" s="32" t="s">
        <v>197</v>
      </c>
      <c r="E453" s="18" t="s">
        <v>365</v>
      </c>
      <c r="F453" s="18" t="s">
        <v>90</v>
      </c>
      <c r="G453" s="18"/>
      <c r="H453" s="18" t="s">
        <v>234</v>
      </c>
      <c r="I453" s="18"/>
      <c r="J453" s="18"/>
      <c r="K453" s="18" t="s">
        <v>98</v>
      </c>
      <c r="L453" s="1"/>
      <c r="M453" s="34"/>
      <c r="N453" s="1" t="s">
        <v>96</v>
      </c>
      <c r="O453" s="18" t="s">
        <v>576</v>
      </c>
      <c r="P453" s="32" t="s">
        <v>574</v>
      </c>
      <c r="Q453" s="18"/>
      <c r="R453" s="18"/>
      <c r="S453" s="38">
        <v>45727</v>
      </c>
      <c r="T453" s="1" t="s">
        <v>709</v>
      </c>
      <c r="U453" s="18" t="s">
        <v>96</v>
      </c>
      <c r="V453" s="18" t="s">
        <v>2421</v>
      </c>
      <c r="W453" s="18" t="s">
        <v>2325</v>
      </c>
      <c r="X453" s="18" t="s">
        <v>202</v>
      </c>
      <c r="Y453" s="18" t="s">
        <v>2422</v>
      </c>
      <c r="Z453" s="18"/>
      <c r="AA453" s="18" t="s">
        <v>152</v>
      </c>
      <c r="AB453" s="38"/>
      <c r="AC453" s="7" t="s">
        <v>2408</v>
      </c>
      <c r="AD453" s="38" t="s">
        <v>720</v>
      </c>
      <c r="AE453" s="18" t="s">
        <v>175</v>
      </c>
      <c r="AF453" s="18" t="s">
        <v>2423</v>
      </c>
      <c r="AG453" s="18" t="s">
        <v>562</v>
      </c>
      <c r="AH453" s="1" t="s">
        <v>108</v>
      </c>
      <c r="AI453" s="1" t="s">
        <v>109</v>
      </c>
      <c r="AJ453" s="36">
        <f>IF(Table1[[#This Row],[Scope]]="Low",1,IF(Table1[[#This Row],[Scope]]="Medium",2,IF(Table1[[#This Row],[Scope]]="High",3,"")))</f>
        <v>2</v>
      </c>
      <c r="AK453" s="36">
        <v>0.5</v>
      </c>
      <c r="AL453" s="18" t="s">
        <v>36</v>
      </c>
      <c r="AM453" s="18"/>
      <c r="AO453" s="18" t="str">
        <f>_xlfn.TEXTJOIN(", ",TRUE,Table1[[#This Row],[Primary Assignee]:[Tertiary Assignee]])</f>
        <v>Stephanie Panacci</v>
      </c>
      <c r="AP453" s="18" t="s">
        <v>111</v>
      </c>
      <c r="AQ453" s="40">
        <v>45728</v>
      </c>
      <c r="AR453" s="40"/>
      <c r="AS453" s="40">
        <v>45758</v>
      </c>
      <c r="AT453" s="39"/>
      <c r="AU453" s="48">
        <f>(Table1[[#This Row],[Start time]])</f>
        <v>45727.6409375</v>
      </c>
      <c r="AV453" s="52">
        <f>IF(AND(Table1[[#This Row],[Current Status]]="Closed",AS453&lt;&gt;""),AS453-AU453,"")</f>
        <v>30.359062499999709</v>
      </c>
    </row>
    <row r="454" spans="1:50" ht="29" x14ac:dyDescent="0.35">
      <c r="A454" s="20">
        <v>476</v>
      </c>
      <c r="B454" s="21">
        <v>45730.336087962998</v>
      </c>
      <c r="C454" s="21">
        <v>45730.344942129603</v>
      </c>
      <c r="D454" s="32" t="s">
        <v>2005</v>
      </c>
      <c r="E454" s="18" t="s">
        <v>2006</v>
      </c>
      <c r="F454" s="18" t="s">
        <v>289</v>
      </c>
      <c r="G454" s="18" t="s">
        <v>290</v>
      </c>
      <c r="H454" s="18"/>
      <c r="I454" s="18"/>
      <c r="J454" s="18"/>
      <c r="K454" s="18" t="s">
        <v>98</v>
      </c>
      <c r="L454" s="1"/>
      <c r="M454" s="34"/>
      <c r="N454" s="1" t="s">
        <v>96</v>
      </c>
      <c r="O454" s="18" t="s">
        <v>1380</v>
      </c>
      <c r="P454" s="32" t="s">
        <v>1381</v>
      </c>
      <c r="Q454" s="18"/>
      <c r="R454" s="18"/>
      <c r="S454" s="38">
        <v>45740</v>
      </c>
      <c r="T454" s="1" t="s">
        <v>727</v>
      </c>
      <c r="U454" s="18" t="s">
        <v>98</v>
      </c>
      <c r="V454" s="18" t="s">
        <v>17</v>
      </c>
      <c r="W454" s="18" t="s">
        <v>16</v>
      </c>
      <c r="X454" s="18" t="s">
        <v>189</v>
      </c>
      <c r="Y454" s="18"/>
      <c r="Z454" s="18"/>
      <c r="AA454" s="18" t="s">
        <v>210</v>
      </c>
      <c r="AB454" s="38"/>
      <c r="AC454" s="7" t="s">
        <v>2424</v>
      </c>
      <c r="AD454" s="38" t="s">
        <v>96</v>
      </c>
      <c r="AE454" s="18" t="s">
        <v>175</v>
      </c>
      <c r="AF454" s="18" t="s">
        <v>2425</v>
      </c>
      <c r="AG454" s="18" t="s">
        <v>562</v>
      </c>
      <c r="AH454" s="1" t="s">
        <v>108</v>
      </c>
      <c r="AI454" s="1" t="s">
        <v>109</v>
      </c>
      <c r="AJ454" s="36"/>
      <c r="AK454" s="36">
        <v>0.33</v>
      </c>
      <c r="AL454" s="18" t="s">
        <v>8</v>
      </c>
      <c r="AM454" s="18" t="s">
        <v>2282</v>
      </c>
      <c r="AO454" s="18" t="str">
        <f>_xlfn.TEXTJOIN(", ",TRUE,Table1[[#This Row],[Primary Assignee]:[Tertiary Assignee]])</f>
        <v>Addy Avdic, Yefte Hazael Hernandez</v>
      </c>
      <c r="AP454" s="18" t="s">
        <v>6</v>
      </c>
      <c r="AQ454" s="40">
        <v>45740</v>
      </c>
      <c r="AR454" s="40"/>
      <c r="AS454" s="40"/>
      <c r="AT454" s="39" t="s">
        <v>2426</v>
      </c>
      <c r="AU454" s="48">
        <f>(Table1[[#This Row],[Start time]])</f>
        <v>45730.336087962998</v>
      </c>
      <c r="AV454" s="52" t="str">
        <f>IF(AND(Table1[[#This Row],[Current Status]]="Closed",AS454&lt;&gt;""),AS454-AU454,"")</f>
        <v/>
      </c>
    </row>
    <row r="455" spans="1:50" ht="101.5" x14ac:dyDescent="0.35">
      <c r="A455" s="20">
        <v>477</v>
      </c>
      <c r="B455" s="21">
        <v>45730.464814814797</v>
      </c>
      <c r="C455" s="21">
        <v>45730.471076388902</v>
      </c>
      <c r="D455" s="32" t="s">
        <v>593</v>
      </c>
      <c r="E455" s="18" t="s">
        <v>594</v>
      </c>
      <c r="F455" s="18" t="s">
        <v>176</v>
      </c>
      <c r="G455" s="18"/>
      <c r="H455" s="18"/>
      <c r="I455" s="18"/>
      <c r="J455" s="18" t="s">
        <v>531</v>
      </c>
      <c r="K455" s="18" t="s">
        <v>98</v>
      </c>
      <c r="L455" s="1"/>
      <c r="M455" s="34"/>
      <c r="N455" s="1" t="s">
        <v>96</v>
      </c>
      <c r="O455" s="18" t="s">
        <v>2304</v>
      </c>
      <c r="P455" s="32" t="s">
        <v>2305</v>
      </c>
      <c r="Q455" s="18"/>
      <c r="R455" s="18"/>
      <c r="S455" s="38">
        <v>45733</v>
      </c>
      <c r="T455" s="1" t="s">
        <v>727</v>
      </c>
      <c r="U455" s="18" t="s">
        <v>98</v>
      </c>
      <c r="V455" s="18" t="s">
        <v>24</v>
      </c>
      <c r="W455" s="18" t="s">
        <v>23</v>
      </c>
      <c r="X455" s="18" t="s">
        <v>139</v>
      </c>
      <c r="Y455" s="18"/>
      <c r="Z455" s="18"/>
      <c r="AA455" s="18" t="s">
        <v>152</v>
      </c>
      <c r="AB455" s="38"/>
      <c r="AC455" s="7" t="s">
        <v>2385</v>
      </c>
      <c r="AD455" s="38" t="s">
        <v>720</v>
      </c>
      <c r="AE455" s="18" t="s">
        <v>192</v>
      </c>
      <c r="AF455" s="18" t="s">
        <v>2427</v>
      </c>
      <c r="AG455" s="18" t="s">
        <v>562</v>
      </c>
      <c r="AH455" s="1" t="s">
        <v>108</v>
      </c>
      <c r="AI455" s="1" t="s">
        <v>109</v>
      </c>
      <c r="AJ455" s="36">
        <f>IF(Table1[[#This Row],[Scope]]="Low",1,IF(Table1[[#This Row],[Scope]]="Medium",2,IF(Table1[[#This Row],[Scope]]="High",3,"")))</f>
        <v>2</v>
      </c>
      <c r="AK455" s="36">
        <v>0.33</v>
      </c>
      <c r="AL455" s="18" t="s">
        <v>20</v>
      </c>
      <c r="AM455" s="18"/>
      <c r="AO455" s="18" t="str">
        <f>_xlfn.TEXTJOIN(", ",TRUE,Table1[[#This Row],[Primary Assignee]:[Tertiary Assignee]])</f>
        <v xml:space="preserve">Eric Lied </v>
      </c>
      <c r="AP455" s="18" t="s">
        <v>6</v>
      </c>
      <c r="AQ455" s="40">
        <v>45734</v>
      </c>
      <c r="AR455" s="40"/>
      <c r="AS455" s="40"/>
      <c r="AT455" s="39"/>
      <c r="AU455" s="48">
        <f>(Table1[[#This Row],[Start time]])</f>
        <v>45730.464814814797</v>
      </c>
      <c r="AV455" s="52" t="str">
        <f>IF(AND(Table1[[#This Row],[Current Status]]="Closed",AS455&lt;&gt;""),AS455-AU455,"")</f>
        <v/>
      </c>
    </row>
    <row r="456" spans="1:50" ht="58" x14ac:dyDescent="0.35">
      <c r="A456" s="20">
        <v>478</v>
      </c>
      <c r="B456" s="21">
        <v>45730.60125</v>
      </c>
      <c r="C456" s="21">
        <v>45730.617673611101</v>
      </c>
      <c r="D456" s="32" t="s">
        <v>2428</v>
      </c>
      <c r="E456" s="18" t="s">
        <v>2429</v>
      </c>
      <c r="F456" s="18" t="s">
        <v>176</v>
      </c>
      <c r="G456" s="18"/>
      <c r="H456" s="18"/>
      <c r="I456" s="18"/>
      <c r="J456" s="18" t="s">
        <v>866</v>
      </c>
      <c r="K456" s="18" t="s">
        <v>98</v>
      </c>
      <c r="L456" s="1"/>
      <c r="M456" s="34"/>
      <c r="N456" s="1" t="s">
        <v>96</v>
      </c>
      <c r="O456" s="18" t="s">
        <v>2430</v>
      </c>
      <c r="P456" s="32" t="s">
        <v>2431</v>
      </c>
      <c r="Q456" s="18"/>
      <c r="R456" s="18"/>
      <c r="S456" s="38">
        <v>45730</v>
      </c>
      <c r="T456" s="1" t="s">
        <v>697</v>
      </c>
      <c r="U456" s="18" t="s">
        <v>96</v>
      </c>
      <c r="V456" s="18" t="s">
        <v>2432</v>
      </c>
      <c r="W456" s="18" t="s">
        <v>2433</v>
      </c>
      <c r="X456" s="18" t="s">
        <v>189</v>
      </c>
      <c r="Y456" s="18" t="s">
        <v>2434</v>
      </c>
      <c r="Z456" s="18"/>
      <c r="AA456" s="18" t="s">
        <v>191</v>
      </c>
      <c r="AB456" s="38">
        <v>45737</v>
      </c>
      <c r="AC456" s="7" t="s">
        <v>2435</v>
      </c>
      <c r="AD456" s="38" t="s">
        <v>720</v>
      </c>
      <c r="AE456" s="18" t="s">
        <v>120</v>
      </c>
      <c r="AF456" s="18"/>
      <c r="AG456" s="18" t="s">
        <v>2436</v>
      </c>
      <c r="AH456" s="1" t="s">
        <v>108</v>
      </c>
      <c r="AI456" s="1" t="s">
        <v>109</v>
      </c>
      <c r="AJ456" s="36">
        <f>IF(Table1[[#This Row],[Scope]]="Low",1,IF(Table1[[#This Row],[Scope]]="Medium",2,IF(Table1[[#This Row],[Scope]]="High",3,"")))</f>
        <v>2</v>
      </c>
      <c r="AK456" s="36">
        <v>0.5</v>
      </c>
      <c r="AL456" s="18" t="s">
        <v>27</v>
      </c>
      <c r="AM456" s="18"/>
      <c r="AO456" s="18" t="str">
        <f>_xlfn.TEXTJOIN(", ",TRUE,Table1[[#This Row],[Primary Assignee]:[Tertiary Assignee]])</f>
        <v xml:space="preserve">Jill T. Perkins </v>
      </c>
      <c r="AP456" s="18" t="s">
        <v>111</v>
      </c>
      <c r="AQ456" s="40">
        <v>45733</v>
      </c>
      <c r="AR456" s="40">
        <v>45747</v>
      </c>
      <c r="AS456" s="40">
        <v>45751</v>
      </c>
      <c r="AT456" s="39" t="s">
        <v>2437</v>
      </c>
      <c r="AU456" s="48">
        <f>(Table1[[#This Row],[Start time]])</f>
        <v>45730.60125</v>
      </c>
      <c r="AV456" s="52">
        <f>IF(AND(Table1[[#This Row],[Current Status]]="Closed",AS456&lt;&gt;""),AS456-AU456,"")</f>
        <v>20.398750000000291</v>
      </c>
    </row>
    <row r="457" spans="1:50" ht="58" x14ac:dyDescent="0.35">
      <c r="A457" s="20">
        <v>479</v>
      </c>
      <c r="B457" s="21">
        <v>45736.358773148197</v>
      </c>
      <c r="C457" s="21">
        <v>45736.358935185199</v>
      </c>
      <c r="D457" s="32" t="s">
        <v>593</v>
      </c>
      <c r="E457" s="18" t="s">
        <v>594</v>
      </c>
      <c r="F457" s="18" t="s">
        <v>90</v>
      </c>
      <c r="G457" s="18"/>
      <c r="H457" s="18" t="s">
        <v>91</v>
      </c>
      <c r="I457" s="18"/>
      <c r="J457" s="18"/>
      <c r="K457" s="18" t="s">
        <v>98</v>
      </c>
      <c r="L457" s="1"/>
      <c r="M457" s="34"/>
      <c r="N457" s="1" t="s">
        <v>96</v>
      </c>
      <c r="O457" s="18" t="s">
        <v>1667</v>
      </c>
      <c r="P457" s="32" t="s">
        <v>1668</v>
      </c>
      <c r="Q457" s="18"/>
      <c r="R457" s="18"/>
      <c r="S457" s="38">
        <v>45740</v>
      </c>
      <c r="T457" s="1" t="s">
        <v>709</v>
      </c>
      <c r="U457" s="18" t="s">
        <v>98</v>
      </c>
      <c r="V457" s="18" t="s">
        <v>12</v>
      </c>
      <c r="W457" s="18" t="s">
        <v>11</v>
      </c>
      <c r="X457" s="18" t="s">
        <v>139</v>
      </c>
      <c r="Y457" s="18"/>
      <c r="Z457" s="18"/>
      <c r="AA457" s="18" t="s">
        <v>238</v>
      </c>
      <c r="AB457" s="38"/>
      <c r="AC457" s="7" t="s">
        <v>2438</v>
      </c>
      <c r="AD457" s="38" t="s">
        <v>98</v>
      </c>
      <c r="AE457" s="18" t="s">
        <v>165</v>
      </c>
      <c r="AF457" s="18" t="s">
        <v>2439</v>
      </c>
      <c r="AG457" s="18" t="s">
        <v>107</v>
      </c>
      <c r="AH457" s="1" t="s">
        <v>108</v>
      </c>
      <c r="AI457" s="1" t="s">
        <v>109</v>
      </c>
      <c r="AJ457" s="36">
        <f>IF(Table1[[#This Row],[Scope]]="Low",1,IF(Table1[[#This Row],[Scope]]="Medium",2,IF(Table1[[#This Row],[Scope]]="High",3,"")))</f>
        <v>2</v>
      </c>
      <c r="AK457" s="36">
        <v>0.25</v>
      </c>
      <c r="AL457" s="18" t="s">
        <v>8</v>
      </c>
      <c r="AM457" s="18" t="s">
        <v>2019</v>
      </c>
      <c r="AO457" s="18" t="str">
        <f>_xlfn.TEXTJOIN(", ",TRUE,Table1[[#This Row],[Primary Assignee]:[Tertiary Assignee]])</f>
        <v>Addy Avdic, Jaspreet Kaur</v>
      </c>
      <c r="AP457" s="18" t="s">
        <v>6</v>
      </c>
      <c r="AQ457" s="40">
        <v>45740</v>
      </c>
      <c r="AR457" s="40"/>
      <c r="AS457" s="40"/>
      <c r="AT457" s="39"/>
      <c r="AU457" s="48">
        <f>(Table1[[#This Row],[Start time]])</f>
        <v>45736.358773148197</v>
      </c>
      <c r="AV457" s="52" t="str">
        <f>IF(AND(Table1[[#This Row],[Current Status]]="Closed",AS457&lt;&gt;""),AS457-AU457,"")</f>
        <v/>
      </c>
    </row>
    <row r="458" spans="1:50" ht="29" x14ac:dyDescent="0.35">
      <c r="A458" s="20">
        <v>480</v>
      </c>
      <c r="B458" s="21">
        <v>45736.731724537</v>
      </c>
      <c r="C458" s="21">
        <v>45736.735613425903</v>
      </c>
      <c r="D458" s="32" t="s">
        <v>197</v>
      </c>
      <c r="E458" s="18" t="s">
        <v>365</v>
      </c>
      <c r="F458" s="18" t="s">
        <v>90</v>
      </c>
      <c r="G458" s="18"/>
      <c r="H458" s="18" t="s">
        <v>234</v>
      </c>
      <c r="I458" s="18"/>
      <c r="J458" s="18"/>
      <c r="K458" s="18" t="s">
        <v>98</v>
      </c>
      <c r="L458" s="1"/>
      <c r="M458" s="34"/>
      <c r="N458" s="1" t="s">
        <v>96</v>
      </c>
      <c r="O458" s="18" t="s">
        <v>791</v>
      </c>
      <c r="P458" s="32" t="s">
        <v>792</v>
      </c>
      <c r="Q458" s="18"/>
      <c r="R458" s="18"/>
      <c r="S458" s="38">
        <v>45736</v>
      </c>
      <c r="T458" s="1" t="s">
        <v>697</v>
      </c>
      <c r="U458" s="18" t="s">
        <v>98</v>
      </c>
      <c r="V458" s="18" t="s">
        <v>2440</v>
      </c>
      <c r="W458" s="18" t="s">
        <v>2441</v>
      </c>
      <c r="X458" s="18" t="s">
        <v>202</v>
      </c>
      <c r="Y458" s="18"/>
      <c r="Z458" s="18"/>
      <c r="AA458" s="18" t="s">
        <v>104</v>
      </c>
      <c r="AB458" s="38">
        <v>45744</v>
      </c>
      <c r="AC458" s="7" t="s">
        <v>2380</v>
      </c>
      <c r="AD458" s="38" t="s">
        <v>720</v>
      </c>
      <c r="AE458" s="18" t="s">
        <v>165</v>
      </c>
      <c r="AF458" s="18"/>
      <c r="AG458" s="18" t="s">
        <v>562</v>
      </c>
      <c r="AH458" s="1" t="s">
        <v>108</v>
      </c>
      <c r="AI458" s="1" t="s">
        <v>109</v>
      </c>
      <c r="AJ458" s="36">
        <f>IF(Table1[[#This Row],[Scope]]="Low",1,IF(Table1[[#This Row],[Scope]]="Medium",2,IF(Table1[[#This Row],[Scope]]="High",3,"")))</f>
        <v>2</v>
      </c>
      <c r="AK458" s="36">
        <v>0.25</v>
      </c>
      <c r="AL458" s="18" t="s">
        <v>2282</v>
      </c>
      <c r="AM458" s="18" t="s">
        <v>2376</v>
      </c>
      <c r="AO458" s="18" t="str">
        <f>_xlfn.TEXTJOIN(", ",TRUE,Table1[[#This Row],[Primary Assignee]:[Tertiary Assignee]])</f>
        <v>Yefte Hazael Hernandez, Ranjani Sivakumaran</v>
      </c>
      <c r="AP458" s="18" t="s">
        <v>111</v>
      </c>
      <c r="AQ458" s="40">
        <v>45737</v>
      </c>
      <c r="AR458" s="40"/>
      <c r="AS458" s="40">
        <v>45764</v>
      </c>
      <c r="AT458" s="39" t="s">
        <v>2442</v>
      </c>
      <c r="AU458" s="48">
        <f>(Table1[[#This Row],[Start time]])</f>
        <v>45736.731724537</v>
      </c>
      <c r="AV458" s="52">
        <f>IF(AND(Table1[[#This Row],[Current Status]]="Closed",AS458&lt;&gt;""),AS458-AU458,"")</f>
        <v>27.268275463000464</v>
      </c>
    </row>
    <row r="459" spans="1:50" ht="43.5" x14ac:dyDescent="0.35">
      <c r="A459" s="20">
        <v>481</v>
      </c>
      <c r="B459" s="21">
        <v>45740.7339699074</v>
      </c>
      <c r="C459" s="21">
        <v>45740.739421296297</v>
      </c>
      <c r="D459" s="32" t="s">
        <v>2443</v>
      </c>
      <c r="E459" s="18" t="s">
        <v>2444</v>
      </c>
      <c r="F459" s="18" t="s">
        <v>2445</v>
      </c>
      <c r="G459" s="18"/>
      <c r="H459" s="18"/>
      <c r="I459" s="18"/>
      <c r="J459" s="18"/>
      <c r="K459" s="18" t="s">
        <v>96</v>
      </c>
      <c r="L459" s="1" t="s">
        <v>381</v>
      </c>
      <c r="M459" s="34" t="s">
        <v>382</v>
      </c>
      <c r="N459" s="1" t="s">
        <v>96</v>
      </c>
      <c r="O459" s="18" t="s">
        <v>2446</v>
      </c>
      <c r="P459" s="32" t="s">
        <v>2447</v>
      </c>
      <c r="Q459" s="18"/>
      <c r="R459" s="18"/>
      <c r="S459" s="38">
        <v>45741</v>
      </c>
      <c r="T459" s="1" t="s">
        <v>740</v>
      </c>
      <c r="U459" s="18" t="s">
        <v>746</v>
      </c>
      <c r="V459" s="91" t="s">
        <v>149</v>
      </c>
      <c r="W459" s="18" t="s">
        <v>2448</v>
      </c>
      <c r="X459" s="18" t="s">
        <v>139</v>
      </c>
      <c r="Y459" s="18"/>
      <c r="Z459" s="18"/>
      <c r="AA459" s="18"/>
      <c r="AB459" s="38"/>
      <c r="AC459" s="7" t="s">
        <v>2449</v>
      </c>
      <c r="AD459" s="38" t="s">
        <v>96</v>
      </c>
      <c r="AE459" s="18" t="s">
        <v>120</v>
      </c>
      <c r="AF459" s="18" t="s">
        <v>2450</v>
      </c>
      <c r="AG459" s="18" t="s">
        <v>562</v>
      </c>
      <c r="AH459" s="1" t="s">
        <v>108</v>
      </c>
      <c r="AI459" s="1" t="s">
        <v>142</v>
      </c>
      <c r="AJ459" s="36">
        <f>IF(Table1[[#This Row],[Scope]]="Low",1,IF(Table1[[#This Row],[Scope]]="Medium",2,IF(Table1[[#This Row],[Scope]]="High",3,"")))</f>
        <v>1</v>
      </c>
      <c r="AK459" s="36">
        <v>0.25</v>
      </c>
      <c r="AL459" s="18" t="s">
        <v>36</v>
      </c>
      <c r="AM459" s="18"/>
      <c r="AO459" s="18" t="str">
        <f>_xlfn.TEXTJOIN(", ",TRUE,Table1[[#This Row],[Primary Assignee]:[Tertiary Assignee]])</f>
        <v>Stephanie Panacci</v>
      </c>
      <c r="AP459" s="18" t="s">
        <v>111</v>
      </c>
      <c r="AQ459" s="40">
        <v>45740</v>
      </c>
      <c r="AR459" s="40"/>
      <c r="AS459" s="40">
        <v>45751</v>
      </c>
      <c r="AT459" s="39"/>
      <c r="AU459" s="48">
        <f>(Table1[[#This Row],[Start time]])</f>
        <v>45740.7339699074</v>
      </c>
      <c r="AV459" s="52">
        <f>IF(AND(Table1[[#This Row],[Current Status]]="Closed",AS459&lt;&gt;""),AS459-AU459,"")</f>
        <v>10.266030092599976</v>
      </c>
    </row>
    <row r="460" spans="1:50" ht="116" x14ac:dyDescent="0.35">
      <c r="A460" s="20">
        <v>482</v>
      </c>
      <c r="B460" s="21">
        <v>45743.377974536997</v>
      </c>
      <c r="C460" s="21">
        <v>45743.380462963003</v>
      </c>
      <c r="D460" s="32" t="s">
        <v>93</v>
      </c>
      <c r="E460" s="18" t="s">
        <v>92</v>
      </c>
      <c r="F460" s="18" t="s">
        <v>90</v>
      </c>
      <c r="G460" s="18"/>
      <c r="H460" s="18" t="s">
        <v>234</v>
      </c>
      <c r="I460" s="18"/>
      <c r="J460" s="18"/>
      <c r="K460" s="18" t="s">
        <v>98</v>
      </c>
      <c r="L460" s="1"/>
      <c r="M460" s="34"/>
      <c r="N460" s="1" t="s">
        <v>96</v>
      </c>
      <c r="O460" s="18" t="s">
        <v>2451</v>
      </c>
      <c r="P460" s="32" t="s">
        <v>2452</v>
      </c>
      <c r="Q460" s="18"/>
      <c r="R460" s="18"/>
      <c r="S460" s="38">
        <v>45744</v>
      </c>
      <c r="T460" s="1" t="s">
        <v>740</v>
      </c>
      <c r="U460" s="18" t="s">
        <v>96</v>
      </c>
      <c r="V460" s="18" t="s">
        <v>2453</v>
      </c>
      <c r="W460" s="18" t="s">
        <v>2454</v>
      </c>
      <c r="X460" s="18" t="s">
        <v>189</v>
      </c>
      <c r="Y460" s="18" t="s">
        <v>2455</v>
      </c>
      <c r="Z460" s="18"/>
      <c r="AA460" s="18" t="s">
        <v>104</v>
      </c>
      <c r="AB460" s="38">
        <v>45749</v>
      </c>
      <c r="AC460" s="7" t="s">
        <v>2456</v>
      </c>
      <c r="AD460" s="38" t="s">
        <v>96</v>
      </c>
      <c r="AE460" s="18" t="s">
        <v>192</v>
      </c>
      <c r="AF460" s="18" t="s">
        <v>2457</v>
      </c>
      <c r="AG460" s="18" t="s">
        <v>562</v>
      </c>
      <c r="AH460" s="1" t="s">
        <v>893</v>
      </c>
      <c r="AI460" s="1"/>
      <c r="AJ460" s="36" t="str">
        <f>IF(Table1[[#This Row],[Scope]]="Low",1,IF(Table1[[#This Row],[Scope]]="Medium",2,IF(Table1[[#This Row],[Scope]]="High",3,"")))</f>
        <v/>
      </c>
      <c r="AK460" s="36"/>
      <c r="AL460" s="18"/>
      <c r="AM460" s="18"/>
      <c r="AO460" s="18" t="str">
        <f>_xlfn.TEXTJOIN(", ",TRUE,Table1[[#This Row],[Primary Assignee]:[Tertiary Assignee]])</f>
        <v/>
      </c>
      <c r="AP460" s="18"/>
      <c r="AQ460" s="40"/>
      <c r="AR460" s="40"/>
      <c r="AS460" s="40"/>
      <c r="AT460" s="39" t="s">
        <v>2458</v>
      </c>
      <c r="AU460" s="48">
        <f>(Table1[[#This Row],[Start time]])</f>
        <v>45743.377974536997</v>
      </c>
      <c r="AV460" s="52" t="str">
        <f>IF(AND(Table1[[#This Row],[Current Status]]="Closed",AS460&lt;&gt;""),AS460-AU460,"")</f>
        <v/>
      </c>
    </row>
    <row r="461" spans="1:50" ht="87" x14ac:dyDescent="0.35">
      <c r="A461" s="20">
        <v>483</v>
      </c>
      <c r="B461" s="21">
        <v>45755.4506944444</v>
      </c>
      <c r="C461" s="21">
        <v>45755.456828703696</v>
      </c>
      <c r="D461" s="32" t="s">
        <v>2459</v>
      </c>
      <c r="E461" s="18" t="s">
        <v>2460</v>
      </c>
      <c r="F461" s="18" t="s">
        <v>90</v>
      </c>
      <c r="G461" s="18"/>
      <c r="H461" s="18" t="s">
        <v>1049</v>
      </c>
      <c r="I461" s="18"/>
      <c r="J461" s="18"/>
      <c r="K461" s="18" t="s">
        <v>96</v>
      </c>
      <c r="L461" s="1" t="s">
        <v>2461</v>
      </c>
      <c r="M461" s="34" t="s">
        <v>2462</v>
      </c>
      <c r="N461" s="1" t="s">
        <v>96</v>
      </c>
      <c r="O461" s="18" t="s">
        <v>2463</v>
      </c>
      <c r="P461" s="32" t="s">
        <v>430</v>
      </c>
      <c r="Q461" s="18"/>
      <c r="R461" s="18"/>
      <c r="S461" s="38">
        <v>45755</v>
      </c>
      <c r="T461" s="1" t="s">
        <v>740</v>
      </c>
      <c r="U461" s="18" t="s">
        <v>96</v>
      </c>
      <c r="V461" s="91"/>
      <c r="W461" s="18" t="s">
        <v>42</v>
      </c>
      <c r="X461" s="18" t="s">
        <v>101</v>
      </c>
      <c r="Y461" s="18" t="s">
        <v>2464</v>
      </c>
      <c r="Z461" s="18"/>
      <c r="AA461" s="18" t="s">
        <v>104</v>
      </c>
      <c r="AB461" s="38">
        <v>45758</v>
      </c>
      <c r="AC461" s="7" t="s">
        <v>2465</v>
      </c>
      <c r="AD461" s="38" t="s">
        <v>720</v>
      </c>
      <c r="AE461" s="18" t="s">
        <v>192</v>
      </c>
      <c r="AF461" s="18"/>
      <c r="AG461" s="18" t="s">
        <v>107</v>
      </c>
      <c r="AH461" s="1" t="s">
        <v>108</v>
      </c>
      <c r="AI461" s="1" t="s">
        <v>142</v>
      </c>
      <c r="AJ461" s="36">
        <f>IF(Table1[[#This Row],[Scope]]="Low",1,IF(Table1[[#This Row],[Scope]]="Medium",2,IF(Table1[[#This Row],[Scope]]="High",3,"")))</f>
        <v>1</v>
      </c>
      <c r="AK461" s="36">
        <v>0.5</v>
      </c>
      <c r="AL461" s="18" t="s">
        <v>39</v>
      </c>
      <c r="AM461" s="18"/>
      <c r="AO461" s="18" t="str">
        <f>_xlfn.TEXTJOIN(", ",TRUE,Table1[[#This Row],[Primary Assignee]:[Tertiary Assignee]])</f>
        <v>Weatherly Langsett</v>
      </c>
      <c r="AP461" s="18" t="s">
        <v>6</v>
      </c>
      <c r="AQ461" s="40">
        <v>45755</v>
      </c>
      <c r="AR461" s="40"/>
      <c r="AS461" s="40"/>
      <c r="AT461" s="39" t="s">
        <v>2466</v>
      </c>
      <c r="AU461" s="48">
        <f>(Table1[[#This Row],[Start time]])</f>
        <v>45755.4506944444</v>
      </c>
      <c r="AV461" s="52" t="str">
        <f>IF(AND(Table1[[#This Row],[Current Status]]="Closed",AS461&lt;&gt;""),AS461-AU461,"")</f>
        <v/>
      </c>
    </row>
    <row r="462" spans="1:50" ht="116" x14ac:dyDescent="0.35">
      <c r="A462" s="20">
        <v>484</v>
      </c>
      <c r="B462" s="21">
        <v>45756.617291666698</v>
      </c>
      <c r="C462" s="21">
        <v>45756.619641203702</v>
      </c>
      <c r="D462" s="32" t="s">
        <v>197</v>
      </c>
      <c r="E462" s="18" t="s">
        <v>196</v>
      </c>
      <c r="F462" s="18" t="s">
        <v>90</v>
      </c>
      <c r="G462" s="18"/>
      <c r="H462" s="18" t="s">
        <v>234</v>
      </c>
      <c r="I462" s="18"/>
      <c r="J462" s="18"/>
      <c r="K462" s="18" t="s">
        <v>98</v>
      </c>
      <c r="L462" s="1"/>
      <c r="M462" s="34"/>
      <c r="N462" s="1" t="s">
        <v>96</v>
      </c>
      <c r="O462" s="18" t="s">
        <v>2467</v>
      </c>
      <c r="P462" s="32" t="s">
        <v>2468</v>
      </c>
      <c r="Q462" s="18"/>
      <c r="R462" s="18"/>
      <c r="S462" s="38">
        <v>45757</v>
      </c>
      <c r="T462" s="1" t="s">
        <v>709</v>
      </c>
      <c r="U462" s="18" t="s">
        <v>98</v>
      </c>
      <c r="V462" s="91" t="s">
        <v>29</v>
      </c>
      <c r="W462" s="18" t="s">
        <v>28</v>
      </c>
      <c r="X462" s="18" t="s">
        <v>202</v>
      </c>
      <c r="Y462" s="18" t="s">
        <v>2469</v>
      </c>
      <c r="Z462" s="18"/>
      <c r="AA462" s="18" t="s">
        <v>104</v>
      </c>
      <c r="AB462" s="38">
        <v>45786</v>
      </c>
      <c r="AC462" s="7" t="s">
        <v>2380</v>
      </c>
      <c r="AD462" s="38" t="s">
        <v>96</v>
      </c>
      <c r="AE462" s="18" t="s">
        <v>175</v>
      </c>
      <c r="AF462" s="18"/>
      <c r="AG462" s="18" t="s">
        <v>562</v>
      </c>
      <c r="AH462" s="1" t="s">
        <v>108</v>
      </c>
      <c r="AI462" s="1" t="s">
        <v>109</v>
      </c>
      <c r="AJ462" s="36">
        <f>IF(Table1[[#This Row],[Scope]]="Low",1,IF(Table1[[#This Row],[Scope]]="Medium",2,IF(Table1[[#This Row],[Scope]]="High",3,"")))</f>
        <v>2</v>
      </c>
      <c r="AK462" s="36">
        <v>0.5</v>
      </c>
      <c r="AL462" s="18" t="s">
        <v>27</v>
      </c>
      <c r="AM462" s="18" t="s">
        <v>2376</v>
      </c>
      <c r="AO462" s="18" t="str">
        <f>_xlfn.TEXTJOIN(", ",TRUE,Table1[[#This Row],[Primary Assignee]:[Tertiary Assignee]])</f>
        <v>Jill T. Perkins , Ranjani Sivakumaran</v>
      </c>
      <c r="AP462" s="18" t="s">
        <v>6</v>
      </c>
      <c r="AQ462" s="40">
        <v>45757</v>
      </c>
      <c r="AR462" s="40"/>
      <c r="AS462" s="40"/>
      <c r="AT462" s="39" t="s">
        <v>2470</v>
      </c>
      <c r="AU462" s="48">
        <f>(Table1[[#This Row],[Start time]])</f>
        <v>45756.617291666698</v>
      </c>
      <c r="AV462" s="52" t="str">
        <f>IF(AND(Table1[[#This Row],[Current Status]]="Closed",AS462&lt;&gt;""),AS462-AU462,"")</f>
        <v/>
      </c>
    </row>
    <row r="463" spans="1:50" ht="72.5" x14ac:dyDescent="0.35">
      <c r="A463" s="20">
        <v>485</v>
      </c>
      <c r="B463" s="21">
        <v>45758.418425925898</v>
      </c>
      <c r="C463" s="21">
        <v>45758.425162036998</v>
      </c>
      <c r="D463" s="32" t="s">
        <v>2471</v>
      </c>
      <c r="E463" s="18" t="s">
        <v>2472</v>
      </c>
      <c r="F463" s="18" t="s">
        <v>90</v>
      </c>
      <c r="G463" s="18"/>
      <c r="H463" s="18" t="s">
        <v>133</v>
      </c>
      <c r="I463" s="18"/>
      <c r="J463" s="18"/>
      <c r="K463" s="18" t="s">
        <v>98</v>
      </c>
      <c r="L463" s="1"/>
      <c r="M463" s="34"/>
      <c r="N463" s="1" t="s">
        <v>96</v>
      </c>
      <c r="O463" s="18" t="s">
        <v>1661</v>
      </c>
      <c r="P463" s="32" t="s">
        <v>1662</v>
      </c>
      <c r="Q463" s="18"/>
      <c r="R463" s="18"/>
      <c r="S463" s="38">
        <v>45761</v>
      </c>
      <c r="T463" s="1" t="s">
        <v>727</v>
      </c>
      <c r="U463" s="18" t="s">
        <v>98</v>
      </c>
      <c r="V463" s="18" t="s">
        <v>41</v>
      </c>
      <c r="W463" s="18" t="s">
        <v>40</v>
      </c>
      <c r="X463" s="18" t="s">
        <v>130</v>
      </c>
      <c r="Y463" s="18"/>
      <c r="Z463" s="18"/>
      <c r="AA463" s="18" t="s">
        <v>104</v>
      </c>
      <c r="AB463" s="38">
        <v>45774</v>
      </c>
      <c r="AC463" s="7" t="s">
        <v>2456</v>
      </c>
      <c r="AD463" s="38" t="s">
        <v>96</v>
      </c>
      <c r="AE463" s="18" t="s">
        <v>175</v>
      </c>
      <c r="AF463" s="18"/>
      <c r="AG463" s="18" t="s">
        <v>2473</v>
      </c>
      <c r="AH463" s="1" t="s">
        <v>108</v>
      </c>
      <c r="AI463" s="1" t="s">
        <v>109</v>
      </c>
      <c r="AJ463" s="36">
        <f>IF(Table1[[#This Row],[Scope]]="Low",1,IF(Table1[[#This Row],[Scope]]="Medium",2,IF(Table1[[#This Row],[Scope]]="High",3,"")))</f>
        <v>2</v>
      </c>
      <c r="AK463" s="36">
        <v>0.5</v>
      </c>
      <c r="AL463" s="18" t="s">
        <v>39</v>
      </c>
      <c r="AM463" s="18" t="s">
        <v>2474</v>
      </c>
      <c r="AO463" s="18" t="str">
        <f>_xlfn.TEXTJOIN(", ",TRUE,Table1[[#This Row],[Primary Assignee]:[Tertiary Assignee]])</f>
        <v>Weatherly Langsett, Sid Modi</v>
      </c>
      <c r="AP463" s="18" t="s">
        <v>6</v>
      </c>
      <c r="AQ463" s="40">
        <v>45762</v>
      </c>
      <c r="AR463" s="40"/>
      <c r="AS463" s="40"/>
      <c r="AT463" s="39" t="s">
        <v>2475</v>
      </c>
      <c r="AU463" s="48">
        <f>(Table1[[#This Row],[Start time]])</f>
        <v>45758.418425925898</v>
      </c>
      <c r="AV463" s="52" t="str">
        <f>IF(AND(Table1[[#This Row],[Current Status]]="Closed",AS463&lt;&gt;""),AS463-AU463,"")</f>
        <v/>
      </c>
    </row>
    <row r="464" spans="1:50" ht="43.5" x14ac:dyDescent="0.35">
      <c r="A464" s="20">
        <v>487</v>
      </c>
      <c r="B464" s="21">
        <v>45764.402592592603</v>
      </c>
      <c r="C464" s="21">
        <v>45764.410451388903</v>
      </c>
      <c r="D464" s="32" t="s">
        <v>2476</v>
      </c>
      <c r="E464" s="18" t="s">
        <v>2477</v>
      </c>
      <c r="F464" s="18" t="s">
        <v>289</v>
      </c>
      <c r="G464" s="18" t="s">
        <v>290</v>
      </c>
      <c r="H464" s="18"/>
      <c r="I464" s="18"/>
      <c r="J464" s="18"/>
      <c r="K464" s="18" t="s">
        <v>96</v>
      </c>
      <c r="L464" s="1" t="s">
        <v>2478</v>
      </c>
      <c r="M464" s="34" t="s">
        <v>2368</v>
      </c>
      <c r="N464" s="1" t="s">
        <v>96</v>
      </c>
      <c r="O464" s="18" t="s">
        <v>2478</v>
      </c>
      <c r="P464" s="32" t="s">
        <v>2368</v>
      </c>
      <c r="Q464" s="18"/>
      <c r="R464" s="18"/>
      <c r="S464" s="38">
        <v>45768</v>
      </c>
      <c r="T464" s="1" t="s">
        <v>715</v>
      </c>
      <c r="U464" s="18" t="s">
        <v>98</v>
      </c>
      <c r="V464" s="18" t="s">
        <v>2479</v>
      </c>
      <c r="W464" s="18" t="s">
        <v>2480</v>
      </c>
      <c r="X464" s="18" t="s">
        <v>130</v>
      </c>
      <c r="Y464" s="18"/>
      <c r="Z464" s="18"/>
      <c r="AA464" s="18" t="s">
        <v>191</v>
      </c>
      <c r="AB464" s="38">
        <v>45785</v>
      </c>
      <c r="AC464" s="7" t="s">
        <v>2481</v>
      </c>
      <c r="AD464" s="38" t="s">
        <v>96</v>
      </c>
      <c r="AE464" s="18" t="s">
        <v>192</v>
      </c>
      <c r="AF464" s="18" t="s">
        <v>2222</v>
      </c>
      <c r="AG464" s="18" t="s">
        <v>249</v>
      </c>
      <c r="AH464" s="1" t="s">
        <v>108</v>
      </c>
      <c r="AI464" s="1" t="s">
        <v>109</v>
      </c>
      <c r="AJ464" s="36">
        <f>IF(Table1[[#This Row],[Scope]]="Low",1,IF(Table1[[#This Row],[Scope]]="Medium",2,IF(Table1[[#This Row],[Scope]]="High",3,"")))</f>
        <v>2</v>
      </c>
      <c r="AK464" s="36">
        <v>0.5</v>
      </c>
      <c r="AL464" s="18" t="s">
        <v>33</v>
      </c>
      <c r="AM464" s="18" t="s">
        <v>2019</v>
      </c>
      <c r="AO464" s="18" t="str">
        <f>_xlfn.TEXTJOIN(", ",TRUE,Table1[[#This Row],[Primary Assignee]:[Tertiary Assignee]])</f>
        <v>Srivatsan Sampathkumar, Jaspreet Kaur</v>
      </c>
      <c r="AP464" s="18" t="s">
        <v>6</v>
      </c>
      <c r="AQ464" s="40">
        <v>45768</v>
      </c>
      <c r="AR464" s="40"/>
      <c r="AS464" s="40"/>
      <c r="AT464" s="39"/>
      <c r="AU464" s="48">
        <f>(Table1[[#This Row],[Start time]])</f>
        <v>45764.402592592603</v>
      </c>
      <c r="AV464" s="52" t="str">
        <f>IF(AND(Table1[[#This Row],[Current Status]]="Closed",AS464&lt;&gt;""),AS464-AU464,"")</f>
        <v/>
      </c>
    </row>
    <row r="465" spans="1:48" ht="58" x14ac:dyDescent="0.35">
      <c r="A465" s="20">
        <v>488</v>
      </c>
      <c r="B465" s="21">
        <v>45764.801516203697</v>
      </c>
      <c r="C465" s="21">
        <v>45764.803842592599</v>
      </c>
      <c r="D465" s="32" t="s">
        <v>93</v>
      </c>
      <c r="E465" s="18" t="s">
        <v>92</v>
      </c>
      <c r="F465" s="18" t="s">
        <v>90</v>
      </c>
      <c r="G465" s="18"/>
      <c r="H465" s="18" t="s">
        <v>234</v>
      </c>
      <c r="I465" s="18"/>
      <c r="J465" s="18"/>
      <c r="K465" s="18" t="s">
        <v>98</v>
      </c>
      <c r="L465" s="1"/>
      <c r="M465" s="34"/>
      <c r="N465" s="1" t="s">
        <v>96</v>
      </c>
      <c r="O465" s="18" t="s">
        <v>263</v>
      </c>
      <c r="P465" s="32" t="s">
        <v>264</v>
      </c>
      <c r="Q465" s="18"/>
      <c r="R465" s="18"/>
      <c r="S465" s="38">
        <v>45768</v>
      </c>
      <c r="T465" s="1" t="s">
        <v>697</v>
      </c>
      <c r="U465" s="18" t="s">
        <v>96</v>
      </c>
      <c r="V465" s="18" t="s">
        <v>2482</v>
      </c>
      <c r="W465" s="18" t="s">
        <v>2180</v>
      </c>
      <c r="X465" s="18" t="s">
        <v>101</v>
      </c>
      <c r="Y465" s="18" t="s">
        <v>2483</v>
      </c>
      <c r="Z465" s="18"/>
      <c r="AA465" s="18" t="s">
        <v>104</v>
      </c>
      <c r="AB465" s="38">
        <v>45772</v>
      </c>
      <c r="AC465" s="7" t="s">
        <v>2456</v>
      </c>
      <c r="AD465" s="38" t="s">
        <v>96</v>
      </c>
      <c r="AE465" s="18" t="s">
        <v>120</v>
      </c>
      <c r="AF465" s="18" t="s">
        <v>2484</v>
      </c>
      <c r="AG465" s="18" t="s">
        <v>562</v>
      </c>
      <c r="AH465" s="1" t="s">
        <v>108</v>
      </c>
      <c r="AI465" s="1" t="s">
        <v>166</v>
      </c>
      <c r="AJ465" s="36">
        <f>IF(Table1[[#This Row],[Scope]]="Low",1,IF(Table1[[#This Row],[Scope]]="Medium",2,IF(Table1[[#This Row],[Scope]]="High",3,"")))</f>
        <v>3</v>
      </c>
      <c r="AK465" s="36">
        <v>0.5</v>
      </c>
      <c r="AL465" s="18" t="s">
        <v>20</v>
      </c>
      <c r="AM465" s="18" t="s">
        <v>2485</v>
      </c>
      <c r="AO465" s="18" t="str">
        <f>_xlfn.TEXTJOIN(", ",TRUE,Table1[[#This Row],[Primary Assignee]:[Tertiary Assignee]])</f>
        <v>Eric Lied , Joseph Brakohiapa</v>
      </c>
      <c r="AP465" s="18" t="s">
        <v>6</v>
      </c>
      <c r="AQ465" s="40">
        <v>45768</v>
      </c>
      <c r="AR465" s="40"/>
      <c r="AS465" s="40"/>
      <c r="AT465" s="39"/>
      <c r="AU465" s="48">
        <f>(Table1[[#This Row],[Start time]])</f>
        <v>45764.801516203697</v>
      </c>
      <c r="AV465" s="52" t="str">
        <f>IF(AND(Table1[[#This Row],[Current Status]]="Closed",AS465&lt;&gt;""),AS465-AU465,"")</f>
        <v/>
      </c>
    </row>
    <row r="466" spans="1:48" ht="130.5" x14ac:dyDescent="0.35">
      <c r="A466" s="20">
        <v>489</v>
      </c>
      <c r="B466" s="21">
        <v>45765.473344907397</v>
      </c>
      <c r="C466" s="21">
        <v>45765.473541666703</v>
      </c>
      <c r="D466" s="32" t="s">
        <v>2486</v>
      </c>
      <c r="E466" s="18" t="s">
        <v>2487</v>
      </c>
      <c r="F466" s="18" t="s">
        <v>176</v>
      </c>
      <c r="G466" s="18"/>
      <c r="H466" s="18"/>
      <c r="I466" s="18"/>
      <c r="J466" s="18" t="s">
        <v>866</v>
      </c>
      <c r="K466" s="18" t="s">
        <v>96</v>
      </c>
      <c r="L466" s="1" t="s">
        <v>2429</v>
      </c>
      <c r="M466" s="34" t="s">
        <v>2428</v>
      </c>
      <c r="N466" s="1" t="s">
        <v>96</v>
      </c>
      <c r="O466" s="18" t="s">
        <v>1539</v>
      </c>
      <c r="P466" s="32" t="s">
        <v>1540</v>
      </c>
      <c r="Q466" s="18"/>
      <c r="R466" s="18"/>
      <c r="S466" s="38">
        <v>45765</v>
      </c>
      <c r="T466" s="1" t="s">
        <v>740</v>
      </c>
      <c r="U466" s="18" t="s">
        <v>96</v>
      </c>
      <c r="V466" s="91"/>
      <c r="W466" s="18" t="s">
        <v>2488</v>
      </c>
      <c r="X466" s="18" t="s">
        <v>139</v>
      </c>
      <c r="Y466" s="18" t="s">
        <v>2489</v>
      </c>
      <c r="Z466" s="18"/>
      <c r="AA466" s="18" t="s">
        <v>104</v>
      </c>
      <c r="AB466" s="38">
        <v>45770</v>
      </c>
      <c r="AC466" s="7" t="s">
        <v>2490</v>
      </c>
      <c r="AD466" s="38" t="s">
        <v>96</v>
      </c>
      <c r="AE466" s="18" t="s">
        <v>192</v>
      </c>
      <c r="AF466" s="18" t="s">
        <v>2491</v>
      </c>
      <c r="AG466" s="18" t="s">
        <v>2492</v>
      </c>
      <c r="AH466" s="1" t="s">
        <v>108</v>
      </c>
      <c r="AI466" s="1" t="s">
        <v>109</v>
      </c>
      <c r="AJ466" s="36">
        <f>IF(Table1[[#This Row],[Scope]]="Low",1,IF(Table1[[#This Row],[Scope]]="Medium",2,IF(Table1[[#This Row],[Scope]]="High",3,"")))</f>
        <v>2</v>
      </c>
      <c r="AK466" s="36">
        <v>0.25</v>
      </c>
      <c r="AL466" s="18" t="s">
        <v>27</v>
      </c>
      <c r="AM466" s="18"/>
      <c r="AO466" s="18" t="str">
        <f>_xlfn.TEXTJOIN(", ",TRUE,Table1[[#This Row],[Primary Assignee]:[Tertiary Assignee]])</f>
        <v xml:space="preserve">Jill T. Perkins </v>
      </c>
      <c r="AP466" s="18" t="s">
        <v>6</v>
      </c>
      <c r="AQ466" s="40">
        <v>45765</v>
      </c>
      <c r="AR466" s="40"/>
      <c r="AS466" s="40"/>
      <c r="AT466" s="97" t="s">
        <v>2493</v>
      </c>
      <c r="AU466" s="48">
        <f>(Table1[[#This Row],[Start time]])</f>
        <v>45765.473344907397</v>
      </c>
      <c r="AV466" s="52" t="str">
        <f>IF(AND(Table1[[#This Row],[Current Status]]="Closed",AS466&lt;&gt;""),AS466-AU466,"")</f>
        <v/>
      </c>
    </row>
    <row r="471" spans="1:48" x14ac:dyDescent="0.35">
      <c r="C471" s="61"/>
    </row>
    <row r="474" spans="1:48" x14ac:dyDescent="0.35">
      <c r="F474"/>
      <c r="H474"/>
      <c r="AK474"/>
      <c r="AM474"/>
      <c r="AN474"/>
      <c r="AO474"/>
      <c r="AP474"/>
      <c r="AQ474"/>
      <c r="AR474"/>
      <c r="AS474"/>
      <c r="AU474"/>
    </row>
  </sheetData>
  <conditionalFormatting sqref="A189">
    <cfRule type="duplicateValues" dxfId="18" priority="22"/>
  </conditionalFormatting>
  <conditionalFormatting sqref="B365:C365">
    <cfRule type="duplicateValues" dxfId="17" priority="16"/>
  </conditionalFormatting>
  <conditionalFormatting sqref="C471">
    <cfRule type="duplicateValues" dxfId="16" priority="15"/>
  </conditionalFormatting>
  <conditionalFormatting sqref="AW412 C474 A190:A1048576 A1:A188 E474 G474 I474 K474 M474 O474 Q474 S474 U474 W474 Y474 AA474 AC474 AE474 AG474 AI474 AK474 AM474 AR474 AT474">
    <cfRule type="duplicateValues" dxfId="15" priority="24"/>
  </conditionalFormatting>
  <conditionalFormatting sqref="V1:V1048576">
    <cfRule type="duplicateValues" dxfId="14" priority="2"/>
  </conditionalFormatting>
  <conditionalFormatting sqref="AQ475:AQ1048576 AQ1:AQ473">
    <cfRule type="expression" dxfId="13" priority="19">
      <formula>AND(AP1="In-Progress",AQ1="")</formula>
    </cfRule>
  </conditionalFormatting>
  <conditionalFormatting sqref="AR1:AR378 AR380:AR409 AR411:AR445 AR447:AR473 AR475:AR1048576">
    <cfRule type="expression" dxfId="12" priority="18">
      <formula>AND(AP1="On Hold",AR1="")</formula>
    </cfRule>
  </conditionalFormatting>
  <conditionalFormatting sqref="AR270">
    <cfRule type="expression" dxfId="11" priority="26">
      <formula>AND(AP270="Closed",AR270="")</formula>
    </cfRule>
  </conditionalFormatting>
  <conditionalFormatting sqref="AR410">
    <cfRule type="expression" dxfId="10" priority="8">
      <formula>AND(#REF!="In-Progress",AR410="")</formula>
    </cfRule>
  </conditionalFormatting>
  <conditionalFormatting sqref="AR446">
    <cfRule type="expression" dxfId="9" priority="1">
      <formula>AND(#REF!="In-Progress",AR446="")</formula>
    </cfRule>
  </conditionalFormatting>
  <conditionalFormatting sqref="AS1:AS269 AS271:AS352 AS354:AS383 AS385:AS466 AS469:AS473 AS475:AS1048576">
    <cfRule type="expression" dxfId="8" priority="20">
      <formula>AND(AP1="Closed",AS1="")</formula>
    </cfRule>
  </conditionalFormatting>
  <conditionalFormatting sqref="AS353">
    <cfRule type="expression" dxfId="7" priority="9">
      <formula>AND(AQ353="In-Progress",AS353="")</formula>
    </cfRule>
  </conditionalFormatting>
  <conditionalFormatting sqref="AS379">
    <cfRule type="expression" dxfId="6" priority="90">
      <formula>AND(AP379="On Hold",AS379="")</formula>
    </cfRule>
  </conditionalFormatting>
  <conditionalFormatting sqref="AS384">
    <cfRule type="expression" dxfId="5" priority="10">
      <formula>AND(AQ384="In-Progress",AS384="")</formula>
    </cfRule>
  </conditionalFormatting>
  <conditionalFormatting sqref="AS467">
    <cfRule type="expression" dxfId="4" priority="154">
      <formula>AND(AP468="Closed",AS467="")</formula>
    </cfRule>
  </conditionalFormatting>
  <dataValidations count="1">
    <dataValidation type="date" operator="greaterThanOrEqual" allowBlank="1" showInputMessage="1" showErrorMessage="1" errorTitle="Date Required (MM/DD/YYYY)" error="Please populate the requested date. Thanks!" sqref="AQ270:AR270 AQ475:AS1048576 AS379 AQ271:AS378 AQ379 AS467 AQ469:AS473 AQ467:AR468 AQ2:AS269 AQ380:AS466" xr:uid="{C546141D-2704-4D89-8A4F-98C091056FAB}">
      <formula1>44562</formula1>
    </dataValidation>
  </dataValidations>
  <hyperlinks>
    <hyperlink ref="M74" r:id="rId1" xr:uid="{3257CCCB-9E9D-4D73-A8D1-56270F8A259B}"/>
    <hyperlink ref="M91" r:id="rId2" xr:uid="{49E39243-A2C7-4AB1-9C46-3BF8EC0E1985}"/>
    <hyperlink ref="M92" r:id="rId3" xr:uid="{C9B826E2-DFFA-4260-9B45-2E0F592E258C}"/>
    <hyperlink ref="M93" r:id="rId4" xr:uid="{B4A60987-8D32-47E9-925B-21098476F00D}"/>
    <hyperlink ref="M94" r:id="rId5" xr:uid="{6A52CA4C-90A6-484A-9EC4-C43F7062339B}"/>
    <hyperlink ref="M67" r:id="rId6" xr:uid="{20D75A14-7DB0-4B53-A5E3-A362D7618D6E}"/>
    <hyperlink ref="D119" r:id="rId7" xr:uid="{24179E25-B69F-4937-8EF1-947819CDC38B}"/>
    <hyperlink ref="P85" r:id="rId8" xr:uid="{0CD5F971-E5B5-4260-BB79-0D053812943D}"/>
    <hyperlink ref="D153" r:id="rId9" xr:uid="{60645780-7F39-415E-B54F-BECADBC0FA6E}"/>
    <hyperlink ref="M166" r:id="rId10" xr:uid="{CB2032D6-0628-4D0A-8433-32D521828674}"/>
    <hyperlink ref="P166" r:id="rId11" xr:uid="{824B8228-58D6-4B18-B741-D754BD4CD2B3}"/>
    <hyperlink ref="M167" r:id="rId12" xr:uid="{61A6F294-8CE0-45AE-B499-5D19F1C78075}"/>
    <hyperlink ref="P167" r:id="rId13" xr:uid="{58AC189A-74FA-4CEF-AFBA-106AC9A8F0BA}"/>
    <hyperlink ref="D99" r:id="rId14" xr:uid="{A8F92397-BD44-4CF4-B101-01E4FBEDE1EB}"/>
    <hyperlink ref="D54" r:id="rId15" xr:uid="{0AB7CF46-F767-49AC-9A84-23B78F15D29A}"/>
    <hyperlink ref="D181" r:id="rId16" xr:uid="{B0C8B90B-A365-48BE-A817-889293F6D3E7}"/>
    <hyperlink ref="AF173" r:id="rId17" xr:uid="{2580BDE9-BD26-423D-87AB-D79315648273}"/>
    <hyperlink ref="AF189" r:id="rId18" display="../_layouts/OneNote.aspx?id=%2Fsites%2FHCSalesCoE%2FShared%20Documents%2FGeneral%2F03.%20HC%20GTM%20Pod%20Ops%2FSOP%20%26%20Structure%2FHC%20GTM%20Pod%20Intake%20Calls&amp;wd=target%28Call%20Questions%20and%20Notes.one%7C9089F8A2-E485-4D14-8D75-A5B86BE1EE65%2FNYL%20-%20New%20York%20Life%7C443510B5-1C8C-4BD2-AF78-9A113F93D6BB%2F%29" xr:uid="{79A94CC7-DE5A-4747-A2F3-9F246A4BF04C}"/>
    <hyperlink ref="P173" r:id="rId19" xr:uid="{F395BEEB-04DF-4888-BA9D-CE4F2767EBCF}"/>
    <hyperlink ref="P188" r:id="rId20" xr:uid="{D35791D1-EF92-4CAE-9B14-04E1A87BDB52}"/>
    <hyperlink ref="D193" r:id="rId21" xr:uid="{57A345C7-5AC4-49B9-997F-E87C7E5F51D2}"/>
    <hyperlink ref="D199" r:id="rId22" xr:uid="{B3F1BED7-90C4-4C67-8ECB-9C895D656F3C}"/>
    <hyperlink ref="AT209" r:id="rId23" display="Per requestor: I was looking for a formal PMO coach plus graphics support; Scope is actuarial outsourcing, $10M deal, RFP due 10/16." xr:uid="{7782AA04-DAAD-4917-8267-68F88762C635}"/>
    <hyperlink ref="AT210" r:id="rId24" xr:uid="{04EA7E06-EA17-4C71-9253-D2AEBB0F9842}"/>
    <hyperlink ref="AT215" r:id="rId25" display="Intake Call" xr:uid="{90257312-84A0-41F4-AD92-97548C57385E}"/>
    <hyperlink ref="AT217" r:id="rId26" xr:uid="{5404E521-B1BB-42D8-9A6E-0A3AB6861DCE}"/>
    <hyperlink ref="AT222" r:id="rId27" display="Intake Call" xr:uid="{ED483F89-3808-4965-8198-25C7DBE8E7DE}"/>
    <hyperlink ref="AT223" r:id="rId28" xr:uid="{8293241F-03D4-497C-ADC9-A19DA023451D}"/>
    <hyperlink ref="AT224" r:id="rId29" xr:uid="{DFBD69FA-02BF-4ED4-A4F3-AF2DC2805CBD}"/>
    <hyperlink ref="P114" r:id="rId30" xr:uid="{AABCEA66-0F2B-46C8-974C-45D0A8F64ABF}"/>
    <hyperlink ref="AT225" r:id="rId31" xr:uid="{56857C2E-CBA3-4F01-8363-45769A8406DB}"/>
    <hyperlink ref="AT227" r:id="rId32" display="Intake Call" xr:uid="{12F22993-83B3-41A3-BCBC-2EC85FC997F0}"/>
    <hyperlink ref="D227" r:id="rId33" xr:uid="{D330B6C6-EEE5-4711-8384-39506EC17A6A}"/>
    <hyperlink ref="AT230" r:id="rId34" xr:uid="{47FCE6F6-5809-49BA-9EF1-D77DFB239E87}"/>
    <hyperlink ref="AT232" r:id="rId35" location="UGI%20SAP&amp;section-id=%7BDC33B3B3-C0A1-4E22-9DE9-343FDC9A23CB%7D&amp;page-id=%7B9D09214D-0968-4AAD-95AC-2806B0FFEA2A%7D&amp;end" xr:uid="{CA60DA71-CB22-4786-B039-77897FB53120}"/>
    <hyperlink ref="AT234" r:id="rId36" xr:uid="{4A3D035C-8B0D-4596-B1A9-46F62CBFA0F5}"/>
    <hyperlink ref="AT236" r:id="rId37" display="Intake Call" xr:uid="{1974D2E5-1E0E-4933-9932-0691F28D7DD3}"/>
    <hyperlink ref="P237" r:id="rId38" xr:uid="{67E72022-BDF2-4314-A8E1-68211EB6999F}"/>
    <hyperlink ref="AT238" r:id="rId39" display="Intake Call" xr:uid="{0F9E0152-0A11-4686-8E9A-747D7ED0A344}"/>
    <hyperlink ref="D239" r:id="rId40" xr:uid="{AD6A635B-A1C2-49EB-A3BC-5B9D4F0B3C22}"/>
    <hyperlink ref="AT242" r:id="rId41" display="Intake Call" xr:uid="{16E8A2A2-0B5E-4424-8720-1CD7516E850B}"/>
    <hyperlink ref="M201" r:id="rId42" xr:uid="{572F7883-5B63-48BE-8982-FEF99D4DBCBD}"/>
    <hyperlink ref="P215" r:id="rId43" xr:uid="{A6126C9A-46A1-4212-B834-00A2CD7CE9BC}"/>
    <hyperlink ref="P184" r:id="rId44" xr:uid="{E527484A-331B-4AE6-8F79-A6DB3307A3E1}"/>
    <hyperlink ref="P170" r:id="rId45" xr:uid="{C0C6C651-93D4-402D-B4F2-41D915952D94}"/>
    <hyperlink ref="P242" r:id="rId46" xr:uid="{06A50584-8586-49ED-852F-B6E7288BD2BC}"/>
    <hyperlink ref="P241" r:id="rId47" xr:uid="{1B00ECC1-20A9-4996-BCF0-51AAED3CB379}"/>
    <hyperlink ref="AT248" r:id="rId48" display="../../../../../../_layouts/OneNote.aspx?id=%2Fsites%2FHCSalesCoE%2FShared%20Documents%2FGeneral%2F04.%20HC%20GTM%20Pod%20OneNote%2FHC%20GTM%20Pod%20OneNote&amp;wd=target%28Intake%20Calls.one%7CDC33B3B3-C0A1-4E22-9DE9-343FDC9A23CB%2FCostco%7C85765FE7-7D77-4F17-AC9D-7C6AD499C355%2F%29" xr:uid="{75C26458-F7FB-460D-8953-6A7A9B8AF9BA}"/>
    <hyperlink ref="M245" r:id="rId49" xr:uid="{17ECA650-92C9-4597-A203-60AC27CD4556}"/>
    <hyperlink ref="AT257" r:id="rId50" display="../../../../../../_layouts/OneNote.aspx?id=%2Fsites%2FHCSalesCoE%2FShared%20Documents%2FGeneral%2F04.%20HC%20GTM%20Pod%20OneNote%2FHC%20GTM%20Pod%20OneNote&amp;wd=target%28Intake%20Calls.one%7CDC33B3B3-C0A1-4E22-9DE9-343FDC9A23CB%2FCook%20County%20Health%20%26%20Hospitals%7C88F98353-3617-41B0-B7F1-68D942568EDC%2F%29" xr:uid="{86C891CD-4745-4B2E-BB75-44106ACA02BB}"/>
    <hyperlink ref="AT261" r:id="rId51" xr:uid="{B8D0FE79-C72F-47FD-B02B-A32915EE27A0}"/>
    <hyperlink ref="D257" r:id="rId52" xr:uid="{2FFD7AAE-E755-411B-864A-D7E3754EB340}"/>
    <hyperlink ref="D264" r:id="rId53" xr:uid="{C675222A-B01A-4A54-976B-74431FF7E991}"/>
    <hyperlink ref="AT273" r:id="rId54" xr:uid="{E279702A-1A96-4AC6-AF82-55E885DC5CD4}"/>
    <hyperlink ref="AT279" r:id="rId55" xr:uid="{62D6C44D-B335-46FA-A7A6-77FB736DC52A}"/>
    <hyperlink ref="AT278" r:id="rId56" xr:uid="{17E8BAC1-4277-47C7-B43D-E3A38ABD9FC2}"/>
    <hyperlink ref="AT281" r:id="rId57" display="../../../../../../_layouts/OneNote.aspx?id=%2Fsites%2FHCSalesCoE%2FShared%20Documents%2FGeneral%2F04.%20HC%20GTM%20Pod%20OneNote%2FHC%20GTM%20Pod%20OneNote&amp;wd=target%28Intake%20Calls.one%7CDC33B3B3-C0A1-4E22-9DE9-343FDC9A23CB%2FBloomin%27%20Brands%7C2CE12D06-E57A-4A7D-9B65-DB0B31E59579%2F%29" xr:uid="{4C30B378-3389-479F-9A2A-CA2C0E73AA75}"/>
    <hyperlink ref="AT290" r:id="rId58" xr:uid="{90127C96-729D-4B2E-896A-27FCF8F0E462}"/>
    <hyperlink ref="AT288" r:id="rId59" xr:uid="{4DC596CF-BD11-4853-92ED-61637CC3C64A}"/>
    <hyperlink ref="AT287" r:id="rId60" display="../../../../../../_layouts/OneNote.aspx?id=%2Fsites%2FHCSalesCoE%2FShared%20Documents%2FGeneral%2F04.%20HC%20GTM%20Pod%20OneNote%2FHC%20GTM%20Pod%20OneNote&amp;wd=target%28Intake%20Calls.one%7CDC33B3B3-C0A1-4E22-9DE9-343FDC9A23CB%2FVermont%20Electric%20and%20Power%7C3D9A7F05-99B3-4B16-934D-2F1D535BE5ED%2F%29" xr:uid="{31F63926-A23E-4643-97BB-7BD4C80D6BEF}"/>
    <hyperlink ref="D288" r:id="rId61" xr:uid="{BC202438-785C-4354-BE48-0257CED3D63A}"/>
    <hyperlink ref="AT298" r:id="rId62" xr:uid="{03955540-2AFB-41D7-832C-5FAD2F4E5CDC}"/>
    <hyperlink ref="AT301" r:id="rId63" xr:uid="{BB337517-1B9B-49C8-B68D-33D7411D871A}"/>
    <hyperlink ref="D304" r:id="rId64" xr:uid="{6AF191A8-4032-457E-B2EB-0DE637FA1FD9}"/>
    <hyperlink ref="D308" r:id="rId65" xr:uid="{48404E29-871A-4822-ABBC-C6340915AA51}"/>
    <hyperlink ref="D317" r:id="rId66" xr:uid="{EF16D486-F7C1-4794-8C76-8BBD937FB6E1}"/>
    <hyperlink ref="D327" r:id="rId67" xr:uid="{872401BC-C7AA-496B-BBE5-7291F68B28BA}"/>
    <hyperlink ref="P331" r:id="rId68" xr:uid="{EFAC3F92-81DF-4A4C-B43F-062961770629}"/>
    <hyperlink ref="D336" r:id="rId69" xr:uid="{A9DE757E-DB48-42D4-B330-73502A4182A6}"/>
    <hyperlink ref="D312" r:id="rId70" xr:uid="{50A05B1F-4F53-4F2B-8047-684F1C14E676}"/>
    <hyperlink ref="P382" r:id="rId71" xr:uid="{4DE6393B-1B44-4BCF-B291-8BDCCB845F4A}"/>
    <hyperlink ref="M387" r:id="rId72" xr:uid="{FEE13CB6-E4A4-4124-A0CD-6F90360EB000}"/>
    <hyperlink ref="D410" r:id="rId73" xr:uid="{9F1E6763-C58A-498A-8BCC-3147DD087055}"/>
    <hyperlink ref="M421" r:id="rId74" xr:uid="{2A8FE4B8-E355-412F-907E-293351286642}"/>
    <hyperlink ref="D427" r:id="rId75" xr:uid="{E339BFC7-5F4D-4F0A-8BB6-4B7ECA0B3482}"/>
    <hyperlink ref="P427" r:id="rId76" xr:uid="{056A50A3-6973-4FE0-A724-FE505E2D6A2B}"/>
  </hyperlinks>
  <pageMargins left="0.7" right="0.7" top="0.75" bottom="0.75" header="0.3" footer="0.3"/>
  <pageSetup paperSize="9" orientation="portrait" r:id="rId77"/>
  <legacyDrawing r:id="rId78"/>
  <tableParts count="1">
    <tablePart r:id="rId79"/>
  </tableParts>
  <extLst>
    <ext xmlns:x14="http://schemas.microsoft.com/office/spreadsheetml/2009/9/main" uri="{CCE6A557-97BC-4b89-ADB6-D9C93CAAB3DF}">
      <x14:dataValidations xmlns:xm="http://schemas.microsoft.com/office/excel/2006/main" count="8">
        <x14:dataValidation type="list" allowBlank="1" showInputMessage="1" showErrorMessage="1" xr:uid="{024B354F-65AB-496A-8E27-A414FC25F35B}">
          <x14:formula1>
            <xm:f>#REF!</xm:f>
          </x14:formula1>
          <xm:sqref>AK475:AK1048576 AK1:AK188 AK190:AK473</xm:sqref>
        </x14:dataValidation>
        <x14:dataValidation type="list" allowBlank="1" showInputMessage="1" showErrorMessage="1" xr:uid="{6F5A65FA-5270-4AEE-99AB-83C2D6DD037C}">
          <x14:formula1>
            <xm:f>#REF!</xm:f>
          </x14:formula1>
          <xm:sqref>AI475:AI1048576 AI1:AI188 AI190:AI473</xm:sqref>
        </x14:dataValidation>
        <x14:dataValidation type="list" allowBlank="1" showInputMessage="1" showErrorMessage="1" xr:uid="{F674910D-5682-45F9-8A69-4A125D121E36}">
          <x14:formula1>
            <xm:f>#REF!</xm:f>
          </x14:formula1>
          <xm:sqref>AH475:AH1048576 AH1:AH473</xm:sqref>
        </x14:dataValidation>
        <x14:dataValidation type="list" allowBlank="1" showInputMessage="1" showErrorMessage="1" xr:uid="{62383E0C-5F8F-4C97-8469-6E0442ABA27D}">
          <x14:formula1>
            <xm:f>#REF!</xm:f>
          </x14:formula1>
          <xm:sqref>AP475:AP1048576 AP2:AP473</xm:sqref>
        </x14:dataValidation>
        <x14:dataValidation type="list" allowBlank="1" showInputMessage="1" showErrorMessage="1" xr:uid="{7885968D-FFEC-44A5-8DE9-1C9AF3319944}">
          <x14:formula1>
            <xm:f>#REF!</xm:f>
          </x14:formula1>
          <xm:sqref>AN321:AN339 AL475:AN1048576 AL467:AN473 AL333:AL339 AL2:AL331 AM2:AM339 AN1:AN319</xm:sqref>
        </x14:dataValidation>
        <x14:dataValidation type="list" allowBlank="1" showInputMessage="1" showErrorMessage="1" xr:uid="{DCEA6718-C81C-4A73-A4B3-1F683D1270AF}">
          <x14:formula1>
            <xm:f>#REF!</xm:f>
          </x14:formula1>
          <xm:sqref>AN320 AL161:AN161 AL340:AN466</xm:sqref>
        </x14:dataValidation>
        <x14:dataValidation type="list" allowBlank="1" showInputMessage="1" showErrorMessage="1" xr:uid="{88E29BCF-8E2C-4FD3-B1F0-D7411BF3859D}">
          <x14:formula1>
            <xm:f>#REF!</xm:f>
          </x14:formula1>
          <xm:sqref>AL332</xm:sqref>
        </x14:dataValidation>
        <x14:dataValidation type="list" allowBlank="1" showInputMessage="1" showErrorMessage="1" xr:uid="{762698A2-E1BC-40C8-AC3C-05EC1055DB49}">
          <x14:formula1>
            <xm:f>#REF!</xm:f>
          </x14:formula1>
          <xm:sqref>AW424:AW425 AW435:AW436 AW451 AW457 AW2:AW410 AW431 AW440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election activeCell="D26" sqref="D26"/>
    </sheetView>
  </sheetViews>
  <sheetFormatPr defaultColWidth="8.81640625" defaultRowHeight="14.5" x14ac:dyDescent="0.35"/>
  <sheetData>
    <row r="1" spans="1:1" x14ac:dyDescent="0.35">
      <c r="A1" t="s">
        <v>2494</v>
      </c>
    </row>
    <row r="2" spans="1:1" x14ac:dyDescent="0.35">
      <c r="A2" t="s">
        <v>2495</v>
      </c>
    </row>
    <row r="3" spans="1:1" x14ac:dyDescent="0.35">
      <c r="A3" t="s">
        <v>2496</v>
      </c>
    </row>
    <row r="4" spans="1:1" x14ac:dyDescent="0.35">
      <c r="A4">
        <v>464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2556E-B0CF-4077-A367-966313B1F2D0}">
  <dimension ref="A1:DC178"/>
  <sheetViews>
    <sheetView topLeftCell="I1" zoomScale="70" zoomScaleNormal="70" workbookViewId="0">
      <selection activeCell="I1" sqref="I1"/>
    </sheetView>
  </sheetViews>
  <sheetFormatPr defaultColWidth="8.81640625" defaultRowHeight="14.5" x14ac:dyDescent="0.35"/>
  <cols>
    <col min="1" max="1" width="16.453125" hidden="1" customWidth="1"/>
    <col min="2" max="2" width="10.453125" hidden="1" customWidth="1"/>
    <col min="3" max="3" width="4.1796875" style="3" hidden="1" customWidth="1"/>
    <col min="4" max="4" width="5.1796875" style="3" hidden="1" customWidth="1"/>
    <col min="5" max="5" width="4.81640625" style="3" hidden="1" customWidth="1"/>
    <col min="6" max="6" width="4.1796875" style="3" hidden="1" customWidth="1"/>
    <col min="7" max="7" width="2.1796875" hidden="1" customWidth="1"/>
    <col min="8" max="8" width="15.81640625" hidden="1" customWidth="1"/>
    <col min="9" max="9" width="5" customWidth="1"/>
    <col min="10" max="10" width="5" bestFit="1" customWidth="1"/>
    <col min="11" max="12" width="4" bestFit="1" customWidth="1"/>
    <col min="13" max="14" width="5" bestFit="1" customWidth="1"/>
    <col min="15" max="15" width="4" bestFit="1" customWidth="1"/>
    <col min="16" max="16" width="5" bestFit="1" customWidth="1"/>
    <col min="17" max="17" width="4" bestFit="1" customWidth="1"/>
    <col min="18" max="23" width="5" bestFit="1" customWidth="1"/>
    <col min="24" max="32" width="4" customWidth="1"/>
    <col min="33" max="33" width="5" customWidth="1"/>
    <col min="34" max="34" width="6.1796875" customWidth="1"/>
    <col min="35" max="35" width="5" customWidth="1"/>
    <col min="36" max="36" width="4" customWidth="1"/>
    <col min="37" max="37" width="5" customWidth="1"/>
    <col min="38" max="38" width="88" hidden="1" customWidth="1"/>
    <col min="39" max="39" width="10.453125" hidden="1" customWidth="1"/>
    <col min="40" max="40" width="6.81640625" hidden="1" customWidth="1"/>
    <col min="41" max="41" width="7.81640625" hidden="1" customWidth="1"/>
    <col min="42" max="42" width="10.81640625" hidden="1" customWidth="1"/>
    <col min="43" max="43" width="10.453125" hidden="1" customWidth="1"/>
    <col min="44" max="44" width="22.453125" hidden="1" customWidth="1"/>
    <col min="45" max="45" width="26.1796875" customWidth="1"/>
    <col min="46" max="46" width="46.453125" bestFit="1" customWidth="1"/>
    <col min="47" max="47" width="5.1796875" bestFit="1" customWidth="1"/>
    <col min="48" max="48" width="3.1796875" bestFit="1" customWidth="1"/>
    <col min="49" max="49" width="30.453125" bestFit="1" customWidth="1"/>
    <col min="50" max="50" width="3.453125" bestFit="1" customWidth="1"/>
    <col min="51" max="51" width="12.453125" hidden="1" customWidth="1"/>
    <col min="52" max="52" width="20.453125" hidden="1" customWidth="1"/>
    <col min="53" max="53" width="10.81640625" hidden="1" customWidth="1"/>
    <col min="54" max="54" width="16" hidden="1" customWidth="1"/>
    <col min="55" max="55" width="4.1796875" customWidth="1"/>
    <col min="56" max="56" width="18.453125" bestFit="1" customWidth="1"/>
    <col min="57" max="57" width="15.81640625" bestFit="1" customWidth="1"/>
    <col min="58" max="58" width="28" bestFit="1" customWidth="1"/>
    <col min="59" max="59" width="15.1796875" bestFit="1" customWidth="1"/>
    <col min="60" max="60" width="22.81640625" bestFit="1" customWidth="1"/>
    <col min="61" max="61" width="4.1796875" bestFit="1" customWidth="1"/>
    <col min="62" max="62" width="11.81640625" bestFit="1" customWidth="1"/>
    <col min="63" max="63" width="26.81640625" bestFit="1" customWidth="1"/>
    <col min="64" max="64" width="26.1796875" bestFit="1" customWidth="1"/>
    <col min="65" max="65" width="10.81640625" bestFit="1" customWidth="1"/>
    <col min="66" max="66" width="6.81640625" bestFit="1" customWidth="1"/>
    <col min="67" max="67" width="10.81640625" bestFit="1" customWidth="1"/>
    <col min="68" max="68" width="5" bestFit="1" customWidth="1"/>
    <col min="69" max="69" width="2.81640625" bestFit="1" customWidth="1"/>
    <col min="70" max="71" width="5" bestFit="1" customWidth="1"/>
    <col min="72" max="72" width="4" bestFit="1" customWidth="1"/>
    <col min="73" max="77" width="5" bestFit="1" customWidth="1"/>
    <col min="78" max="78" width="4" bestFit="1" customWidth="1"/>
    <col min="79" max="80" width="5" bestFit="1" customWidth="1"/>
    <col min="81" max="81" width="4" bestFit="1" customWidth="1"/>
    <col min="82" max="82" width="5" bestFit="1" customWidth="1"/>
    <col min="83" max="83" width="2.81640625" bestFit="1" customWidth="1"/>
    <col min="84" max="85" width="4" bestFit="1" customWidth="1"/>
    <col min="86" max="87" width="5" bestFit="1" customWidth="1"/>
    <col min="88" max="88" width="4" bestFit="1" customWidth="1"/>
    <col min="89" max="89" width="5" bestFit="1" customWidth="1"/>
    <col min="90" max="90" width="4" bestFit="1" customWidth="1"/>
    <col min="91" max="93" width="5" bestFit="1" customWidth="1"/>
    <col min="94" max="94" width="4" bestFit="1" customWidth="1"/>
    <col min="95" max="96" width="5" bestFit="1" customWidth="1"/>
    <col min="97" max="98" width="4" bestFit="1" customWidth="1"/>
    <col min="99" max="102" width="5" bestFit="1" customWidth="1"/>
    <col min="103" max="105" width="4" bestFit="1" customWidth="1"/>
    <col min="106" max="106" width="6.453125" bestFit="1" customWidth="1"/>
    <col min="107" max="107" width="12.1796875" bestFit="1" customWidth="1"/>
  </cols>
  <sheetData>
    <row r="1" spans="1:57" x14ac:dyDescent="0.35">
      <c r="A1" s="6" t="s">
        <v>79</v>
      </c>
      <c r="B1" t="s">
        <v>2497</v>
      </c>
      <c r="C1"/>
      <c r="D1"/>
      <c r="E1"/>
      <c r="F1"/>
      <c r="AP1" s="6" t="s">
        <v>79</v>
      </c>
      <c r="AQ1" t="s">
        <v>2497</v>
      </c>
      <c r="AY1" s="6" t="s">
        <v>79</v>
      </c>
      <c r="AZ1" t="s">
        <v>2498</v>
      </c>
    </row>
    <row r="2" spans="1:57" x14ac:dyDescent="0.35">
      <c r="C2"/>
      <c r="D2"/>
      <c r="E2"/>
      <c r="F2"/>
    </row>
    <row r="3" spans="1:57" x14ac:dyDescent="0.35">
      <c r="A3" s="6" t="s">
        <v>2499</v>
      </c>
      <c r="B3" t="s">
        <v>2500</v>
      </c>
      <c r="C3"/>
      <c r="D3"/>
      <c r="E3"/>
      <c r="F3"/>
      <c r="AP3" s="6" t="s">
        <v>2499</v>
      </c>
      <c r="AQ3" t="s">
        <v>2500</v>
      </c>
      <c r="AY3" s="6" t="s">
        <v>2499</v>
      </c>
      <c r="AZ3" t="s">
        <v>2500</v>
      </c>
    </row>
    <row r="4" spans="1:57" x14ac:dyDescent="0.35">
      <c r="A4" s="4" t="s">
        <v>2501</v>
      </c>
      <c r="B4">
        <v>62</v>
      </c>
      <c r="C4"/>
      <c r="D4"/>
      <c r="E4"/>
      <c r="F4"/>
      <c r="AP4" s="4" t="s">
        <v>2502</v>
      </c>
      <c r="AQ4">
        <v>269</v>
      </c>
      <c r="AY4" s="4" t="s">
        <v>289</v>
      </c>
      <c r="AZ4">
        <v>1</v>
      </c>
    </row>
    <row r="5" spans="1:57" x14ac:dyDescent="0.35">
      <c r="A5" s="5" t="s">
        <v>2503</v>
      </c>
      <c r="B5">
        <v>17</v>
      </c>
      <c r="C5"/>
      <c r="D5"/>
      <c r="E5"/>
      <c r="F5"/>
      <c r="AP5" s="4" t="s">
        <v>2504</v>
      </c>
      <c r="AQ5">
        <v>3</v>
      </c>
      <c r="AY5" s="4" t="s">
        <v>90</v>
      </c>
      <c r="AZ5">
        <v>7</v>
      </c>
    </row>
    <row r="6" spans="1:57" x14ac:dyDescent="0.35">
      <c r="A6" s="5" t="s">
        <v>2505</v>
      </c>
      <c r="B6">
        <v>22</v>
      </c>
      <c r="C6"/>
      <c r="D6"/>
      <c r="E6"/>
      <c r="F6"/>
      <c r="AF6" s="2"/>
      <c r="AP6" s="4" t="s">
        <v>148</v>
      </c>
      <c r="AQ6">
        <v>68</v>
      </c>
      <c r="AY6" s="4" t="s">
        <v>176</v>
      </c>
      <c r="AZ6">
        <v>6</v>
      </c>
    </row>
    <row r="7" spans="1:57" x14ac:dyDescent="0.35">
      <c r="A7" s="5" t="s">
        <v>2506</v>
      </c>
      <c r="B7">
        <v>23</v>
      </c>
      <c r="C7"/>
      <c r="D7"/>
      <c r="AP7" s="4" t="s">
        <v>2507</v>
      </c>
      <c r="AQ7">
        <v>340</v>
      </c>
      <c r="AY7" s="4" t="s">
        <v>2507</v>
      </c>
      <c r="AZ7">
        <v>14</v>
      </c>
    </row>
    <row r="8" spans="1:57" x14ac:dyDescent="0.35">
      <c r="A8" s="4" t="s">
        <v>2508</v>
      </c>
      <c r="B8">
        <v>207</v>
      </c>
      <c r="C8"/>
      <c r="D8"/>
      <c r="AF8" s="2"/>
    </row>
    <row r="9" spans="1:57" s="3" customFormat="1" x14ac:dyDescent="0.35">
      <c r="A9" s="5" t="s">
        <v>2509</v>
      </c>
      <c r="B9">
        <v>41</v>
      </c>
      <c r="C9"/>
      <c r="D9"/>
      <c r="G9"/>
      <c r="H9"/>
      <c r="I9"/>
      <c r="AP9"/>
      <c r="AQ9"/>
      <c r="AR9"/>
      <c r="AY9"/>
      <c r="AZ9"/>
    </row>
    <row r="10" spans="1:57" s="3" customFormat="1" x14ac:dyDescent="0.35">
      <c r="A10" s="5" t="s">
        <v>2503</v>
      </c>
      <c r="B10">
        <v>49</v>
      </c>
      <c r="C10"/>
      <c r="D10"/>
      <c r="G10"/>
      <c r="H10"/>
      <c r="I10"/>
      <c r="AP10"/>
      <c r="AQ10"/>
      <c r="AR10"/>
      <c r="AY10"/>
      <c r="AZ10"/>
    </row>
    <row r="11" spans="1:57" s="3" customFormat="1" x14ac:dyDescent="0.35">
      <c r="A11" s="5" t="s">
        <v>2505</v>
      </c>
      <c r="B11">
        <v>53</v>
      </c>
      <c r="C11"/>
      <c r="D11"/>
      <c r="G11"/>
      <c r="H11"/>
      <c r="I11"/>
      <c r="AP11"/>
      <c r="AQ11"/>
      <c r="AR11"/>
      <c r="AY11"/>
      <c r="AZ11"/>
    </row>
    <row r="12" spans="1:57" s="3" customFormat="1" x14ac:dyDescent="0.35">
      <c r="A12" s="5" t="s">
        <v>2506</v>
      </c>
      <c r="B12">
        <v>64</v>
      </c>
      <c r="C12"/>
      <c r="D12"/>
      <c r="G12"/>
      <c r="H12"/>
      <c r="I12"/>
      <c r="AP12"/>
      <c r="AQ12"/>
      <c r="AR12"/>
      <c r="AY12"/>
      <c r="AZ12"/>
    </row>
    <row r="13" spans="1:57" s="3" customFormat="1" x14ac:dyDescent="0.35">
      <c r="A13" s="4" t="s">
        <v>2507</v>
      </c>
      <c r="B13">
        <v>269</v>
      </c>
      <c r="C13"/>
      <c r="D13"/>
      <c r="G13"/>
      <c r="H13"/>
      <c r="I13"/>
      <c r="AP13"/>
      <c r="AQ13"/>
      <c r="AR13"/>
      <c r="AY13"/>
      <c r="AZ13"/>
    </row>
    <row r="14" spans="1:57" s="3" customFormat="1" x14ac:dyDescent="0.35">
      <c r="A14"/>
      <c r="B14"/>
      <c r="C14"/>
      <c r="G14"/>
      <c r="H14"/>
      <c r="I14"/>
      <c r="AP14"/>
      <c r="AQ14"/>
      <c r="AR14"/>
      <c r="AY14"/>
      <c r="AZ14"/>
    </row>
    <row r="15" spans="1:57" s="3" customFormat="1" x14ac:dyDescent="0.35">
      <c r="A15"/>
      <c r="B15"/>
      <c r="C15"/>
      <c r="G15"/>
      <c r="H15"/>
      <c r="I15"/>
      <c r="AP15"/>
      <c r="AQ15"/>
      <c r="AR15"/>
      <c r="AY15"/>
      <c r="AZ15"/>
    </row>
    <row r="16" spans="1:57" s="3" customFormat="1" x14ac:dyDescent="0.35">
      <c r="A16"/>
      <c r="B16"/>
      <c r="C16"/>
      <c r="G16"/>
      <c r="H16"/>
      <c r="I16"/>
      <c r="AP16"/>
      <c r="AQ16"/>
      <c r="AR16"/>
      <c r="AY16"/>
      <c r="AZ16"/>
      <c r="BD16" s="6" t="s">
        <v>79</v>
      </c>
      <c r="BE16" t="s">
        <v>2497</v>
      </c>
    </row>
    <row r="17" spans="1:107" s="3" customFormat="1" x14ac:dyDescent="0.35">
      <c r="A17"/>
      <c r="B17"/>
      <c r="C17"/>
      <c r="G17"/>
      <c r="H17"/>
      <c r="I17"/>
      <c r="AP17"/>
      <c r="AQ17"/>
      <c r="AR17"/>
      <c r="AY17"/>
      <c r="AZ17"/>
    </row>
    <row r="18" spans="1:107" s="3" customFormat="1" x14ac:dyDescent="0.35">
      <c r="A18"/>
      <c r="B18"/>
      <c r="C18"/>
      <c r="G18"/>
      <c r="H18"/>
      <c r="I18"/>
      <c r="AP18"/>
      <c r="AQ18"/>
      <c r="AR18"/>
      <c r="AY18"/>
      <c r="AZ18"/>
      <c r="BD18" s="6" t="s">
        <v>2510</v>
      </c>
      <c r="BE18" s="6" t="s">
        <v>2511</v>
      </c>
      <c r="BF18"/>
      <c r="BG18"/>
      <c r="BH18"/>
      <c r="BI18"/>
      <c r="BJ18"/>
      <c r="BK18"/>
      <c r="BL18"/>
      <c r="BM18"/>
      <c r="BN18"/>
      <c r="BO18"/>
    </row>
    <row r="19" spans="1:107" s="3" customFormat="1" x14ac:dyDescent="0.35">
      <c r="A19"/>
      <c r="B19"/>
      <c r="C19"/>
      <c r="G19"/>
      <c r="H19"/>
      <c r="I19"/>
      <c r="AP19"/>
      <c r="AQ19"/>
      <c r="AR19"/>
      <c r="AY19"/>
      <c r="AZ19"/>
      <c r="BD19" s="6" t="s">
        <v>2499</v>
      </c>
      <c r="BE19" t="s">
        <v>202</v>
      </c>
      <c r="BF19" t="s">
        <v>130</v>
      </c>
      <c r="BG19" t="s">
        <v>189</v>
      </c>
      <c r="BH19" t="s">
        <v>101</v>
      </c>
      <c r="BI19" t="s">
        <v>149</v>
      </c>
      <c r="BJ19" t="s">
        <v>746</v>
      </c>
      <c r="BK19" t="s">
        <v>139</v>
      </c>
      <c r="BL19" t="s">
        <v>559</v>
      </c>
      <c r="BM19" t="s">
        <v>2507</v>
      </c>
      <c r="BN19"/>
      <c r="BO19"/>
    </row>
    <row r="20" spans="1:107" s="3" customFormat="1" x14ac:dyDescent="0.35">
      <c r="A20"/>
      <c r="B20"/>
      <c r="C20"/>
      <c r="G20"/>
      <c r="H20"/>
      <c r="I20"/>
      <c r="AP20"/>
      <c r="AQ20"/>
      <c r="AR20"/>
      <c r="AY20"/>
      <c r="AZ20"/>
      <c r="BD20" s="4" t="s">
        <v>2501</v>
      </c>
      <c r="BE20">
        <v>16</v>
      </c>
      <c r="BF20">
        <v>7</v>
      </c>
      <c r="BG20">
        <v>8</v>
      </c>
      <c r="BH20">
        <v>11</v>
      </c>
      <c r="BI20">
        <v>3</v>
      </c>
      <c r="BJ20"/>
      <c r="BK20">
        <v>17</v>
      </c>
      <c r="BL20"/>
      <c r="BM20">
        <v>62</v>
      </c>
      <c r="BN20"/>
      <c r="BO20"/>
    </row>
    <row r="21" spans="1:107" s="3" customFormat="1" x14ac:dyDescent="0.35">
      <c r="A21"/>
      <c r="B21"/>
      <c r="C21"/>
      <c r="G21"/>
      <c r="H21"/>
      <c r="I21"/>
      <c r="AP21"/>
      <c r="AQ21"/>
      <c r="AR21"/>
      <c r="AY21"/>
      <c r="AZ21"/>
      <c r="BD21" s="5" t="s">
        <v>2503</v>
      </c>
      <c r="BE21">
        <v>2</v>
      </c>
      <c r="BF21">
        <v>3</v>
      </c>
      <c r="BG21">
        <v>4</v>
      </c>
      <c r="BH21">
        <v>4</v>
      </c>
      <c r="BI21">
        <v>1</v>
      </c>
      <c r="BJ21"/>
      <c r="BK21">
        <v>3</v>
      </c>
      <c r="BL21"/>
      <c r="BM21">
        <v>17</v>
      </c>
      <c r="BN21"/>
      <c r="BO21"/>
    </row>
    <row r="22" spans="1:107" s="3" customFormat="1" x14ac:dyDescent="0.35">
      <c r="A22"/>
      <c r="B22"/>
      <c r="C22"/>
      <c r="G22"/>
      <c r="H22"/>
      <c r="I22"/>
      <c r="AP22"/>
      <c r="AQ22"/>
      <c r="AR22"/>
      <c r="AY22"/>
      <c r="AZ22"/>
      <c r="BD22" s="5" t="s">
        <v>2505</v>
      </c>
      <c r="BE22">
        <v>7</v>
      </c>
      <c r="BF22">
        <v>2</v>
      </c>
      <c r="BG22">
        <v>2</v>
      </c>
      <c r="BH22">
        <v>4</v>
      </c>
      <c r="BI22"/>
      <c r="BJ22"/>
      <c r="BK22">
        <v>7</v>
      </c>
      <c r="BL22"/>
      <c r="BM22">
        <v>22</v>
      </c>
      <c r="BN22"/>
      <c r="BO22"/>
    </row>
    <row r="23" spans="1:107" s="3" customFormat="1" x14ac:dyDescent="0.35">
      <c r="A23"/>
      <c r="B23"/>
      <c r="C23"/>
      <c r="G23"/>
      <c r="H23"/>
      <c r="I23"/>
      <c r="AL23" s="6" t="s">
        <v>79</v>
      </c>
      <c r="AM23" t="s">
        <v>2497</v>
      </c>
      <c r="AP23"/>
      <c r="AQ23"/>
      <c r="AR23"/>
      <c r="AY23"/>
      <c r="AZ23"/>
      <c r="BD23" s="5" t="s">
        <v>2506</v>
      </c>
      <c r="BE23">
        <v>7</v>
      </c>
      <c r="BF23">
        <v>2</v>
      </c>
      <c r="BG23">
        <v>2</v>
      </c>
      <c r="BH23">
        <v>3</v>
      </c>
      <c r="BI23">
        <v>2</v>
      </c>
      <c r="BJ23"/>
      <c r="BK23">
        <v>7</v>
      </c>
      <c r="BL23"/>
      <c r="BM23">
        <v>23</v>
      </c>
      <c r="BN23"/>
      <c r="BO23"/>
    </row>
    <row r="24" spans="1:107" s="3" customFormat="1" x14ac:dyDescent="0.35">
      <c r="A24" s="6" t="s">
        <v>79</v>
      </c>
      <c r="B24" t="s">
        <v>2497</v>
      </c>
      <c r="C24"/>
      <c r="G24"/>
      <c r="H24"/>
      <c r="I24"/>
      <c r="AP24"/>
      <c r="AQ24"/>
      <c r="AR24"/>
      <c r="AY24"/>
      <c r="AZ24"/>
      <c r="BD24" s="4" t="s">
        <v>2508</v>
      </c>
      <c r="BE24">
        <v>48</v>
      </c>
      <c r="BF24">
        <v>37</v>
      </c>
      <c r="BG24">
        <v>26</v>
      </c>
      <c r="BH24">
        <v>44</v>
      </c>
      <c r="BI24">
        <v>18</v>
      </c>
      <c r="BJ24">
        <v>3</v>
      </c>
      <c r="BK24">
        <v>29</v>
      </c>
      <c r="BL24">
        <v>2</v>
      </c>
      <c r="BM24">
        <v>207</v>
      </c>
      <c r="BN24"/>
      <c r="BO24"/>
    </row>
    <row r="25" spans="1:107" s="3" customFormat="1" x14ac:dyDescent="0.35">
      <c r="A25"/>
      <c r="B25"/>
      <c r="C25"/>
      <c r="G25"/>
      <c r="H25"/>
      <c r="I25"/>
      <c r="AL25" s="6" t="s">
        <v>2500</v>
      </c>
      <c r="AM25" s="6" t="s">
        <v>2511</v>
      </c>
      <c r="AN25"/>
      <c r="AO25"/>
      <c r="AP25"/>
      <c r="AQ25"/>
      <c r="AR25"/>
      <c r="AS25"/>
      <c r="AT25"/>
      <c r="AU25"/>
      <c r="AV25"/>
      <c r="AW25"/>
      <c r="AX25"/>
      <c r="AY25"/>
      <c r="AZ25"/>
      <c r="BD25" s="5" t="s">
        <v>2509</v>
      </c>
      <c r="BE25">
        <v>7</v>
      </c>
      <c r="BF25">
        <v>12</v>
      </c>
      <c r="BG25">
        <v>4</v>
      </c>
      <c r="BH25">
        <v>5</v>
      </c>
      <c r="BI25">
        <v>7</v>
      </c>
      <c r="BJ25"/>
      <c r="BK25">
        <v>5</v>
      </c>
      <c r="BL25">
        <v>1</v>
      </c>
      <c r="BM25">
        <v>41</v>
      </c>
      <c r="BN25"/>
      <c r="BO25"/>
    </row>
    <row r="26" spans="1:107" s="3" customFormat="1" x14ac:dyDescent="0.35">
      <c r="A26" s="6" t="s">
        <v>2500</v>
      </c>
      <c r="B26" s="6" t="s">
        <v>2511</v>
      </c>
      <c r="C26"/>
      <c r="D26"/>
      <c r="E26"/>
      <c r="F26"/>
      <c r="G26"/>
      <c r="H26"/>
      <c r="I26"/>
      <c r="J26"/>
      <c r="K26"/>
      <c r="L26"/>
      <c r="M26"/>
      <c r="N26"/>
      <c r="O26"/>
      <c r="P26"/>
      <c r="Q26"/>
      <c r="R26"/>
      <c r="S26"/>
      <c r="T26"/>
      <c r="U26"/>
      <c r="V26"/>
      <c r="W26"/>
      <c r="X26"/>
      <c r="Y26"/>
      <c r="Z26"/>
      <c r="AA26"/>
      <c r="AB26"/>
      <c r="AC26"/>
      <c r="AD26"/>
      <c r="AE26"/>
      <c r="AF26"/>
      <c r="AG26"/>
      <c r="AH26"/>
      <c r="AI26"/>
      <c r="AJ26"/>
      <c r="AK26"/>
      <c r="AL26" s="6" t="s">
        <v>2499</v>
      </c>
      <c r="AM26" t="s">
        <v>289</v>
      </c>
      <c r="AN26" t="s">
        <v>90</v>
      </c>
      <c r="AO26" t="s">
        <v>155</v>
      </c>
      <c r="AP26" t="s">
        <v>176</v>
      </c>
      <c r="AQ26" t="s">
        <v>2507</v>
      </c>
      <c r="AR26"/>
      <c r="AS26"/>
      <c r="AT26"/>
      <c r="AU26"/>
      <c r="AV26"/>
      <c r="AW26"/>
      <c r="AX26"/>
      <c r="BD26" s="5" t="s">
        <v>2503</v>
      </c>
      <c r="BE26">
        <v>9</v>
      </c>
      <c r="BF26">
        <v>6</v>
      </c>
      <c r="BG26">
        <v>8</v>
      </c>
      <c r="BH26">
        <v>11</v>
      </c>
      <c r="BI26">
        <v>6</v>
      </c>
      <c r="BJ26"/>
      <c r="BK26">
        <v>9</v>
      </c>
      <c r="BL26"/>
      <c r="BM26">
        <v>49</v>
      </c>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row>
    <row r="27" spans="1:107" s="3" customFormat="1" x14ac:dyDescent="0.35">
      <c r="A27" s="6" t="s">
        <v>2499</v>
      </c>
      <c r="B27">
        <v>0.17</v>
      </c>
      <c r="C27">
        <v>0.2</v>
      </c>
      <c r="D27">
        <v>0.25</v>
      </c>
      <c r="E27">
        <v>0.33</v>
      </c>
      <c r="F27">
        <v>0.5</v>
      </c>
      <c r="G27">
        <v>1</v>
      </c>
      <c r="H27" t="s">
        <v>2507</v>
      </c>
      <c r="I27"/>
      <c r="J27"/>
      <c r="K27"/>
      <c r="L27"/>
      <c r="M27"/>
      <c r="N27"/>
      <c r="O27"/>
      <c r="P27"/>
      <c r="Q27"/>
      <c r="R27"/>
      <c r="S27"/>
      <c r="T27"/>
      <c r="U27"/>
      <c r="V27"/>
      <c r="W27"/>
      <c r="X27"/>
      <c r="Y27"/>
      <c r="Z27"/>
      <c r="AA27"/>
      <c r="AB27"/>
      <c r="AC27"/>
      <c r="AD27"/>
      <c r="AE27"/>
      <c r="AF27"/>
      <c r="AG27"/>
      <c r="AH27"/>
      <c r="AI27"/>
      <c r="AJ27"/>
      <c r="AK27"/>
      <c r="AL27" s="4" t="s">
        <v>2501</v>
      </c>
      <c r="AM27"/>
      <c r="AN27"/>
      <c r="AO27"/>
      <c r="AP27"/>
      <c r="AQ27"/>
      <c r="AR27"/>
      <c r="AS27"/>
      <c r="AT27"/>
      <c r="AU27"/>
      <c r="AV27"/>
      <c r="AW27"/>
      <c r="AX27"/>
      <c r="BD27" s="5" t="s">
        <v>2505</v>
      </c>
      <c r="BE27">
        <v>12</v>
      </c>
      <c r="BF27">
        <v>14</v>
      </c>
      <c r="BG27">
        <v>4</v>
      </c>
      <c r="BH27">
        <v>9</v>
      </c>
      <c r="BI27">
        <v>4</v>
      </c>
      <c r="BJ27"/>
      <c r="BK27">
        <v>9</v>
      </c>
      <c r="BL27">
        <v>1</v>
      </c>
      <c r="BM27">
        <v>53</v>
      </c>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row>
    <row r="28" spans="1:107" s="3" customFormat="1" x14ac:dyDescent="0.35">
      <c r="A28" s="4" t="s">
        <v>2501</v>
      </c>
      <c r="B28"/>
      <c r="C28"/>
      <c r="D28"/>
      <c r="E28"/>
      <c r="F28"/>
      <c r="G28"/>
      <c r="H28"/>
      <c r="I28"/>
      <c r="J28"/>
      <c r="K28"/>
      <c r="L28"/>
      <c r="M28"/>
      <c r="N28"/>
      <c r="O28"/>
      <c r="P28"/>
      <c r="Q28"/>
      <c r="R28"/>
      <c r="S28"/>
      <c r="T28"/>
      <c r="U28"/>
      <c r="V28"/>
      <c r="W28"/>
      <c r="X28"/>
      <c r="Y28"/>
      <c r="Z28"/>
      <c r="AA28"/>
      <c r="AB28"/>
      <c r="AC28"/>
      <c r="AD28"/>
      <c r="AE28"/>
      <c r="AF28"/>
      <c r="AG28"/>
      <c r="AH28"/>
      <c r="AI28"/>
      <c r="AJ28"/>
      <c r="AK28"/>
      <c r="AL28" s="5" t="s">
        <v>2503</v>
      </c>
      <c r="AM28"/>
      <c r="AN28">
        <v>11</v>
      </c>
      <c r="AO28">
        <v>2</v>
      </c>
      <c r="AP28">
        <v>1</v>
      </c>
      <c r="AQ28">
        <v>14</v>
      </c>
      <c r="AR28"/>
      <c r="AS28"/>
      <c r="AT28"/>
      <c r="AU28"/>
      <c r="AV28"/>
      <c r="AW28"/>
      <c r="AX28"/>
      <c r="BD28" s="5" t="s">
        <v>2506</v>
      </c>
      <c r="BE28">
        <v>20</v>
      </c>
      <c r="BF28">
        <v>5</v>
      </c>
      <c r="BG28">
        <v>10</v>
      </c>
      <c r="BH28">
        <v>19</v>
      </c>
      <c r="BI28">
        <v>1</v>
      </c>
      <c r="BJ28">
        <v>3</v>
      </c>
      <c r="BK28">
        <v>6</v>
      </c>
      <c r="BL28"/>
      <c r="BM28">
        <v>64</v>
      </c>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row>
    <row r="29" spans="1:107" s="3" customFormat="1" x14ac:dyDescent="0.35">
      <c r="A29" s="5" t="s">
        <v>2503</v>
      </c>
      <c r="B29">
        <v>2</v>
      </c>
      <c r="C29">
        <v>1</v>
      </c>
      <c r="D29">
        <v>5</v>
      </c>
      <c r="E29">
        <v>5</v>
      </c>
      <c r="F29">
        <v>4</v>
      </c>
      <c r="G29"/>
      <c r="H29">
        <v>17</v>
      </c>
      <c r="I29"/>
      <c r="J29"/>
      <c r="K29"/>
      <c r="L29"/>
      <c r="M29"/>
      <c r="N29"/>
      <c r="O29"/>
      <c r="P29"/>
      <c r="Q29"/>
      <c r="R29"/>
      <c r="S29"/>
      <c r="T29"/>
      <c r="U29"/>
      <c r="V29"/>
      <c r="W29"/>
      <c r="X29"/>
      <c r="Y29"/>
      <c r="Z29"/>
      <c r="AA29"/>
      <c r="AB29"/>
      <c r="AC29"/>
      <c r="AD29"/>
      <c r="AE29"/>
      <c r="AF29"/>
      <c r="AG29"/>
      <c r="AH29"/>
      <c r="AI29"/>
      <c r="AJ29"/>
      <c r="AK29"/>
      <c r="AL29" s="5" t="s">
        <v>2505</v>
      </c>
      <c r="AM29">
        <v>2</v>
      </c>
      <c r="AN29">
        <v>14</v>
      </c>
      <c r="AO29">
        <v>4</v>
      </c>
      <c r="AP29"/>
      <c r="AQ29">
        <v>20</v>
      </c>
      <c r="AR29"/>
      <c r="AS29"/>
      <c r="AT29"/>
      <c r="AU29"/>
      <c r="AV29"/>
      <c r="AW29"/>
      <c r="AX29"/>
      <c r="BD29" s="4" t="s">
        <v>2507</v>
      </c>
      <c r="BE29">
        <v>64</v>
      </c>
      <c r="BF29">
        <v>44</v>
      </c>
      <c r="BG29">
        <v>34</v>
      </c>
      <c r="BH29">
        <v>55</v>
      </c>
      <c r="BI29">
        <v>21</v>
      </c>
      <c r="BJ29">
        <v>3</v>
      </c>
      <c r="BK29">
        <v>46</v>
      </c>
      <c r="BL29">
        <v>2</v>
      </c>
      <c r="BM29">
        <v>269</v>
      </c>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row>
    <row r="30" spans="1:107" s="3" customFormat="1" x14ac:dyDescent="0.35">
      <c r="A30" s="5" t="s">
        <v>2505</v>
      </c>
      <c r="B30">
        <v>5</v>
      </c>
      <c r="C30">
        <v>3</v>
      </c>
      <c r="D30">
        <v>3</v>
      </c>
      <c r="E30">
        <v>6</v>
      </c>
      <c r="F30">
        <v>3</v>
      </c>
      <c r="G30">
        <v>1</v>
      </c>
      <c r="H30">
        <v>21</v>
      </c>
      <c r="I30"/>
      <c r="J30"/>
      <c r="K30"/>
      <c r="L30"/>
      <c r="M30"/>
      <c r="N30"/>
      <c r="O30"/>
      <c r="P30"/>
      <c r="Q30"/>
      <c r="R30"/>
      <c r="S30"/>
      <c r="T30"/>
      <c r="U30"/>
      <c r="V30"/>
      <c r="W30"/>
      <c r="X30"/>
      <c r="Y30"/>
      <c r="Z30"/>
      <c r="AA30"/>
      <c r="AB30"/>
      <c r="AC30"/>
      <c r="AD30"/>
      <c r="AE30"/>
      <c r="AF30"/>
      <c r="AG30"/>
      <c r="AH30"/>
      <c r="AI30"/>
      <c r="AJ30"/>
      <c r="AK30"/>
      <c r="AL30" s="5" t="s">
        <v>2506</v>
      </c>
      <c r="AM30">
        <v>3</v>
      </c>
      <c r="AN30">
        <v>14</v>
      </c>
      <c r="AO30">
        <v>4</v>
      </c>
      <c r="AP30"/>
      <c r="AQ30">
        <v>21</v>
      </c>
      <c r="AR30"/>
      <c r="AS30"/>
      <c r="AT30"/>
      <c r="AU30"/>
      <c r="AV30"/>
      <c r="AW30"/>
      <c r="AX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row>
    <row r="31" spans="1:107" s="3" customFormat="1" x14ac:dyDescent="0.35">
      <c r="A31" s="5" t="s">
        <v>2506</v>
      </c>
      <c r="B31">
        <v>6</v>
      </c>
      <c r="C31">
        <v>2</v>
      </c>
      <c r="D31">
        <v>4</v>
      </c>
      <c r="E31">
        <v>3</v>
      </c>
      <c r="F31">
        <v>7</v>
      </c>
      <c r="G31"/>
      <c r="H31">
        <v>22</v>
      </c>
      <c r="I31"/>
      <c r="J31"/>
      <c r="K31"/>
      <c r="L31"/>
      <c r="M31"/>
      <c r="N31"/>
      <c r="O31"/>
      <c r="P31"/>
      <c r="Q31"/>
      <c r="R31"/>
      <c r="S31"/>
      <c r="T31"/>
      <c r="U31"/>
      <c r="V31"/>
      <c r="W31"/>
      <c r="X31"/>
      <c r="Y31"/>
      <c r="Z31"/>
      <c r="AA31"/>
      <c r="AB31"/>
      <c r="AC31"/>
      <c r="AD31"/>
      <c r="AE31"/>
      <c r="AF31"/>
      <c r="AG31"/>
      <c r="AH31"/>
      <c r="AI31"/>
      <c r="AJ31"/>
      <c r="AK31"/>
      <c r="AL31" s="4" t="s">
        <v>2508</v>
      </c>
      <c r="AM31"/>
      <c r="AN31"/>
      <c r="AO31"/>
      <c r="AP31"/>
      <c r="AQ31"/>
      <c r="AR31"/>
      <c r="AS31"/>
      <c r="AT31"/>
      <c r="AU31"/>
      <c r="AV31"/>
      <c r="AW31"/>
      <c r="AX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row>
    <row r="32" spans="1:107" s="3" customFormat="1" x14ac:dyDescent="0.35">
      <c r="A32" s="4" t="s">
        <v>2508</v>
      </c>
      <c r="B32"/>
      <c r="C32"/>
      <c r="D32"/>
      <c r="E32"/>
      <c r="F32"/>
      <c r="G32"/>
      <c r="H32"/>
      <c r="I32"/>
      <c r="J32"/>
      <c r="K32"/>
      <c r="L32"/>
      <c r="M32"/>
      <c r="N32"/>
      <c r="O32"/>
      <c r="P32"/>
      <c r="Q32"/>
      <c r="R32"/>
      <c r="S32"/>
      <c r="T32"/>
      <c r="U32"/>
      <c r="V32"/>
      <c r="W32"/>
      <c r="X32"/>
      <c r="Y32"/>
      <c r="Z32"/>
      <c r="AA32"/>
      <c r="AB32"/>
      <c r="AC32"/>
      <c r="AD32"/>
      <c r="AE32"/>
      <c r="AF32"/>
      <c r="AG32"/>
      <c r="AH32"/>
      <c r="AI32"/>
      <c r="AJ32"/>
      <c r="AK32"/>
      <c r="AL32" s="5" t="s">
        <v>2509</v>
      </c>
      <c r="AM32">
        <v>5</v>
      </c>
      <c r="AN32">
        <v>18</v>
      </c>
      <c r="AO32">
        <v>8</v>
      </c>
      <c r="AP32">
        <v>4</v>
      </c>
      <c r="AQ32">
        <v>35</v>
      </c>
      <c r="AR32"/>
      <c r="AS32"/>
      <c r="AT32"/>
      <c r="AU32"/>
      <c r="AV32"/>
      <c r="AW32"/>
      <c r="AX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row>
    <row r="33" spans="1:107" s="3" customFormat="1" x14ac:dyDescent="0.35">
      <c r="A33" s="5" t="s">
        <v>2509</v>
      </c>
      <c r="B33">
        <v>10</v>
      </c>
      <c r="C33">
        <v>3</v>
      </c>
      <c r="D33">
        <v>7</v>
      </c>
      <c r="E33">
        <v>9</v>
      </c>
      <c r="F33">
        <v>7</v>
      </c>
      <c r="G33">
        <v>3</v>
      </c>
      <c r="H33">
        <v>39</v>
      </c>
      <c r="I33"/>
      <c r="J33"/>
      <c r="K33"/>
      <c r="L33"/>
      <c r="M33"/>
      <c r="N33"/>
      <c r="O33"/>
      <c r="P33"/>
      <c r="Q33"/>
      <c r="R33"/>
      <c r="S33"/>
      <c r="T33"/>
      <c r="U33"/>
      <c r="V33"/>
      <c r="W33"/>
      <c r="X33"/>
      <c r="Y33"/>
      <c r="Z33"/>
      <c r="AA33"/>
      <c r="AB33"/>
      <c r="AC33"/>
      <c r="AD33"/>
      <c r="AE33"/>
      <c r="AF33"/>
      <c r="AG33"/>
      <c r="AH33"/>
      <c r="AI33"/>
      <c r="AJ33"/>
      <c r="AK33"/>
      <c r="AL33" s="5" t="s">
        <v>2503</v>
      </c>
      <c r="AM33">
        <v>5</v>
      </c>
      <c r="AN33">
        <v>29</v>
      </c>
      <c r="AO33">
        <v>5</v>
      </c>
      <c r="AP33">
        <v>5</v>
      </c>
      <c r="AQ33">
        <v>44</v>
      </c>
      <c r="AR33"/>
      <c r="AS33"/>
      <c r="AT33"/>
      <c r="AU33"/>
      <c r="AV33"/>
      <c r="AW33"/>
      <c r="AX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row>
    <row r="34" spans="1:107" s="3" customFormat="1" x14ac:dyDescent="0.35">
      <c r="A34" s="5" t="s">
        <v>2503</v>
      </c>
      <c r="B34">
        <v>4</v>
      </c>
      <c r="C34">
        <v>4</v>
      </c>
      <c r="D34">
        <v>4</v>
      </c>
      <c r="E34">
        <v>18</v>
      </c>
      <c r="F34">
        <v>15</v>
      </c>
      <c r="G34">
        <v>2</v>
      </c>
      <c r="H34">
        <v>47</v>
      </c>
      <c r="I34"/>
      <c r="J34"/>
      <c r="K34"/>
      <c r="L34"/>
      <c r="M34"/>
      <c r="N34"/>
      <c r="O34"/>
      <c r="P34"/>
      <c r="Q34"/>
      <c r="R34"/>
      <c r="S34"/>
      <c r="T34"/>
      <c r="U34"/>
      <c r="V34"/>
      <c r="W34"/>
      <c r="X34"/>
      <c r="Y34"/>
      <c r="Z34"/>
      <c r="AA34"/>
      <c r="AB34"/>
      <c r="AC34"/>
      <c r="AD34"/>
      <c r="AE34"/>
      <c r="AF34"/>
      <c r="AG34"/>
      <c r="AH34"/>
      <c r="AI34"/>
      <c r="AJ34"/>
      <c r="AK34"/>
      <c r="AL34" s="5" t="s">
        <v>2505</v>
      </c>
      <c r="AM34">
        <v>3</v>
      </c>
      <c r="AN34">
        <v>28</v>
      </c>
      <c r="AO34">
        <v>5</v>
      </c>
      <c r="AP34">
        <v>12</v>
      </c>
      <c r="AQ34">
        <v>48</v>
      </c>
      <c r="AR34"/>
      <c r="AS34"/>
      <c r="AT34"/>
      <c r="AU34"/>
      <c r="AV34"/>
      <c r="AW34"/>
      <c r="AX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row>
    <row r="35" spans="1:107" s="3" customFormat="1" x14ac:dyDescent="0.35">
      <c r="A35" s="5" t="s">
        <v>2505</v>
      </c>
      <c r="B35"/>
      <c r="C35">
        <v>1</v>
      </c>
      <c r="D35">
        <v>5</v>
      </c>
      <c r="E35">
        <v>23</v>
      </c>
      <c r="F35">
        <v>21</v>
      </c>
      <c r="G35">
        <v>2</v>
      </c>
      <c r="H35">
        <v>52</v>
      </c>
      <c r="I35"/>
      <c r="J35"/>
      <c r="K35"/>
      <c r="L35"/>
      <c r="M35"/>
      <c r="N35"/>
      <c r="O35"/>
      <c r="P35"/>
      <c r="Q35"/>
      <c r="R35"/>
      <c r="S35"/>
      <c r="T35"/>
      <c r="U35"/>
      <c r="V35"/>
      <c r="W35"/>
      <c r="X35"/>
      <c r="Y35"/>
      <c r="Z35"/>
      <c r="AA35"/>
      <c r="AB35"/>
      <c r="AC35"/>
      <c r="AD35"/>
      <c r="AE35"/>
      <c r="AF35"/>
      <c r="AG35"/>
      <c r="AH35"/>
      <c r="AI35"/>
      <c r="AJ35"/>
      <c r="AK35"/>
      <c r="AL35" s="5" t="s">
        <v>2506</v>
      </c>
      <c r="AM35">
        <v>5</v>
      </c>
      <c r="AN35">
        <v>29</v>
      </c>
      <c r="AO35">
        <v>8</v>
      </c>
      <c r="AP35">
        <v>19</v>
      </c>
      <c r="AQ35">
        <v>61</v>
      </c>
      <c r="AR35"/>
      <c r="AS35"/>
      <c r="AT35"/>
      <c r="AU35"/>
      <c r="AV35"/>
      <c r="AW35"/>
      <c r="AX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row>
    <row r="36" spans="1:107" s="3" customFormat="1" x14ac:dyDescent="0.35">
      <c r="A36" s="5" t="s">
        <v>2506</v>
      </c>
      <c r="B36">
        <v>1</v>
      </c>
      <c r="C36">
        <v>1</v>
      </c>
      <c r="D36">
        <v>4</v>
      </c>
      <c r="E36">
        <v>18</v>
      </c>
      <c r="F36">
        <v>33</v>
      </c>
      <c r="G36">
        <v>7</v>
      </c>
      <c r="H36">
        <v>64</v>
      </c>
      <c r="I36"/>
      <c r="J36"/>
      <c r="K36"/>
      <c r="L36"/>
      <c r="M36"/>
      <c r="N36"/>
      <c r="O36"/>
      <c r="P36"/>
      <c r="Q36"/>
      <c r="R36"/>
      <c r="S36"/>
      <c r="T36"/>
      <c r="U36"/>
      <c r="V36"/>
      <c r="W36"/>
      <c r="X36"/>
      <c r="Y36"/>
      <c r="Z36"/>
      <c r="AA36"/>
      <c r="AB36"/>
      <c r="AC36"/>
      <c r="AD36"/>
      <c r="AE36"/>
      <c r="AF36"/>
      <c r="AG36"/>
      <c r="AH36"/>
      <c r="AI36"/>
      <c r="AJ36"/>
      <c r="AK36"/>
      <c r="AL36" s="4" t="s">
        <v>2507</v>
      </c>
      <c r="AM36">
        <v>23</v>
      </c>
      <c r="AN36">
        <v>143</v>
      </c>
      <c r="AO36">
        <v>36</v>
      </c>
      <c r="AP36">
        <v>41</v>
      </c>
      <c r="AQ36">
        <v>243</v>
      </c>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row>
    <row r="37" spans="1:107" s="3" customFormat="1" x14ac:dyDescent="0.35">
      <c r="A37" s="4" t="s">
        <v>2512</v>
      </c>
      <c r="B37"/>
      <c r="C37"/>
      <c r="D37"/>
      <c r="E37"/>
      <c r="F37"/>
      <c r="G37"/>
      <c r="H37"/>
      <c r="I37"/>
      <c r="AL37"/>
      <c r="AM37"/>
      <c r="AN37"/>
      <c r="AO37"/>
      <c r="AP37"/>
      <c r="AQ37"/>
      <c r="AR37"/>
      <c r="AS37"/>
      <c r="AT37"/>
      <c r="AU37"/>
      <c r="AV37"/>
      <c r="AW37"/>
      <c r="AX37"/>
      <c r="AY37"/>
      <c r="AZ37"/>
      <c r="BA37"/>
      <c r="BB37"/>
      <c r="BC37"/>
      <c r="BD37"/>
      <c r="BE37"/>
      <c r="BF37"/>
      <c r="BG37"/>
      <c r="BH37"/>
      <c r="BI37"/>
      <c r="BJ37"/>
    </row>
    <row r="38" spans="1:107" s="3" customFormat="1" x14ac:dyDescent="0.35">
      <c r="A38" s="5" t="s">
        <v>2509</v>
      </c>
      <c r="B38">
        <v>2</v>
      </c>
      <c r="C38"/>
      <c r="D38">
        <v>3</v>
      </c>
      <c r="E38">
        <v>15</v>
      </c>
      <c r="F38">
        <v>26</v>
      </c>
      <c r="G38">
        <v>7</v>
      </c>
      <c r="H38">
        <v>53</v>
      </c>
      <c r="I38"/>
      <c r="AL38"/>
      <c r="AM38"/>
      <c r="AN38"/>
      <c r="AO38"/>
      <c r="AP38"/>
      <c r="AQ38"/>
      <c r="AR38"/>
      <c r="AS38"/>
      <c r="AT38"/>
      <c r="AU38"/>
      <c r="AV38"/>
      <c r="AW38"/>
      <c r="AX38"/>
      <c r="AY38"/>
      <c r="AZ38"/>
      <c r="BA38"/>
      <c r="BB38"/>
      <c r="BC38"/>
      <c r="BD38"/>
      <c r="BE38"/>
      <c r="BF38"/>
      <c r="BG38"/>
      <c r="BH38"/>
      <c r="BI38"/>
      <c r="BJ38"/>
    </row>
    <row r="39" spans="1:107" s="3" customFormat="1" x14ac:dyDescent="0.35">
      <c r="A39" s="5" t="s">
        <v>2503</v>
      </c>
      <c r="B39"/>
      <c r="C39"/>
      <c r="D39"/>
      <c r="E39">
        <v>4</v>
      </c>
      <c r="F39">
        <v>8</v>
      </c>
      <c r="G39">
        <v>1</v>
      </c>
      <c r="H39">
        <v>13</v>
      </c>
      <c r="I39"/>
      <c r="AL39"/>
      <c r="AM39"/>
      <c r="AN39"/>
      <c r="AO39"/>
      <c r="AP39"/>
      <c r="AQ39"/>
      <c r="AR39"/>
      <c r="AS39"/>
      <c r="AT39"/>
      <c r="AU39"/>
      <c r="AV39"/>
      <c r="AW39"/>
      <c r="AX39"/>
      <c r="AY39"/>
      <c r="AZ39"/>
      <c r="BA39"/>
      <c r="BB39"/>
      <c r="BC39"/>
      <c r="BD39"/>
      <c r="BE39"/>
      <c r="BF39"/>
      <c r="BG39"/>
      <c r="BH39"/>
      <c r="BI39"/>
      <c r="BJ39"/>
    </row>
    <row r="40" spans="1:107" s="3" customFormat="1" x14ac:dyDescent="0.35">
      <c r="A40" s="4" t="s">
        <v>2507</v>
      </c>
      <c r="B40">
        <v>30</v>
      </c>
      <c r="C40">
        <v>15</v>
      </c>
      <c r="D40">
        <v>35</v>
      </c>
      <c r="E40">
        <v>101</v>
      </c>
      <c r="F40">
        <v>124</v>
      </c>
      <c r="G40">
        <v>23</v>
      </c>
      <c r="H40">
        <v>328</v>
      </c>
      <c r="I40"/>
      <c r="AL40" s="6" t="s">
        <v>79</v>
      </c>
      <c r="AM40" t="s">
        <v>2497</v>
      </c>
      <c r="AN40"/>
      <c r="AO40"/>
      <c r="AP40"/>
      <c r="AQ40"/>
      <c r="AR40"/>
      <c r="AS40"/>
      <c r="AT40"/>
      <c r="AU40"/>
      <c r="AV40"/>
      <c r="AW40"/>
      <c r="AX40"/>
      <c r="AY40"/>
      <c r="AZ40"/>
      <c r="BA40"/>
      <c r="BB40"/>
      <c r="BC40"/>
      <c r="BD40"/>
      <c r="BE40"/>
      <c r="BF40"/>
      <c r="BG40"/>
      <c r="BH40"/>
      <c r="BI40"/>
      <c r="BJ40"/>
    </row>
    <row r="41" spans="1:107" s="3" customFormat="1" x14ac:dyDescent="0.35">
      <c r="A41" s="6" t="s">
        <v>79</v>
      </c>
      <c r="B41" t="s">
        <v>2497</v>
      </c>
      <c r="C41"/>
      <c r="G41"/>
      <c r="H41"/>
      <c r="I41"/>
      <c r="AL41"/>
      <c r="AM41"/>
      <c r="AN41"/>
      <c r="AO41"/>
      <c r="AP41"/>
      <c r="AQ41"/>
      <c r="AR41"/>
      <c r="AS41"/>
      <c r="AT41"/>
      <c r="AU41"/>
      <c r="AV41"/>
      <c r="AW41"/>
      <c r="AX41"/>
      <c r="AY41"/>
      <c r="AZ41"/>
      <c r="BA41"/>
      <c r="BB41"/>
      <c r="BC41"/>
      <c r="BD41"/>
      <c r="BE41"/>
      <c r="BF41"/>
      <c r="BG41"/>
      <c r="BH41"/>
      <c r="BI41"/>
      <c r="BJ41"/>
    </row>
    <row r="42" spans="1:107" s="3" customFormat="1" x14ac:dyDescent="0.35">
      <c r="A42"/>
      <c r="B42"/>
      <c r="C42"/>
      <c r="G42"/>
      <c r="H42"/>
      <c r="I42"/>
      <c r="AL42" s="6" t="s">
        <v>2500</v>
      </c>
      <c r="AM42" s="6" t="s">
        <v>2511</v>
      </c>
      <c r="AN42"/>
      <c r="AO42"/>
      <c r="AP42"/>
      <c r="AQ42"/>
      <c r="AR42"/>
      <c r="AS42"/>
      <c r="AT42"/>
      <c r="AU42"/>
      <c r="AV42"/>
      <c r="AW42"/>
      <c r="AX42"/>
      <c r="AY42"/>
      <c r="AZ42"/>
      <c r="BA42"/>
      <c r="BB42"/>
      <c r="BC42"/>
      <c r="BD42"/>
      <c r="BE42"/>
      <c r="BF42"/>
      <c r="BG42"/>
      <c r="BH42"/>
      <c r="BI42"/>
      <c r="BJ42"/>
    </row>
    <row r="43" spans="1:107" s="3" customFormat="1" x14ac:dyDescent="0.35">
      <c r="A43" s="6" t="s">
        <v>2499</v>
      </c>
      <c r="B43" t="s">
        <v>2513</v>
      </c>
      <c r="C43"/>
      <c r="G43"/>
      <c r="H43"/>
      <c r="I43"/>
      <c r="AL43" s="6" t="s">
        <v>2499</v>
      </c>
      <c r="AM43" t="s">
        <v>166</v>
      </c>
      <c r="AN43" t="s">
        <v>142</v>
      </c>
      <c r="AO43" t="s">
        <v>109</v>
      </c>
      <c r="AP43" t="s">
        <v>2507</v>
      </c>
      <c r="AQ43"/>
      <c r="AR43"/>
      <c r="AS43"/>
      <c r="AT43"/>
      <c r="AU43"/>
      <c r="AV43"/>
      <c r="AW43"/>
      <c r="AX43"/>
      <c r="AY43"/>
      <c r="AZ43"/>
      <c r="BA43"/>
      <c r="BB43"/>
      <c r="BC43"/>
      <c r="BD43"/>
      <c r="BE43"/>
      <c r="BF43"/>
      <c r="BG43"/>
      <c r="BH43"/>
      <c r="BI43"/>
      <c r="BJ43"/>
    </row>
    <row r="44" spans="1:107" s="3" customFormat="1" x14ac:dyDescent="0.35">
      <c r="A44" s="4" t="s">
        <v>2501</v>
      </c>
      <c r="B44"/>
      <c r="C44"/>
      <c r="G44"/>
      <c r="H44"/>
      <c r="I44"/>
      <c r="AE44" s="9"/>
      <c r="AF44" s="8"/>
      <c r="AG44" s="8"/>
      <c r="AH44" s="8"/>
      <c r="AI44" s="8"/>
      <c r="AL44" s="4" t="s">
        <v>2501</v>
      </c>
      <c r="AM44" s="10"/>
      <c r="AN44" s="10"/>
      <c r="AO44" s="10"/>
      <c r="AP44" s="10"/>
      <c r="AQ44"/>
      <c r="AR44"/>
      <c r="AS44"/>
      <c r="AT44"/>
      <c r="AU44"/>
      <c r="AV44"/>
      <c r="AW44"/>
      <c r="AX44"/>
      <c r="AY44"/>
      <c r="AZ44"/>
      <c r="BA44"/>
      <c r="BB44"/>
      <c r="BC44"/>
      <c r="BD44"/>
      <c r="BE44"/>
      <c r="BF44"/>
      <c r="BG44"/>
      <c r="BH44"/>
      <c r="BI44"/>
      <c r="BJ44"/>
    </row>
    <row r="45" spans="1:107" s="3" customFormat="1" x14ac:dyDescent="0.35">
      <c r="A45" s="5" t="s">
        <v>2503</v>
      </c>
      <c r="B45">
        <v>0.32</v>
      </c>
      <c r="C45"/>
      <c r="G45"/>
      <c r="H45"/>
      <c r="I45"/>
      <c r="AL45" s="5" t="s">
        <v>2503</v>
      </c>
      <c r="AM45" s="10">
        <v>0.35294117647058826</v>
      </c>
      <c r="AN45" s="10">
        <v>0.23529411764705882</v>
      </c>
      <c r="AO45" s="10">
        <v>0.41176470588235292</v>
      </c>
      <c r="AP45" s="10">
        <v>1</v>
      </c>
      <c r="AQ45"/>
      <c r="AR45"/>
      <c r="AS45"/>
      <c r="AT45"/>
      <c r="AU45"/>
      <c r="AV45"/>
      <c r="AW45"/>
      <c r="AX45"/>
      <c r="AY45"/>
      <c r="AZ45"/>
      <c r="BA45"/>
      <c r="BB45"/>
      <c r="BC45"/>
      <c r="BD45"/>
      <c r="BE45"/>
      <c r="BF45"/>
      <c r="BG45"/>
      <c r="BH45"/>
      <c r="BI45"/>
      <c r="BJ45"/>
    </row>
    <row r="46" spans="1:107" s="3" customFormat="1" x14ac:dyDescent="0.35">
      <c r="A46" s="5" t="s">
        <v>2505</v>
      </c>
      <c r="B46">
        <v>0.3180952380952381</v>
      </c>
      <c r="C46"/>
      <c r="G46"/>
      <c r="H46"/>
      <c r="I46"/>
      <c r="AL46" s="5" t="s">
        <v>2505</v>
      </c>
      <c r="AM46" s="10">
        <v>0.33333333333333331</v>
      </c>
      <c r="AN46" s="10">
        <v>0.2857142857142857</v>
      </c>
      <c r="AO46" s="10">
        <v>0.38095238095238093</v>
      </c>
      <c r="AP46" s="10">
        <v>1</v>
      </c>
      <c r="AQ46"/>
      <c r="AR46"/>
      <c r="AS46"/>
      <c r="AT46"/>
      <c r="AU46"/>
      <c r="AV46"/>
      <c r="AW46"/>
      <c r="AX46"/>
      <c r="AY46"/>
      <c r="AZ46"/>
      <c r="BA46"/>
      <c r="BB46"/>
      <c r="BC46"/>
      <c r="BD46"/>
      <c r="BE46"/>
      <c r="BF46"/>
      <c r="BG46"/>
      <c r="BH46"/>
      <c r="BI46"/>
      <c r="BJ46"/>
    </row>
    <row r="47" spans="1:107" s="3" customFormat="1" x14ac:dyDescent="0.35">
      <c r="A47" s="5" t="s">
        <v>2506</v>
      </c>
      <c r="B47">
        <v>0.31409090909090909</v>
      </c>
      <c r="C47"/>
      <c r="G47"/>
      <c r="H47"/>
      <c r="I47"/>
      <c r="AL47" s="5" t="s">
        <v>2506</v>
      </c>
      <c r="AM47" s="10">
        <v>0.45454545454545453</v>
      </c>
      <c r="AN47" s="10">
        <v>0.36363636363636365</v>
      </c>
      <c r="AO47" s="10">
        <v>0.18181818181818182</v>
      </c>
      <c r="AP47" s="10">
        <v>1</v>
      </c>
      <c r="AQ47"/>
      <c r="AR47"/>
      <c r="AS47"/>
      <c r="AT47"/>
      <c r="AU47"/>
      <c r="AV47"/>
      <c r="AW47"/>
      <c r="AX47"/>
      <c r="AY47"/>
      <c r="AZ47"/>
      <c r="BA47"/>
      <c r="BB47"/>
      <c r="BC47"/>
      <c r="BD47"/>
      <c r="BE47"/>
      <c r="BF47"/>
      <c r="BG47"/>
      <c r="BH47"/>
      <c r="BI47"/>
      <c r="BJ47"/>
    </row>
    <row r="48" spans="1:107" s="3" customFormat="1" x14ac:dyDescent="0.35">
      <c r="A48" s="4" t="s">
        <v>2508</v>
      </c>
      <c r="B48"/>
      <c r="C48"/>
      <c r="G48"/>
      <c r="H48"/>
      <c r="I48"/>
      <c r="AL48" s="4" t="s">
        <v>2508</v>
      </c>
      <c r="AM48" s="10"/>
      <c r="AN48" s="10"/>
      <c r="AO48" s="10"/>
      <c r="AP48" s="10"/>
      <c r="AQ48"/>
      <c r="AR48"/>
      <c r="AS48"/>
      <c r="AT48"/>
      <c r="AU48"/>
      <c r="AV48"/>
      <c r="AW48"/>
      <c r="AX48"/>
      <c r="AY48"/>
      <c r="AZ48"/>
      <c r="BA48"/>
      <c r="BB48"/>
      <c r="BC48"/>
      <c r="BD48"/>
      <c r="BE48"/>
      <c r="BF48"/>
      <c r="BG48"/>
      <c r="BH48"/>
      <c r="BI48"/>
      <c r="BJ48"/>
    </row>
    <row r="49" spans="1:62" s="3" customFormat="1" x14ac:dyDescent="0.35">
      <c r="A49" s="5" t="s">
        <v>2509</v>
      </c>
      <c r="B49">
        <v>0.34666666666666662</v>
      </c>
      <c r="C49"/>
      <c r="G49"/>
      <c r="H49"/>
      <c r="I49"/>
      <c r="AL49" s="5" t="s">
        <v>2509</v>
      </c>
      <c r="AM49" s="10">
        <v>0.28205128205128205</v>
      </c>
      <c r="AN49" s="10">
        <v>0.41025641025641024</v>
      </c>
      <c r="AO49" s="10">
        <v>0.30769230769230771</v>
      </c>
      <c r="AP49" s="10">
        <v>1</v>
      </c>
      <c r="AQ49"/>
      <c r="AR49"/>
      <c r="AS49"/>
      <c r="AT49"/>
      <c r="AU49"/>
      <c r="AV49"/>
      <c r="AW49"/>
      <c r="AX49"/>
      <c r="AY49"/>
      <c r="AZ49"/>
      <c r="BA49"/>
      <c r="BB49"/>
      <c r="BC49"/>
      <c r="BD49"/>
      <c r="BE49"/>
      <c r="BF49"/>
      <c r="BG49"/>
      <c r="BH49"/>
      <c r="BI49"/>
      <c r="BJ49"/>
    </row>
    <row r="50" spans="1:62" x14ac:dyDescent="0.35">
      <c r="A50" s="5" t="s">
        <v>2503</v>
      </c>
      <c r="B50">
        <v>0.38127659574468076</v>
      </c>
      <c r="C50"/>
      <c r="AL50" s="5" t="s">
        <v>2503</v>
      </c>
      <c r="AM50" s="10">
        <v>0.27083333333333331</v>
      </c>
      <c r="AN50" s="10">
        <v>0.3125</v>
      </c>
      <c r="AO50" s="10">
        <v>0.41666666666666669</v>
      </c>
      <c r="AP50" s="10">
        <v>1</v>
      </c>
    </row>
    <row r="51" spans="1:62" x14ac:dyDescent="0.35">
      <c r="A51" s="5" t="s">
        <v>2505</v>
      </c>
      <c r="B51">
        <v>0.41423076923076924</v>
      </c>
      <c r="C51"/>
      <c r="AL51" s="5" t="s">
        <v>2505</v>
      </c>
      <c r="AM51" s="10">
        <v>0.23076923076923078</v>
      </c>
      <c r="AN51" s="10">
        <v>0.36538461538461536</v>
      </c>
      <c r="AO51" s="10">
        <v>0.40384615384615385</v>
      </c>
      <c r="AP51" s="10">
        <v>1</v>
      </c>
    </row>
    <row r="52" spans="1:62" x14ac:dyDescent="0.35">
      <c r="A52" s="5" t="s">
        <v>2506</v>
      </c>
      <c r="B52">
        <v>0.4814062499999997</v>
      </c>
      <c r="C52"/>
      <c r="AL52" s="5" t="s">
        <v>2506</v>
      </c>
      <c r="AM52" s="10">
        <v>0.21875</v>
      </c>
      <c r="AN52" s="10">
        <v>0.265625</v>
      </c>
      <c r="AO52" s="10">
        <v>0.515625</v>
      </c>
      <c r="AP52" s="10">
        <v>1</v>
      </c>
    </row>
    <row r="53" spans="1:62" x14ac:dyDescent="0.35">
      <c r="A53" s="4" t="s">
        <v>2507</v>
      </c>
      <c r="B53">
        <v>0.39244274809160273</v>
      </c>
      <c r="C53"/>
      <c r="AL53" s="4" t="s">
        <v>2507</v>
      </c>
      <c r="AM53" s="10">
        <v>0.27756653992395436</v>
      </c>
      <c r="AN53" s="10">
        <v>0.32319391634980987</v>
      </c>
      <c r="AO53" s="10">
        <v>0.39923954372623577</v>
      </c>
      <c r="AP53" s="10">
        <v>1</v>
      </c>
    </row>
    <row r="54" spans="1:62" x14ac:dyDescent="0.35">
      <c r="C54"/>
    </row>
    <row r="55" spans="1:62" x14ac:dyDescent="0.35">
      <c r="C55"/>
    </row>
    <row r="56" spans="1:62" x14ac:dyDescent="0.35">
      <c r="C56"/>
    </row>
    <row r="57" spans="1:62" x14ac:dyDescent="0.35">
      <c r="C57"/>
    </row>
    <row r="58" spans="1:62" x14ac:dyDescent="0.35">
      <c r="C58"/>
    </row>
    <row r="59" spans="1:62" x14ac:dyDescent="0.35">
      <c r="C59"/>
    </row>
    <row r="60" spans="1:62" x14ac:dyDescent="0.35">
      <c r="C60"/>
    </row>
    <row r="61" spans="1:62" x14ac:dyDescent="0.35">
      <c r="AL61" s="6" t="s">
        <v>79</v>
      </c>
      <c r="AM61" t="s">
        <v>2497</v>
      </c>
    </row>
    <row r="62" spans="1:62" x14ac:dyDescent="0.35">
      <c r="A62" s="6" t="s">
        <v>2499</v>
      </c>
      <c r="B62" t="s">
        <v>2500</v>
      </c>
      <c r="C62"/>
    </row>
    <row r="63" spans="1:62" x14ac:dyDescent="0.35">
      <c r="A63" s="4" t="s">
        <v>402</v>
      </c>
      <c r="B63">
        <v>13</v>
      </c>
      <c r="C63"/>
      <c r="AL63" s="6" t="s">
        <v>2499</v>
      </c>
      <c r="AM63" t="s">
        <v>2500</v>
      </c>
    </row>
    <row r="64" spans="1:62" x14ac:dyDescent="0.35">
      <c r="A64" s="4" t="s">
        <v>806</v>
      </c>
      <c r="B64">
        <v>1</v>
      </c>
      <c r="C64"/>
      <c r="AL64" s="4" t="s">
        <v>562</v>
      </c>
      <c r="AM64">
        <v>3</v>
      </c>
    </row>
    <row r="65" spans="1:39" x14ac:dyDescent="0.35">
      <c r="A65" s="4" t="s">
        <v>395</v>
      </c>
      <c r="B65">
        <v>1</v>
      </c>
      <c r="C65"/>
      <c r="AL65" s="4" t="s">
        <v>154</v>
      </c>
      <c r="AM65">
        <v>39</v>
      </c>
    </row>
    <row r="66" spans="1:39" x14ac:dyDescent="0.35">
      <c r="A66" s="4" t="s">
        <v>365</v>
      </c>
      <c r="B66">
        <v>17</v>
      </c>
      <c r="C66"/>
      <c r="AL66" s="4" t="s">
        <v>666</v>
      </c>
      <c r="AM66">
        <v>2</v>
      </c>
    </row>
    <row r="67" spans="1:39" x14ac:dyDescent="0.35">
      <c r="A67" s="4" t="s">
        <v>212</v>
      </c>
      <c r="B67">
        <v>9</v>
      </c>
      <c r="C67"/>
      <c r="AL67" s="4" t="s">
        <v>184</v>
      </c>
      <c r="AM67">
        <v>176</v>
      </c>
    </row>
    <row r="68" spans="1:39" x14ac:dyDescent="0.35">
      <c r="A68" s="4" t="s">
        <v>411</v>
      </c>
      <c r="B68">
        <v>1</v>
      </c>
      <c r="C68"/>
      <c r="AL68" s="4" t="s">
        <v>944</v>
      </c>
      <c r="AM68">
        <v>1</v>
      </c>
    </row>
    <row r="69" spans="1:39" x14ac:dyDescent="0.35">
      <c r="A69" s="4" t="s">
        <v>378</v>
      </c>
      <c r="B69">
        <v>1</v>
      </c>
      <c r="C69"/>
      <c r="AL69" s="4" t="s">
        <v>1029</v>
      </c>
      <c r="AM69">
        <v>1</v>
      </c>
    </row>
    <row r="70" spans="1:39" x14ac:dyDescent="0.35">
      <c r="A70" s="4" t="s">
        <v>223</v>
      </c>
      <c r="B70">
        <v>1</v>
      </c>
      <c r="C70"/>
      <c r="AL70" s="4" t="s">
        <v>1219</v>
      </c>
      <c r="AM70">
        <v>1</v>
      </c>
    </row>
    <row r="71" spans="1:39" x14ac:dyDescent="0.35">
      <c r="A71" s="4" t="s">
        <v>647</v>
      </c>
      <c r="B71">
        <v>1</v>
      </c>
      <c r="C71"/>
      <c r="AL71" s="4" t="s">
        <v>2507</v>
      </c>
      <c r="AM71">
        <v>223</v>
      </c>
    </row>
    <row r="72" spans="1:39" x14ac:dyDescent="0.35">
      <c r="A72" s="4" t="s">
        <v>143</v>
      </c>
      <c r="B72">
        <v>8</v>
      </c>
      <c r="C72"/>
    </row>
    <row r="73" spans="1:39" x14ac:dyDescent="0.35">
      <c r="A73" s="4" t="s">
        <v>335</v>
      </c>
      <c r="B73">
        <v>1</v>
      </c>
      <c r="C73"/>
    </row>
    <row r="74" spans="1:39" x14ac:dyDescent="0.35">
      <c r="A74" s="4" t="s">
        <v>92</v>
      </c>
      <c r="B74">
        <v>30</v>
      </c>
      <c r="C74"/>
    </row>
    <row r="75" spans="1:39" x14ac:dyDescent="0.35">
      <c r="A75" s="4" t="s">
        <v>524</v>
      </c>
      <c r="B75">
        <v>2</v>
      </c>
      <c r="C75"/>
    </row>
    <row r="76" spans="1:39" x14ac:dyDescent="0.35">
      <c r="A76" s="4" t="s">
        <v>829</v>
      </c>
      <c r="B76">
        <v>1</v>
      </c>
      <c r="C76"/>
    </row>
    <row r="77" spans="1:39" x14ac:dyDescent="0.35">
      <c r="A77" s="4" t="s">
        <v>836</v>
      </c>
      <c r="B77">
        <v>1</v>
      </c>
      <c r="C77"/>
    </row>
    <row r="78" spans="1:39" x14ac:dyDescent="0.35">
      <c r="A78" s="4" t="s">
        <v>89</v>
      </c>
      <c r="B78">
        <v>15</v>
      </c>
      <c r="C78"/>
    </row>
    <row r="79" spans="1:39" x14ac:dyDescent="0.35">
      <c r="A79" s="4" t="s">
        <v>618</v>
      </c>
      <c r="B79">
        <v>1</v>
      </c>
      <c r="C79"/>
    </row>
    <row r="80" spans="1:39" x14ac:dyDescent="0.35">
      <c r="A80" s="4" t="s">
        <v>123</v>
      </c>
      <c r="B80">
        <v>10</v>
      </c>
    </row>
    <row r="81" spans="1:2" x14ac:dyDescent="0.35">
      <c r="A81" s="4" t="s">
        <v>761</v>
      </c>
      <c r="B81">
        <v>2</v>
      </c>
    </row>
    <row r="82" spans="1:2" x14ac:dyDescent="0.35">
      <c r="A82" s="4" t="s">
        <v>769</v>
      </c>
      <c r="B82">
        <v>1</v>
      </c>
    </row>
    <row r="83" spans="1:2" x14ac:dyDescent="0.35">
      <c r="A83" s="4" t="s">
        <v>347</v>
      </c>
      <c r="B83">
        <v>6</v>
      </c>
    </row>
    <row r="84" spans="1:2" x14ac:dyDescent="0.35">
      <c r="A84" s="4" t="s">
        <v>575</v>
      </c>
      <c r="B84">
        <v>1</v>
      </c>
    </row>
    <row r="85" spans="1:2" x14ac:dyDescent="0.35">
      <c r="A85" s="4" t="s">
        <v>670</v>
      </c>
      <c r="B85">
        <v>1</v>
      </c>
    </row>
    <row r="86" spans="1:2" x14ac:dyDescent="0.35">
      <c r="A86" s="4" t="s">
        <v>651</v>
      </c>
      <c r="B86">
        <v>3</v>
      </c>
    </row>
    <row r="87" spans="1:2" x14ac:dyDescent="0.35">
      <c r="A87" s="4" t="s">
        <v>537</v>
      </c>
      <c r="B87">
        <v>2</v>
      </c>
    </row>
    <row r="88" spans="1:2" x14ac:dyDescent="0.35">
      <c r="A88" s="4" t="s">
        <v>749</v>
      </c>
      <c r="B88">
        <v>9</v>
      </c>
    </row>
    <row r="89" spans="1:2" x14ac:dyDescent="0.35">
      <c r="A89" s="4" t="s">
        <v>594</v>
      </c>
      <c r="B89">
        <v>13</v>
      </c>
    </row>
    <row r="90" spans="1:2" x14ac:dyDescent="0.35">
      <c r="A90" s="4" t="s">
        <v>599</v>
      </c>
      <c r="B90">
        <v>1</v>
      </c>
    </row>
    <row r="91" spans="1:2" x14ac:dyDescent="0.35">
      <c r="A91" s="4" t="s">
        <v>778</v>
      </c>
      <c r="B91">
        <v>1</v>
      </c>
    </row>
    <row r="92" spans="1:2" x14ac:dyDescent="0.35">
      <c r="A92" s="4" t="s">
        <v>134</v>
      </c>
      <c r="B92">
        <v>1</v>
      </c>
    </row>
    <row r="93" spans="1:2" x14ac:dyDescent="0.35">
      <c r="A93" s="4" t="s">
        <v>454</v>
      </c>
      <c r="B93">
        <v>5</v>
      </c>
    </row>
    <row r="94" spans="1:2" x14ac:dyDescent="0.35">
      <c r="A94" s="4" t="s">
        <v>356</v>
      </c>
      <c r="B94">
        <v>1</v>
      </c>
    </row>
    <row r="95" spans="1:2" x14ac:dyDescent="0.35">
      <c r="A95" s="4" t="s">
        <v>110</v>
      </c>
      <c r="B95">
        <v>14</v>
      </c>
    </row>
    <row r="96" spans="1:2" x14ac:dyDescent="0.35">
      <c r="A96" s="4" t="s">
        <v>241</v>
      </c>
      <c r="B96">
        <v>3</v>
      </c>
    </row>
    <row r="97" spans="1:2" x14ac:dyDescent="0.35">
      <c r="A97" s="4" t="s">
        <v>613</v>
      </c>
      <c r="B97">
        <v>1</v>
      </c>
    </row>
    <row r="98" spans="1:2" x14ac:dyDescent="0.35">
      <c r="A98" s="4" t="s">
        <v>739</v>
      </c>
      <c r="B98">
        <v>1</v>
      </c>
    </row>
    <row r="99" spans="1:2" x14ac:dyDescent="0.35">
      <c r="A99" s="4" t="s">
        <v>132</v>
      </c>
      <c r="B99">
        <v>15</v>
      </c>
    </row>
    <row r="100" spans="1:2" x14ac:dyDescent="0.35">
      <c r="A100" s="4" t="s">
        <v>641</v>
      </c>
      <c r="B100">
        <v>1</v>
      </c>
    </row>
    <row r="101" spans="1:2" x14ac:dyDescent="0.35">
      <c r="A101" s="4" t="s">
        <v>288</v>
      </c>
      <c r="B101">
        <v>12</v>
      </c>
    </row>
    <row r="102" spans="1:2" x14ac:dyDescent="0.35">
      <c r="A102" s="4" t="s">
        <v>292</v>
      </c>
      <c r="B102">
        <v>4</v>
      </c>
    </row>
    <row r="103" spans="1:2" x14ac:dyDescent="0.35">
      <c r="A103" s="4" t="s">
        <v>125</v>
      </c>
      <c r="B103">
        <v>1</v>
      </c>
    </row>
    <row r="104" spans="1:2" x14ac:dyDescent="0.35">
      <c r="A104" s="4" t="s">
        <v>13</v>
      </c>
    </row>
    <row r="105" spans="1:2" x14ac:dyDescent="0.35">
      <c r="A105" s="4" t="s">
        <v>896</v>
      </c>
      <c r="B105">
        <v>1</v>
      </c>
    </row>
    <row r="106" spans="1:2" x14ac:dyDescent="0.35">
      <c r="A106" s="4" t="s">
        <v>907</v>
      </c>
      <c r="B106">
        <v>1</v>
      </c>
    </row>
    <row r="107" spans="1:2" x14ac:dyDescent="0.35">
      <c r="A107" s="4" t="s">
        <v>927</v>
      </c>
      <c r="B107">
        <v>3</v>
      </c>
    </row>
    <row r="108" spans="1:2" x14ac:dyDescent="0.35">
      <c r="A108" s="4" t="s">
        <v>939</v>
      </c>
      <c r="B108">
        <v>9</v>
      </c>
    </row>
    <row r="109" spans="1:2" x14ac:dyDescent="0.35">
      <c r="A109" s="4" t="s">
        <v>951</v>
      </c>
      <c r="B109">
        <v>1</v>
      </c>
    </row>
    <row r="110" spans="1:2" x14ac:dyDescent="0.35">
      <c r="A110" s="4" t="s">
        <v>962</v>
      </c>
      <c r="B110">
        <v>1</v>
      </c>
    </row>
    <row r="111" spans="1:2" x14ac:dyDescent="0.35">
      <c r="A111" s="4" t="s">
        <v>975</v>
      </c>
      <c r="B111">
        <v>7</v>
      </c>
    </row>
    <row r="112" spans="1:2" x14ac:dyDescent="0.35">
      <c r="A112" s="4" t="s">
        <v>980</v>
      </c>
      <c r="B112">
        <v>1</v>
      </c>
    </row>
    <row r="113" spans="1:2" x14ac:dyDescent="0.35">
      <c r="A113" s="4" t="s">
        <v>990</v>
      </c>
      <c r="B113">
        <v>4</v>
      </c>
    </row>
    <row r="114" spans="1:2" x14ac:dyDescent="0.35">
      <c r="A114" s="4" t="s">
        <v>981</v>
      </c>
      <c r="B114">
        <v>11</v>
      </c>
    </row>
    <row r="115" spans="1:2" x14ac:dyDescent="0.35">
      <c r="A115" s="4" t="s">
        <v>1001</v>
      </c>
      <c r="B115">
        <v>1</v>
      </c>
    </row>
    <row r="116" spans="1:2" x14ac:dyDescent="0.35">
      <c r="A116" s="4" t="s">
        <v>689</v>
      </c>
      <c r="B116">
        <v>7</v>
      </c>
    </row>
    <row r="117" spans="1:2" x14ac:dyDescent="0.35">
      <c r="A117" s="4" t="s">
        <v>1019</v>
      </c>
      <c r="B117">
        <v>1</v>
      </c>
    </row>
    <row r="118" spans="1:2" x14ac:dyDescent="0.35">
      <c r="A118" s="4" t="s">
        <v>1031</v>
      </c>
      <c r="B118">
        <v>1</v>
      </c>
    </row>
    <row r="119" spans="1:2" x14ac:dyDescent="0.35">
      <c r="A119" s="4" t="s">
        <v>1038</v>
      </c>
      <c r="B119">
        <v>1</v>
      </c>
    </row>
    <row r="120" spans="1:2" x14ac:dyDescent="0.35">
      <c r="A120" s="4" t="s">
        <v>1047</v>
      </c>
      <c r="B120">
        <v>2</v>
      </c>
    </row>
    <row r="121" spans="1:2" x14ac:dyDescent="0.35">
      <c r="A121" s="4" t="s">
        <v>1074</v>
      </c>
      <c r="B121">
        <v>1</v>
      </c>
    </row>
    <row r="122" spans="1:2" x14ac:dyDescent="0.35">
      <c r="A122" s="4" t="s">
        <v>1084</v>
      </c>
      <c r="B122">
        <v>1</v>
      </c>
    </row>
    <row r="123" spans="1:2" x14ac:dyDescent="0.35">
      <c r="A123" s="4" t="s">
        <v>1100</v>
      </c>
      <c r="B123">
        <v>1</v>
      </c>
    </row>
    <row r="124" spans="1:2" x14ac:dyDescent="0.35">
      <c r="A124" s="4" t="s">
        <v>1106</v>
      </c>
      <c r="B124">
        <v>1</v>
      </c>
    </row>
    <row r="125" spans="1:2" x14ac:dyDescent="0.35">
      <c r="A125" s="4" t="s">
        <v>1113</v>
      </c>
      <c r="B125">
        <v>5</v>
      </c>
    </row>
    <row r="126" spans="1:2" x14ac:dyDescent="0.35">
      <c r="A126" s="4" t="s">
        <v>1139</v>
      </c>
      <c r="B126">
        <v>1</v>
      </c>
    </row>
    <row r="127" spans="1:2" x14ac:dyDescent="0.35">
      <c r="A127" s="4" t="s">
        <v>1152</v>
      </c>
      <c r="B127">
        <v>1</v>
      </c>
    </row>
    <row r="128" spans="1:2" x14ac:dyDescent="0.35">
      <c r="A128" s="4" t="s">
        <v>1181</v>
      </c>
      <c r="B128">
        <v>1</v>
      </c>
    </row>
    <row r="129" spans="1:2" x14ac:dyDescent="0.35">
      <c r="A129" s="4" t="s">
        <v>1193</v>
      </c>
      <c r="B129">
        <v>1</v>
      </c>
    </row>
    <row r="130" spans="1:2" x14ac:dyDescent="0.35">
      <c r="A130" s="4" t="s">
        <v>1225</v>
      </c>
      <c r="B130">
        <v>1</v>
      </c>
    </row>
    <row r="131" spans="1:2" x14ac:dyDescent="0.35">
      <c r="A131" s="4" t="s">
        <v>1232</v>
      </c>
      <c r="B131">
        <v>1</v>
      </c>
    </row>
    <row r="132" spans="1:2" x14ac:dyDescent="0.35">
      <c r="A132" s="4" t="s">
        <v>1245</v>
      </c>
      <c r="B132">
        <v>1</v>
      </c>
    </row>
    <row r="133" spans="1:2" x14ac:dyDescent="0.35">
      <c r="A133" s="4" t="s">
        <v>1256</v>
      </c>
      <c r="B133">
        <v>3</v>
      </c>
    </row>
    <row r="134" spans="1:2" x14ac:dyDescent="0.35">
      <c r="A134" s="4" t="s">
        <v>1262</v>
      </c>
      <c r="B134">
        <v>1</v>
      </c>
    </row>
    <row r="135" spans="1:2" x14ac:dyDescent="0.35">
      <c r="A135" s="4" t="s">
        <v>1274</v>
      </c>
      <c r="B135">
        <v>1</v>
      </c>
    </row>
    <row r="136" spans="1:2" x14ac:dyDescent="0.35">
      <c r="A136" s="4" t="s">
        <v>1281</v>
      </c>
      <c r="B136">
        <v>1</v>
      </c>
    </row>
    <row r="137" spans="1:2" x14ac:dyDescent="0.35">
      <c r="A137" s="4" t="s">
        <v>1301</v>
      </c>
      <c r="B137">
        <v>1</v>
      </c>
    </row>
    <row r="138" spans="1:2" x14ac:dyDescent="0.35">
      <c r="A138" s="4" t="s">
        <v>1311</v>
      </c>
      <c r="B138">
        <v>2</v>
      </c>
    </row>
    <row r="139" spans="1:2" x14ac:dyDescent="0.35">
      <c r="A139" s="4" t="s">
        <v>1323</v>
      </c>
      <c r="B139">
        <v>1</v>
      </c>
    </row>
    <row r="140" spans="1:2" x14ac:dyDescent="0.35">
      <c r="A140" s="4" t="s">
        <v>1337</v>
      </c>
      <c r="B140">
        <v>1</v>
      </c>
    </row>
    <row r="141" spans="1:2" x14ac:dyDescent="0.35">
      <c r="A141" s="4" t="s">
        <v>1342</v>
      </c>
      <c r="B141">
        <v>2</v>
      </c>
    </row>
    <row r="142" spans="1:2" x14ac:dyDescent="0.35">
      <c r="A142" s="4" t="s">
        <v>1355</v>
      </c>
      <c r="B142">
        <v>6</v>
      </c>
    </row>
    <row r="143" spans="1:2" x14ac:dyDescent="0.35">
      <c r="A143" s="4" t="s">
        <v>1360</v>
      </c>
      <c r="B143">
        <v>2</v>
      </c>
    </row>
    <row r="144" spans="1:2" x14ac:dyDescent="0.35">
      <c r="A144" s="4" t="s">
        <v>695</v>
      </c>
      <c r="B144">
        <v>1</v>
      </c>
    </row>
    <row r="145" spans="1:2" x14ac:dyDescent="0.35">
      <c r="A145" s="4" t="s">
        <v>1390</v>
      </c>
      <c r="B145">
        <v>1</v>
      </c>
    </row>
    <row r="146" spans="1:2" x14ac:dyDescent="0.35">
      <c r="A146" s="4" t="s">
        <v>1320</v>
      </c>
      <c r="B146">
        <v>1</v>
      </c>
    </row>
    <row r="147" spans="1:2" x14ac:dyDescent="0.35">
      <c r="A147" s="4" t="s">
        <v>1414</v>
      </c>
      <c r="B147">
        <v>1</v>
      </c>
    </row>
    <row r="148" spans="1:2" x14ac:dyDescent="0.35">
      <c r="A148" s="4" t="s">
        <v>1248</v>
      </c>
      <c r="B148">
        <v>2</v>
      </c>
    </row>
    <row r="149" spans="1:2" x14ac:dyDescent="0.35">
      <c r="A149" s="4" t="s">
        <v>1461</v>
      </c>
      <c r="B149">
        <v>1</v>
      </c>
    </row>
    <row r="150" spans="1:2" x14ac:dyDescent="0.35">
      <c r="A150" s="4" t="s">
        <v>1474</v>
      </c>
      <c r="B150">
        <v>1</v>
      </c>
    </row>
    <row r="151" spans="1:2" x14ac:dyDescent="0.35">
      <c r="A151" s="4" t="s">
        <v>1494</v>
      </c>
      <c r="B151">
        <v>2</v>
      </c>
    </row>
    <row r="152" spans="1:2" x14ac:dyDescent="0.35">
      <c r="A152" s="4" t="s">
        <v>1518</v>
      </c>
      <c r="B152">
        <v>1</v>
      </c>
    </row>
    <row r="153" spans="1:2" x14ac:dyDescent="0.35">
      <c r="A153" s="4" t="s">
        <v>1533</v>
      </c>
      <c r="B153">
        <v>1</v>
      </c>
    </row>
    <row r="154" spans="1:2" x14ac:dyDescent="0.35">
      <c r="A154" s="4" t="s">
        <v>1551</v>
      </c>
      <c r="B154">
        <v>1</v>
      </c>
    </row>
    <row r="155" spans="1:2" x14ac:dyDescent="0.35">
      <c r="A155" s="4" t="s">
        <v>1558</v>
      </c>
      <c r="B155">
        <v>1</v>
      </c>
    </row>
    <row r="156" spans="1:2" x14ac:dyDescent="0.35">
      <c r="A156" s="4" t="s">
        <v>1564</v>
      </c>
      <c r="B156">
        <v>1</v>
      </c>
    </row>
    <row r="157" spans="1:2" x14ac:dyDescent="0.35">
      <c r="A157" s="4" t="s">
        <v>1312</v>
      </c>
      <c r="B157">
        <v>1</v>
      </c>
    </row>
    <row r="158" spans="1:2" x14ac:dyDescent="0.35">
      <c r="A158" s="4" t="s">
        <v>1590</v>
      </c>
      <c r="B158">
        <v>1</v>
      </c>
    </row>
    <row r="159" spans="1:2" x14ac:dyDescent="0.35">
      <c r="A159" s="4" t="s">
        <v>1595</v>
      </c>
      <c r="B159">
        <v>1</v>
      </c>
    </row>
    <row r="160" spans="1:2" x14ac:dyDescent="0.35">
      <c r="A160" s="4" t="s">
        <v>1622</v>
      </c>
      <c r="B160">
        <v>1</v>
      </c>
    </row>
    <row r="161" spans="1:2" x14ac:dyDescent="0.35">
      <c r="A161" s="4" t="s">
        <v>1628</v>
      </c>
      <c r="B161">
        <v>1</v>
      </c>
    </row>
    <row r="162" spans="1:2" x14ac:dyDescent="0.35">
      <c r="A162" s="4" t="s">
        <v>429</v>
      </c>
      <c r="B162">
        <v>1</v>
      </c>
    </row>
    <row r="163" spans="1:2" x14ac:dyDescent="0.35">
      <c r="A163" s="4" t="s">
        <v>1647</v>
      </c>
      <c r="B163">
        <v>2</v>
      </c>
    </row>
    <row r="164" spans="1:2" x14ac:dyDescent="0.35">
      <c r="A164" s="4" t="s">
        <v>1714</v>
      </c>
      <c r="B164">
        <v>1</v>
      </c>
    </row>
    <row r="165" spans="1:2" x14ac:dyDescent="0.35">
      <c r="A165" s="4" t="s">
        <v>273</v>
      </c>
      <c r="B165">
        <v>1</v>
      </c>
    </row>
    <row r="166" spans="1:2" x14ac:dyDescent="0.35">
      <c r="A166" s="4" t="s">
        <v>1737</v>
      </c>
      <c r="B166">
        <v>1</v>
      </c>
    </row>
    <row r="167" spans="1:2" x14ac:dyDescent="0.35">
      <c r="A167" s="4" t="s">
        <v>1743</v>
      </c>
      <c r="B167">
        <v>1</v>
      </c>
    </row>
    <row r="168" spans="1:2" x14ac:dyDescent="0.35">
      <c r="A168" s="4" t="s">
        <v>1755</v>
      </c>
      <c r="B168">
        <v>1</v>
      </c>
    </row>
    <row r="169" spans="1:2" x14ac:dyDescent="0.35">
      <c r="A169" s="4" t="s">
        <v>1782</v>
      </c>
      <c r="B169">
        <v>2</v>
      </c>
    </row>
    <row r="170" spans="1:2" x14ac:dyDescent="0.35">
      <c r="A170" s="4" t="s">
        <v>1835</v>
      </c>
      <c r="B170">
        <v>1</v>
      </c>
    </row>
    <row r="171" spans="1:2" x14ac:dyDescent="0.35">
      <c r="A171" s="4" t="s">
        <v>1869</v>
      </c>
      <c r="B171">
        <v>1</v>
      </c>
    </row>
    <row r="172" spans="1:2" x14ac:dyDescent="0.35">
      <c r="A172" s="4" t="s">
        <v>1119</v>
      </c>
      <c r="B172">
        <v>1</v>
      </c>
    </row>
    <row r="173" spans="1:2" x14ac:dyDescent="0.35">
      <c r="A173" s="4" t="s">
        <v>1744</v>
      </c>
      <c r="B173">
        <v>1</v>
      </c>
    </row>
    <row r="174" spans="1:2" x14ac:dyDescent="0.35">
      <c r="A174" s="4" t="s">
        <v>1911</v>
      </c>
      <c r="B174">
        <v>1</v>
      </c>
    </row>
    <row r="175" spans="1:2" x14ac:dyDescent="0.35">
      <c r="A175" s="4" t="s">
        <v>1921</v>
      </c>
      <c r="B175">
        <v>1</v>
      </c>
    </row>
    <row r="176" spans="1:2" x14ac:dyDescent="0.35">
      <c r="A176" s="4" t="s">
        <v>1932</v>
      </c>
      <c r="B176">
        <v>1</v>
      </c>
    </row>
    <row r="177" spans="1:2" x14ac:dyDescent="0.35">
      <c r="A177" s="4" t="s">
        <v>1941</v>
      </c>
      <c r="B177">
        <v>1</v>
      </c>
    </row>
    <row r="178" spans="1:2" x14ac:dyDescent="0.35">
      <c r="A178" s="4" t="s">
        <v>2507</v>
      </c>
      <c r="B178">
        <v>340</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12C4E-13B9-4862-93AD-30DC5702663E}">
  <dimension ref="A1:AL24"/>
  <sheetViews>
    <sheetView topLeftCell="A16" zoomScale="85" zoomScaleNormal="85" workbookViewId="0">
      <selection activeCell="D25" sqref="D24:D25"/>
    </sheetView>
  </sheetViews>
  <sheetFormatPr defaultColWidth="8.81640625" defaultRowHeight="14.5" x14ac:dyDescent="0.35"/>
  <cols>
    <col min="2" max="2" width="20.1796875" customWidth="1"/>
    <col min="3" max="3" width="25" bestFit="1" customWidth="1"/>
    <col min="4" max="4" width="20.1796875" customWidth="1"/>
    <col min="5" max="5" width="19.81640625" bestFit="1" customWidth="1"/>
    <col min="6" max="6" width="15.453125" bestFit="1" customWidth="1"/>
    <col min="7" max="7" width="30.1796875" customWidth="1"/>
    <col min="8" max="8" width="15.1796875" bestFit="1" customWidth="1"/>
    <col min="9" max="9" width="15.1796875" customWidth="1"/>
    <col min="10" max="10" width="8.1796875" customWidth="1"/>
    <col min="11" max="11" width="8.1796875" bestFit="1" customWidth="1"/>
    <col min="12" max="12" width="58" style="1" customWidth="1"/>
    <col min="13" max="13" width="19.1796875" bestFit="1" customWidth="1"/>
    <col min="14" max="14" width="15.1796875" bestFit="1" customWidth="1"/>
    <col min="15" max="15" width="10.81640625" customWidth="1"/>
    <col min="16" max="16" width="14.453125" customWidth="1"/>
    <col min="17" max="20" width="15.81640625" customWidth="1"/>
  </cols>
  <sheetData>
    <row r="1" spans="1:38" ht="49.75" customHeight="1" x14ac:dyDescent="0.35">
      <c r="A1" s="68" t="s">
        <v>2516</v>
      </c>
      <c r="B1" s="65" t="s">
        <v>2517</v>
      </c>
      <c r="C1" s="65" t="s">
        <v>2518</v>
      </c>
      <c r="D1" s="65" t="s">
        <v>2519</v>
      </c>
      <c r="E1" s="65" t="s">
        <v>2520</v>
      </c>
      <c r="F1" s="71" t="s">
        <v>2521</v>
      </c>
      <c r="G1" s="73" t="s">
        <v>2514</v>
      </c>
      <c r="H1" s="71" t="s">
        <v>2522</v>
      </c>
      <c r="I1" s="71"/>
      <c r="J1" s="71" t="s">
        <v>2523</v>
      </c>
      <c r="K1" s="73" t="s">
        <v>2524</v>
      </c>
      <c r="L1" s="67" t="s">
        <v>2525</v>
      </c>
      <c r="M1" s="66" t="s">
        <v>2526</v>
      </c>
      <c r="N1" s="73" t="s">
        <v>2527</v>
      </c>
      <c r="O1" s="66" t="s">
        <v>2528</v>
      </c>
      <c r="P1" s="67" t="s">
        <v>2529</v>
      </c>
      <c r="Q1" s="67" t="s">
        <v>2530</v>
      </c>
      <c r="R1" s="67" t="s">
        <v>2531</v>
      </c>
      <c r="S1" s="67" t="s">
        <v>2532</v>
      </c>
      <c r="T1" s="67" t="s">
        <v>2533</v>
      </c>
      <c r="V1" s="69"/>
    </row>
    <row r="2" spans="1:38" ht="45" customHeight="1" x14ac:dyDescent="0.45">
      <c r="A2" s="50">
        <v>135</v>
      </c>
      <c r="B2" s="50" t="str">
        <f>VLOOKUP(A2,Intake!$A$1:$AX$2994,5,FALSE)</f>
        <v>Chris Forti</v>
      </c>
      <c r="C2" s="84" t="str">
        <f>VLOOKUP(A2,Intake!$A$1:$AX$2994,15,FALSE)</f>
        <v>Chip Newton</v>
      </c>
      <c r="D2" s="50"/>
      <c r="E2" s="72" t="str">
        <f>VLOOKUP(A2,Intake!$A$1:$AX$2994,42,FALSE)</f>
        <v>Closed</v>
      </c>
      <c r="F2" s="72" t="str">
        <f>VLOOKUP(A2,Intake!$A$1:$AX$2994,23,FALSE)</f>
        <v>Texas Children's Hospital</v>
      </c>
      <c r="G2" s="72" t="s">
        <v>2534</v>
      </c>
      <c r="H2" s="78" t="str">
        <f>VLOOKUP(A2,Intake!$A$1:$AX$2994,22,FALSE)</f>
        <v>JO-7532891</v>
      </c>
      <c r="I2" s="72" t="s">
        <v>755</v>
      </c>
      <c r="J2" s="72" t="e">
        <f>VLOOKUP(A2,Intake!$A$1:$AX$2994,55,FALSE)</f>
        <v>#REF!</v>
      </c>
      <c r="K2" s="74" t="s">
        <v>2535</v>
      </c>
      <c r="L2" s="82" t="s">
        <v>2536</v>
      </c>
      <c r="M2" s="50"/>
      <c r="N2" s="75">
        <v>324720</v>
      </c>
      <c r="O2" s="50" t="e">
        <f>IF(J2= "Lost Closed", "Ask Team", "Deloitte")</f>
        <v>#REF!</v>
      </c>
      <c r="P2" s="50"/>
      <c r="Q2" s="50"/>
      <c r="R2" s="50"/>
      <c r="S2" s="50"/>
      <c r="T2" s="50"/>
      <c r="V2" s="70"/>
    </row>
    <row r="3" spans="1:38" ht="45" customHeight="1" x14ac:dyDescent="0.45">
      <c r="A3" s="50">
        <v>194</v>
      </c>
      <c r="B3" s="50" t="str">
        <f>VLOOKUP(A3,Intake!$A$1:$AX$2994,5,FALSE)</f>
        <v>Marissa Draheim</v>
      </c>
      <c r="C3" s="84" t="str">
        <f>VLOOKUP(A3,Intake!$A$1:$AX$2994,15,FALSE)</f>
        <v>Matt Kraus</v>
      </c>
      <c r="D3" s="50"/>
      <c r="E3" s="72" t="str">
        <f>VLOOKUP(A3,Intake!$A$1:$AX$2994,42,FALSE)</f>
        <v>Closed</v>
      </c>
      <c r="F3" s="72" t="str">
        <f>VLOOKUP(A3,Intake!$A$1:$AX$2994,23,FALSE)</f>
        <v>Progressive/ Progressive HCM Implementation</v>
      </c>
      <c r="G3" s="72" t="s">
        <v>2537</v>
      </c>
      <c r="H3" s="78" t="str">
        <f>VLOOKUP(A3,Intake!$A$1:$AX$2994,22,FALSE)</f>
        <v>JO-6394697</v>
      </c>
      <c r="I3" s="72" t="s">
        <v>1094</v>
      </c>
      <c r="J3" s="72" t="e">
        <f>VLOOKUP(A3,Intake!$A$1:$AX$2994,55,FALSE)</f>
        <v>#REF!</v>
      </c>
      <c r="K3" s="74" t="s">
        <v>2538</v>
      </c>
      <c r="L3" s="82" t="s">
        <v>2539</v>
      </c>
      <c r="M3" s="50"/>
      <c r="N3" s="75">
        <v>11749869</v>
      </c>
      <c r="O3" s="50"/>
      <c r="P3" s="50"/>
      <c r="Q3" s="50"/>
      <c r="R3" s="50"/>
      <c r="S3" s="50"/>
      <c r="T3" s="50"/>
      <c r="V3" s="70"/>
      <c r="AJ3" s="85"/>
      <c r="AK3" s="80"/>
      <c r="AL3" s="86"/>
    </row>
    <row r="4" spans="1:38" ht="45" customHeight="1" x14ac:dyDescent="0.45">
      <c r="A4" s="50">
        <v>244</v>
      </c>
      <c r="B4" s="50" t="str">
        <f>VLOOKUP(A4,Intake!$A$1:$AX$2994,5,FALSE)</f>
        <v>Chris Forti</v>
      </c>
      <c r="C4" s="84" t="str">
        <f>VLOOKUP(A4,Intake!$A$1:$AX$2994,15,FALSE)</f>
        <v>Chip Newton</v>
      </c>
      <c r="D4" s="50"/>
      <c r="E4" s="72" t="str">
        <f>VLOOKUP(A4,Intake!$A$1:$AX$2994,42,FALSE)</f>
        <v>Closed</v>
      </c>
      <c r="F4" s="72" t="str">
        <f>VLOOKUP(A4,Intake!$A$1:$AX$2994,23,FALSE)</f>
        <v>Scripps Health</v>
      </c>
      <c r="G4" s="72" t="s">
        <v>2540</v>
      </c>
      <c r="H4" s="77" t="str">
        <f>VLOOKUP(A4,Intake!$A$1:$AX$2994,22,FALSE)</f>
        <v>JO-6435544</v>
      </c>
      <c r="I4" s="72" t="s">
        <v>1364</v>
      </c>
      <c r="J4" s="72" t="e">
        <f>VLOOKUP(A4,Intake!$A$1:$AX$2994,55,FALSE)</f>
        <v>#REF!</v>
      </c>
      <c r="K4" s="74" t="s">
        <v>2538</v>
      </c>
      <c r="L4" s="72" t="s">
        <v>2541</v>
      </c>
      <c r="M4" s="50" t="s">
        <v>1320</v>
      </c>
      <c r="N4" s="75">
        <v>4150000</v>
      </c>
      <c r="O4" s="50" t="e">
        <f>IF(J4= "Lost Closed", "Ask Team", "Deloitte")</f>
        <v>#REF!</v>
      </c>
      <c r="P4" s="87"/>
      <c r="Q4" s="81"/>
      <c r="R4" s="81"/>
      <c r="S4" s="90"/>
      <c r="T4" s="87"/>
      <c r="V4" s="70"/>
    </row>
    <row r="5" spans="1:38" ht="117" x14ac:dyDescent="0.45">
      <c r="A5" s="50">
        <v>260</v>
      </c>
      <c r="B5" s="50" t="str">
        <f>VLOOKUP(A5,Intake!$A$1:$AX$2994,5,FALSE)</f>
        <v>Chris Forti</v>
      </c>
      <c r="C5" s="84" t="str">
        <f>VLOOKUP(A5,Intake!$A$1:$AX$2994,15,FALSE)</f>
        <v>Chris Page</v>
      </c>
      <c r="D5" s="50"/>
      <c r="E5" s="72" t="str">
        <f>VLOOKUP(A5,Intake!$A$1:$AX$2994,42,FALSE)</f>
        <v>Closed</v>
      </c>
      <c r="F5" s="72" t="str">
        <f>VLOOKUP(A5,Intake!$A$1:$AX$2994,23,FALSE)</f>
        <v>Montefiore</v>
      </c>
      <c r="G5" s="72" t="s">
        <v>2542</v>
      </c>
      <c r="H5" s="77" t="str">
        <f>VLOOKUP(A5,Intake!$A$1:$AX$2994,22,FALSE)</f>
        <v>JO-7183055</v>
      </c>
      <c r="I5" s="72" t="s">
        <v>1435</v>
      </c>
      <c r="J5" s="72" t="e">
        <f>VLOOKUP(A5,Intake!$A$1:$AX$2994,55,FALSE)</f>
        <v>#REF!</v>
      </c>
      <c r="K5" s="74" t="s">
        <v>2538</v>
      </c>
      <c r="L5" s="72" t="s">
        <v>2543</v>
      </c>
      <c r="M5" s="50" t="s">
        <v>1320</v>
      </c>
      <c r="N5" s="75">
        <v>1454000</v>
      </c>
      <c r="O5" s="50" t="e">
        <f>IF(J5= "Lost Closed", "Ask Team", "Deloitte")</f>
        <v>#REF!</v>
      </c>
      <c r="P5" s="87"/>
      <c r="Q5" s="81"/>
      <c r="R5" s="81"/>
      <c r="S5" s="87"/>
      <c r="T5" s="87"/>
      <c r="V5" s="69"/>
    </row>
    <row r="6" spans="1:38" ht="116" x14ac:dyDescent="0.35">
      <c r="A6" s="50">
        <v>353</v>
      </c>
      <c r="B6" s="50" t="str">
        <f>VLOOKUP(A6,Intake!$A$1:$AX$2994,5,FALSE)</f>
        <v>Marissa Draheim</v>
      </c>
      <c r="C6" s="50" t="str">
        <f>VLOOKUP(A6,Intake!$A$1:$AX$2994,15,FALSE)</f>
        <v>Anurag Dhingra</v>
      </c>
      <c r="D6" s="84" t="s">
        <v>1519</v>
      </c>
      <c r="E6" s="72" t="str">
        <f>VLOOKUP(A6,Intake!$A$1:$AX$2994,42,FALSE)</f>
        <v>Closed</v>
      </c>
      <c r="F6" s="72" t="str">
        <f>VLOOKUP(A6,Intake!$A$1:$AX$2994,23,FALSE)</f>
        <v>PNC Bank</v>
      </c>
      <c r="G6" s="72" t="s">
        <v>2544</v>
      </c>
      <c r="H6" s="77" t="str">
        <f>VLOOKUP(A6,Intake!$A$1:$AX$2994,22,FALSE)</f>
        <v>JO-7509479</v>
      </c>
      <c r="I6" s="72" t="s">
        <v>1891</v>
      </c>
      <c r="J6" s="72" t="e">
        <f>VLOOKUP(A6,Intake!$A$1:$AX$2994,55,FALSE)</f>
        <v>#REF!</v>
      </c>
      <c r="K6" s="76" t="s">
        <v>2545</v>
      </c>
      <c r="L6" s="72" t="s">
        <v>2546</v>
      </c>
      <c r="M6" s="50" t="s">
        <v>695</v>
      </c>
      <c r="N6" s="75">
        <v>445000</v>
      </c>
      <c r="O6" s="50" t="e">
        <f>IF(J6= "Lost Closed", "Ask Team", "Deloitte")</f>
        <v>#REF!</v>
      </c>
      <c r="P6" s="87"/>
      <c r="Q6" s="87"/>
      <c r="R6" s="81"/>
      <c r="S6" s="87"/>
      <c r="T6" s="87"/>
      <c r="V6" s="69"/>
    </row>
    <row r="7" spans="1:38" ht="45" customHeight="1" x14ac:dyDescent="0.35">
      <c r="A7" s="50">
        <v>197</v>
      </c>
      <c r="B7" s="72" t="str">
        <f>VLOOKUP(A7,Intake!$A$1:$AX$2994,5,FALSE)</f>
        <v>Julie Hiipakka</v>
      </c>
      <c r="C7" s="50">
        <f>VLOOKUP(A7,Intake!$A$1:$AX$2994,15,FALSE)</f>
        <v>0</v>
      </c>
      <c r="D7" s="50"/>
      <c r="E7" s="72" t="str">
        <f>VLOOKUP(A7,Intake!$A$1:$AX$2994,42,FALSE)</f>
        <v>Closed</v>
      </c>
      <c r="F7" s="72" t="str">
        <f>VLOOKUP(A7,Intake!$A$1:$AX$2994,23,FALSE)</f>
        <v>Boston Scientific</v>
      </c>
      <c r="G7" s="72" t="s">
        <v>2547</v>
      </c>
      <c r="H7" s="78" t="str">
        <f>VLOOKUP(A7,Intake!$A$1:$AX$2994,22,FALSE)</f>
        <v>JO-6719856</v>
      </c>
      <c r="I7" s="72" t="s">
        <v>1114</v>
      </c>
      <c r="J7" s="72" t="s">
        <v>2548</v>
      </c>
      <c r="K7" s="76" t="s">
        <v>2535</v>
      </c>
      <c r="L7" s="82" t="s">
        <v>2549</v>
      </c>
      <c r="M7" s="50"/>
      <c r="N7" s="75">
        <v>350000</v>
      </c>
      <c r="O7" s="50"/>
      <c r="P7" s="50"/>
      <c r="Q7" s="50"/>
      <c r="R7" s="50"/>
      <c r="S7" s="50"/>
      <c r="T7" s="50"/>
      <c r="V7" s="70"/>
    </row>
    <row r="8" spans="1:38" ht="275.5" x14ac:dyDescent="0.35">
      <c r="A8" s="50">
        <v>365</v>
      </c>
      <c r="B8" s="72" t="str">
        <f>VLOOKUP(A8,Intake!$A$1:$AX$2994,5,FALSE)</f>
        <v>Mark Panek</v>
      </c>
      <c r="C8" s="84" t="str">
        <f>VLOOKUP(A8,Intake!$A$1:$AX$2994,15,FALSE)</f>
        <v>Atin Garg</v>
      </c>
      <c r="D8" s="50" t="s">
        <v>2515</v>
      </c>
      <c r="E8" s="72" t="str">
        <f>VLOOKUP(A8,Intake!$A$1:$AX$2994,42,FALSE)</f>
        <v>Closed</v>
      </c>
      <c r="F8" s="72" t="str">
        <f>VLOOKUP(A8,Intake!$A$1:$AX$2994,23,FALSE)</f>
        <v>Zayo AMS Workday RFP Response</v>
      </c>
      <c r="G8" s="72" t="s">
        <v>2550</v>
      </c>
      <c r="H8" s="77" t="str">
        <f>VLOOKUP(A8,Intake!$A$1:$AX$2994,22,FALSE)</f>
        <v>JO-7556491</v>
      </c>
      <c r="I8" s="72" t="s">
        <v>1956</v>
      </c>
      <c r="J8" s="72" t="e">
        <f>VLOOKUP(A8,Intake!$A$1:$AX$2994,55,FALSE)</f>
        <v>#REF!</v>
      </c>
      <c r="K8" s="76" t="s">
        <v>2538</v>
      </c>
      <c r="L8" s="72" t="s">
        <v>2551</v>
      </c>
      <c r="M8" s="50" t="s">
        <v>1320</v>
      </c>
      <c r="N8" s="75">
        <v>2960000</v>
      </c>
      <c r="O8" s="50" t="s">
        <v>2552</v>
      </c>
      <c r="P8" s="87"/>
      <c r="Q8" s="81"/>
      <c r="R8" s="88"/>
      <c r="S8" s="81"/>
      <c r="T8" s="87"/>
      <c r="V8" s="69"/>
    </row>
    <row r="9" spans="1:38" ht="45" customHeight="1" x14ac:dyDescent="0.45">
      <c r="A9" s="50">
        <v>247</v>
      </c>
      <c r="B9" s="50" t="str">
        <f>VLOOKUP(A9,Intake!$A$1:$AX$2994,5,FALSE)</f>
        <v>Katie Duerr</v>
      </c>
      <c r="C9" s="84">
        <f>VLOOKUP(A9,Intake!$A$1:$AX$2994,15,FALSE)</f>
        <v>0</v>
      </c>
      <c r="D9" s="50"/>
      <c r="E9" s="72" t="str">
        <f>VLOOKUP(A9,Intake!$A$1:$AX$2994,42,FALSE)</f>
        <v>Closed</v>
      </c>
      <c r="F9" s="72" t="str">
        <f>VLOOKUP(A9,Intake!$A$1:$AX$2994,23,FALSE)</f>
        <v>Toyota North America</v>
      </c>
      <c r="G9" s="72" t="s">
        <v>2553</v>
      </c>
      <c r="H9" s="78" t="str">
        <f>VLOOKUP(A9,Intake!$A$1:$AX$2994,22,FALSE)</f>
        <v>JO-6765435</v>
      </c>
      <c r="I9" s="72" t="s">
        <v>1374</v>
      </c>
      <c r="J9" s="72" t="e">
        <f>VLOOKUP(A9,Intake!$A$1:$AX$2994,55,FALSE)</f>
        <v>#REF!</v>
      </c>
      <c r="K9" s="74" t="s">
        <v>2535</v>
      </c>
      <c r="L9" s="82" t="s">
        <v>2554</v>
      </c>
      <c r="M9" s="50"/>
      <c r="N9" s="75">
        <v>7200000</v>
      </c>
      <c r="O9" s="50" t="e">
        <f t="shared" ref="O9:O14" si="0">IF(J9= "Lost Closed", "Ask Team", "Deloitte")</f>
        <v>#REF!</v>
      </c>
      <c r="P9" s="50"/>
      <c r="Q9" s="50"/>
      <c r="R9" s="50"/>
      <c r="S9" s="50"/>
      <c r="T9" s="50"/>
      <c r="V9" s="70"/>
    </row>
    <row r="10" spans="1:38" ht="45" customHeight="1" x14ac:dyDescent="0.45">
      <c r="A10" s="50">
        <v>290</v>
      </c>
      <c r="B10" s="50" t="str">
        <f>VLOOKUP(A10,Intake!$A$1:$AX$2994,5,FALSE)</f>
        <v>Mark Williams</v>
      </c>
      <c r="C10" s="84">
        <f>VLOOKUP(A10,Intake!$A$1:$AX$2994,15,FALSE)</f>
        <v>0</v>
      </c>
      <c r="D10" s="50"/>
      <c r="E10" s="72" t="str">
        <f>VLOOKUP(A10,Intake!$A$1:$AX$2994,42,FALSE)</f>
        <v>Closed</v>
      </c>
      <c r="F10" s="72" t="str">
        <f>VLOOKUP(A10,Intake!$A$1:$AX$2994,23,FALSE)</f>
        <v>Stryker Corporation</v>
      </c>
      <c r="G10" s="72" t="s">
        <v>2555</v>
      </c>
      <c r="H10" s="78" t="str">
        <f>VLOOKUP(A10,Intake!$A$1:$AX$2994,22,FALSE)</f>
        <v>JO-6153135</v>
      </c>
      <c r="I10" s="72" t="s">
        <v>1596</v>
      </c>
      <c r="J10" s="72" t="e">
        <f>VLOOKUP(A10,Intake!$A$1:$AX$2994,55,FALSE)</f>
        <v>#REF!</v>
      </c>
      <c r="K10" s="74"/>
      <c r="L10" s="82" t="s">
        <v>2554</v>
      </c>
      <c r="M10" s="50"/>
      <c r="N10" s="75">
        <v>11298750</v>
      </c>
      <c r="O10" s="50" t="e">
        <f t="shared" si="0"/>
        <v>#REF!</v>
      </c>
      <c r="P10" s="50"/>
      <c r="Q10" s="50"/>
      <c r="R10" s="50"/>
      <c r="S10" s="50"/>
      <c r="T10" s="50"/>
      <c r="V10" s="69"/>
    </row>
    <row r="11" spans="1:38" ht="45" customHeight="1" x14ac:dyDescent="0.45">
      <c r="A11" s="50">
        <v>291</v>
      </c>
      <c r="B11" s="50" t="str">
        <f>VLOOKUP(A11,Intake!$A$1:$AX$2994,5,FALSE)</f>
        <v>Chris Forti</v>
      </c>
      <c r="C11" s="84" t="str">
        <f>VLOOKUP(A11,Intake!$A$1:$AX$2994,15,FALSE)</f>
        <v>Chip Newton</v>
      </c>
      <c r="D11" s="50"/>
      <c r="E11" s="72" t="str">
        <f>VLOOKUP(A11,Intake!$A$1:$AX$2994,42,FALSE)</f>
        <v>Closed</v>
      </c>
      <c r="F11" s="72" t="str">
        <f>VLOOKUP(A11,Intake!$A$1:$AX$2994,23,FALSE)</f>
        <v>Providence</v>
      </c>
      <c r="G11" s="72" t="s">
        <v>2556</v>
      </c>
      <c r="H11" s="78" t="str">
        <f>VLOOKUP(A11,Intake!$A$1:$AX$2994,22,FALSE)</f>
        <v>JO-6387964</v>
      </c>
      <c r="I11" s="72" t="s">
        <v>1371</v>
      </c>
      <c r="J11" s="72" t="e">
        <f>VLOOKUP(A11,Intake!$A$1:$AX$2994,55,FALSE)</f>
        <v>#REF!</v>
      </c>
      <c r="K11" s="74" t="s">
        <v>2538</v>
      </c>
      <c r="L11" s="82" t="s">
        <v>2557</v>
      </c>
      <c r="M11" s="50"/>
      <c r="N11" s="75">
        <v>11100000</v>
      </c>
      <c r="O11" s="50" t="e">
        <f t="shared" si="0"/>
        <v>#REF!</v>
      </c>
      <c r="P11" s="50"/>
      <c r="Q11" s="50"/>
      <c r="R11" s="50"/>
      <c r="S11" s="50"/>
      <c r="T11" s="50"/>
      <c r="V11" s="70"/>
    </row>
    <row r="12" spans="1:38" ht="45" customHeight="1" x14ac:dyDescent="0.45">
      <c r="A12" s="50">
        <v>343</v>
      </c>
      <c r="B12" s="50" t="str">
        <f>VLOOKUP(A12,Intake!$A$1:$AX$2994,5,FALSE)</f>
        <v>Jeremy Harless</v>
      </c>
      <c r="C12" s="84" t="str">
        <f>VLOOKUP(A12,Intake!$A$1:$AX$2994,15,FALSE)</f>
        <v>Jessica Britton</v>
      </c>
      <c r="D12" s="50"/>
      <c r="E12" s="72" t="str">
        <f>VLOOKUP(A12,Intake!$A$1:$AX$2994,42,FALSE)</f>
        <v>Closed</v>
      </c>
      <c r="F12" s="72" t="str">
        <f>VLOOKUP(A12,Intake!$A$1:$AX$2994,23,FALSE)</f>
        <v>Jeld-Wen</v>
      </c>
      <c r="G12" s="72" t="s">
        <v>2558</v>
      </c>
      <c r="H12" s="78" t="str">
        <f>VLOOKUP(A12,Intake!$A$1:$AX$2994,22,FALSE)</f>
        <v>JO-7451669</v>
      </c>
      <c r="I12" s="72" t="s">
        <v>1853</v>
      </c>
      <c r="J12" s="72" t="e">
        <f>VLOOKUP(A12,Intake!$A$1:$AX$2994,55,FALSE)</f>
        <v>#REF!</v>
      </c>
      <c r="K12" s="74" t="s">
        <v>2535</v>
      </c>
      <c r="L12" s="82" t="s">
        <v>2554</v>
      </c>
      <c r="M12" s="50"/>
      <c r="N12" s="75">
        <v>9500000</v>
      </c>
      <c r="O12" s="50" t="e">
        <f t="shared" si="0"/>
        <v>#REF!</v>
      </c>
      <c r="P12" s="50"/>
      <c r="Q12" s="50"/>
      <c r="R12" s="50"/>
      <c r="S12" s="50"/>
      <c r="T12" s="50"/>
      <c r="V12" s="69"/>
    </row>
    <row r="13" spans="1:38" ht="45" customHeight="1" x14ac:dyDescent="0.35">
      <c r="A13" s="50">
        <v>352</v>
      </c>
      <c r="B13" s="50" t="str">
        <f>VLOOKUP(A13,Intake!$A$1:$AX$2994,5,FALSE)</f>
        <v>Andrew Breimayer</v>
      </c>
      <c r="C13" s="84">
        <f>VLOOKUP(A13,Intake!$A$1:$AX$2994,15,FALSE)</f>
        <v>0</v>
      </c>
      <c r="D13" s="50"/>
      <c r="E13" s="72" t="str">
        <f>VLOOKUP(A13,Intake!$A$1:$AX$2994,42,FALSE)</f>
        <v>Closed</v>
      </c>
      <c r="F13" s="72" t="str">
        <f>VLOOKUP(A13,Intake!$A$1:$AX$2994,23,FALSE)</f>
        <v>Trane Technologies</v>
      </c>
      <c r="G13" s="72" t="s">
        <v>2559</v>
      </c>
      <c r="H13" s="78" t="str">
        <f>VLOOKUP(A13,Intake!$A$1:$AX$2994,22,FALSE)</f>
        <v>JO-6034579</v>
      </c>
      <c r="I13" s="72" t="s">
        <v>1888</v>
      </c>
      <c r="J13" s="72" t="e">
        <f>VLOOKUP(A13,Intake!$A$1:$AX$2994,55,FALSE)</f>
        <v>#REF!</v>
      </c>
      <c r="K13" s="76" t="s">
        <v>2560</v>
      </c>
      <c r="L13" s="82" t="s">
        <v>2554</v>
      </c>
      <c r="M13" s="50"/>
      <c r="N13" s="75">
        <v>6920000</v>
      </c>
      <c r="O13" s="50" t="e">
        <f t="shared" si="0"/>
        <v>#REF!</v>
      </c>
      <c r="P13" s="50"/>
      <c r="Q13" s="50"/>
      <c r="R13" s="50"/>
      <c r="S13" s="50"/>
      <c r="T13" s="50"/>
      <c r="V13" s="70"/>
    </row>
    <row r="14" spans="1:38" ht="45" customHeight="1" x14ac:dyDescent="0.35">
      <c r="A14" s="50">
        <v>369</v>
      </c>
      <c r="B14" s="50" t="str">
        <f>VLOOKUP(A14,Intake!$A$1:$AX$2994,5,FALSE)</f>
        <v>Marissa Draheim</v>
      </c>
      <c r="C14" s="84" t="str">
        <f>VLOOKUP(A14,Intake!$A$1:$AX$2994,15,FALSE)</f>
        <v xml:space="preserve">Andrew Breimayer </v>
      </c>
      <c r="D14" s="50"/>
      <c r="E14" s="72" t="str">
        <f>VLOOKUP(A14,Intake!$A$1:$AX$2994,42,FALSE)</f>
        <v>Closed</v>
      </c>
      <c r="F14" s="72" t="str">
        <f>VLOOKUP(A14,Intake!$A$1:$AX$2994,23,FALSE)</f>
        <v xml:space="preserve">First American </v>
      </c>
      <c r="G14" s="72" t="s">
        <v>2561</v>
      </c>
      <c r="H14" s="78" t="str">
        <f>VLOOKUP(A14,Intake!$A$1:$AX$2994,22,FALSE)</f>
        <v>JO-7569515</v>
      </c>
      <c r="I14" s="72" t="s">
        <v>1977</v>
      </c>
      <c r="J14" s="72" t="s">
        <v>2548</v>
      </c>
      <c r="K14" s="76" t="s">
        <v>2545</v>
      </c>
      <c r="L14" s="82" t="s">
        <v>2562</v>
      </c>
      <c r="M14" s="50"/>
      <c r="N14" s="75">
        <v>840000</v>
      </c>
      <c r="O14" s="50" t="str">
        <f t="shared" si="0"/>
        <v>Deloitte</v>
      </c>
      <c r="P14" s="50"/>
      <c r="Q14" s="50"/>
      <c r="R14" s="50"/>
      <c r="S14" s="50"/>
      <c r="T14" s="50"/>
      <c r="V14" s="69"/>
    </row>
    <row r="15" spans="1:38" ht="159.5" x14ac:dyDescent="0.35">
      <c r="A15" s="50">
        <v>395</v>
      </c>
      <c r="B15" s="50" t="str">
        <f>VLOOKUP(A15,Intake!$A$1:$AX$2994,5,FALSE)</f>
        <v>Cody Miller</v>
      </c>
      <c r="C15" s="84" t="s">
        <v>2563</v>
      </c>
      <c r="D15" s="50"/>
      <c r="E15" s="72" t="str">
        <f>VLOOKUP(A15,Intake!$A$1:$AX$2994,42,FALSE)</f>
        <v>Closed</v>
      </c>
      <c r="F15" s="72" t="str">
        <f>VLOOKUP(A15,Intake!$A$1:$AX$2994,23,FALSE)</f>
        <v>Vertex Pharmaceuticals Incorporated</v>
      </c>
      <c r="G15" s="72" t="s">
        <v>2564</v>
      </c>
      <c r="H15" s="77" t="str">
        <f>VLOOKUP(A15,Intake!$A$1:$AX$2994,22,FALSE)</f>
        <v>JO-7690081</v>
      </c>
      <c r="I15" s="72" t="s">
        <v>2075</v>
      </c>
      <c r="J15" s="72" t="e">
        <f>VLOOKUP(A15,Intake!$A$1:$AX$2994,55,FALSE)</f>
        <v>#REF!</v>
      </c>
      <c r="K15" s="76" t="s">
        <v>2565</v>
      </c>
      <c r="L15" s="72" t="s">
        <v>2566</v>
      </c>
      <c r="M15" s="50" t="s">
        <v>695</v>
      </c>
      <c r="N15" s="75">
        <v>250000</v>
      </c>
      <c r="O15" s="50" t="s">
        <v>2567</v>
      </c>
      <c r="P15" s="88"/>
      <c r="Q15" s="81"/>
      <c r="R15" s="81"/>
      <c r="S15" s="81"/>
      <c r="T15" s="88"/>
      <c r="V15" s="69"/>
    </row>
    <row r="16" spans="1:38" ht="45" customHeight="1" x14ac:dyDescent="0.35">
      <c r="A16" s="50">
        <v>385</v>
      </c>
      <c r="B16" s="72" t="str">
        <f>VLOOKUP(A16,Intake!$A$1:$AX$2994,5,FALSE)</f>
        <v>Andrew Breimayer</v>
      </c>
      <c r="C16" s="50">
        <f>VLOOKUP(A16,Intake!$A$1:$AX$2994,15,FALSE)</f>
        <v>0</v>
      </c>
      <c r="D16" s="50"/>
      <c r="E16" s="72" t="str">
        <f>VLOOKUP(A16,Intake!$A$1:$AX$2994,42,FALSE)</f>
        <v>Closed</v>
      </c>
      <c r="F16" s="72" t="str">
        <f>VLOOKUP(A16,Intake!$A$1:$AX$2994,23,FALSE)</f>
        <v>Boston Children's Hospital</v>
      </c>
      <c r="G16" s="72" t="s">
        <v>2568</v>
      </c>
      <c r="H16" s="78" t="str">
        <f>VLOOKUP(A16,Intake!$A$1:$AX$2994,22,FALSE)</f>
        <v>JO-7258314</v>
      </c>
      <c r="I16" s="72" t="s">
        <v>2039</v>
      </c>
      <c r="J16" s="72" t="e">
        <f>VLOOKUP(A16,Intake!$A$1:$AX$2994,55,FALSE)</f>
        <v>#REF!</v>
      </c>
      <c r="K16" s="76" t="s">
        <v>2565</v>
      </c>
      <c r="L16" s="82" t="s">
        <v>2554</v>
      </c>
      <c r="M16" s="50"/>
      <c r="N16" s="75">
        <v>21000000</v>
      </c>
      <c r="O16" s="50"/>
      <c r="P16" s="50"/>
      <c r="Q16" s="50"/>
      <c r="R16" s="50"/>
      <c r="S16" s="50"/>
      <c r="T16" s="50"/>
      <c r="V16" s="70"/>
    </row>
    <row r="17" spans="1:22" ht="45" customHeight="1" x14ac:dyDescent="0.35">
      <c r="A17" s="50">
        <v>381</v>
      </c>
      <c r="B17" s="72" t="str">
        <f>VLOOKUP(A17,Intake!$A$1:$AX$2994,5,FALSE)</f>
        <v>Michael Priore</v>
      </c>
      <c r="C17" s="50" t="str">
        <f>VLOOKUP(A17,Intake!$A$1:$AX$2994,15,FALSE)</f>
        <v>Brian Cespedes</v>
      </c>
      <c r="D17" s="50"/>
      <c r="E17" s="72" t="str">
        <f>VLOOKUP(A17,Intake!$A$1:$AX$2994,42,FALSE)</f>
        <v>Closed</v>
      </c>
      <c r="F17" s="72" t="str">
        <f>VLOOKUP(A17,Intake!$A$1:$AX$2994,23,FALSE)</f>
        <v>Vanguard ServiceNow HRSD</v>
      </c>
      <c r="G17" s="72" t="s">
        <v>2569</v>
      </c>
      <c r="H17" s="78" t="str">
        <f>VLOOKUP(A17,Intake!$A$1:$AX$2994,22,FALSE)</f>
        <v>JO-6741990</v>
      </c>
      <c r="I17" s="72" t="s">
        <v>2007</v>
      </c>
      <c r="J17" s="72" t="e">
        <f>VLOOKUP(A17,Intake!$A$1:$AX$2994,55,FALSE)</f>
        <v>#REF!</v>
      </c>
      <c r="K17" s="76" t="s">
        <v>2545</v>
      </c>
      <c r="L17" s="82" t="s">
        <v>2554</v>
      </c>
      <c r="M17" s="50"/>
      <c r="N17" s="75">
        <v>5000000</v>
      </c>
      <c r="O17" s="50"/>
      <c r="P17" s="50"/>
      <c r="Q17" s="50"/>
      <c r="R17" s="50"/>
      <c r="S17" s="50"/>
      <c r="T17" s="50"/>
      <c r="V17" s="70"/>
    </row>
    <row r="18" spans="1:22" ht="45" customHeight="1" x14ac:dyDescent="0.35">
      <c r="A18" s="50">
        <v>414</v>
      </c>
      <c r="B18" s="72" t="str">
        <f>VLOOKUP(A18,Intake!$A$1:$AX$2994,5,FALSE)</f>
        <v>Chris Forti</v>
      </c>
      <c r="C18" s="50">
        <f>VLOOKUP(A18,Intake!$A$1:$AX$2994,15,FALSE)</f>
        <v>0</v>
      </c>
      <c r="D18" s="50"/>
      <c r="E18" s="72" t="str">
        <f>VLOOKUP(A18,Intake!$A$1:$AX$2994,42,FALSE)</f>
        <v>Closed</v>
      </c>
      <c r="F18" s="72" t="str">
        <f>VLOOKUP(A18,Intake!$A$1:$AX$2994,23,FALSE)</f>
        <v xml:space="preserve">BJC Healthcare </v>
      </c>
      <c r="G18" s="72" t="s">
        <v>2570</v>
      </c>
      <c r="H18" s="78" t="str">
        <f>VLOOKUP(A18,Intake!$A$1:$AX$2994,22,FALSE)</f>
        <v>JO-7182790</v>
      </c>
      <c r="I18" s="72" t="s">
        <v>2152</v>
      </c>
      <c r="J18" s="72" t="e">
        <f>VLOOKUP(A18,Intake!$A$1:$AX$2994,55,FALSE)</f>
        <v>#REF!</v>
      </c>
      <c r="K18" s="76" t="s">
        <v>2565</v>
      </c>
      <c r="L18" s="82" t="s">
        <v>2554</v>
      </c>
      <c r="M18" s="50"/>
      <c r="N18" s="75">
        <v>5000000</v>
      </c>
      <c r="O18" s="50"/>
      <c r="P18" s="50"/>
      <c r="Q18" s="50"/>
      <c r="R18" s="50"/>
      <c r="S18" s="50"/>
      <c r="T18" s="50"/>
      <c r="V18" s="70"/>
    </row>
    <row r="19" spans="1:22" ht="43.5" x14ac:dyDescent="0.35">
      <c r="A19" s="50">
        <v>341</v>
      </c>
      <c r="B19" s="72" t="str">
        <f>VLOOKUP(A19,Intake!$A$1:$AX$2994,5,FALSE)</f>
        <v>Chris Forti</v>
      </c>
      <c r="C19" s="50" t="str">
        <f>VLOOKUP(A19,Intake!$A$1:$AX$2994,15,FALSE)</f>
        <v>Chip Newton</v>
      </c>
      <c r="D19" s="50"/>
      <c r="E19" s="72" t="str">
        <f>VLOOKUP(A19,Intake!$A$1:$AX$2994,42,FALSE)</f>
        <v>Closed</v>
      </c>
      <c r="F19" s="72" t="str">
        <f>VLOOKUP(A19,Intake!$A$1:$AX$2994,23,FALSE)</f>
        <v>NYU Langone Health</v>
      </c>
      <c r="G19" s="72" t="s">
        <v>2571</v>
      </c>
      <c r="H19" s="72" t="str">
        <f>VLOOKUP(A19,Intake!$A$1:$AX$2994,22,FALSE)</f>
        <v>JO-6435437</v>
      </c>
      <c r="I19" s="72" t="s">
        <v>557</v>
      </c>
      <c r="J19" s="72" t="e">
        <f>VLOOKUP(A19,Intake!$A$1:$AX$2994,55,FALSE)</f>
        <v>#REF!</v>
      </c>
      <c r="K19" s="76" t="s">
        <v>2572</v>
      </c>
      <c r="L19" s="82" t="s">
        <v>2554</v>
      </c>
      <c r="M19" s="50" t="s">
        <v>2573</v>
      </c>
      <c r="N19" s="75">
        <v>7900000</v>
      </c>
      <c r="O19" s="50" t="e">
        <f t="shared" ref="O19" si="1">IF(J19= "Lost Closed", "Ask Team", "Deloitte")</f>
        <v>#REF!</v>
      </c>
      <c r="P19" s="50"/>
      <c r="Q19" s="50"/>
      <c r="R19" s="50"/>
      <c r="S19" s="50"/>
      <c r="T19" s="50"/>
      <c r="V19" s="69"/>
    </row>
    <row r="20" spans="1:22" ht="26.15" customHeight="1" x14ac:dyDescent="0.35">
      <c r="A20" s="89">
        <v>41</v>
      </c>
      <c r="B20" s="72" t="str">
        <f>VLOOKUP(A20,Intake!$A$1:$AX$2994,5,FALSE)</f>
        <v>Nick D'Angelo</v>
      </c>
      <c r="C20" s="50" t="str">
        <f>VLOOKUP(A20,Intake!$A$1:$AX$2994,15,FALSE)</f>
        <v>Derek Polzien</v>
      </c>
      <c r="D20" s="50"/>
      <c r="E20" s="72" t="str">
        <f>VLOOKUP(A20,Intake!$A$1:$AX$2994,42,FALSE)</f>
        <v>Closed</v>
      </c>
      <c r="F20" s="72" t="str">
        <f>VLOOKUP(A20,Intake!$A$1:$AX$2994,23,FALSE)</f>
        <v>Dollar General</v>
      </c>
      <c r="G20" s="72" t="s">
        <v>278</v>
      </c>
      <c r="H20" s="72" t="str">
        <f>VLOOKUP(A20,Intake!$A$1:$AX$2994,22,FALSE)</f>
        <v>JO-5992805</v>
      </c>
      <c r="I20" s="72" t="s">
        <v>276</v>
      </c>
      <c r="J20" s="72" t="e">
        <f>VLOOKUP(A20,Intake!$A$1:$AX$2994,55,FALSE)</f>
        <v>#REF!</v>
      </c>
      <c r="K20" s="76" t="s">
        <v>2565</v>
      </c>
      <c r="L20" s="82" t="s">
        <v>2554</v>
      </c>
      <c r="M20" s="50" t="s">
        <v>2573</v>
      </c>
      <c r="N20" s="75">
        <v>44300000</v>
      </c>
      <c r="O20" s="50"/>
      <c r="P20" s="50"/>
      <c r="Q20" s="50"/>
      <c r="R20" s="50"/>
      <c r="S20" s="50"/>
      <c r="T20" s="50"/>
      <c r="V20" s="70"/>
    </row>
    <row r="21" spans="1:22" ht="159.5" x14ac:dyDescent="0.35">
      <c r="A21" s="89">
        <v>355</v>
      </c>
      <c r="B21" s="72" t="str">
        <f>VLOOKUP(A21,Intake!$A$1:$AX$2994,5,FALSE)</f>
        <v>Colleen Cheesman</v>
      </c>
      <c r="C21" s="50" t="str">
        <f>VLOOKUP(A21,Intake!$A$1:$AX$2994,15,FALSE)</f>
        <v>Trey Howard and Matt Kraus</v>
      </c>
      <c r="D21" s="50"/>
      <c r="E21" s="72" t="str">
        <f>VLOOKUP(A21,Intake!$A$1:$AX$2994,42,FALSE)</f>
        <v>Closed</v>
      </c>
      <c r="F21" s="72" t="str">
        <f>VLOOKUP(A21,Intake!$A$1:$AX$2994,23,FALSE)</f>
        <v>Mars</v>
      </c>
      <c r="G21" s="72"/>
      <c r="H21" s="72" t="str">
        <f>VLOOKUP(A21,Intake!$A$1:$AX$2994,22,FALSE)</f>
        <v>JO-7295874</v>
      </c>
      <c r="I21" s="72" t="s">
        <v>1901</v>
      </c>
      <c r="J21" s="72" t="e">
        <f>VLOOKUP(A21,Intake!$A$1:$AX$2994,55,FALSE)</f>
        <v>#REF!</v>
      </c>
      <c r="K21" s="76" t="s">
        <v>2538</v>
      </c>
      <c r="L21" s="72" t="s">
        <v>2574</v>
      </c>
      <c r="M21" s="50" t="s">
        <v>695</v>
      </c>
      <c r="N21" s="75">
        <v>300000</v>
      </c>
      <c r="O21" s="50" t="s">
        <v>2575</v>
      </c>
      <c r="P21" s="88"/>
      <c r="Q21" s="88"/>
      <c r="R21" s="81"/>
      <c r="S21" s="88"/>
      <c r="T21" s="88"/>
      <c r="V21" s="70"/>
    </row>
    <row r="22" spans="1:22" ht="174" x14ac:dyDescent="0.35">
      <c r="A22" s="89">
        <v>220</v>
      </c>
      <c r="B22" s="72" t="str">
        <f>VLOOKUP(A22,Intake!$A$1:$AX$2994,5,FALSE)</f>
        <v>Frances Symes</v>
      </c>
      <c r="C22" s="50">
        <f>VLOOKUP(A22,Intake!$A$1:$AX$2994,15,FALSE)</f>
        <v>0</v>
      </c>
      <c r="D22" s="50"/>
      <c r="E22" s="72" t="str">
        <f>VLOOKUP(A22,Intake!$A$1:$AX$2994,42,FALSE)</f>
        <v>Closed</v>
      </c>
      <c r="F22" s="72" t="str">
        <f>VLOOKUP(A22,Intake!$A$1:$AX$2994,23,FALSE)</f>
        <v>United Airlines / Leadership Framework Redesign and Implementation</v>
      </c>
      <c r="G22" s="72" t="s">
        <v>2576</v>
      </c>
      <c r="H22" s="72" t="str">
        <f>VLOOKUP(A22,Intake!$A$1:$AX$2994,22,FALSE)</f>
        <v>JO-7023087</v>
      </c>
      <c r="I22" s="72" t="s">
        <v>1215</v>
      </c>
      <c r="J22" s="72" t="e">
        <f>VLOOKUP(A22,Intake!$A$1:$AX$2994,55,FALSE)</f>
        <v>#REF!</v>
      </c>
      <c r="K22" s="76" t="s">
        <v>2538</v>
      </c>
      <c r="L22" s="72" t="s">
        <v>2577</v>
      </c>
      <c r="M22" s="50" t="s">
        <v>695</v>
      </c>
      <c r="N22" s="75">
        <v>500000</v>
      </c>
      <c r="O22" s="50" t="s">
        <v>2567</v>
      </c>
      <c r="P22" s="88"/>
      <c r="Q22" s="81"/>
      <c r="R22" s="81"/>
      <c r="S22" s="90"/>
      <c r="T22" s="81"/>
    </row>
    <row r="24" spans="1:22" x14ac:dyDescent="0.35">
      <c r="F24" s="83"/>
    </row>
  </sheetData>
  <autoFilter ref="A1:T22" xr:uid="{57212C4E-13B9-4862-93AD-30DC5702663E}"/>
  <phoneticPr fontId="4" type="noConversion"/>
  <conditionalFormatting sqref="I1:I18 I20:I1048576">
    <cfRule type="duplicateValues" dxfId="3" priority="1"/>
  </conditionalFormatting>
  <conditionalFormatting sqref="O2:O22">
    <cfRule type="containsText" dxfId="2" priority="4" operator="containsText" text="Ask Team ">
      <formula>NOT(ISERROR(SEARCH("Ask Team ",O2)))</formula>
    </cfRule>
    <cfRule type="containsText" dxfId="1" priority="6" stopIfTrue="1" operator="containsText" text="Deloitte">
      <formula>NOT(ISERROR(SEARCH("Deloitte",O2)))</formula>
    </cfRule>
  </conditionalFormatting>
  <conditionalFormatting sqref="O11">
    <cfRule type="containsText" dxfId="0" priority="5" operator="containsText" text="Ask Team">
      <formula>NOT(ISERROR(SEARCH("Ask Team",O11)))</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ContentTags xmlns="300647d5-358f-49f3-8e7c-505b3664290c" xsi:nil="true"/>
    <SharedWithUsers xmlns="eacfa9d6-ad84-419d-8f1d-efbaa14f2666">
      <UserInfo>
        <DisplayName>Damri, Ava</DisplayName>
        <AccountId>34</AccountId>
        <AccountType/>
      </UserInfo>
      <UserInfo>
        <DisplayName>Webb, Logan</DisplayName>
        <AccountId>133</AccountId>
        <AccountType/>
      </UserInfo>
    </SharedWithUsers>
    <TaxCatchAll xmlns="eacfa9d6-ad84-419d-8f1d-efbaa14f2666" xsi:nil="true"/>
    <lcf76f155ced4ddcb4097134ff3c332f xmlns="300647d5-358f-49f3-8e7c-505b3664290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35E1B5C62D8C44ABE2B525C79FA680A" ma:contentTypeVersion="19" ma:contentTypeDescription="Create a new document." ma:contentTypeScope="" ma:versionID="ba9777ea5c271a7c959618619ef71bb5">
  <xsd:schema xmlns:xsd="http://www.w3.org/2001/XMLSchema" xmlns:xs="http://www.w3.org/2001/XMLSchema" xmlns:p="http://schemas.microsoft.com/office/2006/metadata/properties" xmlns:ns2="300647d5-358f-49f3-8e7c-505b3664290c" xmlns:ns3="eacfa9d6-ad84-419d-8f1d-efbaa14f2666" targetNamespace="http://schemas.microsoft.com/office/2006/metadata/properties" ma:root="true" ma:fieldsID="98552d63cdb3d25d002e7c50fe982e9b" ns2:_="" ns3:_="">
    <xsd:import namespace="300647d5-358f-49f3-8e7c-505b3664290c"/>
    <xsd:import namespace="eacfa9d6-ad84-419d-8f1d-efbaa14f266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ContentTags"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MediaServiceObjectDetectorVersions" minOccurs="0"/>
                <xsd:element ref="ns2:lcf76f155ced4ddcb4097134ff3c332f" minOccurs="0"/>
                <xsd:element ref="ns3:TaxCatchAll" minOccurs="0"/>
                <xsd:element ref="ns2:MediaServiceOCR"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0647d5-358f-49f3-8e7c-505b366429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ContentTags" ma:index="14" nillable="true" ma:displayName="Content Tags" ma:format="Dropdown" ma:internalName="ContentTags">
      <xsd:complexType>
        <xsd:complexContent>
          <xsd:extension base="dms:MultiChoiceFillIn">
            <xsd:sequence>
              <xsd:element name="Value" maxOccurs="unbounded" minOccurs="0" nillable="true">
                <xsd:simpleType>
                  <xsd:union memberTypes="dms:Text">
                    <xsd:simpleType>
                      <xsd:restriction base="dms:Choice">
                        <xsd:enumeration value="Fast Forward"/>
                        <xsd:enumeration value="Workday"/>
                        <xsd:enumeration value="Assets"/>
                        <xsd:enumeration value="Oracle"/>
                        <xsd:enumeration value="SAP/SF"/>
                        <xsd:enumeration value="ServiceNow"/>
                        <xsd:enumeration value="Beyond Cloud"/>
                        <xsd:enumeration value="Transformation Spectrum"/>
                        <xsd:enumeration value="Employee Experience"/>
                        <xsd:enumeration value="HR Tech Deployment"/>
                        <xsd:enumeration value="HR Operations"/>
                        <xsd:enumeration value="HR Service Delivery Model"/>
                        <xsd:enumeration value="HR Operating Model"/>
                        <xsd:enumeration value="Enabling Technology"/>
                        <xsd:enumeration value="HR Process Design"/>
                        <xsd:enumeration value="Orals"/>
                        <xsd:enumeration value="Finance Transformation"/>
                        <xsd:enumeration value="HR Transformation"/>
                        <xsd:enumeration value="Change Management"/>
                        <xsd:enumeration value="Vendor Management"/>
                        <xsd:enumeration value="Healthcare"/>
                        <xsd:enumeration value="Proposal"/>
                        <xsd:enumeration value="TMT"/>
                        <xsd:enumeration value="RFP"/>
                        <xsd:enumeration value="HR Portal"/>
                        <xsd:enumeration value="Pricing"/>
                        <xsd:enumeration value="M&amp;A"/>
                        <xsd:enumeration value="Case Studies"/>
                        <xsd:enumeration value="Life Sciences"/>
                        <xsd:enumeration value="Consumer"/>
                        <xsd:enumeration value="Global"/>
                        <xsd:enumeration value="Design"/>
                        <xsd:enumeration value="Storyboarding"/>
                        <xsd:enumeration value="PMO Governance"/>
                        <xsd:enumeration value="Momentum Express"/>
                        <xsd:enumeration value="ERP Implementation"/>
                      </xsd:restriction>
                    </xsd:simpleType>
                  </xsd:union>
                </xsd:simpleType>
              </xsd:element>
            </xsd:sequence>
          </xsd:extension>
        </xsd:complexContent>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Location" ma:index="16" nillable="true" ma:displayName="Location" ma:indexed="true"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98d900d-0589-4081-96eb-513de833a507"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acfa9d6-ad84-419d-8f1d-efbaa14f266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f9181af-6182-4d9a-b9dd-e40d34a2edd1}" ma:internalName="TaxCatchAll" ma:showField="CatchAllData" ma:web="eacfa9d6-ad84-419d-8f1d-efbaa14f266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R m p U 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E Z q V 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a l R a K I p H u A 4 A A A A R A A A A E w A c A E Z v c m 1 1 b G F z L 1 N l Y 3 R p b 2 4 x L m 0 g o h g A K K A U A A A A A A A A A A A A A A A A A A A A A A A A A A A A K 0 5 N L s n M z 1 M I h t C G 1 g B Q S w E C L Q A U A A I A C A B G a l R a N u M / H 6 U A A A D 3 A A A A E g A A A A A A A A A A A A A A A A A A A A A A Q 2 9 u Z m l n L 1 B h Y 2 t h Z 2 U u e G 1 s U E s B A i 0 A F A A C A A g A R m p U W g / K 6 a u k A A A A 6 Q A A A B M A A A A A A A A A A A A A A A A A 8 Q A A A F t D b 2 5 0 Z W 5 0 X 1 R 5 c G V z X S 5 4 b W x Q S w E C L Q A U A A I A C A B G a l R 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L j R f 6 C v V L E K U o b 0 6 8 V C 4 + g A A A A A C A A A A A A A D Z g A A w A A A A B A A A A C J d m W h V k s P 0 i 7 s y u I J i I m h A A A A A A S A A A C g A A A A E A A A A G 3 2 Y Q t d j 8 v v B O T 8 b y p i K 9 B Q A A A A k x R F G m U / Y X 7 i B R j s N m 1 o D 9 9 k g 3 A d X e Z I V U J v 1 l I F J s / 3 n f B t c i e q N Y P 9 l E i V b 0 9 f k + r Z z x D v k P 1 y D C l h c D y b S j T r q f H E E c m P S 4 + K r 2 W r U q I U A A A A N I z 0 y 4 P X l A P d G w s w W l M u o D 5 A i h I = < / D a t a M a s h u p > 
</file>

<file path=customXml/itemProps1.xml><?xml version="1.0" encoding="utf-8"?>
<ds:datastoreItem xmlns:ds="http://schemas.openxmlformats.org/officeDocument/2006/customXml" ds:itemID="{ADEBD239-5075-4DF8-8829-F3FE44D660C1}">
  <ds:schemaRefs>
    <ds:schemaRef ds:uri="http://schemas.microsoft.com/office/2006/metadata/properties"/>
    <ds:schemaRef ds:uri="http://schemas.microsoft.com/office/infopath/2007/PartnerControls"/>
    <ds:schemaRef ds:uri="300647d5-358f-49f3-8e7c-505b3664290c"/>
    <ds:schemaRef ds:uri="eacfa9d6-ad84-419d-8f1d-efbaa14f2666"/>
  </ds:schemaRefs>
</ds:datastoreItem>
</file>

<file path=customXml/itemProps2.xml><?xml version="1.0" encoding="utf-8"?>
<ds:datastoreItem xmlns:ds="http://schemas.openxmlformats.org/officeDocument/2006/customXml" ds:itemID="{4CE54434-FE6A-4B01-9912-F55FB056B7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0647d5-358f-49f3-8e7c-505b3664290c"/>
    <ds:schemaRef ds:uri="eacfa9d6-ad84-419d-8f1d-efbaa14f26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9058A3C-AE83-4587-AB9C-C3AEE19DFEC0}">
  <ds:schemaRefs>
    <ds:schemaRef ds:uri="http://schemas.microsoft.com/sharepoint/v3/contenttype/forms"/>
  </ds:schemaRefs>
</ds:datastoreItem>
</file>

<file path=customXml/itemProps4.xml><?xml version="1.0" encoding="utf-8"?>
<ds:datastoreItem xmlns:ds="http://schemas.openxmlformats.org/officeDocument/2006/customXml" ds:itemID="{43C19A61-A2B2-401A-95D1-DABB01BA0FBA}">
  <ds:schemaRefs>
    <ds:schemaRef ds:uri="http://schemas.microsoft.com/DataMashup"/>
  </ds:schemaRefs>
</ds:datastoreItem>
</file>

<file path=docMetadata/LabelInfo.xml><?xml version="1.0" encoding="utf-8"?>
<clbl:labelList xmlns:clbl="http://schemas.microsoft.com/office/2020/mipLabelMetadata">
  <clbl:label id="{ea60d57e-af5b-4752-ac57-3e4f28ca11dc}" enabled="1" method="Privileged" siteId="{36da45f1-dd2c-4d1f-af13-5abe46b9992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Intake</vt:lpstr>
      <vt:lpstr>Archived Metrics</vt:lpstr>
      <vt:lpstr>Win Loss Review</vt:lpstr>
      <vt:lpstr>Intake!tblIntake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Purushothaman Madhusudan, Kallur</dc:creator>
  <cp:keywords/>
  <dc:description/>
  <cp:lastModifiedBy>Sreenivasan, Sooraj</cp:lastModifiedBy>
  <cp:revision/>
  <dcterms:created xsi:type="dcterms:W3CDTF">2023-01-17T21:00:23Z</dcterms:created>
  <dcterms:modified xsi:type="dcterms:W3CDTF">2025-04-23T15:57:58Z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2018-05-23T11:38:35.3207853Z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ContentTypeId">
    <vt:lpwstr>0x010100235E1B5C62D8C44ABE2B525C79FA680A</vt:lpwstr>
  </property>
  <property fmtid="{D5CDD505-2E9C-101B-9397-08002B2CF9AE}" pid="10" name="MediaServiceImageTags">
    <vt:lpwstr/>
  </property>
  <property fmtid="{D5CDD505-2E9C-101B-9397-08002B2CF9AE}" pid="11" name="MSIP_Label_ea60d57e-af5b-4752-ac57-3e4f28ca11dc_Enabled">
    <vt:lpwstr>true</vt:lpwstr>
  </property>
  <property fmtid="{D5CDD505-2E9C-101B-9397-08002B2CF9AE}" pid="12" name="MSIP_Label_ea60d57e-af5b-4752-ac57-3e4f28ca11dc_SetDate">
    <vt:lpwstr>2024-01-05T02:43:19Z</vt:lpwstr>
  </property>
  <property fmtid="{D5CDD505-2E9C-101B-9397-08002B2CF9AE}" pid="13" name="MSIP_Label_ea60d57e-af5b-4752-ac57-3e4f28ca11dc_Method">
    <vt:lpwstr>Privileged</vt:lpwstr>
  </property>
  <property fmtid="{D5CDD505-2E9C-101B-9397-08002B2CF9AE}" pid="14" name="MSIP_Label_ea60d57e-af5b-4752-ac57-3e4f28ca11dc_Name">
    <vt:lpwstr>ea60d57e-af5b-4752-ac57-3e4f28ca11dc</vt:lpwstr>
  </property>
  <property fmtid="{D5CDD505-2E9C-101B-9397-08002B2CF9AE}" pid="15" name="MSIP_Label_ea60d57e-af5b-4752-ac57-3e4f28ca11dc_SiteId">
    <vt:lpwstr>36da45f1-dd2c-4d1f-af13-5abe46b99921</vt:lpwstr>
  </property>
  <property fmtid="{D5CDD505-2E9C-101B-9397-08002B2CF9AE}" pid="16" name="MSIP_Label_ea60d57e-af5b-4752-ac57-3e4f28ca11dc_ActionId">
    <vt:lpwstr>568a857f-d1ce-4335-93ec-dfb97594361f</vt:lpwstr>
  </property>
  <property fmtid="{D5CDD505-2E9C-101B-9397-08002B2CF9AE}" pid="17" name="MSIP_Label_ea60d57e-af5b-4752-ac57-3e4f28ca11dc_ContentBits">
    <vt:lpwstr>0</vt:lpwstr>
  </property>
</Properties>
</file>