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annas\Documents\Uni\3Semester\MobileGISAnwendungen\Ue\Questionnaires-20181219\"/>
    </mc:Choice>
  </mc:AlternateContent>
  <xr:revisionPtr revIDLastSave="0" documentId="13_ncr:1_{A0F3829F-CB65-49A3-9144-E24A9DA34B37}" xr6:coauthVersionLast="36" xr6:coauthVersionMax="36" xr10:uidLastSave="{00000000-0000-0000-0000-000000000000}"/>
  <bookViews>
    <workbookView xWindow="0" yWindow="0" windowWidth="23040" windowHeight="9060" tabRatio="798" activeTab="2"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 i="15" l="1"/>
  <c r="A10" i="15"/>
  <c r="F13" i="15"/>
  <c r="A9" i="15"/>
  <c r="E13" i="15"/>
  <c r="A8" i="15"/>
  <c r="D13" i="15"/>
  <c r="A7" i="15"/>
  <c r="C13" i="15"/>
  <c r="A6" i="15"/>
  <c r="B13" i="15"/>
  <c r="A5" i="15"/>
  <c r="K9" i="2"/>
  <c r="K8" i="2"/>
  <c r="K7" i="2"/>
  <c r="K6" i="2"/>
  <c r="K5" i="2"/>
  <c r="K4" i="2"/>
  <c r="K41"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AG1004" i="14" s="1"/>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AG1002" i="14" s="1"/>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AG1000" i="14" s="1"/>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AG998" i="14" s="1"/>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AG996" i="14" s="1"/>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AG994" i="14" s="1"/>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AG992" i="14" s="1"/>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AG990" i="14" s="1"/>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AG988" i="14" s="1"/>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AG986" i="14" s="1"/>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AG984" i="14" s="1"/>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AG982" i="14" s="1"/>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AG980" i="14" s="1"/>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AH979" i="14" s="1"/>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AG978" i="14" s="1"/>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AG976" i="14" s="1"/>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AH975" i="14" s="1"/>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AG974" i="14" s="1"/>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AG972" i="14" s="1"/>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AG970" i="14" s="1"/>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AG968" i="14" s="1"/>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AH967" i="14" s="1"/>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AG966" i="14" s="1"/>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AG964" i="14" s="1"/>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AH963" i="14" s="1"/>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AG962" i="14" s="1"/>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AG960" i="14" s="1"/>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AG958" i="14" s="1"/>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AG956" i="14" s="1"/>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AH955" i="14" s="1"/>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AG954" i="14" s="1"/>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AG952" i="14" s="1"/>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AH951" i="14" s="1"/>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AG950" i="14" s="1"/>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AG948" i="14" s="1"/>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AG946" i="14" s="1"/>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AG944" i="14" s="1"/>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AH943" i="14" s="1"/>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AG942" i="14" s="1"/>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AG940" i="14" s="1"/>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AH939" i="14" s="1"/>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AG938" i="14" s="1"/>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AG936" i="14" s="1"/>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AG934" i="14" s="1"/>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AG932" i="14" s="1"/>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AH931" i="14" s="1"/>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AG930" i="14" s="1"/>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AG928" i="14" s="1"/>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AH927" i="14" s="1"/>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AG926" i="14" s="1"/>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AG924" i="14" s="1"/>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AG922" i="14" s="1"/>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AG920" i="14" s="1"/>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AH919" i="14" s="1"/>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AG918" i="14" s="1"/>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AG916" i="14" s="1"/>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AH915" i="14" s="1"/>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AG914" i="14" s="1"/>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AG912" i="14" s="1"/>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AG910" i="14" s="1"/>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AG908" i="14" s="1"/>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AH907" i="14" s="1"/>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AG906" i="14" s="1"/>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AG904" i="14" s="1"/>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AH903" i="14" s="1"/>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AG902" i="14" s="1"/>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AG900" i="14" s="1"/>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AG898" i="14" s="1"/>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AG896" i="14" s="1"/>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AG894" i="14" s="1"/>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AG892" i="14" s="1"/>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AG890" i="14" s="1"/>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AG888" i="14" s="1"/>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AG886" i="14" s="1"/>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AG884" i="14" s="1"/>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AG882" i="14" s="1"/>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AG880" i="14" s="1"/>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AG878" i="14" s="1"/>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AG876" i="14" s="1"/>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AG874" i="14" s="1"/>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AG872" i="14" s="1"/>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AG870" i="14" s="1"/>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AG868" i="14" s="1"/>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AG866" i="14" s="1"/>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AG864" i="14" s="1"/>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AG862" i="14" s="1"/>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AG860" i="14" s="1"/>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AG858" i="14" s="1"/>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AG856" i="14" s="1"/>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AG854" i="14" s="1"/>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AG852" i="14" s="1"/>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AG850" i="14" s="1"/>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AG848" i="14" s="1"/>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AG846" i="14" s="1"/>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AG844" i="14" s="1"/>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AG842" i="14" s="1"/>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AG840" i="14" s="1"/>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AG838" i="14" s="1"/>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AG836" i="14" s="1"/>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AG833" i="14" s="1"/>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AG829" i="14" s="1"/>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AG825" i="14" s="1"/>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AG821" i="14" s="1"/>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AG819" i="14" s="1"/>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AG817" i="14" s="1"/>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AG815" i="14" s="1"/>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AG813" i="14" s="1"/>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AG811" i="14" s="1"/>
  <c r="D811" i="14"/>
  <c r="C811" i="14"/>
  <c r="AH811" i="14" s="1"/>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AG809" i="14" s="1"/>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AG807" i="14" s="1"/>
  <c r="D807" i="14"/>
  <c r="C807" i="14"/>
  <c r="AH807" i="14" s="1"/>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AG805" i="14" s="1"/>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AG803" i="14" s="1"/>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AG801" i="14" s="1"/>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AG799" i="14" s="1"/>
  <c r="D799" i="14"/>
  <c r="C799" i="14"/>
  <c r="AH799" i="14" s="1"/>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AG797" i="14" s="1"/>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AG795" i="14" s="1"/>
  <c r="D795" i="14"/>
  <c r="C795" i="14"/>
  <c r="AH795" i="14" s="1"/>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AG793" i="14" s="1"/>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AG791" i="14" s="1"/>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AG789" i="14" s="1"/>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AG787" i="14" s="1"/>
  <c r="D787" i="14"/>
  <c r="C787" i="14"/>
  <c r="AH787" i="14" s="1"/>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AG785" i="14" s="1"/>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AG783" i="14" s="1"/>
  <c r="D783" i="14"/>
  <c r="C783" i="14"/>
  <c r="AH783" i="14" s="1"/>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AG781" i="14" s="1"/>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AG779" i="14" s="1"/>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AG777" i="14" s="1"/>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AG775" i="14" s="1"/>
  <c r="D775" i="14"/>
  <c r="C775" i="14"/>
  <c r="AH775" i="14" s="1"/>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AG773" i="14" s="1"/>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AG771" i="14" s="1"/>
  <c r="D771" i="14"/>
  <c r="C771" i="14"/>
  <c r="AH771" i="14" s="1"/>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AG769" i="14" s="1"/>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AG767" i="14" s="1"/>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AG765" i="14" s="1"/>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AG763" i="14" s="1"/>
  <c r="D763" i="14"/>
  <c r="C763" i="14"/>
  <c r="AH763" i="14" s="1"/>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AG761" i="14" s="1"/>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AG759" i="14" s="1"/>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AG757" i="14" s="1"/>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AG755" i="14" s="1"/>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AG753" i="14" s="1"/>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AG751" i="14" s="1"/>
  <c r="D751" i="14"/>
  <c r="C751" i="14"/>
  <c r="AH751" i="14" s="1"/>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AG749" i="14" s="1"/>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AG747" i="14" s="1"/>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AG745" i="14" s="1"/>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AG743" i="14" s="1"/>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AG741" i="14" s="1"/>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AG739" i="14" s="1"/>
  <c r="D739" i="14"/>
  <c r="C739" i="14"/>
  <c r="AH739" i="14" s="1"/>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AG737" i="14" s="1"/>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AG735" i="14" s="1"/>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AG733" i="14" s="1"/>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AH732" i="14" s="1"/>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AG731" i="14" s="1"/>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AG729" i="14" s="1"/>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AH728" i="14" s="1"/>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AG727" i="14" s="1"/>
  <c r="D727" i="14"/>
  <c r="C727" i="14"/>
  <c r="AH727" i="14" s="1"/>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AG725" i="14" s="1"/>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AH724" i="14" s="1"/>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AG723" i="14" s="1"/>
  <c r="D723" i="14"/>
  <c r="C723" i="14"/>
  <c r="AH723" i="14" s="1"/>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AG721" i="14" s="1"/>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AH720" i="14" s="1"/>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AG719" i="14" s="1"/>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AG717" i="14" s="1"/>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AH716" i="14" s="1"/>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AG715" i="14" s="1"/>
  <c r="D715" i="14"/>
  <c r="C715" i="14"/>
  <c r="AH715" i="14" s="1"/>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AG713" i="14" s="1"/>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AH712" i="14" s="1"/>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AG711" i="14" s="1"/>
  <c r="D711" i="14"/>
  <c r="C711" i="14"/>
  <c r="AH711" i="14" s="1"/>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AG709" i="14" s="1"/>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AH708" i="14" s="1"/>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AG707" i="14" s="1"/>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AG705" i="14" s="1"/>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AH704" i="14" s="1"/>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AG703" i="14" s="1"/>
  <c r="D703" i="14"/>
  <c r="C703" i="14"/>
  <c r="AH703" i="14" s="1"/>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AG701" i="14" s="1"/>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AH700" i="14" s="1"/>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AG699" i="14" s="1"/>
  <c r="D699" i="14"/>
  <c r="C699" i="14"/>
  <c r="AH699" i="14" s="1"/>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AG697" i="14" s="1"/>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AH696" i="14" s="1"/>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AG695" i="14" s="1"/>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AG693" i="14" s="1"/>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AH692" i="14" s="1"/>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AG691" i="14" s="1"/>
  <c r="D691" i="14"/>
  <c r="C691" i="14"/>
  <c r="AH691" i="14" s="1"/>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AG689" i="14" s="1"/>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AH688" i="14" s="1"/>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AG687" i="14" s="1"/>
  <c r="D687" i="14"/>
  <c r="C687" i="14"/>
  <c r="AH687" i="14" s="1"/>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AG685" i="14" s="1"/>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AH684" i="14" s="1"/>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AG683" i="14" s="1"/>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AG681" i="14" s="1"/>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AH680" i="14" s="1"/>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AG679" i="14" s="1"/>
  <c r="D679" i="14"/>
  <c r="C679" i="14"/>
  <c r="AH679" i="14" s="1"/>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AG677" i="14" s="1"/>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AH676" i="14" s="1"/>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AG675" i="14" s="1"/>
  <c r="D675" i="14"/>
  <c r="C675" i="14"/>
  <c r="AH675" i="14" s="1"/>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AG673" i="14" s="1"/>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AH672" i="14" s="1"/>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AG671" i="14" s="1"/>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AG669" i="14" s="1"/>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AH668" i="14" s="1"/>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AG667" i="14" s="1"/>
  <c r="D667" i="14"/>
  <c r="C667" i="14"/>
  <c r="AH667" i="14" s="1"/>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AG665" i="14" s="1"/>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AH664" i="14" s="1"/>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AG663" i="14" s="1"/>
  <c r="D663" i="14"/>
  <c r="C663" i="14"/>
  <c r="AH663" i="14" s="1"/>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AG661" i="14" s="1"/>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AH660" i="14" s="1"/>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AG659" i="14" s="1"/>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AG657" i="14" s="1"/>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AH656" i="14" s="1"/>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AG655" i="14" s="1"/>
  <c r="D655" i="14"/>
  <c r="C655" i="14"/>
  <c r="AH655" i="14" s="1"/>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AG653" i="14" s="1"/>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AH652" i="14" s="1"/>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AG651" i="14" s="1"/>
  <c r="D651" i="14"/>
  <c r="C651" i="14"/>
  <c r="AH651" i="14" s="1"/>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AG649" i="14" s="1"/>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AH648" i="14" s="1"/>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AG647" i="14" s="1"/>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AG645" i="14" s="1"/>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AH644" i="14" s="1"/>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AG643" i="14" s="1"/>
  <c r="D643" i="14"/>
  <c r="C643" i="14"/>
  <c r="AH643" i="14" s="1"/>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AG641" i="14" s="1"/>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AH640" i="14" s="1"/>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AG639" i="14" s="1"/>
  <c r="D639" i="14"/>
  <c r="C639" i="14"/>
  <c r="AH639" i="14" s="1"/>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AG637" i="14" s="1"/>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AH636" i="14" s="1"/>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AG635" i="14" s="1"/>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AG633" i="14" s="1"/>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AH632" i="14" s="1"/>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AG631" i="14" s="1"/>
  <c r="D631" i="14"/>
  <c r="C631" i="14"/>
  <c r="AH631" i="14" s="1"/>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AG629" i="14" s="1"/>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AH628" i="14" s="1"/>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AG627" i="14" s="1"/>
  <c r="D627" i="14"/>
  <c r="C627" i="14"/>
  <c r="AH627" i="14" s="1"/>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AG625" i="14" s="1"/>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AH624" i="14" s="1"/>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AG623" i="14" s="1"/>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AG621" i="14" s="1"/>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AG619" i="14" s="1"/>
  <c r="D619" i="14"/>
  <c r="C619" i="14"/>
  <c r="AH619" i="14" s="1"/>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AG617" i="14" s="1"/>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AH616" i="14" s="1"/>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AG615" i="14" s="1"/>
  <c r="D615" i="14"/>
  <c r="C615" i="14"/>
  <c r="AH615" i="14" s="1"/>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AG613" i="14" s="1"/>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AH612" i="14" s="1"/>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AG611" i="14" s="1"/>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AG609" i="14" s="1"/>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AG607" i="14" s="1"/>
  <c r="D607" i="14"/>
  <c r="C607" i="14"/>
  <c r="AH607" i="14" s="1"/>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AG605" i="14" s="1"/>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AH604" i="14" s="1"/>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AG603" i="14" s="1"/>
  <c r="D603" i="14"/>
  <c r="C603" i="14"/>
  <c r="AH603" i="14" s="1"/>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AG601" i="14" s="1"/>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AH600" i="14" s="1"/>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AG599" i="14" s="1"/>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AG597" i="14" s="1"/>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AG595" i="14" s="1"/>
  <c r="D595" i="14"/>
  <c r="C595" i="14"/>
  <c r="AH595" i="14" s="1"/>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AG593" i="14" s="1"/>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AH592" i="14" s="1"/>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AG591" i="14" s="1"/>
  <c r="D591" i="14"/>
  <c r="C591" i="14"/>
  <c r="AH591" i="14" s="1"/>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AG589" i="14" s="1"/>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AH588" i="14" s="1"/>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AG587" i="14" s="1"/>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AG585" i="14" s="1"/>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AG583" i="14" s="1"/>
  <c r="D583" i="14"/>
  <c r="C583" i="14"/>
  <c r="AH583" i="14" s="1"/>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AG581" i="14" s="1"/>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AH580" i="14" s="1"/>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AG579" i="14" s="1"/>
  <c r="D579" i="14"/>
  <c r="C579" i="14"/>
  <c r="AH579" i="14" s="1"/>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AG577" i="14" s="1"/>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AH576" i="14" s="1"/>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AG575" i="14" s="1"/>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AG573" i="14" s="1"/>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AG571" i="14" s="1"/>
  <c r="D571" i="14"/>
  <c r="C571" i="14"/>
  <c r="AH571" i="14" s="1"/>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AG569" i="14" s="1"/>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AH568" i="14" s="1"/>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AG567" i="14" s="1"/>
  <c r="D567" i="14"/>
  <c r="C567" i="14"/>
  <c r="AH567" i="14" s="1"/>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AG565" i="14" s="1"/>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AH564" i="14" s="1"/>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AG563" i="14" s="1"/>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AG561" i="14" s="1"/>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AG559" i="14" s="1"/>
  <c r="D559" i="14"/>
  <c r="C559" i="14"/>
  <c r="AH559" i="14" s="1"/>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AG557" i="14" s="1"/>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AH556" i="14" s="1"/>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AG555" i="14" s="1"/>
  <c r="D555" i="14"/>
  <c r="C555" i="14"/>
  <c r="AH555" i="14" s="1"/>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AG553" i="14" s="1"/>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AH552" i="14" s="1"/>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AG551" i="14" s="1"/>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AG549" i="14" s="1"/>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AG547" i="14" s="1"/>
  <c r="D547" i="14"/>
  <c r="C547" i="14"/>
  <c r="AH547" i="14" s="1"/>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AG545" i="14" s="1"/>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AH544" i="14" s="1"/>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AG543" i="14" s="1"/>
  <c r="D543" i="14"/>
  <c r="C543" i="14"/>
  <c r="AH543" i="14" s="1"/>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AG541" i="14" s="1"/>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AH540" i="14" s="1"/>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AG539" i="14" s="1"/>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AG537" i="14" s="1"/>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AG535" i="14" s="1"/>
  <c r="D535" i="14"/>
  <c r="C535" i="14"/>
  <c r="AH535" i="14" s="1"/>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AG533" i="14" s="1"/>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AH532" i="14" s="1"/>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AG531" i="14" s="1"/>
  <c r="D531" i="14"/>
  <c r="C531" i="14"/>
  <c r="AH531" i="14" s="1"/>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AG529" i="14" s="1"/>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AH528" i="14" s="1"/>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AG527" i="14" s="1"/>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AG525" i="14" s="1"/>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AH524" i="14" s="1"/>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AG523" i="14" s="1"/>
  <c r="D523" i="14"/>
  <c r="C523" i="14"/>
  <c r="AH523" i="14" s="1"/>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AG521" i="14" s="1"/>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AH520" i="14" s="1"/>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AG519" i="14" s="1"/>
  <c r="D519" i="14"/>
  <c r="C519" i="14"/>
  <c r="AH519" i="14" s="1"/>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AG517" i="14" s="1"/>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AH516" i="14" s="1"/>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AG515" i="14" s="1"/>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AG513" i="14" s="1"/>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AG511" i="14" s="1"/>
  <c r="D511" i="14"/>
  <c r="C511" i="14"/>
  <c r="AH511" i="14" s="1"/>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AG509" i="14" s="1"/>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AH508" i="14" s="1"/>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AG507" i="14" s="1"/>
  <c r="D507" i="14"/>
  <c r="C507" i="14"/>
  <c r="AH507" i="14" s="1"/>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AG505" i="14" s="1"/>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AH504" i="14" s="1"/>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AG503" i="14" s="1"/>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AG501" i="14" s="1"/>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AG499" i="14" s="1"/>
  <c r="D499" i="14"/>
  <c r="C499" i="14"/>
  <c r="AH499" i="14" s="1"/>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AG497" i="14" s="1"/>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AH496" i="14" s="1"/>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AG495" i="14" s="1"/>
  <c r="D495" i="14"/>
  <c r="C495" i="14"/>
  <c r="AH495" i="14" s="1"/>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AG493" i="14" s="1"/>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AH492" i="14" s="1"/>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AG491" i="14" s="1"/>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AG489" i="14" s="1"/>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AG487" i="14" s="1"/>
  <c r="D487" i="14"/>
  <c r="C487" i="14"/>
  <c r="AH487" i="14" s="1"/>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AG485" i="14" s="1"/>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AH484" i="14" s="1"/>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AG483" i="14" s="1"/>
  <c r="D483" i="14"/>
  <c r="C483" i="14"/>
  <c r="AH483" i="14" s="1"/>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AG481" i="14" s="1"/>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AH480" i="14" s="1"/>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AG479" i="14" s="1"/>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AG477" i="14" s="1"/>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AG475" i="14" s="1"/>
  <c r="D475" i="14"/>
  <c r="C475" i="14"/>
  <c r="AH475" i="14" s="1"/>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AG473" i="14" s="1"/>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AH472" i="14" s="1"/>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AG471" i="14" s="1"/>
  <c r="D471" i="14"/>
  <c r="C471" i="14"/>
  <c r="AH471" i="14" s="1"/>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AG469" i="14" s="1"/>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AH468" i="14" s="1"/>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AG467" i="14" s="1"/>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AG465" i="14" s="1"/>
  <c r="D465" i="14"/>
  <c r="C465" i="14"/>
  <c r="AH465" i="14" s="1"/>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AG463" i="14" s="1"/>
  <c r="D463" i="14"/>
  <c r="C463" i="14"/>
  <c r="AH463" i="14" s="1"/>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AG461" i="14" s="1"/>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AH460" i="14" s="1"/>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AG459" i="14" s="1"/>
  <c r="D459" i="14"/>
  <c r="C459" i="14"/>
  <c r="AH459" i="14" s="1"/>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AG457" i="14" s="1"/>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AH456" i="14" s="1"/>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AG455" i="14" s="1"/>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AG453" i="14" s="1"/>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AG451" i="14" s="1"/>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AG449" i="14" s="1"/>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AH448" i="14" s="1"/>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AG447" i="14" s="1"/>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AG445" i="14" s="1"/>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AH444" i="14" s="1"/>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AG443" i="14" s="1"/>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AG441" i="14" s="1"/>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AG439" i="14" s="1"/>
  <c r="D439" i="14"/>
  <c r="C439" i="14"/>
  <c r="AH439" i="14" s="1"/>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AG437" i="14" s="1"/>
  <c r="D437" i="14"/>
  <c r="C437" i="14"/>
  <c r="AH437" i="14" s="1"/>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AH436" i="14" s="1"/>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AG435" i="14" s="1"/>
  <c r="D435" i="14"/>
  <c r="C435" i="14"/>
  <c r="AH435" i="14" s="1"/>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AG433" i="14" s="1"/>
  <c r="D433" i="14"/>
  <c r="C433" i="14"/>
  <c r="AH433" i="14" s="1"/>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AH432" i="14" s="1"/>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AG431" i="14" s="1"/>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AG429" i="14" s="1"/>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AG427" i="14" s="1"/>
  <c r="D427" i="14"/>
  <c r="C427" i="14"/>
  <c r="AH427" i="14" s="1"/>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AG425" i="14" s="1"/>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AH424" i="14" s="1"/>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AG423" i="14" s="1"/>
  <c r="D423" i="14"/>
  <c r="C423" i="14"/>
  <c r="AH423" i="14" s="1"/>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AG421" i="14" s="1"/>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AH420" i="14" s="1"/>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AG419" i="14" s="1"/>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AG417" i="14" s="1"/>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AG415" i="14" s="1"/>
  <c r="D415" i="14"/>
  <c r="C415" i="14"/>
  <c r="AH415" i="14" s="1"/>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AG413" i="14" s="1"/>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AH412" i="14" s="1"/>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AG411" i="14" s="1"/>
  <c r="D411" i="14"/>
  <c r="C411" i="14"/>
  <c r="AH411" i="14" s="1"/>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AG409" i="14" s="1"/>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AH408" i="14" s="1"/>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AG407" i="14" s="1"/>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AG405" i="14" s="1"/>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AG403" i="14" s="1"/>
  <c r="D403" i="14"/>
  <c r="C403" i="14"/>
  <c r="AH403" i="14" s="1"/>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AG401" i="14" s="1"/>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AH400" i="14" s="1"/>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AG399" i="14" s="1"/>
  <c r="D399" i="14"/>
  <c r="C399" i="14"/>
  <c r="AH399" i="14" s="1"/>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AG397" i="14" s="1"/>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AH396" i="14" s="1"/>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AG395" i="14" s="1"/>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AG393" i="14" s="1"/>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AG391" i="14" s="1"/>
  <c r="D391" i="14"/>
  <c r="C391" i="14"/>
  <c r="AH391" i="14" s="1"/>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AG389" i="14" s="1"/>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AH388" i="14" s="1"/>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AG387" i="14" s="1"/>
  <c r="D387" i="14"/>
  <c r="C387" i="14"/>
  <c r="AH387" i="14" s="1"/>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AG385" i="14" s="1"/>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AH384" i="14" s="1"/>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AG383" i="14" s="1"/>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AG381" i="14" s="1"/>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AG379" i="14" s="1"/>
  <c r="D379" i="14"/>
  <c r="C379" i="14"/>
  <c r="AH379" i="14" s="1"/>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AG377" i="14" s="1"/>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AH376" i="14" s="1"/>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AG375" i="14" s="1"/>
  <c r="D375" i="14"/>
  <c r="C375" i="14"/>
  <c r="AH375" i="14" s="1"/>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AG373" i="14" s="1"/>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AH372" i="14" s="1"/>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AG371" i="14" s="1"/>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AG369" i="14" s="1"/>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AG367" i="14" s="1"/>
  <c r="D367" i="14"/>
  <c r="C367" i="14"/>
  <c r="AH367" i="14" s="1"/>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AG365" i="14" s="1"/>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AH364" i="14" s="1"/>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AG363" i="14" s="1"/>
  <c r="D363" i="14"/>
  <c r="C363" i="14"/>
  <c r="AH363" i="14" s="1"/>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AG361" i="14" s="1"/>
  <c r="D361" i="14"/>
  <c r="C361" i="14"/>
  <c r="AH361" i="14" s="1"/>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AH360" i="14" s="1"/>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AG359" i="14" s="1"/>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AG357" i="14" s="1"/>
  <c r="D357" i="14"/>
  <c r="C357" i="14"/>
  <c r="AH357" i="14" s="1"/>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AG355" i="14" s="1"/>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AG353" i="14" s="1"/>
  <c r="D353" i="14"/>
  <c r="C353" i="14"/>
  <c r="AH353" i="14" s="1"/>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AH352" i="14" s="1"/>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AG351" i="14" s="1"/>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AG349" i="14" s="1"/>
  <c r="D349" i="14"/>
  <c r="C349" i="14"/>
  <c r="AH349" i="14" s="1"/>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AH348" i="14" s="1"/>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AG347" i="14" s="1"/>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AG345" i="14" s="1"/>
  <c r="D345" i="14"/>
  <c r="C345" i="14"/>
  <c r="AH345" i="14" s="1"/>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AH344" i="14" s="1"/>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AG343" i="14" s="1"/>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AG341" i="14" s="1"/>
  <c r="D341" i="14"/>
  <c r="C341" i="14"/>
  <c r="AH341" i="14" s="1"/>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AH340" i="14" s="1"/>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AG339" i="14" s="1"/>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AG337" i="14" s="1"/>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AH336" i="14" s="1"/>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AG335" i="14" s="1"/>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AG333" i="14" s="1"/>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AH332" i="14" s="1"/>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AG331" i="14" s="1"/>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AG329" i="14" s="1"/>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AH328" i="14" s="1"/>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AG327" i="14" s="1"/>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AG325" i="14" s="1"/>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AH324" i="14" s="1"/>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AG323" i="14" s="1"/>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AG321" i="14" s="1"/>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AG319" i="14" s="1"/>
  <c r="D319" i="14"/>
  <c r="C319" i="14"/>
  <c r="AH319" i="14" s="1"/>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AG317" i="14" s="1"/>
  <c r="D317" i="14"/>
  <c r="C317" i="14"/>
  <c r="AH317" i="14" s="1"/>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AH316" i="14" s="1"/>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AG315" i="14" s="1"/>
  <c r="D315" i="14"/>
  <c r="C315" i="14"/>
  <c r="AH315" i="14" s="1"/>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AG313" i="14" s="1"/>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AH312" i="14" s="1"/>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AG311" i="14" s="1"/>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AG309" i="14" s="1"/>
  <c r="D309" i="14"/>
  <c r="C309" i="14"/>
  <c r="AH309" i="14" s="1"/>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AG307" i="14" s="1"/>
  <c r="D307" i="14"/>
  <c r="C307" i="14"/>
  <c r="AH307" i="14" s="1"/>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AG305" i="14" s="1"/>
  <c r="D305" i="14"/>
  <c r="C305" i="14"/>
  <c r="AH305" i="14" s="1"/>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AH304" i="14" s="1"/>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AG303" i="14" s="1"/>
  <c r="D303" i="14"/>
  <c r="C303" i="14"/>
  <c r="AH303" i="14" s="1"/>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AG301" i="14" s="1"/>
  <c r="D301" i="14"/>
  <c r="C301" i="14"/>
  <c r="AH301" i="14" s="1"/>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AH300" i="14" s="1"/>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AG299" i="14" s="1"/>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AG297" i="14" s="1"/>
  <c r="D297" i="14"/>
  <c r="C297" i="14"/>
  <c r="AH297" i="14" s="1"/>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AG295" i="14" s="1"/>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AG293" i="14" s="1"/>
  <c r="D293" i="14"/>
  <c r="C293" i="14"/>
  <c r="AH293" i="14" s="1"/>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AH292" i="14" s="1"/>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AG291" i="14" s="1"/>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AG289" i="14" s="1"/>
  <c r="D289" i="14"/>
  <c r="C289" i="14"/>
  <c r="AH289" i="14" s="1"/>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AH288" i="14" s="1"/>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AG287" i="14" s="1"/>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AG285" i="14" s="1"/>
  <c r="D285" i="14"/>
  <c r="C285" i="14"/>
  <c r="AH285" i="14" s="1"/>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AG283" i="14" s="1"/>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AG281" i="14" s="1"/>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AH280" i="14" s="1"/>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AG279" i="14" s="1"/>
  <c r="D279" i="14"/>
  <c r="C279" i="14"/>
  <c r="AH279" i="14" s="1"/>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AG277" i="14" s="1"/>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AH276" i="14" s="1"/>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AG275" i="14" s="1"/>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AG273" i="14" s="1"/>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AG271" i="14" s="1"/>
  <c r="D271" i="14"/>
  <c r="C271" i="14"/>
  <c r="AH271" i="14" s="1"/>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AG269" i="14" s="1"/>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AH268" i="14" s="1"/>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AG267" i="14" s="1"/>
  <c r="D267" i="14"/>
  <c r="C267" i="14"/>
  <c r="AH267" i="14" s="1"/>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AG265" i="14" s="1"/>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AH264" i="14" s="1"/>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AG263" i="14" s="1"/>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AG261" i="14" s="1"/>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AG259" i="14" s="1"/>
  <c r="D259" i="14"/>
  <c r="C259" i="14"/>
  <c r="AH259" i="14" s="1"/>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AG257" i="14" s="1"/>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AH256" i="14" s="1"/>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AG255" i="14" s="1"/>
  <c r="D255" i="14"/>
  <c r="C255" i="14"/>
  <c r="AH255" i="14" s="1"/>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AG253" i="14" s="1"/>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AH252" i="14" s="1"/>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AG251" i="14" s="1"/>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AG249" i="14" s="1"/>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AG247" i="14" s="1"/>
  <c r="D247" i="14"/>
  <c r="C247" i="14"/>
  <c r="AH247" i="14" s="1"/>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AG245" i="14" s="1"/>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AH244" i="14" s="1"/>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AG243" i="14" s="1"/>
  <c r="D243" i="14"/>
  <c r="C243" i="14"/>
  <c r="AH243" i="14" s="1"/>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AG241" i="14" s="1"/>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AH240" i="14" s="1"/>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AG239" i="14" s="1"/>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AG237" i="14" s="1"/>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AH236" i="14" s="1"/>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AG235" i="14" s="1"/>
  <c r="D235" i="14"/>
  <c r="C235" i="14"/>
  <c r="AH235" i="14" s="1"/>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AG233" i="14" s="1"/>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AH232" i="14" s="1"/>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AG231" i="14" s="1"/>
  <c r="D231" i="14"/>
  <c r="C231" i="14"/>
  <c r="AH231" i="14" s="1"/>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AG229" i="14" s="1"/>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AH228" i="14" s="1"/>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AG227" i="14" s="1"/>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AG225" i="14" s="1"/>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AG223" i="14" s="1"/>
  <c r="D223" i="14"/>
  <c r="C223" i="14"/>
  <c r="AH223" i="14" s="1"/>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AG221" i="14" s="1"/>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AH220" i="14" s="1"/>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AG219" i="14" s="1"/>
  <c r="D219" i="14"/>
  <c r="C219" i="14"/>
  <c r="AH219" i="14" s="1"/>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AG217" i="14" s="1"/>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AH216" i="14" s="1"/>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AG215" i="14" s="1"/>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AG213" i="14" s="1"/>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AG211" i="14" s="1"/>
  <c r="D211" i="14"/>
  <c r="C211" i="14"/>
  <c r="AH211" i="14" s="1"/>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AG209" i="14" s="1"/>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AH208" i="14" s="1"/>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AG207" i="14" s="1"/>
  <c r="D207" i="14"/>
  <c r="C207" i="14"/>
  <c r="AH207" i="14" s="1"/>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AG205" i="14" s="1"/>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AH204" i="14" s="1"/>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AG203" i="14" s="1"/>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AG201" i="14" s="1"/>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AG199" i="14" s="1"/>
  <c r="D199" i="14"/>
  <c r="C199" i="14"/>
  <c r="AH199" i="14" s="1"/>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AG197" i="14" s="1"/>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AH196" i="14" s="1"/>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AG195" i="14" s="1"/>
  <c r="D195" i="14"/>
  <c r="C195" i="14"/>
  <c r="AH195" i="14" s="1"/>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AG193" i="14" s="1"/>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AH192" i="14" s="1"/>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AG191" i="14" s="1"/>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AG189" i="14" s="1"/>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AG187" i="14" s="1"/>
  <c r="D187" i="14"/>
  <c r="C187" i="14"/>
  <c r="AH187" i="14" s="1"/>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AG185" i="14" s="1"/>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AH184" i="14" s="1"/>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AG183" i="14" s="1"/>
  <c r="D183" i="14"/>
  <c r="C183" i="14"/>
  <c r="AH183" i="14" s="1"/>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AG181" i="14" s="1"/>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AH180" i="14" s="1"/>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AG179" i="14" s="1"/>
  <c r="D179" i="14"/>
  <c r="C179" i="14"/>
  <c r="AH179" i="14" s="1"/>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AG177" i="14" s="1"/>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AG175" i="14" s="1"/>
  <c r="D175" i="14"/>
  <c r="C175" i="14"/>
  <c r="AH175" i="14" s="1"/>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AG173" i="14" s="1"/>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AH172" i="14" s="1"/>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AG171" i="14" s="1"/>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AG169" i="14" s="1"/>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AH168" i="14" s="1"/>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AG167" i="14" s="1"/>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AG165" i="14" s="1"/>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AG163" i="14" s="1"/>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AG161" i="14" s="1"/>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AH160" i="14" s="1"/>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AG159" i="14" s="1"/>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AG157" i="14" s="1"/>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AH156" i="14" s="1"/>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AG155" i="14" s="1"/>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AG153" i="14" s="1"/>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AH152" i="14" s="1"/>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AG151" i="14" s="1"/>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AG149" i="14" s="1"/>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AG147" i="14" s="1"/>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AG145" i="14" s="1"/>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AH144" i="14" s="1"/>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AG143" i="14" s="1"/>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AG141" i="14" s="1"/>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AG139" i="14" s="1"/>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AG137" i="14" s="1"/>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AG135" i="14" s="1"/>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AG133" i="14" s="1"/>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AH132" i="14" s="1"/>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AG131" i="14" s="1"/>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AG129" i="14" s="1"/>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AH128" i="14" s="1"/>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AG127" i="14" s="1"/>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AG125" i="14" s="1"/>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AG123" i="14" s="1"/>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AG121" i="14" s="1"/>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H120" i="14" s="1"/>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AG119" i="14" s="1"/>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AG117" i="14" s="1"/>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AG115" i="14" s="1"/>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AG113" i="14" s="1"/>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AG111" i="14" s="1"/>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AG109" i="14" s="1"/>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H108" i="14" s="1"/>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AG107" i="14" s="1"/>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AG105" i="14" s="1"/>
  <c r="D105" i="14"/>
  <c r="C105" i="14"/>
  <c r="AH105" i="14" s="1"/>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AG103" i="14" s="1"/>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AG101" i="14" s="1"/>
  <c r="D101" i="14"/>
  <c r="C101" i="14"/>
  <c r="AH101" i="14" s="1"/>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H100" i="14" s="1"/>
  <c r="B100" i="14"/>
  <c r="A100" i="14"/>
  <c r="Z99" i="14"/>
  <c r="Y99" i="14"/>
  <c r="X99" i="14"/>
  <c r="W99" i="14"/>
  <c r="V99" i="14"/>
  <c r="U99" i="14"/>
  <c r="T99" i="14"/>
  <c r="S99" i="14"/>
  <c r="R99" i="14"/>
  <c r="Q99" i="14"/>
  <c r="P99" i="14"/>
  <c r="O99" i="14"/>
  <c r="N99" i="14"/>
  <c r="M99" i="14"/>
  <c r="L99" i="14"/>
  <c r="K99" i="14"/>
  <c r="J99" i="14"/>
  <c r="I99" i="14"/>
  <c r="H99" i="14"/>
  <c r="G99" i="14"/>
  <c r="F99" i="14"/>
  <c r="E99" i="14"/>
  <c r="AG99" i="14" s="1"/>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AG97" i="14" s="1"/>
  <c r="D97" i="14"/>
  <c r="C97" i="14"/>
  <c r="AH97" i="14" s="1"/>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AH96" i="14" s="1"/>
  <c r="B96" i="14"/>
  <c r="A96" i="14"/>
  <c r="Z95" i="14"/>
  <c r="Y95" i="14"/>
  <c r="X95" i="14"/>
  <c r="W95" i="14"/>
  <c r="V95" i="14"/>
  <c r="U95" i="14"/>
  <c r="T95" i="14"/>
  <c r="S95" i="14"/>
  <c r="R95" i="14"/>
  <c r="Q95" i="14"/>
  <c r="P95" i="14"/>
  <c r="O95" i="14"/>
  <c r="N95" i="14"/>
  <c r="M95" i="14"/>
  <c r="L95" i="14"/>
  <c r="K95" i="14"/>
  <c r="J95" i="14"/>
  <c r="I95" i="14"/>
  <c r="H95" i="14"/>
  <c r="G95" i="14"/>
  <c r="F95" i="14"/>
  <c r="E95" i="14"/>
  <c r="AG95" i="14" s="1"/>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AG93" i="14" s="1"/>
  <c r="D93" i="14"/>
  <c r="C93" i="14"/>
  <c r="AH93" i="14" s="1"/>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AH92" i="14" s="1"/>
  <c r="B92" i="14"/>
  <c r="A92" i="14"/>
  <c r="Z91" i="14"/>
  <c r="Y91" i="14"/>
  <c r="X91" i="14"/>
  <c r="W91" i="14"/>
  <c r="V91" i="14"/>
  <c r="U91" i="14"/>
  <c r="T91" i="14"/>
  <c r="S91" i="14"/>
  <c r="R91" i="14"/>
  <c r="Q91" i="14"/>
  <c r="P91" i="14"/>
  <c r="O91" i="14"/>
  <c r="N91" i="14"/>
  <c r="M91" i="14"/>
  <c r="L91" i="14"/>
  <c r="K91" i="14"/>
  <c r="J91" i="14"/>
  <c r="I91" i="14"/>
  <c r="H91" i="14"/>
  <c r="G91" i="14"/>
  <c r="F91" i="14"/>
  <c r="E91" i="14"/>
  <c r="AG91" i="14" s="1"/>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AG89" i="14" s="1"/>
  <c r="D89" i="14"/>
  <c r="C89" i="14"/>
  <c r="AH89" i="14" s="1"/>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AH88" i="14" s="1"/>
  <c r="B88" i="14"/>
  <c r="A88" i="14"/>
  <c r="Z87" i="14"/>
  <c r="Y87" i="14"/>
  <c r="X87" i="14"/>
  <c r="W87" i="14"/>
  <c r="V87" i="14"/>
  <c r="U87" i="14"/>
  <c r="T87" i="14"/>
  <c r="S87" i="14"/>
  <c r="R87" i="14"/>
  <c r="Q87" i="14"/>
  <c r="P87" i="14"/>
  <c r="O87" i="14"/>
  <c r="N87" i="14"/>
  <c r="M87" i="14"/>
  <c r="L87" i="14"/>
  <c r="K87" i="14"/>
  <c r="J87" i="14"/>
  <c r="I87" i="14"/>
  <c r="H87" i="14"/>
  <c r="G87" i="14"/>
  <c r="F87" i="14"/>
  <c r="E87" i="14"/>
  <c r="AG87" i="14" s="1"/>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AG85" i="14" s="1"/>
  <c r="D85" i="14"/>
  <c r="C85" i="14"/>
  <c r="AH85" i="14" s="1"/>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AH84" i="14" s="1"/>
  <c r="B84" i="14"/>
  <c r="A84" i="14"/>
  <c r="Z83" i="14"/>
  <c r="Y83" i="14"/>
  <c r="X83" i="14"/>
  <c r="W83" i="14"/>
  <c r="V83" i="14"/>
  <c r="U83" i="14"/>
  <c r="T83" i="14"/>
  <c r="S83" i="14"/>
  <c r="R83" i="14"/>
  <c r="Q83" i="14"/>
  <c r="P83" i="14"/>
  <c r="O83" i="14"/>
  <c r="N83" i="14"/>
  <c r="M83" i="14"/>
  <c r="L83" i="14"/>
  <c r="K83" i="14"/>
  <c r="J83" i="14"/>
  <c r="I83" i="14"/>
  <c r="H83" i="14"/>
  <c r="G83" i="14"/>
  <c r="F83" i="14"/>
  <c r="E83" i="14"/>
  <c r="AG83" i="14" s="1"/>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AG81" i="14" s="1"/>
  <c r="D81" i="14"/>
  <c r="C81" i="14"/>
  <c r="AH81" i="14" s="1"/>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AH80" i="14" s="1"/>
  <c r="B80" i="14"/>
  <c r="A80" i="14"/>
  <c r="Z79" i="14"/>
  <c r="Y79" i="14"/>
  <c r="X79" i="14"/>
  <c r="W79" i="14"/>
  <c r="V79" i="14"/>
  <c r="U79" i="14"/>
  <c r="T79" i="14"/>
  <c r="S79" i="14"/>
  <c r="R79" i="14"/>
  <c r="Q79" i="14"/>
  <c r="P79" i="14"/>
  <c r="O79" i="14"/>
  <c r="N79" i="14"/>
  <c r="M79" i="14"/>
  <c r="L79" i="14"/>
  <c r="K79" i="14"/>
  <c r="J79" i="14"/>
  <c r="I79" i="14"/>
  <c r="H79" i="14"/>
  <c r="G79" i="14"/>
  <c r="F79" i="14"/>
  <c r="E79" i="14"/>
  <c r="AG79" i="14" s="1"/>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AG77" i="14" s="1"/>
  <c r="D77" i="14"/>
  <c r="C77" i="14"/>
  <c r="AH77" i="14" s="1"/>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AH76" i="14" s="1"/>
  <c r="B76" i="14"/>
  <c r="A76" i="14"/>
  <c r="Z75" i="14"/>
  <c r="Y75" i="14"/>
  <c r="X75" i="14"/>
  <c r="W75" i="14"/>
  <c r="V75" i="14"/>
  <c r="U75" i="14"/>
  <c r="T75" i="14"/>
  <c r="S75" i="14"/>
  <c r="R75" i="14"/>
  <c r="Q75" i="14"/>
  <c r="P75" i="14"/>
  <c r="O75" i="14"/>
  <c r="N75" i="14"/>
  <c r="M75" i="14"/>
  <c r="L75" i="14"/>
  <c r="K75" i="14"/>
  <c r="J75" i="14"/>
  <c r="I75" i="14"/>
  <c r="H75" i="14"/>
  <c r="G75" i="14"/>
  <c r="F75" i="14"/>
  <c r="E75" i="14"/>
  <c r="AG75" i="14" s="1"/>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AG73" i="14" s="1"/>
  <c r="D73" i="14"/>
  <c r="C73" i="14"/>
  <c r="AH73" i="14" s="1"/>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AH72" i="14" s="1"/>
  <c r="B72" i="14"/>
  <c r="A72" i="14"/>
  <c r="Z71" i="14"/>
  <c r="Y71" i="14"/>
  <c r="X71" i="14"/>
  <c r="W71" i="14"/>
  <c r="V71" i="14"/>
  <c r="U71" i="14"/>
  <c r="T71" i="14"/>
  <c r="S71" i="14"/>
  <c r="R71" i="14"/>
  <c r="Q71" i="14"/>
  <c r="P71" i="14"/>
  <c r="O71" i="14"/>
  <c r="N71" i="14"/>
  <c r="M71" i="14"/>
  <c r="L71" i="14"/>
  <c r="K71" i="14"/>
  <c r="J71" i="14"/>
  <c r="I71" i="14"/>
  <c r="H71" i="14"/>
  <c r="G71" i="14"/>
  <c r="F71" i="14"/>
  <c r="E71" i="14"/>
  <c r="AG71" i="14" s="1"/>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AG69" i="14" s="1"/>
  <c r="D69" i="14"/>
  <c r="C69" i="14"/>
  <c r="AH69" i="14" s="1"/>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AH68" i="14" s="1"/>
  <c r="B68" i="14"/>
  <c r="A68" i="14"/>
  <c r="Z67" i="14"/>
  <c r="Y67" i="14"/>
  <c r="X67" i="14"/>
  <c r="W67" i="14"/>
  <c r="V67" i="14"/>
  <c r="U67" i="14"/>
  <c r="T67" i="14"/>
  <c r="S67" i="14"/>
  <c r="R67" i="14"/>
  <c r="Q67" i="14"/>
  <c r="P67" i="14"/>
  <c r="O67" i="14"/>
  <c r="N67" i="14"/>
  <c r="M67" i="14"/>
  <c r="L67" i="14"/>
  <c r="K67" i="14"/>
  <c r="J67" i="14"/>
  <c r="I67" i="14"/>
  <c r="H67" i="14"/>
  <c r="G67" i="14"/>
  <c r="F67" i="14"/>
  <c r="E67" i="14"/>
  <c r="AG67" i="14" s="1"/>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AG65" i="14" s="1"/>
  <c r="D65" i="14"/>
  <c r="C65" i="14"/>
  <c r="AH65" i="14" s="1"/>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AH64" i="14" s="1"/>
  <c r="B64" i="14"/>
  <c r="A64" i="14"/>
  <c r="Z63" i="14"/>
  <c r="Y63" i="14"/>
  <c r="X63" i="14"/>
  <c r="W63" i="14"/>
  <c r="V63" i="14"/>
  <c r="U63" i="14"/>
  <c r="T63" i="14"/>
  <c r="S63" i="14"/>
  <c r="R63" i="14"/>
  <c r="Q63" i="14"/>
  <c r="P63" i="14"/>
  <c r="O63" i="14"/>
  <c r="N63" i="14"/>
  <c r="M63" i="14"/>
  <c r="L63" i="14"/>
  <c r="K63" i="14"/>
  <c r="J63" i="14"/>
  <c r="I63" i="14"/>
  <c r="H63" i="14"/>
  <c r="G63" i="14"/>
  <c r="F63" i="14"/>
  <c r="E63" i="14"/>
  <c r="AG63" i="14" s="1"/>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AG61" i="14" s="1"/>
  <c r="D61" i="14"/>
  <c r="C61" i="14"/>
  <c r="AH61" i="14" s="1"/>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AH60" i="14" s="1"/>
  <c r="B60" i="14"/>
  <c r="A60" i="14"/>
  <c r="Z59" i="14"/>
  <c r="Y59" i="14"/>
  <c r="X59" i="14"/>
  <c r="W59" i="14"/>
  <c r="V59" i="14"/>
  <c r="U59" i="14"/>
  <c r="T59" i="14"/>
  <c r="S59" i="14"/>
  <c r="R59" i="14"/>
  <c r="Q59" i="14"/>
  <c r="P59" i="14"/>
  <c r="O59" i="14"/>
  <c r="N59" i="14"/>
  <c r="M59" i="14"/>
  <c r="L59" i="14"/>
  <c r="K59" i="14"/>
  <c r="J59" i="14"/>
  <c r="I59" i="14"/>
  <c r="H59" i="14"/>
  <c r="G59" i="14"/>
  <c r="F59" i="14"/>
  <c r="E59" i="14"/>
  <c r="AG59" i="14" s="1"/>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AG57" i="14" s="1"/>
  <c r="D57" i="14"/>
  <c r="C57" i="14"/>
  <c r="AH57" i="14" s="1"/>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AH56" i="14" s="1"/>
  <c r="B56" i="14"/>
  <c r="A56" i="14"/>
  <c r="Z55" i="14"/>
  <c r="Y55" i="14"/>
  <c r="X55" i="14"/>
  <c r="W55" i="14"/>
  <c r="V55" i="14"/>
  <c r="U55" i="14"/>
  <c r="T55" i="14"/>
  <c r="S55" i="14"/>
  <c r="R55" i="14"/>
  <c r="Q55" i="14"/>
  <c r="P55" i="14"/>
  <c r="O55" i="14"/>
  <c r="N55" i="14"/>
  <c r="M55" i="14"/>
  <c r="L55" i="14"/>
  <c r="K55" i="14"/>
  <c r="J55" i="14"/>
  <c r="I55" i="14"/>
  <c r="H55" i="14"/>
  <c r="G55" i="14"/>
  <c r="F55" i="14"/>
  <c r="E55" i="14"/>
  <c r="AG55" i="14" s="1"/>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AG53" i="14" s="1"/>
  <c r="D53" i="14"/>
  <c r="C53" i="14"/>
  <c r="AH53" i="14" s="1"/>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AH52" i="14" s="1"/>
  <c r="B52" i="14"/>
  <c r="A52" i="14"/>
  <c r="Z51" i="14"/>
  <c r="Y51" i="14"/>
  <c r="X51" i="14"/>
  <c r="W51" i="14"/>
  <c r="V51" i="14"/>
  <c r="U51" i="14"/>
  <c r="T51" i="14"/>
  <c r="S51" i="14"/>
  <c r="R51" i="14"/>
  <c r="Q51" i="14"/>
  <c r="P51" i="14"/>
  <c r="O51" i="14"/>
  <c r="N51" i="14"/>
  <c r="M51" i="14"/>
  <c r="L51" i="14"/>
  <c r="K51" i="14"/>
  <c r="J51" i="14"/>
  <c r="I51" i="14"/>
  <c r="H51" i="14"/>
  <c r="G51" i="14"/>
  <c r="F51" i="14"/>
  <c r="E51" i="14"/>
  <c r="AG51" i="14" s="1"/>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AG49" i="14" s="1"/>
  <c r="D49" i="14"/>
  <c r="C49" i="14"/>
  <c r="AH49" i="14" s="1"/>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AH48" i="14" s="1"/>
  <c r="B48" i="14"/>
  <c r="A48" i="14"/>
  <c r="Z47" i="14"/>
  <c r="Y47" i="14"/>
  <c r="X47" i="14"/>
  <c r="W47" i="14"/>
  <c r="V47" i="14"/>
  <c r="U47" i="14"/>
  <c r="T47" i="14"/>
  <c r="S47" i="14"/>
  <c r="R47" i="14"/>
  <c r="Q47" i="14"/>
  <c r="P47" i="14"/>
  <c r="O47" i="14"/>
  <c r="N47" i="14"/>
  <c r="M47" i="14"/>
  <c r="L47" i="14"/>
  <c r="K47" i="14"/>
  <c r="J47" i="14"/>
  <c r="I47" i="14"/>
  <c r="H47" i="14"/>
  <c r="G47" i="14"/>
  <c r="F47" i="14"/>
  <c r="E47" i="14"/>
  <c r="AG47" i="14" s="1"/>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AG45" i="14" s="1"/>
  <c r="D45" i="14"/>
  <c r="C45" i="14"/>
  <c r="AH45" i="14" s="1"/>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AH44" i="14" s="1"/>
  <c r="B44" i="14"/>
  <c r="A44" i="14"/>
  <c r="Z43" i="14"/>
  <c r="Y43" i="14"/>
  <c r="X43" i="14"/>
  <c r="W43" i="14"/>
  <c r="V43" i="14"/>
  <c r="U43" i="14"/>
  <c r="T43" i="14"/>
  <c r="S43" i="14"/>
  <c r="R43" i="14"/>
  <c r="Q43" i="14"/>
  <c r="P43" i="14"/>
  <c r="O43" i="14"/>
  <c r="N43" i="14"/>
  <c r="M43" i="14"/>
  <c r="L43" i="14"/>
  <c r="K43" i="14"/>
  <c r="J43" i="14"/>
  <c r="I43" i="14"/>
  <c r="H43" i="14"/>
  <c r="G43" i="14"/>
  <c r="F43" i="14"/>
  <c r="E43" i="14"/>
  <c r="AG43" i="14" s="1"/>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AG41" i="14" s="1"/>
  <c r="D41" i="14"/>
  <c r="C41" i="14"/>
  <c r="AH41" i="14" s="1"/>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AH40" i="14" s="1"/>
  <c r="B40" i="14"/>
  <c r="A40" i="14"/>
  <c r="Z39" i="14"/>
  <c r="Y39" i="14"/>
  <c r="X39" i="14"/>
  <c r="W39" i="14"/>
  <c r="V39" i="14"/>
  <c r="U39" i="14"/>
  <c r="T39" i="14"/>
  <c r="S39" i="14"/>
  <c r="R39" i="14"/>
  <c r="Q39" i="14"/>
  <c r="P39" i="14"/>
  <c r="O39" i="14"/>
  <c r="N39" i="14"/>
  <c r="M39" i="14"/>
  <c r="L39" i="14"/>
  <c r="K39" i="14"/>
  <c r="J39" i="14"/>
  <c r="I39" i="14"/>
  <c r="H39" i="14"/>
  <c r="G39" i="14"/>
  <c r="F39" i="14"/>
  <c r="E39" i="14"/>
  <c r="AG39" i="14" s="1"/>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AG37" i="14" s="1"/>
  <c r="D37" i="14"/>
  <c r="C37" i="14"/>
  <c r="AH37" i="14" s="1"/>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AH36" i="14" s="1"/>
  <c r="B36" i="14"/>
  <c r="A36" i="14"/>
  <c r="Z35" i="14"/>
  <c r="Y35" i="14"/>
  <c r="X35" i="14"/>
  <c r="W35" i="14"/>
  <c r="V35" i="14"/>
  <c r="U35" i="14"/>
  <c r="T35" i="14"/>
  <c r="S35" i="14"/>
  <c r="R35" i="14"/>
  <c r="Q35" i="14"/>
  <c r="P35" i="14"/>
  <c r="O35" i="14"/>
  <c r="N35" i="14"/>
  <c r="M35" i="14"/>
  <c r="L35" i="14"/>
  <c r="K35" i="14"/>
  <c r="J35" i="14"/>
  <c r="I35" i="14"/>
  <c r="H35" i="14"/>
  <c r="G35" i="14"/>
  <c r="F35" i="14"/>
  <c r="E35" i="14"/>
  <c r="AG35" i="14" s="1"/>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AG33" i="14" s="1"/>
  <c r="D33" i="14"/>
  <c r="C33" i="14"/>
  <c r="AH33" i="14" s="1"/>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AH32" i="14" s="1"/>
  <c r="B32" i="14"/>
  <c r="A32" i="14"/>
  <c r="Z31" i="14"/>
  <c r="Y31" i="14"/>
  <c r="X31" i="14"/>
  <c r="W31" i="14"/>
  <c r="V31" i="14"/>
  <c r="U31" i="14"/>
  <c r="T31" i="14"/>
  <c r="S31" i="14"/>
  <c r="R31" i="14"/>
  <c r="Q31" i="14"/>
  <c r="P31" i="14"/>
  <c r="O31" i="14"/>
  <c r="N31" i="14"/>
  <c r="M31" i="14"/>
  <c r="L31" i="14"/>
  <c r="K31" i="14"/>
  <c r="J31" i="14"/>
  <c r="I31" i="14"/>
  <c r="H31" i="14"/>
  <c r="G31" i="14"/>
  <c r="F31" i="14"/>
  <c r="E31" i="14"/>
  <c r="AG31" i="14" s="1"/>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AG29" i="14" s="1"/>
  <c r="D29" i="14"/>
  <c r="C29" i="14"/>
  <c r="AH29" i="14" s="1"/>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AH28" i="14" s="1"/>
  <c r="B28" i="14"/>
  <c r="A28" i="14"/>
  <c r="Z27" i="14"/>
  <c r="Y27" i="14"/>
  <c r="X27" i="14"/>
  <c r="W27" i="14"/>
  <c r="V27" i="14"/>
  <c r="U27" i="14"/>
  <c r="T27" i="14"/>
  <c r="S27" i="14"/>
  <c r="R27" i="14"/>
  <c r="Q27" i="14"/>
  <c r="P27" i="14"/>
  <c r="O27" i="14"/>
  <c r="N27" i="14"/>
  <c r="M27" i="14"/>
  <c r="L27" i="14"/>
  <c r="K27" i="14"/>
  <c r="J27" i="14"/>
  <c r="I27" i="14"/>
  <c r="H27" i="14"/>
  <c r="G27" i="14"/>
  <c r="F27" i="14"/>
  <c r="E27" i="14"/>
  <c r="AG27" i="14" s="1"/>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AG25" i="14" s="1"/>
  <c r="D25" i="14"/>
  <c r="C25" i="14"/>
  <c r="AH25" i="14" s="1"/>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AH24" i="14" s="1"/>
  <c r="B24" i="14"/>
  <c r="A24" i="14"/>
  <c r="Z23" i="14"/>
  <c r="Y23" i="14"/>
  <c r="X23" i="14"/>
  <c r="W23" i="14"/>
  <c r="V23" i="14"/>
  <c r="U23" i="14"/>
  <c r="T23" i="14"/>
  <c r="S23" i="14"/>
  <c r="R23" i="14"/>
  <c r="Q23" i="14"/>
  <c r="P23" i="14"/>
  <c r="O23" i="14"/>
  <c r="N23" i="14"/>
  <c r="M23" i="14"/>
  <c r="L23" i="14"/>
  <c r="K23" i="14"/>
  <c r="J23" i="14"/>
  <c r="I23" i="14"/>
  <c r="H23" i="14"/>
  <c r="G23" i="14"/>
  <c r="F23" i="14"/>
  <c r="E23" i="14"/>
  <c r="AG23" i="14" s="1"/>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AG21" i="14" s="1"/>
  <c r="D21" i="14"/>
  <c r="C21" i="14"/>
  <c r="AH21" i="14" s="1"/>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G19" i="14"/>
  <c r="F19" i="14"/>
  <c r="E19" i="14"/>
  <c r="AG19" i="14" s="1"/>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AG17" i="14" s="1"/>
  <c r="D17" i="14"/>
  <c r="C17" i="14"/>
  <c r="AH17" i="14" s="1"/>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AH16" i="14" s="1"/>
  <c r="B16" i="14"/>
  <c r="A16" i="14"/>
  <c r="Z15" i="14"/>
  <c r="Y15" i="14"/>
  <c r="X15" i="14"/>
  <c r="W15" i="14"/>
  <c r="V15" i="14"/>
  <c r="U15" i="14"/>
  <c r="T15" i="14"/>
  <c r="S15" i="14"/>
  <c r="R15" i="14"/>
  <c r="Q15" i="14"/>
  <c r="P15" i="14"/>
  <c r="O15" i="14"/>
  <c r="N15" i="14"/>
  <c r="M15" i="14"/>
  <c r="L15" i="14"/>
  <c r="K15" i="14"/>
  <c r="J15" i="14"/>
  <c r="I15" i="14"/>
  <c r="H15" i="14"/>
  <c r="G15" i="14"/>
  <c r="F15" i="14"/>
  <c r="E15" i="14"/>
  <c r="AG15" i="14" s="1"/>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AG13" i="14" s="1"/>
  <c r="D13" i="14"/>
  <c r="C13" i="14"/>
  <c r="AH13" i="14" s="1"/>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AH12" i="14" s="1"/>
  <c r="B12" i="14"/>
  <c r="A12" i="14"/>
  <c r="Z11" i="14"/>
  <c r="Y11" i="14"/>
  <c r="X11" i="14"/>
  <c r="W11" i="14"/>
  <c r="V11" i="14"/>
  <c r="U11" i="14"/>
  <c r="T11" i="14"/>
  <c r="S11" i="14"/>
  <c r="R11" i="14"/>
  <c r="Q11" i="14"/>
  <c r="P11" i="14"/>
  <c r="O11" i="14"/>
  <c r="N11" i="14"/>
  <c r="M11" i="14"/>
  <c r="L11" i="14"/>
  <c r="K11" i="14"/>
  <c r="J11" i="14"/>
  <c r="I11" i="14"/>
  <c r="H11" i="14"/>
  <c r="G11" i="14"/>
  <c r="F11" i="14"/>
  <c r="E11" i="14"/>
  <c r="AG11" i="14" s="1"/>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AG5" i="14" s="1"/>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9" i="14" l="1"/>
  <c r="AH9" i="14"/>
  <c r="AH8" i="14"/>
  <c r="AG7" i="14"/>
  <c r="AH5" i="14"/>
  <c r="AH4"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F314" i="14"/>
  <c r="AF322" i="14"/>
  <c r="AF326" i="14"/>
  <c r="AG6" i="14"/>
  <c r="AG8" i="14"/>
  <c r="AG10" i="14"/>
  <c r="AG12" i="14"/>
  <c r="AG14" i="14"/>
  <c r="AG18" i="14"/>
  <c r="AG20" i="14"/>
  <c r="AG22" i="14"/>
  <c r="AG26" i="14"/>
  <c r="AG30" i="14"/>
  <c r="AG32" i="14"/>
  <c r="AG36" i="14"/>
  <c r="AG40" i="14"/>
  <c r="AG42" i="14"/>
  <c r="AG46" i="14"/>
  <c r="AG48" i="14"/>
  <c r="AG50" i="14"/>
  <c r="AG52" i="14"/>
  <c r="AG58" i="14"/>
  <c r="AG62" i="14"/>
  <c r="AG66" i="14"/>
  <c r="AG68" i="14"/>
  <c r="AG70" i="14"/>
  <c r="AG78" i="14"/>
  <c r="AG80" i="14"/>
  <c r="AG86" i="14"/>
  <c r="AG88" i="14"/>
  <c r="AG98" i="14"/>
  <c r="AG100" i="14"/>
  <c r="AG102" i="14"/>
  <c r="AG104" i="14"/>
  <c r="AG106" i="14"/>
  <c r="AG108" i="14"/>
  <c r="AG120" i="14"/>
  <c r="AG128" i="14"/>
  <c r="AG138" i="14"/>
  <c r="AG142" i="14"/>
  <c r="AG144" i="14"/>
  <c r="AG154" i="14"/>
  <c r="AG156" i="14"/>
  <c r="AG158" i="14"/>
  <c r="AG160" i="14"/>
  <c r="AG162" i="14"/>
  <c r="AG164" i="14"/>
  <c r="AG168" i="14"/>
  <c r="AG170" i="14"/>
  <c r="AG172" i="14"/>
  <c r="AG174" i="14"/>
  <c r="AG176" i="14"/>
  <c r="AG178" i="14"/>
  <c r="AG180" i="14"/>
  <c r="AG182" i="14"/>
  <c r="AG184" i="14"/>
  <c r="AG186" i="14"/>
  <c r="AG188" i="14"/>
  <c r="AG190" i="14"/>
  <c r="AG192" i="14"/>
  <c r="AG194" i="14"/>
  <c r="AG196" i="14"/>
  <c r="AG198" i="14"/>
  <c r="AG200" i="14"/>
  <c r="AG202" i="14"/>
  <c r="AG204" i="14"/>
  <c r="AG206" i="14"/>
  <c r="AG208" i="14"/>
  <c r="AG210" i="14"/>
  <c r="AG212" i="14"/>
  <c r="AG214" i="14"/>
  <c r="AG216" i="14"/>
  <c r="AG218" i="14"/>
  <c r="AG220" i="14"/>
  <c r="AG222" i="14"/>
  <c r="AG224" i="14"/>
  <c r="AG226" i="14"/>
  <c r="AG228" i="14"/>
  <c r="AG230" i="14"/>
  <c r="AG232" i="14"/>
  <c r="AG234" i="14"/>
  <c r="AG236" i="14"/>
  <c r="AG238" i="14"/>
  <c r="AG240" i="14"/>
  <c r="AG242" i="14"/>
  <c r="AG244" i="14"/>
  <c r="AG246" i="14"/>
  <c r="AG248" i="14"/>
  <c r="AG250" i="14"/>
  <c r="AG252" i="14"/>
  <c r="AG254" i="14"/>
  <c r="AG256" i="14"/>
  <c r="AG258" i="14"/>
  <c r="AG260" i="14"/>
  <c r="AG262" i="14"/>
  <c r="AG264" i="14"/>
  <c r="AG266" i="14"/>
  <c r="AG268" i="14"/>
  <c r="AG270" i="14"/>
  <c r="AG272" i="14"/>
  <c r="AG274" i="14"/>
  <c r="AG276" i="14"/>
  <c r="AG278" i="14"/>
  <c r="AG280" i="14"/>
  <c r="AG282" i="14"/>
  <c r="AG284" i="14"/>
  <c r="AG286" i="14"/>
  <c r="AG288" i="14"/>
  <c r="AG290" i="14"/>
  <c r="AG292" i="14"/>
  <c r="AG294" i="14"/>
  <c r="AG296" i="14"/>
  <c r="AG298" i="14"/>
  <c r="AG300" i="14"/>
  <c r="AG302" i="14"/>
  <c r="AG304" i="14"/>
  <c r="AG306" i="14"/>
  <c r="AG308" i="14"/>
  <c r="AG310" i="14"/>
  <c r="AG312" i="14"/>
  <c r="AG314" i="14"/>
  <c r="AG316" i="14"/>
  <c r="AG318" i="14"/>
  <c r="AG320" i="14"/>
  <c r="AG322" i="14"/>
  <c r="AG324" i="14"/>
  <c r="AG326" i="14"/>
  <c r="AG328" i="14"/>
  <c r="AG330" i="14"/>
  <c r="AG332" i="14"/>
  <c r="AG334" i="14"/>
  <c r="AG336" i="14"/>
  <c r="AG338" i="14"/>
  <c r="AG340" i="14"/>
  <c r="AG342" i="14"/>
  <c r="AG344" i="14"/>
  <c r="AG346" i="14"/>
  <c r="AG348" i="14"/>
  <c r="AG350" i="14"/>
  <c r="AG352" i="14"/>
  <c r="AG354" i="14"/>
  <c r="AG356" i="14"/>
  <c r="AG358" i="14"/>
  <c r="AG360" i="14"/>
  <c r="AG362" i="14"/>
  <c r="AG364" i="14"/>
  <c r="AG366" i="14"/>
  <c r="AG368" i="14"/>
  <c r="AG370" i="14"/>
  <c r="AG372" i="14"/>
  <c r="AG374" i="14"/>
  <c r="AG376" i="14"/>
  <c r="AG378" i="14"/>
  <c r="AG380" i="14"/>
  <c r="AG382" i="14"/>
  <c r="AG384" i="14"/>
  <c r="AG386" i="14"/>
  <c r="AG388" i="14"/>
  <c r="AG390" i="14"/>
  <c r="AG392" i="14"/>
  <c r="AG394" i="14"/>
  <c r="AG396" i="14"/>
  <c r="AG398" i="14"/>
  <c r="AG400" i="14"/>
  <c r="AG402" i="14"/>
  <c r="AG404" i="14"/>
  <c r="AG406" i="14"/>
  <c r="AG408" i="14"/>
  <c r="AG410" i="14"/>
  <c r="AG412" i="14"/>
  <c r="AG414" i="14"/>
  <c r="AG416" i="14"/>
  <c r="AG418" i="14"/>
  <c r="AG420" i="14"/>
  <c r="AG422" i="14"/>
  <c r="AG424" i="14"/>
  <c r="AG426" i="14"/>
  <c r="AG428" i="14"/>
  <c r="AG430" i="14"/>
  <c r="AG432" i="14"/>
  <c r="AG434" i="14"/>
  <c r="AG436" i="14"/>
  <c r="AG438" i="14"/>
  <c r="AG440" i="14"/>
  <c r="AG442" i="14"/>
  <c r="AG444" i="14"/>
  <c r="AG446" i="14"/>
  <c r="AG448" i="14"/>
  <c r="AG450" i="14"/>
  <c r="AG452" i="14"/>
  <c r="AG454" i="14"/>
  <c r="AG456" i="14"/>
  <c r="AG458" i="14"/>
  <c r="AG460" i="14"/>
  <c r="AG462" i="14"/>
  <c r="AG464" i="14"/>
  <c r="AG466" i="14"/>
  <c r="AG468" i="14"/>
  <c r="AG470" i="14"/>
  <c r="AG472" i="14"/>
  <c r="AG474" i="14"/>
  <c r="AG476" i="14"/>
  <c r="AG478" i="14"/>
  <c r="AG480" i="14"/>
  <c r="AG482" i="14"/>
  <c r="AG484" i="14"/>
  <c r="AG486" i="14"/>
  <c r="AG488" i="14"/>
  <c r="AG490" i="14"/>
  <c r="AG492" i="14"/>
  <c r="AG494" i="14"/>
  <c r="AG4" i="14"/>
  <c r="AG16" i="14"/>
  <c r="AG24" i="14"/>
  <c r="AG28" i="14"/>
  <c r="AG34" i="14"/>
  <c r="AG38" i="14"/>
  <c r="AG44" i="14"/>
  <c r="AG54" i="14"/>
  <c r="AG56" i="14"/>
  <c r="AG60" i="14"/>
  <c r="AG64" i="14"/>
  <c r="AG72" i="14"/>
  <c r="AG74" i="14"/>
  <c r="AG76" i="14"/>
  <c r="AG82" i="14"/>
  <c r="AG84" i="14"/>
  <c r="AG90" i="14"/>
  <c r="AG92" i="14"/>
  <c r="AG94" i="14"/>
  <c r="AG96" i="14"/>
  <c r="AG110" i="14"/>
  <c r="AG112" i="14"/>
  <c r="AG114" i="14"/>
  <c r="AG116" i="14"/>
  <c r="AG118" i="14"/>
  <c r="AG122" i="14"/>
  <c r="AG124" i="14"/>
  <c r="AG126" i="14"/>
  <c r="AG130" i="14"/>
  <c r="AG132" i="14"/>
  <c r="AG134" i="14"/>
  <c r="AG136" i="14"/>
  <c r="AG140" i="14"/>
  <c r="AG146" i="14"/>
  <c r="AG148" i="14"/>
  <c r="AG150" i="14"/>
  <c r="AG152" i="14"/>
  <c r="AG166" i="14"/>
  <c r="AD6" i="14"/>
  <c r="AF7" i="14"/>
  <c r="AD10" i="14"/>
  <c r="AF11" i="14"/>
  <c r="AD14" i="14"/>
  <c r="AF15" i="14"/>
  <c r="AD18" i="14"/>
  <c r="AF19" i="14"/>
  <c r="AD22" i="14"/>
  <c r="AF23" i="14"/>
  <c r="AD26" i="14"/>
  <c r="AF27" i="14"/>
  <c r="AD30" i="14"/>
  <c r="AF31" i="14"/>
  <c r="AD34" i="14"/>
  <c r="AF35" i="14"/>
  <c r="AD38" i="14"/>
  <c r="AF39" i="14"/>
  <c r="AD42" i="14"/>
  <c r="AF43" i="14"/>
  <c r="AD46" i="14"/>
  <c r="AF47" i="14"/>
  <c r="AD50" i="14"/>
  <c r="AF51" i="14"/>
  <c r="AD54" i="14"/>
  <c r="AF55" i="14"/>
  <c r="AD58" i="14"/>
  <c r="AF59" i="14"/>
  <c r="AD62" i="14"/>
  <c r="AF63" i="14"/>
  <c r="AD66" i="14"/>
  <c r="AF67" i="14"/>
  <c r="AD70" i="14"/>
  <c r="AF71" i="14"/>
  <c r="AD74" i="14"/>
  <c r="AF75" i="14"/>
  <c r="AD78" i="14"/>
  <c r="AF79" i="14"/>
  <c r="AD82" i="14"/>
  <c r="AF83"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6" i="14"/>
  <c r="AD158" i="14"/>
  <c r="AF159" i="14"/>
  <c r="AD160" i="14"/>
  <c r="AD162" i="14"/>
  <c r="AF163" i="14"/>
  <c r="AD164" i="14"/>
  <c r="AD166" i="14"/>
  <c r="AF167" i="14"/>
  <c r="AD168" i="14"/>
  <c r="AD170" i="14"/>
  <c r="AF171" i="14"/>
  <c r="AD172" i="14"/>
  <c r="AD174" i="14"/>
  <c r="AF175" i="14"/>
  <c r="AD176" i="14"/>
  <c r="AD178" i="14"/>
  <c r="AF179" i="14"/>
  <c r="AD180" i="14"/>
  <c r="AD182" i="14"/>
  <c r="AF183" i="14"/>
  <c r="AD184" i="14"/>
  <c r="AD186" i="14"/>
  <c r="AF187" i="14"/>
  <c r="AD188" i="14"/>
  <c r="AD190" i="14"/>
  <c r="AF191" i="14"/>
  <c r="AD192" i="14"/>
  <c r="AD194" i="14"/>
  <c r="AF195" i="14"/>
  <c r="AD196" i="14"/>
  <c r="AD198" i="14"/>
  <c r="AF199" i="14"/>
  <c r="AD200" i="14"/>
  <c r="AD202" i="14"/>
  <c r="AF203" i="14"/>
  <c r="AD204" i="14"/>
  <c r="AD206" i="14"/>
  <c r="AF207" i="14"/>
  <c r="AD208" i="14"/>
  <c r="AD210" i="14"/>
  <c r="AF211" i="14"/>
  <c r="AD212" i="14"/>
  <c r="AD214" i="14"/>
  <c r="AF215" i="14"/>
  <c r="AD216" i="14"/>
  <c r="AD218" i="14"/>
  <c r="AF219" i="14"/>
  <c r="AD220" i="14"/>
  <c r="AD222" i="14"/>
  <c r="AF223" i="14"/>
  <c r="AD224" i="14"/>
  <c r="AD226" i="14"/>
  <c r="AF227" i="14"/>
  <c r="AD228" i="14"/>
  <c r="AD230" i="14"/>
  <c r="AF231" i="14"/>
  <c r="AD232" i="14"/>
  <c r="AD234" i="14"/>
  <c r="AF235" i="14"/>
  <c r="AD236" i="14"/>
  <c r="AD238" i="14"/>
  <c r="AF239" i="14"/>
  <c r="AD240" i="14"/>
  <c r="AD242" i="14"/>
  <c r="AF243" i="14"/>
  <c r="AD244" i="14"/>
  <c r="AD246" i="14"/>
  <c r="AF247" i="14"/>
  <c r="AD248" i="14"/>
  <c r="AD250" i="14"/>
  <c r="AF251" i="14"/>
  <c r="AD252" i="14"/>
  <c r="AD254" i="14"/>
  <c r="AF255" i="14"/>
  <c r="AD256" i="14"/>
  <c r="AD258" i="14"/>
  <c r="AF259" i="14"/>
  <c r="AD260" i="14"/>
  <c r="AD262" i="14"/>
  <c r="AF263" i="14"/>
  <c r="AD264" i="14"/>
  <c r="AD266" i="14"/>
  <c r="AF267" i="14"/>
  <c r="AD268" i="14"/>
  <c r="AD270" i="14"/>
  <c r="AF271" i="14"/>
  <c r="AD272" i="14"/>
  <c r="AD274" i="14"/>
  <c r="AF275" i="14"/>
  <c r="AD276" i="14"/>
  <c r="AD278" i="14"/>
  <c r="AF279" i="14"/>
  <c r="AD280" i="14"/>
  <c r="AD282" i="14"/>
  <c r="AF283" i="14"/>
  <c r="AD284" i="14"/>
  <c r="AD286" i="14"/>
  <c r="AF287" i="14"/>
  <c r="AD288" i="14"/>
  <c r="AD290" i="14"/>
  <c r="AF291" i="14"/>
  <c r="AD292" i="14"/>
  <c r="AD294" i="14"/>
  <c r="AF295" i="14"/>
  <c r="AD296" i="14"/>
  <c r="AD298" i="14"/>
  <c r="AF299" i="14"/>
  <c r="AD300" i="14"/>
  <c r="AD302" i="14"/>
  <c r="AF303" i="14"/>
  <c r="AD304" i="14"/>
  <c r="AD306" i="14"/>
  <c r="AF307" i="14"/>
  <c r="AD308" i="14"/>
  <c r="AD310" i="14"/>
  <c r="AF311" i="14"/>
  <c r="AD312" i="14"/>
  <c r="AD314" i="14"/>
  <c r="AF315" i="14"/>
  <c r="AD316" i="14"/>
  <c r="AD318" i="14"/>
  <c r="AF319" i="14"/>
  <c r="AD320" i="14"/>
  <c r="AD322" i="14"/>
  <c r="AF323" i="14"/>
  <c r="AD324" i="14"/>
  <c r="AD326" i="14"/>
  <c r="AF327" i="14"/>
  <c r="AD328" i="14"/>
  <c r="AD330" i="14"/>
  <c r="AF331" i="14"/>
  <c r="AD332" i="14"/>
  <c r="AD334" i="14"/>
  <c r="AF335" i="14"/>
  <c r="AD336" i="14"/>
  <c r="AF330" i="14"/>
  <c r="AF334" i="14"/>
  <c r="AF338" i="14"/>
  <c r="AF342" i="14"/>
  <c r="AF346" i="14"/>
  <c r="AF362" i="14"/>
  <c r="AF406" i="14"/>
  <c r="AF410" i="14"/>
  <c r="AF414" i="14"/>
  <c r="AF418" i="14"/>
  <c r="AF422" i="14"/>
  <c r="AF426" i="14"/>
  <c r="AF430" i="14"/>
  <c r="AF458" i="14"/>
  <c r="AD473" i="14"/>
  <c r="AD477" i="14"/>
  <c r="AF478" i="14"/>
  <c r="AD481" i="14"/>
  <c r="AF482" i="14"/>
  <c r="AD485" i="14"/>
  <c r="AF486" i="14"/>
  <c r="AD489" i="14"/>
  <c r="AF490" i="14"/>
  <c r="AD493" i="14"/>
  <c r="AF494" i="14"/>
  <c r="AD497" i="14"/>
  <c r="AF498" i="14"/>
  <c r="AD501" i="14"/>
  <c r="AF502" i="14"/>
  <c r="AD505" i="14"/>
  <c r="AF506" i="14"/>
  <c r="AD509" i="14"/>
  <c r="AF510" i="14"/>
  <c r="AG496" i="14"/>
  <c r="AG498" i="14"/>
  <c r="AG500" i="14"/>
  <c r="AG502" i="14"/>
  <c r="AG504" i="14"/>
  <c r="AG506" i="14"/>
  <c r="AG508" i="14"/>
  <c r="AG510" i="14"/>
  <c r="AG512" i="14"/>
  <c r="AG514" i="14"/>
  <c r="AG516" i="14"/>
  <c r="AG518" i="14"/>
  <c r="AG520" i="14"/>
  <c r="AG522" i="14"/>
  <c r="AG524" i="14"/>
  <c r="AG526" i="14"/>
  <c r="AG528" i="14"/>
  <c r="AG530" i="14"/>
  <c r="AG532" i="14"/>
  <c r="AG534" i="14"/>
  <c r="AG536" i="14"/>
  <c r="AG538" i="14"/>
  <c r="AG540" i="14"/>
  <c r="AG542" i="14"/>
  <c r="AG544" i="14"/>
  <c r="AG546" i="14"/>
  <c r="AG548" i="14"/>
  <c r="AG550" i="14"/>
  <c r="AG552" i="14"/>
  <c r="AG554" i="14"/>
  <c r="AG556" i="14"/>
  <c r="AG558" i="14"/>
  <c r="AG560" i="14"/>
  <c r="AG562" i="14"/>
  <c r="AG564" i="14"/>
  <c r="AG566" i="14"/>
  <c r="AG568" i="14"/>
  <c r="AG570" i="14"/>
  <c r="AG572" i="14"/>
  <c r="AG574" i="14"/>
  <c r="AG576" i="14"/>
  <c r="AG578" i="14"/>
  <c r="AG580" i="14"/>
  <c r="AG582" i="14"/>
  <c r="AG584" i="14"/>
  <c r="AG586" i="14"/>
  <c r="AG588" i="14"/>
  <c r="AG590" i="14"/>
  <c r="AG592" i="14"/>
  <c r="AG594" i="14"/>
  <c r="AG596" i="14"/>
  <c r="AG598" i="14"/>
  <c r="AG600" i="14"/>
  <c r="AG602" i="14"/>
  <c r="AG604" i="14"/>
  <c r="AG606" i="14"/>
  <c r="AG608" i="14"/>
  <c r="AG610" i="14"/>
  <c r="AG612" i="14"/>
  <c r="AG614" i="14"/>
  <c r="AG616" i="14"/>
  <c r="AG618" i="14"/>
  <c r="AG620" i="14"/>
  <c r="AG622" i="14"/>
  <c r="AG624" i="14"/>
  <c r="AG626" i="14"/>
  <c r="AG628" i="14"/>
  <c r="AG630" i="14"/>
  <c r="AG632" i="14"/>
  <c r="AG634" i="14"/>
  <c r="AG636" i="14"/>
  <c r="AG638" i="14"/>
  <c r="AG640" i="14"/>
  <c r="AG642" i="14"/>
  <c r="AG644" i="14"/>
  <c r="AG646" i="14"/>
  <c r="AG648" i="14"/>
  <c r="AG650" i="14"/>
  <c r="AG652" i="14"/>
  <c r="AG654" i="14"/>
  <c r="AG656" i="14"/>
  <c r="AG658" i="14"/>
  <c r="AG660" i="14"/>
  <c r="AG662" i="14"/>
  <c r="AG664" i="14"/>
  <c r="AG666" i="14"/>
  <c r="AG668" i="14"/>
  <c r="AG670" i="14"/>
  <c r="AG672" i="14"/>
  <c r="AG674" i="14"/>
  <c r="AG676" i="14"/>
  <c r="AG678" i="14"/>
  <c r="AG680" i="14"/>
  <c r="AG682" i="14"/>
  <c r="AG684" i="14"/>
  <c r="AG686" i="14"/>
  <c r="AG688" i="14"/>
  <c r="AG690" i="14"/>
  <c r="AG692" i="14"/>
  <c r="AG694" i="14"/>
  <c r="AG696" i="14"/>
  <c r="AG698" i="14"/>
  <c r="AG700" i="14"/>
  <c r="AG702" i="14"/>
  <c r="AG704" i="14"/>
  <c r="AG706" i="14"/>
  <c r="AG708" i="14"/>
  <c r="AG710" i="14"/>
  <c r="AG712" i="14"/>
  <c r="AG714" i="14"/>
  <c r="AG716" i="14"/>
  <c r="AG718" i="14"/>
  <c r="AG720" i="14"/>
  <c r="AG722" i="14"/>
  <c r="AG724" i="14"/>
  <c r="AG726" i="14"/>
  <c r="AG728" i="14"/>
  <c r="AG730" i="14"/>
  <c r="AG732" i="14"/>
  <c r="AG734" i="14"/>
  <c r="AG736" i="14"/>
  <c r="AG738" i="14"/>
  <c r="AG740" i="14"/>
  <c r="AG742" i="14"/>
  <c r="AG744" i="14"/>
  <c r="AG746" i="14"/>
  <c r="AG748" i="14"/>
  <c r="AG750" i="14"/>
  <c r="AG752" i="14"/>
  <c r="AG754" i="14"/>
  <c r="AG756" i="14"/>
  <c r="AG758" i="14"/>
  <c r="AG760" i="14"/>
  <c r="AG762" i="14"/>
  <c r="AG764" i="14"/>
  <c r="AG766" i="14"/>
  <c r="AG768" i="14"/>
  <c r="AG770" i="14"/>
  <c r="AG772" i="14"/>
  <c r="AG774" i="14"/>
  <c r="AG776" i="14"/>
  <c r="AG778" i="14"/>
  <c r="AG780" i="14"/>
  <c r="AG782" i="14"/>
  <c r="AG784" i="14"/>
  <c r="AG786" i="14"/>
  <c r="AG788" i="14"/>
  <c r="AG790" i="14"/>
  <c r="AG792" i="14"/>
  <c r="AG794" i="14"/>
  <c r="AG796" i="14"/>
  <c r="AG798" i="14"/>
  <c r="AG800" i="14"/>
  <c r="AG802" i="14"/>
  <c r="AG804" i="14"/>
  <c r="AG806" i="14"/>
  <c r="AG808" i="14"/>
  <c r="AG810" i="14"/>
  <c r="AG812" i="14"/>
  <c r="AG814" i="14"/>
  <c r="AG816" i="14"/>
  <c r="AG818" i="14"/>
  <c r="AG820" i="14"/>
  <c r="AG822" i="14"/>
  <c r="AG824" i="14"/>
  <c r="AG826" i="14"/>
  <c r="AG828" i="14"/>
  <c r="AG830" i="14"/>
  <c r="AG832" i="14"/>
  <c r="AG834" i="14"/>
  <c r="AD338" i="14"/>
  <c r="AF339" i="14"/>
  <c r="AD340" i="14"/>
  <c r="AD342" i="14"/>
  <c r="AF343" i="14"/>
  <c r="AD344" i="14"/>
  <c r="AD346" i="14"/>
  <c r="AF347" i="14"/>
  <c r="AD348" i="14"/>
  <c r="AD350" i="14"/>
  <c r="AF351" i="14"/>
  <c r="AD352" i="14"/>
  <c r="AD354" i="14"/>
  <c r="AF355" i="14"/>
  <c r="AD356" i="14"/>
  <c r="AD358" i="14"/>
  <c r="AF359" i="14"/>
  <c r="AD360" i="14"/>
  <c r="AD362" i="14"/>
  <c r="AF363" i="14"/>
  <c r="AD364" i="14"/>
  <c r="AD366" i="14"/>
  <c r="AF367" i="14"/>
  <c r="AD368" i="14"/>
  <c r="AD370" i="14"/>
  <c r="AF371" i="14"/>
  <c r="AD372" i="14"/>
  <c r="AD374" i="14"/>
  <c r="AF375" i="14"/>
  <c r="AD376" i="14"/>
  <c r="AD378" i="14"/>
  <c r="AF379" i="14"/>
  <c r="AD380" i="14"/>
  <c r="AD382" i="14"/>
  <c r="AF383" i="14"/>
  <c r="AD384" i="14"/>
  <c r="AD386" i="14"/>
  <c r="AF387" i="14"/>
  <c r="AD388" i="14"/>
  <c r="AD390" i="14"/>
  <c r="AF391" i="14"/>
  <c r="AD392" i="14"/>
  <c r="AD394" i="14"/>
  <c r="AF395" i="14"/>
  <c r="AD396" i="14"/>
  <c r="AD398" i="14"/>
  <c r="AF399" i="14"/>
  <c r="AD400" i="14"/>
  <c r="AD402" i="14"/>
  <c r="AF403" i="14"/>
  <c r="AD404" i="14"/>
  <c r="AD406" i="14"/>
  <c r="AF407" i="14"/>
  <c r="AD408" i="14"/>
  <c r="AD410" i="14"/>
  <c r="AF411" i="14"/>
  <c r="AD412" i="14"/>
  <c r="AD414" i="14"/>
  <c r="AF415" i="14"/>
  <c r="AD416" i="14"/>
  <c r="AD418" i="14"/>
  <c r="AF419" i="14"/>
  <c r="AD420" i="14"/>
  <c r="AD422" i="14"/>
  <c r="AF423" i="14"/>
  <c r="AD424" i="14"/>
  <c r="AD426" i="14"/>
  <c r="AF427" i="14"/>
  <c r="AD428" i="14"/>
  <c r="AD430" i="14"/>
  <c r="AF431" i="14"/>
  <c r="AD432" i="14"/>
  <c r="AD434" i="14"/>
  <c r="AF435" i="14"/>
  <c r="AD436" i="14"/>
  <c r="AD438" i="14"/>
  <c r="AF439" i="14"/>
  <c r="AD440" i="14"/>
  <c r="AD442" i="14"/>
  <c r="AF443" i="14"/>
  <c r="AD444" i="14"/>
  <c r="AD446" i="14"/>
  <c r="AF447" i="14"/>
  <c r="AD448" i="14"/>
  <c r="AD450" i="14"/>
  <c r="AF451" i="14"/>
  <c r="AD452" i="14"/>
  <c r="AD454" i="14"/>
  <c r="AF455" i="14"/>
  <c r="AD456" i="14"/>
  <c r="AD458" i="14"/>
  <c r="AF459" i="14"/>
  <c r="AD460" i="14"/>
  <c r="AD462" i="14"/>
  <c r="AF463" i="14"/>
  <c r="AD464" i="14"/>
  <c r="AD466" i="14"/>
  <c r="AF467" i="14"/>
  <c r="AD468" i="14"/>
  <c r="AD470" i="14"/>
  <c r="AF471" i="14"/>
  <c r="AD472" i="14"/>
  <c r="AD476" i="14"/>
  <c r="AD480" i="14"/>
  <c r="AD484" i="14"/>
  <c r="AD488" i="14"/>
  <c r="AD492"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G835" i="14"/>
  <c r="AG837" i="14"/>
  <c r="AG839" i="14"/>
  <c r="AG841" i="14"/>
  <c r="AG843" i="14"/>
  <c r="AG845" i="14"/>
  <c r="AG847" i="14"/>
  <c r="AG849" i="14"/>
  <c r="AG851" i="14"/>
  <c r="AG853" i="14"/>
  <c r="AG855" i="14"/>
  <c r="AG857" i="14"/>
  <c r="AG859" i="14"/>
  <c r="AG861" i="14"/>
  <c r="AG863" i="14"/>
  <c r="AG865" i="14"/>
  <c r="AG867" i="14"/>
  <c r="AG869" i="14"/>
  <c r="AG871" i="14"/>
  <c r="AG873" i="14"/>
  <c r="AG875" i="14"/>
  <c r="AG877" i="14"/>
  <c r="AG879" i="14"/>
  <c r="AG881" i="14"/>
  <c r="AG883" i="14"/>
  <c r="AG885" i="14"/>
  <c r="AG887" i="14"/>
  <c r="AG889" i="14"/>
  <c r="AG891" i="14"/>
  <c r="AG893" i="14"/>
  <c r="AG895" i="14"/>
  <c r="AG897" i="14"/>
  <c r="AG899" i="14"/>
  <c r="AG901" i="14"/>
  <c r="AG903" i="14"/>
  <c r="AG905" i="14"/>
  <c r="AG907" i="14"/>
  <c r="AG909" i="14"/>
  <c r="AG911" i="14"/>
  <c r="AG913" i="14"/>
  <c r="AG915" i="14"/>
  <c r="AG917" i="14"/>
  <c r="AG919" i="14"/>
  <c r="AG921" i="14"/>
  <c r="AG923" i="14"/>
  <c r="AG925" i="14"/>
  <c r="AG927" i="14"/>
  <c r="AG929" i="14"/>
  <c r="AG931" i="14"/>
  <c r="AG933" i="14"/>
  <c r="AG935" i="14"/>
  <c r="AG937" i="14"/>
  <c r="AG939" i="14"/>
  <c r="AG941" i="14"/>
  <c r="AG943" i="14"/>
  <c r="AG945" i="14"/>
  <c r="AG947" i="14"/>
  <c r="AG949" i="14"/>
  <c r="AG951" i="14"/>
  <c r="AG953" i="14"/>
  <c r="AG955" i="14"/>
  <c r="AG957" i="14"/>
  <c r="AG959" i="14"/>
  <c r="AG961" i="14"/>
  <c r="AG963" i="14"/>
  <c r="AG965" i="14"/>
  <c r="AG967" i="14"/>
  <c r="AG969" i="14"/>
  <c r="AG971" i="14"/>
  <c r="AG973" i="14"/>
  <c r="AG975" i="14"/>
  <c r="AG977" i="14"/>
  <c r="AG979" i="14"/>
  <c r="AG981" i="14"/>
  <c r="AG983" i="14"/>
  <c r="AG985" i="14"/>
  <c r="AG987" i="14"/>
  <c r="AG989" i="14"/>
  <c r="AG991" i="14"/>
  <c r="AG993" i="14"/>
  <c r="AG995" i="14"/>
  <c r="AG997" i="14"/>
  <c r="AG999" i="14"/>
  <c r="AG1001" i="14"/>
  <c r="AG1003" i="14"/>
  <c r="AF998" i="14"/>
  <c r="AD1001" i="14"/>
  <c r="AF1002" i="14"/>
  <c r="AD816" i="14"/>
  <c r="AD820" i="14"/>
  <c r="AD824" i="14"/>
  <c r="AD828" i="14"/>
  <c r="AD832" i="14"/>
  <c r="AD836" i="14"/>
  <c r="AD840" i="14"/>
  <c r="AD844" i="14"/>
  <c r="AD848" i="14"/>
  <c r="AD852" i="14"/>
  <c r="AD856" i="14"/>
  <c r="AD860" i="14"/>
  <c r="AD864" i="14"/>
  <c r="AD868" i="14"/>
  <c r="AD872" i="14"/>
  <c r="AD876" i="14"/>
  <c r="AD880" i="14"/>
  <c r="AD884" i="14"/>
  <c r="AD888" i="14"/>
  <c r="AD892" i="14"/>
  <c r="AD896" i="14"/>
  <c r="AD900" i="14"/>
  <c r="AD904" i="14"/>
  <c r="AD908" i="14"/>
  <c r="AD912" i="14"/>
  <c r="AD916" i="14"/>
  <c r="AD920" i="14"/>
  <c r="AD924" i="14"/>
  <c r="AD928" i="14"/>
  <c r="AD932" i="14"/>
  <c r="AD936" i="14"/>
  <c r="AD940" i="14"/>
  <c r="AD942" i="14"/>
  <c r="AD944" i="14"/>
  <c r="AD946" i="14"/>
  <c r="AF947" i="14"/>
  <c r="AD948" i="14"/>
  <c r="AD950" i="14"/>
  <c r="AD952" i="14"/>
  <c r="AD954" i="14"/>
  <c r="AD956" i="14"/>
  <c r="AD958" i="14"/>
  <c r="AD960" i="14"/>
  <c r="AD962" i="14"/>
  <c r="AD964" i="14"/>
  <c r="AD966" i="14"/>
  <c r="AD968" i="14"/>
  <c r="AD970" i="14"/>
  <c r="AF971" i="14"/>
  <c r="AD972" i="14"/>
  <c r="AD974" i="14"/>
  <c r="AD976" i="14"/>
  <c r="AD980" i="14"/>
  <c r="AD984" i="14"/>
  <c r="AD986" i="14"/>
  <c r="AD988" i="14"/>
  <c r="AD990" i="14"/>
  <c r="AD992" i="14"/>
  <c r="AD994" i="14"/>
  <c r="AD996" i="14"/>
  <c r="AD998" i="14"/>
  <c r="AF999" i="14"/>
  <c r="AD1000" i="14"/>
  <c r="AD1002" i="14"/>
  <c r="AF1003" i="14"/>
  <c r="AI25" i="14"/>
  <c r="AC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I17" i="14"/>
  <c r="AC17" i="14"/>
  <c r="AE25" i="14"/>
  <c r="AI29" i="14"/>
  <c r="AC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I14" i="14"/>
  <c r="AC14" i="14"/>
  <c r="AE14" i="14"/>
  <c r="AI18" i="14"/>
  <c r="AC18" i="14"/>
  <c r="AE18" i="14"/>
  <c r="AI22" i="14"/>
  <c r="AC22" i="14"/>
  <c r="AE22" i="14"/>
  <c r="AI26" i="14"/>
  <c r="AC26" i="14"/>
  <c r="AE26" i="14"/>
  <c r="AI30" i="14"/>
  <c r="AC30" i="14"/>
  <c r="AE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H6" i="14"/>
  <c r="AC7" i="14"/>
  <c r="AE7" i="14"/>
  <c r="AH10" i="14"/>
  <c r="AC11" i="14"/>
  <c r="AE11" i="14"/>
  <c r="AH14" i="14"/>
  <c r="AI15" i="14"/>
  <c r="AC15" i="14"/>
  <c r="AE15" i="14"/>
  <c r="AH18" i="14"/>
  <c r="AI19" i="14"/>
  <c r="AC19" i="14"/>
  <c r="AE19" i="14"/>
  <c r="AH22" i="14"/>
  <c r="AI23" i="14"/>
  <c r="AC23" i="14"/>
  <c r="AE23" i="14"/>
  <c r="AH26" i="14"/>
  <c r="AI27" i="14"/>
  <c r="AC27" i="14"/>
  <c r="AE27" i="14"/>
  <c r="AH30" i="14"/>
  <c r="AI31" i="14"/>
  <c r="AC31" i="14"/>
  <c r="AE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I13" i="14" s="1"/>
  <c r="AI21" i="14"/>
  <c r="AC21" i="14"/>
  <c r="AE29" i="14"/>
  <c r="AI33" i="14"/>
  <c r="AC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s="1"/>
  <c r="AC4" i="14"/>
  <c r="AE4" i="14"/>
  <c r="AH7" i="14"/>
  <c r="AC8" i="14"/>
  <c r="AE8" i="14"/>
  <c r="AH11" i="14"/>
  <c r="AC12" i="14"/>
  <c r="AE12" i="14"/>
  <c r="AH15" i="14"/>
  <c r="AI16" i="14"/>
  <c r="AC16" i="14"/>
  <c r="AE16" i="14"/>
  <c r="AH19" i="14"/>
  <c r="AI20" i="14"/>
  <c r="AC20" i="14"/>
  <c r="AE20" i="14"/>
  <c r="AH23" i="14"/>
  <c r="AI24" i="14"/>
  <c r="AC24" i="14"/>
  <c r="AE24" i="14"/>
  <c r="AH27" i="14"/>
  <c r="AI28" i="14"/>
  <c r="AC28" i="14"/>
  <c r="AE28" i="14"/>
  <c r="AH31" i="14"/>
  <c r="AI32" i="14"/>
  <c r="AC32" i="14"/>
  <c r="AE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E10" i="14"/>
  <c r="AD4" i="14"/>
  <c r="AF5" i="14"/>
  <c r="AD8" i="14"/>
  <c r="AF9" i="14"/>
  <c r="AD12" i="14"/>
  <c r="AI12" i="14" s="1"/>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AI8" i="14" l="1"/>
  <c r="AI4" i="14"/>
  <c r="AI9" i="14"/>
  <c r="AI11" i="14"/>
  <c r="AI5" i="14"/>
  <c r="AI10" i="14"/>
  <c r="AI7" i="14"/>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s="1"/>
  <c r="H1004" i="7"/>
  <c r="G1004" i="7"/>
  <c r="F1004" i="7"/>
  <c r="E1004" i="7"/>
  <c r="AG1004" i="7" s="1"/>
  <c r="D1004" i="7"/>
  <c r="C1004" i="7"/>
  <c r="B1004" i="7"/>
  <c r="A1004" i="7"/>
  <c r="AC1004" i="7" s="1"/>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AH1003" i="7" s="1"/>
  <c r="B1003" i="7"/>
  <c r="A1003" i="7"/>
  <c r="Z1002" i="7"/>
  <c r="Y1002" i="7"/>
  <c r="X1002" i="7"/>
  <c r="W1002" i="7"/>
  <c r="V1002" i="7"/>
  <c r="U1002" i="7"/>
  <c r="T1002" i="7"/>
  <c r="S1002" i="7"/>
  <c r="R1002" i="7"/>
  <c r="Q1002" i="7"/>
  <c r="P1002" i="7"/>
  <c r="O1002" i="7"/>
  <c r="N1002" i="7"/>
  <c r="M1002" i="7"/>
  <c r="L1002" i="7"/>
  <c r="K1002" i="7"/>
  <c r="J1002" i="7"/>
  <c r="I1002" i="7"/>
  <c r="AE1002" i="7" s="1"/>
  <c r="H1002" i="7"/>
  <c r="G1002" i="7"/>
  <c r="F1002" i="7"/>
  <c r="E1002" i="7"/>
  <c r="AG1002" i="7" s="1"/>
  <c r="D1002" i="7"/>
  <c r="C1002" i="7"/>
  <c r="B1002" i="7"/>
  <c r="A1002" i="7"/>
  <c r="AC1002" i="7" s="1"/>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AH1001" i="7" s="1"/>
  <c r="B1001" i="7"/>
  <c r="A1001" i="7"/>
  <c r="AF1001" i="7" l="1"/>
  <c r="AD1002" i="7"/>
  <c r="AF1003" i="7"/>
  <c r="AD1004" i="7"/>
  <c r="AC1001" i="7"/>
  <c r="AG1001" i="7"/>
  <c r="AE1001" i="7"/>
  <c r="AH1002" i="7"/>
  <c r="AC1003" i="7"/>
  <c r="AG1003" i="7"/>
  <c r="AE1003" i="7"/>
  <c r="AH1004" i="7"/>
  <c r="AD1001" i="7"/>
  <c r="AF1002" i="7"/>
  <c r="AD1003" i="7"/>
  <c r="AF1004"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s="1"/>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s="1"/>
  <c r="H961" i="7"/>
  <c r="G961" i="7"/>
  <c r="F961" i="7"/>
  <c r="E961" i="7"/>
  <c r="D961" i="7"/>
  <c r="C961" i="7"/>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s="1"/>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s="1"/>
  <c r="H949" i="7"/>
  <c r="G949" i="7"/>
  <c r="F949" i="7"/>
  <c r="E949" i="7"/>
  <c r="D949" i="7"/>
  <c r="C949" i="7"/>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s="1"/>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s="1"/>
  <c r="H937" i="7"/>
  <c r="G937" i="7"/>
  <c r="F937" i="7"/>
  <c r="E937" i="7"/>
  <c r="D937" i="7"/>
  <c r="C937" i="7"/>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s="1"/>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s="1"/>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AG915" i="7" s="1"/>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s="1"/>
  <c r="H913" i="7"/>
  <c r="G913" i="7"/>
  <c r="F913" i="7"/>
  <c r="E913" i="7"/>
  <c r="D913" i="7"/>
  <c r="C913" i="7"/>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AG911" i="7" s="1"/>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AG903" i="7" s="1"/>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s="1"/>
  <c r="H901" i="7"/>
  <c r="G901" i="7"/>
  <c r="F901" i="7"/>
  <c r="E901" i="7"/>
  <c r="D901" i="7"/>
  <c r="C901" i="7"/>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AG899" i="7" s="1"/>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s="1"/>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AG891" i="7" s="1"/>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s="1"/>
  <c r="H889" i="7"/>
  <c r="G889" i="7"/>
  <c r="F889" i="7"/>
  <c r="E889" i="7"/>
  <c r="D889" i="7"/>
  <c r="C889" i="7"/>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AG887" i="7" s="1"/>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s="1"/>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AG875" i="7" s="1"/>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s="1"/>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AG863" i="7" s="1"/>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s="1"/>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AG851" i="7" s="1"/>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s="1"/>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AG843" i="7" s="1"/>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s="1"/>
  <c r="H841" i="7"/>
  <c r="G841" i="7"/>
  <c r="F841" i="7"/>
  <c r="E841" i="7"/>
  <c r="D841" i="7"/>
  <c r="C841" i="7"/>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AG839" i="7" s="1"/>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s="1"/>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AG831" i="7" s="1"/>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s="1"/>
  <c r="H829" i="7"/>
  <c r="G829" i="7"/>
  <c r="F829" i="7"/>
  <c r="E829" i="7"/>
  <c r="D829" i="7"/>
  <c r="C829" i="7"/>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AG827" i="7" s="1"/>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s="1"/>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AG815" i="7" s="1"/>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s="1"/>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AG803" i="7" s="1"/>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s="1"/>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AG795" i="7" s="1"/>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s="1"/>
  <c r="H793" i="7"/>
  <c r="G793" i="7"/>
  <c r="F793" i="7"/>
  <c r="E793" i="7"/>
  <c r="D793" i="7"/>
  <c r="C793" i="7"/>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AG791" i="7" s="1"/>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s="1"/>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AG779" i="7" s="1"/>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s="1"/>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AG771" i="7" s="1"/>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s="1"/>
  <c r="H769" i="7"/>
  <c r="G769" i="7"/>
  <c r="F769" i="7"/>
  <c r="E769" i="7"/>
  <c r="D769" i="7"/>
  <c r="C769" i="7"/>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AG767" i="7" s="1"/>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s="1"/>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AG759" i="7" s="1"/>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s="1"/>
  <c r="H757" i="7"/>
  <c r="G757" i="7"/>
  <c r="F757" i="7"/>
  <c r="E757" i="7"/>
  <c r="D757" i="7"/>
  <c r="C757" i="7"/>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AG755" i="7" s="1"/>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s="1"/>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AG747" i="7" s="1"/>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s="1"/>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AG743" i="7" s="1"/>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s="1"/>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AG735" i="7" s="1"/>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s="1"/>
  <c r="H733" i="7"/>
  <c r="G733" i="7"/>
  <c r="F733" i="7"/>
  <c r="E733" i="7"/>
  <c r="D733" i="7"/>
  <c r="C733" i="7"/>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AG731" i="7" s="1"/>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s="1"/>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AG723" i="7" s="1"/>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s="1"/>
  <c r="H721" i="7"/>
  <c r="G721" i="7"/>
  <c r="F721" i="7"/>
  <c r="E721" i="7"/>
  <c r="D721" i="7"/>
  <c r="C721" i="7"/>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AG719" i="7" s="1"/>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s="1"/>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AG707" i="7" s="1"/>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s="1"/>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AG695" i="7" s="1"/>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s="1"/>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AG683" i="7" s="1"/>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s="1"/>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AG671" i="7" s="1"/>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s="1"/>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AG659" i="7" s="1"/>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s="1"/>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AG647" i="7" s="1"/>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s="1"/>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AG635" i="7" s="1"/>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s="1"/>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AG623" i="7" s="1"/>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s="1"/>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AG611" i="7" s="1"/>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s="1"/>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AG599" i="7" s="1"/>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s="1"/>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AG587" i="7" s="1"/>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s="1"/>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AG575" i="7" s="1"/>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AG563" i="7" s="1"/>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s="1"/>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AG551" i="7" s="1"/>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s="1"/>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AG539" i="7" s="1"/>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AG527" i="7" s="1"/>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AG515" i="7" s="1"/>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AG503" i="7" s="1"/>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AG491" i="7" s="1"/>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AG479" i="7" s="1"/>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AG467" i="7" s="1"/>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AG455" i="7" s="1"/>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AG443" i="7" s="1"/>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AG431" i="7" s="1"/>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AG419" i="7" s="1"/>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AG407" i="7" s="1"/>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AG395" i="7" s="1"/>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AG383" i="7" s="1"/>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AG371" i="7" s="1"/>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AG359" i="7" s="1"/>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AG347" i="7" s="1"/>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AG335" i="7" s="1"/>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AG323" i="7" s="1"/>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AG251" i="7" s="1"/>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AG239" i="7" s="1"/>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AG231" i="7" s="1"/>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AG227" i="7" s="1"/>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AG215" i="7" s="1"/>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AG203" i="7" s="1"/>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AH199" i="7" s="1"/>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AH195" i="7" s="1"/>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AG191" i="7" s="1"/>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AH187" i="7" s="1"/>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AH183" i="7" s="1"/>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AG179" i="7" s="1"/>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AH175" i="7" s="1"/>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AH171" i="7" s="1"/>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AG167" i="7" s="1"/>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AH163" i="7" s="1"/>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AG159" i="7" s="1"/>
  <c r="D159" i="7"/>
  <c r="C159" i="7"/>
  <c r="AH159" i="7" s="1"/>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AG155" i="7" s="1"/>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AG151" i="7" s="1"/>
  <c r="D151" i="7"/>
  <c r="C151" i="7"/>
  <c r="AH151" i="7" s="1"/>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AG143" i="7" s="1"/>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AG131" i="7" s="1"/>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AG119" i="7" s="1"/>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AG107" i="7" s="1"/>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AH99" i="7" s="1"/>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AG95" i="7" s="1"/>
  <c r="D95" i="7"/>
  <c r="C95" i="7"/>
  <c r="AH95" i="7" s="1"/>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AG91" i="7" s="1"/>
  <c r="D91" i="7"/>
  <c r="C91" i="7"/>
  <c r="AH91" i="7" s="1"/>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AH87" i="7" s="1"/>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AG83" i="7" s="1"/>
  <c r="D83" i="7"/>
  <c r="C83" i="7"/>
  <c r="AH83" i="7" s="1"/>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AG79" i="7" s="1"/>
  <c r="D79" i="7"/>
  <c r="C79" i="7"/>
  <c r="AH79" i="7" s="1"/>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AG75" i="7" s="1"/>
  <c r="D75" i="7"/>
  <c r="C75" i="7"/>
  <c r="AH75" i="7" s="1"/>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AG71" i="7" s="1"/>
  <c r="D71" i="7"/>
  <c r="C71" i="7"/>
  <c r="AH71" i="7" s="1"/>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AG67" i="7" s="1"/>
  <c r="D67" i="7"/>
  <c r="C67" i="7"/>
  <c r="AH67" i="7" s="1"/>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AG63" i="7" s="1"/>
  <c r="D63" i="7"/>
  <c r="C63" i="7"/>
  <c r="AH63" i="7" s="1"/>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AG59" i="7" s="1"/>
  <c r="D59" i="7"/>
  <c r="C59" i="7"/>
  <c r="AH59" i="7" s="1"/>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AG55" i="7" s="1"/>
  <c r="D55" i="7"/>
  <c r="C55" i="7"/>
  <c r="AH55" i="7" s="1"/>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AG51" i="7" s="1"/>
  <c r="D51" i="7"/>
  <c r="C51" i="7"/>
  <c r="AH51" i="7" s="1"/>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AG47" i="7" s="1"/>
  <c r="D47" i="7"/>
  <c r="C47" i="7"/>
  <c r="AH47" i="7" s="1"/>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AG43" i="7" s="1"/>
  <c r="D43" i="7"/>
  <c r="C43" i="7"/>
  <c r="AH43" i="7" s="1"/>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AG39" i="7" s="1"/>
  <c r="D39" i="7"/>
  <c r="C39" i="7"/>
  <c r="AH39" i="7" s="1"/>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AG35" i="7" s="1"/>
  <c r="D35" i="7"/>
  <c r="C35" i="7"/>
  <c r="AH35" i="7" s="1"/>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AG31" i="7" s="1"/>
  <c r="D31" i="7"/>
  <c r="C31" i="7"/>
  <c r="AH31" i="7" s="1"/>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AG27" i="7" s="1"/>
  <c r="D27" i="7"/>
  <c r="C27" i="7"/>
  <c r="AH27" i="7" s="1"/>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AG23" i="7" s="1"/>
  <c r="D23" i="7"/>
  <c r="C23" i="7"/>
  <c r="AH23" i="7" s="1"/>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AG19" i="7" s="1"/>
  <c r="D19" i="7"/>
  <c r="C19" i="7"/>
  <c r="AH19" i="7" s="1"/>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AG15" i="7" s="1"/>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745" i="7" l="1"/>
  <c r="AC81" i="7"/>
  <c r="AH11" i="7"/>
  <c r="AH15"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H627" i="7"/>
  <c r="AH743" i="7"/>
  <c r="AH747" i="7"/>
  <c r="AH751" i="7"/>
  <c r="AH755" i="7"/>
  <c r="AH759" i="7"/>
  <c r="AH791" i="7"/>
  <c r="AH795" i="7"/>
  <c r="AH799" i="7"/>
  <c r="AH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D18" i="2" s="1"/>
  <c r="C19" i="3" s="1"/>
  <c r="E19" i="3" s="1"/>
  <c r="B18" i="2"/>
  <c r="C26" i="2"/>
  <c r="D26" i="2" s="1"/>
  <c r="C27" i="3" s="1"/>
  <c r="E27" i="3" s="1"/>
  <c r="B26" i="2"/>
  <c r="B27" i="3" s="1"/>
  <c r="N7" i="4"/>
  <c r="C8" i="2"/>
  <c r="N6" i="4"/>
  <c r="B8" i="2"/>
  <c r="B9" i="3" s="1"/>
  <c r="N5" i="4"/>
  <c r="C27" i="2"/>
  <c r="B27" i="2"/>
  <c r="B19" i="4"/>
  <c r="C12" i="2"/>
  <c r="B12" i="2"/>
  <c r="H7" i="4"/>
  <c r="H6" i="4"/>
  <c r="H5" i="4"/>
  <c r="C22" i="2"/>
  <c r="B22" i="2"/>
  <c r="B17" i="4"/>
  <c r="C19" i="2"/>
  <c r="B19" i="2"/>
  <c r="B18" i="4"/>
  <c r="B29" i="2"/>
  <c r="B30" i="3" s="1"/>
  <c r="C29" i="2"/>
  <c r="D29" i="2" s="1"/>
  <c r="C30" i="3" s="1"/>
  <c r="E30" i="3" s="1"/>
  <c r="N8" i="4"/>
  <c r="B9" i="2"/>
  <c r="N9" i="4"/>
  <c r="C9" i="2"/>
  <c r="D9" i="2" s="1"/>
  <c r="C10" i="3" s="1"/>
  <c r="E10" i="3" s="1"/>
  <c r="C28" i="2"/>
  <c r="B28" i="2"/>
  <c r="B29" i="3" s="1"/>
  <c r="C10" i="2"/>
  <c r="D10" i="2" s="1"/>
  <c r="C11" i="3" s="1"/>
  <c r="E11" i="3" s="1"/>
  <c r="N10" i="4"/>
  <c r="B10" i="2"/>
  <c r="B11" i="3" s="1"/>
  <c r="B13" i="2"/>
  <c r="B14" i="3" s="1"/>
  <c r="Q9" i="4"/>
  <c r="Q8" i="4"/>
  <c r="C13" i="2"/>
  <c r="B25" i="2"/>
  <c r="B26" i="3" s="1"/>
  <c r="H10" i="4"/>
  <c r="C25" i="2"/>
  <c r="AH990" i="7"/>
  <c r="AH994" i="7"/>
  <c r="AH998" i="7"/>
  <c r="K6" i="4"/>
  <c r="K5" i="4"/>
  <c r="C11" i="2"/>
  <c r="B11" i="2"/>
  <c r="B12" i="3" s="1"/>
  <c r="K7" i="4"/>
  <c r="C15" i="2"/>
  <c r="B13" i="4"/>
  <c r="B15" i="2"/>
  <c r="B16" i="3" s="1"/>
  <c r="B12" i="4"/>
  <c r="B11" i="4"/>
  <c r="B10" i="4"/>
  <c r="C24" i="2"/>
  <c r="D24" i="2" s="1"/>
  <c r="C25" i="3" s="1"/>
  <c r="E25" i="3" s="1"/>
  <c r="B24" i="2"/>
  <c r="B25" i="3" s="1"/>
  <c r="Q7" i="4"/>
  <c r="Q6" i="4"/>
  <c r="Q5" i="4"/>
  <c r="C6" i="2"/>
  <c r="D6" i="2" s="1"/>
  <c r="C7" i="3" s="1"/>
  <c r="E7" i="3" s="1"/>
  <c r="B6" i="2"/>
  <c r="B7" i="3" s="1"/>
  <c r="AC17" i="7"/>
  <c r="C20" i="2"/>
  <c r="D20" i="2" s="1"/>
  <c r="C21" i="3" s="1"/>
  <c r="E21" i="3" s="1"/>
  <c r="B20" i="2"/>
  <c r="B21" i="3" s="1"/>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B15" i="3" s="1"/>
  <c r="H9" i="4"/>
  <c r="C23" i="2"/>
  <c r="H8" i="4"/>
  <c r="B23" i="2"/>
  <c r="B24" i="3" s="1"/>
  <c r="B5" i="2"/>
  <c r="B6" i="3" s="1"/>
  <c r="E7" i="4"/>
  <c r="E6" i="4"/>
  <c r="E5" i="4"/>
  <c r="C5" i="2"/>
  <c r="D5" i="2" s="1"/>
  <c r="C6" i="3" s="1"/>
  <c r="E6" i="3" s="1"/>
  <c r="E10" i="4"/>
  <c r="C16" i="2"/>
  <c r="B16" i="2"/>
  <c r="B17" i="3" s="1"/>
  <c r="B21" i="2"/>
  <c r="B22" i="3" s="1"/>
  <c r="C21" i="2"/>
  <c r="B17" i="2"/>
  <c r="B18" i="3" s="1"/>
  <c r="B16" i="4"/>
  <c r="B15" i="4"/>
  <c r="B14" i="4"/>
  <c r="C17" i="2"/>
  <c r="D17"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2" i="2"/>
  <c r="C23" i="3" s="1"/>
  <c r="E23" i="3" s="1"/>
  <c r="B23" i="3"/>
  <c r="D25" i="2"/>
  <c r="C26" i="3" s="1"/>
  <c r="E26"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B19" i="3"/>
  <c r="B5" i="3"/>
  <c r="D14" i="2"/>
  <c r="C15" i="3" s="1"/>
  <c r="E15" i="3" s="1"/>
  <c r="B28" i="3"/>
  <c r="D27" i="2"/>
  <c r="C28" i="3" s="1"/>
  <c r="E28" i="3" s="1"/>
  <c r="D23" i="2"/>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s="1"/>
  <c r="E8" i="3" s="1"/>
  <c r="B20" i="3"/>
  <c r="D19" i="2"/>
  <c r="C20" i="3" s="1"/>
  <c r="E20" i="3" s="1"/>
  <c r="D15" i="2"/>
  <c r="C16" i="3" s="1"/>
  <c r="E16"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10" i="3"/>
  <c r="D16" i="2"/>
  <c r="C17" i="3" s="1"/>
  <c r="E17" i="3" s="1"/>
  <c r="AE4" i="7"/>
  <c r="D12" i="2"/>
  <c r="C13" i="3" s="1"/>
  <c r="E13" i="3" s="1"/>
  <c r="B13" i="3"/>
  <c r="D21" i="2"/>
  <c r="C22" i="3" s="1"/>
  <c r="E22" i="3" s="1"/>
  <c r="D28"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AC6" i="7"/>
  <c r="D8" i="2"/>
  <c r="C9" i="3" s="1"/>
  <c r="E9" i="3" s="1"/>
  <c r="AC8" i="7"/>
  <c r="AC10" i="7"/>
  <c r="AC12" i="7"/>
  <c r="AG4" i="7"/>
  <c r="AG6" i="7"/>
  <c r="AE6" i="7"/>
  <c r="AG8" i="7"/>
  <c r="AE8" i="7"/>
  <c r="AG10" i="7"/>
  <c r="AE10" i="7"/>
  <c r="AG12" i="7"/>
  <c r="AE12" i="7"/>
  <c r="AF4" i="7"/>
  <c r="AD5" i="7"/>
  <c r="AF6" i="7"/>
  <c r="AD7" i="7"/>
  <c r="AF8" i="7"/>
  <c r="AD9" i="7"/>
  <c r="AF10" i="7"/>
  <c r="AD11" i="7"/>
  <c r="AF12" i="7"/>
  <c r="AD13" i="7"/>
  <c r="AC5" i="7"/>
  <c r="AC7" i="7"/>
  <c r="AC9" i="7"/>
  <c r="D11" i="2"/>
  <c r="C12" i="3" s="1"/>
  <c r="E12" i="3" s="1"/>
  <c r="AC11" i="7"/>
  <c r="D13" i="2"/>
  <c r="C14" i="3" s="1"/>
  <c r="E14" i="3" s="1"/>
  <c r="AC13" i="7"/>
  <c r="AH4" i="7"/>
  <c r="AG5" i="7"/>
  <c r="AE5" i="7"/>
  <c r="AH6" i="7"/>
  <c r="AG7" i="7"/>
  <c r="AE7" i="7"/>
  <c r="AH8" i="7"/>
  <c r="AG9" i="7"/>
  <c r="AE9" i="7"/>
  <c r="AH10" i="7"/>
  <c r="AG11" i="7"/>
  <c r="AE11" i="7"/>
  <c r="AH12" i="7"/>
  <c r="AG13" i="7"/>
  <c r="AE13" i="7"/>
  <c r="G11" i="3" l="1"/>
  <c r="G9" i="3"/>
  <c r="F22" i="3"/>
  <c r="B8" i="15"/>
  <c r="J8" i="3"/>
  <c r="L7" i="2"/>
  <c r="B7" i="11" s="1"/>
  <c r="K8" i="3"/>
  <c r="M8" i="3" s="1"/>
  <c r="B9" i="15"/>
  <c r="J9" i="3"/>
  <c r="L8" i="2"/>
  <c r="B8" i="11" s="1"/>
  <c r="K9" i="3"/>
  <c r="M9" i="3" s="1"/>
  <c r="B10" i="15"/>
  <c r="J10" i="3"/>
  <c r="L9" i="2"/>
  <c r="B9" i="11" s="1"/>
  <c r="K10" i="3"/>
  <c r="M10" i="3" s="1"/>
  <c r="B6" i="15"/>
  <c r="K6" i="3"/>
  <c r="M6" i="3" s="1"/>
  <c r="J6" i="3"/>
  <c r="L5" i="2"/>
  <c r="B5" i="11" s="1"/>
  <c r="G13" i="3"/>
  <c r="B7" i="15"/>
  <c r="K7" i="3"/>
  <c r="M7" i="3" s="1"/>
  <c r="J7" i="3"/>
  <c r="L6" i="2"/>
  <c r="B6" i="11" s="1"/>
  <c r="L4" i="2"/>
  <c r="B4" i="11" s="1"/>
  <c r="B5" i="15"/>
  <c r="K5" i="3"/>
  <c r="M5" i="3" s="1"/>
  <c r="J5" i="3"/>
  <c r="L41" i="2"/>
  <c r="G17" i="3"/>
  <c r="G26" i="3"/>
  <c r="F28" i="3"/>
  <c r="F10" i="3"/>
  <c r="F16" i="3"/>
  <c r="F21" i="3"/>
  <c r="G12" i="3"/>
  <c r="F8" i="3"/>
  <c r="F30" i="3"/>
  <c r="G18" i="3"/>
  <c r="F18" i="3"/>
  <c r="F27" i="3"/>
  <c r="G27" i="3"/>
  <c r="F20" i="3"/>
  <c r="G20" i="3"/>
  <c r="B20" i="4"/>
  <c r="B21" i="4" s="1"/>
  <c r="F29" i="3"/>
  <c r="G29" i="3"/>
  <c r="F13" i="3"/>
  <c r="E11" i="4"/>
  <c r="E12" i="4" s="1"/>
  <c r="F25" i="3"/>
  <c r="G25" i="3"/>
  <c r="G8" i="3"/>
  <c r="G30" i="3"/>
  <c r="F14" i="3"/>
  <c r="G14" i="3"/>
  <c r="G19" i="3"/>
  <c r="F19" i="3"/>
  <c r="F23" i="3"/>
  <c r="G23" i="3"/>
  <c r="F12" i="3"/>
  <c r="G10" i="3"/>
  <c r="F6" i="3"/>
  <c r="G6" i="3"/>
  <c r="G16" i="3"/>
  <c r="K11" i="4"/>
  <c r="K12" i="4" s="1"/>
  <c r="G28" i="3"/>
  <c r="G21" i="3"/>
  <c r="F9" i="3"/>
  <c r="Q11" i="4"/>
  <c r="Q12" i="4" s="1"/>
  <c r="N11" i="4"/>
  <c r="N12" i="4" s="1"/>
  <c r="G7" i="3"/>
  <c r="F7" i="3"/>
  <c r="G22" i="3"/>
  <c r="H11" i="4"/>
  <c r="H12" i="4" s="1"/>
  <c r="F17" i="3"/>
  <c r="F24" i="3"/>
  <c r="G24" i="3"/>
  <c r="G15" i="3"/>
  <c r="F15" i="3"/>
  <c r="G5" i="3"/>
  <c r="F5" i="3"/>
  <c r="F26" i="3"/>
  <c r="F11" i="3"/>
  <c r="N10" i="3" l="1"/>
  <c r="O7" i="3"/>
  <c r="L43" i="2"/>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<sst xmlns="http://schemas.openxmlformats.org/spreadsheetml/2006/main" count="1422" uniqueCount="1348">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</sst>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Standard"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FFFF00"/>
              </a:solidFill>
            </c:spPr>
            <c:extLst>
              <c:ext xmlns:c16="http://schemas.microsoft.com/office/drawing/2014/chart" uri="{C3380CC4-5D6E-409C-BE32-E72D297353CC}">
                <c16:uniqueId val="{00000009-F096-4730-A698-5B86DE4DE336}"/>
              </c:ext>
            </c:extLst>
          </c:dPt>
          <c:dPt>
            <c:idx val="5"/>
            <c:invertIfNegative val="0"/>
            <c:bubble3D val="0"/>
            <c:spPr>
              <a:solidFill>
                <a:srgbClr val="FFFF00"/>
              </a:solidFill>
            </c:spPr>
            <c:extLst>
              <c:ext xmlns:c16="http://schemas.microsoft.com/office/drawing/2014/chart" uri="{C3380CC4-5D6E-409C-BE32-E72D297353CC}">
                <c16:uniqueId val="{0000000B-F096-4730-A698-5B86DE4DE336}"/>
              </c:ext>
            </c:extLst>
          </c:dPt>
          <c:dPt>
            <c:idx val="6"/>
            <c:invertIfNegative val="0"/>
            <c:bubble3D val="0"/>
            <c:spPr>
              <a:solidFill>
                <a:srgbClr val="FFFF00"/>
              </a:solidFill>
            </c:spPr>
            <c:extLs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c:ext xmlns:c16="http://schemas.microsoft.com/office/drawing/2014/chart" uri="{C3380CC4-5D6E-409C-BE32-E72D297353CC}">
                <c16:uniqueId val="{00000021-F096-4730-A698-5B86DE4DE336}"/>
              </c:ext>
            </c:extLst>
          </c:dPt>
          <c:dPt>
            <c:idx val="17"/>
            <c:invertIfNegative val="0"/>
            <c:bubble3D val="0"/>
            <c:spPr>
              <a:solidFill>
                <a:srgbClr val="FFFF00"/>
              </a:solidFill>
            </c:spPr>
            <c:extLs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c:ext xmlns:c16="http://schemas.microsoft.com/office/drawing/2014/chart" uri="{C3380CC4-5D6E-409C-BE32-E72D297353CC}">
                <c16:uniqueId val="{00000033-F096-4730-A698-5B86DE4DE336}"/>
              </c:ext>
            </c:extLst>
          </c:dPt>
          <c:val>
            <c:numRef>
              <c:f>Results!$B$4:$B$29</c:f>
              <c:numCache>
                <c:formatCode>0.0</c:formatCode>
                <c:ptCount val="26"/>
                <c:pt idx="0">
                  <c:v>1.25</c:v>
                </c:pt>
                <c:pt idx="1">
                  <c:v>2.25</c:v>
                </c:pt>
                <c:pt idx="2">
                  <c:v>0.75</c:v>
                </c:pt>
                <c:pt idx="3">
                  <c:v>3</c:v>
                </c:pt>
                <c:pt idx="4">
                  <c:v>1.5</c:v>
                </c:pt>
                <c:pt idx="5">
                  <c:v>0.5</c:v>
                </c:pt>
                <c:pt idx="6">
                  <c:v>1</c:v>
                </c:pt>
                <c:pt idx="7">
                  <c:v>2.25</c:v>
                </c:pt>
                <c:pt idx="8">
                  <c:v>1.5</c:v>
                </c:pt>
                <c:pt idx="9">
                  <c:v>0.25</c:v>
                </c:pt>
                <c:pt idx="10">
                  <c:v>0.5</c:v>
                </c:pt>
                <c:pt idx="11">
                  <c:v>2</c:v>
                </c:pt>
                <c:pt idx="12">
                  <c:v>2.25</c:v>
                </c:pt>
                <c:pt idx="13">
                  <c:v>1.75</c:v>
                </c:pt>
                <c:pt idx="14">
                  <c:v>0</c:v>
                </c:pt>
                <c:pt idx="15">
                  <c:v>1.5</c:v>
                </c:pt>
                <c:pt idx="16">
                  <c:v>1</c:v>
                </c:pt>
                <c:pt idx="17">
                  <c:v>1</c:v>
                </c:pt>
                <c:pt idx="18">
                  <c:v>1.75</c:v>
                </c:pt>
                <c:pt idx="19">
                  <c:v>2</c:v>
                </c:pt>
                <c:pt idx="20">
                  <c:v>2.25</c:v>
                </c:pt>
                <c:pt idx="21">
                  <c:v>2.25</c:v>
                </c:pt>
                <c:pt idx="22">
                  <c:v>2.5</c:v>
                </c:pt>
                <c:pt idx="23">
                  <c:v>2</c:v>
                </c:pt>
                <c:pt idx="24">
                  <c:v>2.5</c:v>
                </c:pt>
                <c:pt idx="25">
                  <c:v>0.25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0.67999839779919957</c:v>
                  </c:pt>
                  <c:pt idx="1">
                    <c:v>0.36749324710126008</c:v>
                  </c:pt>
                  <c:pt idx="2">
                    <c:v>0.78436830586899242</c:v>
                  </c:pt>
                  <c:pt idx="3">
                    <c:v>0.50999879834939932</c:v>
                  </c:pt>
                  <c:pt idx="4">
                    <c:v>0.6634509450877798</c:v>
                  </c:pt>
                  <c:pt idx="5">
                    <c:v>0.7584315679103133</c:v>
                  </c:pt>
                </c:numCache>
              </c:numRef>
            </c:plus>
            <c:minus>
              <c:numRef>
                <c:f>Confidence_Intervals!$M$5:$M$10</c:f>
                <c:numCache>
                  <c:formatCode>General</c:formatCode>
                  <c:ptCount val="6"/>
                  <c:pt idx="0">
                    <c:v>0.67999839779919957</c:v>
                  </c:pt>
                  <c:pt idx="1">
                    <c:v>0.36749324710126008</c:v>
                  </c:pt>
                  <c:pt idx="2">
                    <c:v>0.78436830586899242</c:v>
                  </c:pt>
                  <c:pt idx="3">
                    <c:v>0.50999879834939932</c:v>
                  </c:pt>
                  <c:pt idx="4">
                    <c:v>0.6634509450877798</c:v>
                  </c:pt>
                  <c:pt idx="5">
                    <c:v>0.7584315679103133</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1.8333333333333333</c:v>
                </c:pt>
                <c:pt idx="1">
                  <c:v>2.4375</c:v>
                </c:pt>
                <c:pt idx="2">
                  <c:v>2.0625</c:v>
                </c:pt>
                <c:pt idx="3">
                  <c:v>1.375</c:v>
                </c:pt>
                <c:pt idx="4">
                  <c:v>1</c:v>
                </c:pt>
                <c:pt idx="5">
                  <c:v>0.3125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numFmt formatCode="0" sourceLinked="0"/>
        <c:majorTickMark val="out"/>
        <c:minorTickMark val="none"/>
        <c:tickLblPos val="nextTo"/>
        <c:crossAx val="4057150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1.8333333333333333</c:v>
                </c:pt>
                <c:pt idx="1">
                  <c:v>2.4375</c:v>
                </c:pt>
                <c:pt idx="2">
                  <c:v>2.0625</c:v>
                </c:pt>
                <c:pt idx="3">
                  <c:v>1.375</c:v>
                </c:pt>
                <c:pt idx="4">
                  <c:v>1</c:v>
                </c:pt>
                <c:pt idx="5">
                  <c:v>0.3125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1.8333333333333333</c:v>
                </c:pt>
                <c:pt idx="1">
                  <c:v>1.9583333333333333</c:v>
                </c:pt>
                <c:pt idx="2">
                  <c:v>0.65625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numFmt formatCode="0" sourceLinked="0"/>
        <c:majorTickMark val="out"/>
        <c:minorTickMark val="none"/>
        <c:tickLblPos val="nextTo"/>
        <c:crossAx val="3481983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1.8333333333333333</c:v>
                </c:pt>
                <c:pt idx="1">
                  <c:v>2.4375</c:v>
                </c:pt>
                <c:pt idx="2">
                  <c:v>2.0625</c:v>
                </c:pt>
                <c:pt idx="3">
                  <c:v>1.375</c:v>
                </c:pt>
                <c:pt idx="4">
                  <c:v>1</c:v>
                </c:pt>
                <c:pt idx="5">
                  <c:v>0.3125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71" t="s">
        <v>828</v>
      </c>
      <c r="B1" s="71"/>
      <c r="C1" s="71"/>
    </row>
    <row r="2" spans="1:3" ht="107.25" customHeight="1" x14ac:dyDescent="0.3">
      <c r="A2" s="72" t="s">
        <v>813</v>
      </c>
      <c r="B2" s="72"/>
      <c r="C2" s="72"/>
    </row>
    <row r="4" spans="1:3" ht="18" x14ac:dyDescent="0.35">
      <c r="A4" s="44" t="s">
        <v>812</v>
      </c>
      <c r="B4" s="45" t="s">
        <v>130</v>
      </c>
    </row>
    <row r="6" spans="1:3" ht="30.75" customHeight="1" x14ac:dyDescent="0.3">
      <c r="A6" s="73" t="s">
        <v>814</v>
      </c>
      <c r="B6" s="73"/>
      <c r="C6" s="73"/>
    </row>
    <row r="8" spans="1:3" ht="262.5" customHeight="1" x14ac:dyDescent="0.3">
      <c r="A8" s="74" t="s">
        <v>827</v>
      </c>
      <c r="B8" s="74"/>
      <c r="C8" s="74"/>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topLeftCell="A4" workbookViewId="0">
      <selection activeCell="D27" sqref="D27"/>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8" t="s">
        <v>833</v>
      </c>
      <c r="B1" s="88"/>
      <c r="C1" s="88"/>
      <c r="D1" s="88"/>
      <c r="E1" s="88"/>
      <c r="F1" s="88"/>
      <c r="G1" s="88"/>
    </row>
    <row r="2" spans="1:7" ht="197.25" customHeight="1" x14ac:dyDescent="0.3">
      <c r="A2" s="73" t="s">
        <v>834</v>
      </c>
      <c r="B2" s="73"/>
      <c r="C2" s="73"/>
      <c r="D2" s="73"/>
      <c r="E2" s="73"/>
      <c r="F2" s="73"/>
      <c r="G2" s="73"/>
    </row>
    <row r="3" spans="1:7" x14ac:dyDescent="0.3">
      <c r="A3" s="90"/>
      <c r="B3" s="90"/>
      <c r="C3" s="90"/>
      <c r="D3" s="90"/>
      <c r="E3" s="90"/>
      <c r="F3" s="90"/>
      <c r="G3" s="90"/>
    </row>
    <row r="4" spans="1:7" x14ac:dyDescent="0.3">
      <c r="A4" s="46" t="s">
        <v>112</v>
      </c>
      <c r="B4" s="46" t="s">
        <v>831</v>
      </c>
    </row>
    <row r="5" spans="1:7" x14ac:dyDescent="0.3">
      <c r="A5" s="40" t="str">
        <f>VLOOKUP(Read_First!B4,Items!A1:BI50,54,FALSE)</f>
        <v>Attractiveness</v>
      </c>
      <c r="B5" s="11">
        <f>SQRT(VAR(DT!AC4:AC1004))</f>
        <v>0.69388866648871139</v>
      </c>
    </row>
    <row r="6" spans="1:7" x14ac:dyDescent="0.3">
      <c r="A6" s="40" t="str">
        <f>VLOOKUP(Read_First!B4,Items!A1:BI50,55,FALSE)</f>
        <v>Perspicuity</v>
      </c>
      <c r="B6" s="11">
        <f>SQRT(VAR(DT!AD4:AD1004))</f>
        <v>0.375</v>
      </c>
    </row>
    <row r="7" spans="1:7" x14ac:dyDescent="0.3">
      <c r="A7" s="40" t="str">
        <f>VLOOKUP(Read_First!B4,Items!A1:BI50,56,FALSE)</f>
        <v>Efficiency</v>
      </c>
      <c r="B7" s="11">
        <f>SQRT(VAR(DT!AE4:AE1004))</f>
        <v>0.80039052967910607</v>
      </c>
    </row>
    <row r="8" spans="1:7" x14ac:dyDescent="0.3">
      <c r="A8" s="40" t="str">
        <f>VLOOKUP(Read_First!B4,Items!A1:BI50,57,FALSE)</f>
        <v>Dependability</v>
      </c>
      <c r="B8" s="11">
        <f>SQRT(VAR(DT!AF4:AF1004))</f>
        <v>0.52041649986653316</v>
      </c>
    </row>
    <row r="9" spans="1:7" x14ac:dyDescent="0.3">
      <c r="A9" s="40" t="str">
        <f>VLOOKUP(Read_First!B4,Items!A1:BI50,58,FALSE)</f>
        <v>Stimulation</v>
      </c>
      <c r="B9" s="11">
        <f>SQRT(VAR(DT!AG4:AG1004))</f>
        <v>0.67700320038633</v>
      </c>
    </row>
    <row r="10" spans="1:7" x14ac:dyDescent="0.3">
      <c r="A10" s="40" t="str">
        <f>VLOOKUP(Read_First!B4,Items!A1:BI50,59,FALSE)</f>
        <v>Novelty</v>
      </c>
      <c r="B10" s="11">
        <f>SQRT(VAR(DT!AH4:AH1004))</f>
        <v>0.77392398420861297</v>
      </c>
    </row>
    <row r="13" spans="1:7" x14ac:dyDescent="0.3">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3">
      <c r="A14" s="46" t="s">
        <v>835</v>
      </c>
      <c r="B14" s="7">
        <f>POWER((1.65*B5)/0.5,2)</f>
        <v>5.2433333333333403</v>
      </c>
      <c r="C14" s="7">
        <f>POWER((1.65*B6)/0.5,2)</f>
        <v>1.5314062499999996</v>
      </c>
      <c r="D14" s="7">
        <f>POWER((1.65*B7)/0.5,2)</f>
        <v>6.9764062499999984</v>
      </c>
      <c r="E14" s="7">
        <f>POWER((1.65*B8)/0.5,2)</f>
        <v>2.9493749999999994</v>
      </c>
      <c r="F14" s="7">
        <f>POWER((1.65*B9)/0.5,2)</f>
        <v>4.99125</v>
      </c>
      <c r="G14" s="7">
        <f>POWER((1.65*B10)/0.5,2)</f>
        <v>6.5226562499999998</v>
      </c>
    </row>
    <row r="15" spans="1:7" x14ac:dyDescent="0.3">
      <c r="A15" s="46" t="s">
        <v>836</v>
      </c>
      <c r="B15" s="7">
        <f>POWER((1.96*B5)/0.5,2)</f>
        <v>7.3986370370370471</v>
      </c>
      <c r="C15" s="7">
        <f>POWER((1.96*B6)/0.5,2)</f>
        <v>2.1608999999999998</v>
      </c>
      <c r="D15" s="7">
        <f>POWER((1.96*B7)/0.5,2)</f>
        <v>9.8440999999999992</v>
      </c>
      <c r="E15" s="7">
        <f>POWER((1.96*B8)/0.5,2)</f>
        <v>4.1617333333333333</v>
      </c>
      <c r="F15" s="7">
        <f>POWER((1.96*B9)/0.5,2)</f>
        <v>7.042933333333333</v>
      </c>
      <c r="G15" s="7">
        <f>POWER((1.96*B10)/0.5,2)</f>
        <v>9.2038333333333338</v>
      </c>
    </row>
    <row r="16" spans="1:7" x14ac:dyDescent="0.3">
      <c r="A16" s="46" t="s">
        <v>837</v>
      </c>
      <c r="B16" s="7">
        <f>POWER((2.58*B6)/0.5,2)</f>
        <v>3.7442250000000001</v>
      </c>
      <c r="C16" s="7">
        <f>POWER((2.58*B6)/0.5,2)</f>
        <v>3.7442250000000001</v>
      </c>
      <c r="D16" s="7">
        <f>POWER((2.58*B7)/0.5,2)</f>
        <v>17.057024999999999</v>
      </c>
      <c r="E16" s="7">
        <f>POWER((2.58*B8)/0.5,2)</f>
        <v>7.211100000000001</v>
      </c>
      <c r="F16" s="7">
        <f>POWER((2.58*B9)/0.5,2)</f>
        <v>12.203399999999998</v>
      </c>
      <c r="G16" s="7">
        <f>POWER((2.58*B10)/0.5,2)</f>
        <v>15.947625000000004</v>
      </c>
    </row>
    <row r="17" spans="1:7" x14ac:dyDescent="0.3">
      <c r="A17" s="46" t="s">
        <v>838</v>
      </c>
      <c r="B17" s="7">
        <f>POWER((1.65*B5)/0.25,2)</f>
        <v>20.973333333333361</v>
      </c>
      <c r="C17" s="7">
        <f>POWER((1.65*B6)/0.25,2)</f>
        <v>6.1256249999999985</v>
      </c>
      <c r="D17" s="7">
        <f>POWER((1.65*B7)/0.25,2)</f>
        <v>27.905624999999993</v>
      </c>
      <c r="E17" s="7">
        <f>POWER((1.65*B8)/0.25,2)</f>
        <v>11.797499999999998</v>
      </c>
      <c r="F17" s="7">
        <f>POWER((1.65*B9)/0.25,2)</f>
        <v>19.965</v>
      </c>
      <c r="G17" s="7">
        <f>POWER((1.65*B10)/0.25,2)</f>
        <v>26.090624999999999</v>
      </c>
    </row>
    <row r="18" spans="1:7" x14ac:dyDescent="0.3">
      <c r="A18" s="46" t="s">
        <v>839</v>
      </c>
      <c r="B18" s="7">
        <f>POWER((1.96*B5)/0.25,2)</f>
        <v>29.594548148148188</v>
      </c>
      <c r="C18" s="7">
        <f>POWER((1.96*B6)/0.25,2)</f>
        <v>8.6435999999999993</v>
      </c>
      <c r="D18" s="7">
        <f>POWER((1.96*B7)/0.25,2)</f>
        <v>39.376399999999997</v>
      </c>
      <c r="E18" s="7">
        <f>POWER((1.96*B8)/0.25,2)</f>
        <v>16.646933333333333</v>
      </c>
      <c r="F18" s="7">
        <f>POWER((1.96*B9)/0.25,2)</f>
        <v>28.171733333333332</v>
      </c>
      <c r="G18" s="7">
        <f>POWER((1.96*B10)/0.25,2)</f>
        <v>36.815333333333335</v>
      </c>
    </row>
    <row r="19" spans="1:7" x14ac:dyDescent="0.3">
      <c r="A19" s="46" t="s">
        <v>840</v>
      </c>
      <c r="B19" s="7">
        <f>POWER((2.58*B5)/0.25,2)</f>
        <v>51.278933333333399</v>
      </c>
      <c r="C19" s="7">
        <f>POWER((2.58*B6)/0.25,2)</f>
        <v>14.976900000000001</v>
      </c>
      <c r="D19" s="7">
        <f>POWER((2.58*B7)/0.25,2)</f>
        <v>68.228099999999998</v>
      </c>
      <c r="E19" s="7">
        <f>POWER((2.58*B8)/0.25,2)</f>
        <v>28.844400000000004</v>
      </c>
      <c r="F19" s="7">
        <f>POWER((2.58*B9)/0.25,2)</f>
        <v>48.813599999999994</v>
      </c>
      <c r="G19" s="7">
        <f>POWER((2.58*B10)/0.25,2)</f>
        <v>63.790500000000016</v>
      </c>
    </row>
    <row r="20" spans="1:7" x14ac:dyDescent="0.3">
      <c r="A20" s="46" t="s">
        <v>841</v>
      </c>
      <c r="B20" s="7">
        <f>POWER((1.65*B5)/0.1,2)</f>
        <v>131.08333333333351</v>
      </c>
      <c r="C20" s="7">
        <f>POWER((1.65*B6)/0.1,2)</f>
        <v>38.285156249999986</v>
      </c>
      <c r="D20" s="7">
        <f>POWER((1.65*B7)/0.1,2)</f>
        <v>174.41015624999994</v>
      </c>
      <c r="E20" s="7">
        <f>POWER((1.65*B8)/0.1,2)</f>
        <v>73.734374999999972</v>
      </c>
      <c r="F20" s="7">
        <f>POWER((1.65*B9)/0.1,2)</f>
        <v>124.78125</v>
      </c>
      <c r="G20" s="7">
        <f>POWER((1.65*B10)/0.1,2)</f>
        <v>163.06640625</v>
      </c>
    </row>
    <row r="21" spans="1:7" x14ac:dyDescent="0.3">
      <c r="A21" s="46" t="s">
        <v>842</v>
      </c>
      <c r="B21" s="7">
        <f>POWER((1.96*B5)/0.1,2)</f>
        <v>184.96592592592614</v>
      </c>
      <c r="C21" s="7">
        <f>POWER((1.96*B6)/0.1,2)</f>
        <v>54.022499999999994</v>
      </c>
      <c r="D21" s="7">
        <f>POWER((1.96*B7)/0.1,2)</f>
        <v>246.10249999999996</v>
      </c>
      <c r="E21" s="7">
        <f>POWER((1.96*B8)/0.1,2)</f>
        <v>104.04333333333331</v>
      </c>
      <c r="F21" s="7">
        <f>POWER((1.96*B9)/0.1,2)</f>
        <v>176.07333333333332</v>
      </c>
      <c r="G21" s="7">
        <f>POWER((1.96*B10)/0.1,2)</f>
        <v>230.09583333333333</v>
      </c>
    </row>
    <row r="22" spans="1:7" x14ac:dyDescent="0.3">
      <c r="A22" s="46" t="s">
        <v>843</v>
      </c>
      <c r="B22" s="7">
        <f>POWER((2.58*B5)/0.1,2)</f>
        <v>320.49333333333374</v>
      </c>
      <c r="C22" s="7">
        <f>POWER((2.58*B6)/0.1,2)</f>
        <v>93.605624999999975</v>
      </c>
      <c r="D22" s="7">
        <f>POWER((2.58*B7)/0.1,2)</f>
        <v>426.42562500000003</v>
      </c>
      <c r="E22" s="7">
        <f>POWER((2.58*B8)/0.1,2)</f>
        <v>180.27750000000003</v>
      </c>
      <c r="F22" s="7">
        <f>POWER((2.58*B9)/0.1,2)</f>
        <v>305.08499999999987</v>
      </c>
      <c r="G22" s="7">
        <f>POWER((2.58*B10)/0.1,2)</f>
        <v>398.69062500000007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6"/>
  <sheetViews>
    <sheetView workbookViewId="0">
      <selection activeCell="AC11" sqref="AC11"/>
    </sheetView>
  </sheetViews>
  <sheetFormatPr baseColWidth="10" defaultColWidth="9.109375" defaultRowHeight="14.4" x14ac:dyDescent="0.3"/>
  <cols>
    <col min="1" max="26" width="3.6640625" style="2" customWidth="1"/>
  </cols>
  <sheetData>
    <row r="1" spans="1:26" ht="126" customHeight="1" x14ac:dyDescent="0.3">
      <c r="A1" s="75" t="s">
        <v>829</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row>
    <row r="3" spans="1:26"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3">
      <c r="A4" s="9">
        <v>6</v>
      </c>
      <c r="B4" s="9">
        <v>6</v>
      </c>
      <c r="C4" s="9">
        <v>4</v>
      </c>
      <c r="D4" s="9">
        <v>1</v>
      </c>
      <c r="E4" s="9">
        <v>2</v>
      </c>
      <c r="F4" s="9">
        <v>5</v>
      </c>
      <c r="G4" s="9">
        <v>6</v>
      </c>
      <c r="H4" s="9">
        <v>6</v>
      </c>
      <c r="I4" s="9">
        <v>2</v>
      </c>
      <c r="J4" s="9">
        <v>3</v>
      </c>
      <c r="K4" s="9">
        <v>6</v>
      </c>
      <c r="L4" s="9">
        <v>2</v>
      </c>
      <c r="M4" s="9">
        <v>7</v>
      </c>
      <c r="N4" s="9">
        <v>6</v>
      </c>
      <c r="O4" s="9">
        <v>5</v>
      </c>
      <c r="P4" s="9">
        <v>5</v>
      </c>
      <c r="Q4" s="9">
        <v>2</v>
      </c>
      <c r="R4" s="9">
        <v>3</v>
      </c>
      <c r="S4" s="9">
        <v>2</v>
      </c>
      <c r="T4" s="9">
        <v>7</v>
      </c>
      <c r="U4" s="9">
        <v>1</v>
      </c>
      <c r="V4" s="9">
        <v>7</v>
      </c>
      <c r="W4" s="9">
        <v>1</v>
      </c>
      <c r="X4" s="9">
        <v>2</v>
      </c>
      <c r="Y4" s="9">
        <v>1</v>
      </c>
      <c r="Z4" s="9">
        <v>5</v>
      </c>
    </row>
    <row r="5" spans="1:26" x14ac:dyDescent="0.3">
      <c r="A5" s="9">
        <v>4</v>
      </c>
      <c r="B5" s="9">
        <v>6</v>
      </c>
      <c r="C5" s="9">
        <v>4</v>
      </c>
      <c r="D5" s="9">
        <v>1</v>
      </c>
      <c r="E5" s="9">
        <v>3</v>
      </c>
      <c r="F5" s="9">
        <v>4</v>
      </c>
      <c r="G5" s="9">
        <v>3</v>
      </c>
      <c r="H5" s="9">
        <v>7</v>
      </c>
      <c r="I5" s="9">
        <v>2</v>
      </c>
      <c r="J5" s="9">
        <v>5</v>
      </c>
      <c r="K5" s="9">
        <v>4</v>
      </c>
      <c r="L5" s="9">
        <v>3</v>
      </c>
      <c r="M5" s="9">
        <v>6</v>
      </c>
      <c r="N5" s="9">
        <v>5</v>
      </c>
      <c r="O5" s="9">
        <v>3</v>
      </c>
      <c r="P5" s="9">
        <v>5</v>
      </c>
      <c r="Q5" s="9">
        <v>4</v>
      </c>
      <c r="R5" s="9">
        <v>4</v>
      </c>
      <c r="S5" s="9">
        <v>2</v>
      </c>
      <c r="T5" s="9">
        <v>5</v>
      </c>
      <c r="U5" s="9">
        <v>3</v>
      </c>
      <c r="V5" s="9">
        <v>5</v>
      </c>
      <c r="W5" s="9">
        <v>2</v>
      </c>
      <c r="X5" s="9">
        <v>2</v>
      </c>
      <c r="Y5" s="9">
        <v>3</v>
      </c>
      <c r="Z5" s="9">
        <v>3</v>
      </c>
    </row>
    <row r="6" spans="1:26" x14ac:dyDescent="0.3">
      <c r="A6" s="9">
        <v>5</v>
      </c>
      <c r="B6" s="9">
        <v>6</v>
      </c>
      <c r="C6" s="9">
        <v>2</v>
      </c>
      <c r="D6" s="9">
        <v>1</v>
      </c>
      <c r="E6" s="9">
        <v>3</v>
      </c>
      <c r="F6" s="9">
        <v>4</v>
      </c>
      <c r="G6" s="9">
        <v>6</v>
      </c>
      <c r="H6" s="9">
        <v>6</v>
      </c>
      <c r="I6" s="9">
        <v>2</v>
      </c>
      <c r="J6" s="9">
        <v>4</v>
      </c>
      <c r="K6" s="9">
        <v>4</v>
      </c>
      <c r="L6" s="9">
        <v>1</v>
      </c>
      <c r="M6" s="9">
        <v>7</v>
      </c>
      <c r="N6" s="9">
        <v>7</v>
      </c>
      <c r="O6" s="9">
        <v>4</v>
      </c>
      <c r="P6" s="9">
        <v>7</v>
      </c>
      <c r="Q6" s="9">
        <v>3</v>
      </c>
      <c r="R6" s="9">
        <v>2</v>
      </c>
      <c r="S6" s="9">
        <v>1</v>
      </c>
      <c r="T6" s="9">
        <v>7</v>
      </c>
      <c r="U6" s="9">
        <v>1</v>
      </c>
      <c r="V6" s="9">
        <v>7</v>
      </c>
      <c r="W6" s="9">
        <v>1</v>
      </c>
      <c r="X6" s="9">
        <v>1</v>
      </c>
      <c r="Y6" s="9">
        <v>1</v>
      </c>
      <c r="Z6" s="9">
        <v>3</v>
      </c>
    </row>
    <row r="7" spans="1:26" x14ac:dyDescent="0.3">
      <c r="A7" s="9">
        <v>6</v>
      </c>
      <c r="B7" s="9">
        <v>7</v>
      </c>
      <c r="C7" s="9">
        <v>3</v>
      </c>
      <c r="D7" s="9">
        <v>1</v>
      </c>
      <c r="E7" s="9">
        <v>2</v>
      </c>
      <c r="F7" s="9">
        <v>5</v>
      </c>
      <c r="G7" s="9">
        <v>5</v>
      </c>
      <c r="H7" s="9">
        <v>6</v>
      </c>
      <c r="I7" s="9">
        <v>4</v>
      </c>
      <c r="J7" s="9">
        <v>3</v>
      </c>
      <c r="K7" s="9">
        <v>4</v>
      </c>
      <c r="L7" s="9">
        <v>2</v>
      </c>
      <c r="M7" s="9">
        <v>5</v>
      </c>
      <c r="N7" s="9">
        <v>5</v>
      </c>
      <c r="O7" s="9">
        <v>4</v>
      </c>
      <c r="P7" s="9">
        <v>5</v>
      </c>
      <c r="Q7" s="9">
        <v>3</v>
      </c>
      <c r="R7" s="9">
        <v>3</v>
      </c>
      <c r="S7" s="9">
        <v>4</v>
      </c>
      <c r="T7" s="9">
        <v>5</v>
      </c>
      <c r="U7" s="9">
        <v>2</v>
      </c>
      <c r="V7" s="9">
        <v>6</v>
      </c>
      <c r="W7" s="9">
        <v>2</v>
      </c>
      <c r="X7" s="9">
        <v>3</v>
      </c>
      <c r="Y7" s="9">
        <v>1</v>
      </c>
      <c r="Z7" s="9">
        <v>6</v>
      </c>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005" s="24" customFormat="1" x14ac:dyDescent="0.3"/>
    <row r="1006" s="24" customFormat="1" x14ac:dyDescent="0.3"/>
    <row r="1007" s="24" customFormat="1" x14ac:dyDescent="0.3"/>
    <row r="1008" s="24" customFormat="1" x14ac:dyDescent="0.3"/>
    <row r="1009" s="24" customFormat="1" x14ac:dyDescent="0.3"/>
    <row r="1010" s="24" customFormat="1" x14ac:dyDescent="0.3"/>
    <row r="1011" s="24" customFormat="1" x14ac:dyDescent="0.3"/>
    <row r="1012" s="24" customFormat="1" x14ac:dyDescent="0.3"/>
    <row r="1013" s="24" customFormat="1" x14ac:dyDescent="0.3"/>
    <row r="1014" s="24" customFormat="1" x14ac:dyDescent="0.3"/>
    <row r="1015" s="24" customFormat="1" x14ac:dyDescent="0.3"/>
    <row r="1016" s="24" customFormat="1" x14ac:dyDescent="0.3"/>
    <row r="1017" s="24" customFormat="1" x14ac:dyDescent="0.3"/>
    <row r="1018" s="24" customFormat="1" x14ac:dyDescent="0.3"/>
    <row r="1019" s="24" customFormat="1" x14ac:dyDescent="0.3"/>
    <row r="1020" s="24" customFormat="1" x14ac:dyDescent="0.3"/>
    <row r="1021" s="24" customFormat="1" x14ac:dyDescent="0.3"/>
    <row r="1022" s="24" customFormat="1" x14ac:dyDescent="0.3"/>
    <row r="1023" s="24" customFormat="1" x14ac:dyDescent="0.3"/>
    <row r="1024" s="24" customFormat="1" x14ac:dyDescent="0.3"/>
    <row r="1025" s="24" customFormat="1" x14ac:dyDescent="0.3"/>
    <row r="1026" s="24" customFormat="1" x14ac:dyDescent="0.3"/>
    <row r="1027" s="24" customFormat="1" x14ac:dyDescent="0.3"/>
    <row r="1028" s="24" customFormat="1" x14ac:dyDescent="0.3"/>
    <row r="1029" s="24" customFormat="1" x14ac:dyDescent="0.3"/>
    <row r="1030" s="24" customFormat="1" x14ac:dyDescent="0.3"/>
    <row r="1031" s="24" customFormat="1" x14ac:dyDescent="0.3"/>
    <row r="1032" s="24" customFormat="1" x14ac:dyDescent="0.3"/>
    <row r="1033" s="24" customFormat="1" x14ac:dyDescent="0.3"/>
    <row r="1034" s="24" customFormat="1" x14ac:dyDescent="0.3"/>
    <row r="1035" s="24" customFormat="1" x14ac:dyDescent="0.3"/>
    <row r="1036" s="24" customFormat="1" x14ac:dyDescent="0.3"/>
    <row r="1037" s="24" customFormat="1" x14ac:dyDescent="0.3"/>
    <row r="1038" s="24" customFormat="1" x14ac:dyDescent="0.3"/>
    <row r="1039" s="24" customFormat="1" x14ac:dyDescent="0.3"/>
    <row r="1040" s="24" customFormat="1" x14ac:dyDescent="0.3"/>
    <row r="1041" s="24" customFormat="1" x14ac:dyDescent="0.3"/>
    <row r="1042" s="24" customFormat="1" x14ac:dyDescent="0.3"/>
    <row r="1043" s="24" customFormat="1" x14ac:dyDescent="0.3"/>
    <row r="1044" s="24" customFormat="1" x14ac:dyDescent="0.3"/>
    <row r="1045" s="24" customFormat="1" x14ac:dyDescent="0.3"/>
    <row r="1046" s="24" customFormat="1" x14ac:dyDescent="0.3"/>
    <row r="1047" s="24" customFormat="1" x14ac:dyDescent="0.3"/>
    <row r="1048" s="24" customFormat="1" x14ac:dyDescent="0.3"/>
    <row r="1049" s="24" customFormat="1" x14ac:dyDescent="0.3"/>
    <row r="1050" s="24" customFormat="1" x14ac:dyDescent="0.3"/>
    <row r="1051" s="24" customFormat="1" x14ac:dyDescent="0.3"/>
    <row r="1052" s="24" customFormat="1" x14ac:dyDescent="0.3"/>
    <row r="1053" s="24" customFormat="1" x14ac:dyDescent="0.3"/>
    <row r="1054" s="24" customFormat="1" x14ac:dyDescent="0.3"/>
    <row r="1055" s="24" customFormat="1" x14ac:dyDescent="0.3"/>
    <row r="1056" s="24" customFormat="1" x14ac:dyDescent="0.3"/>
    <row r="1057" s="24" customFormat="1" x14ac:dyDescent="0.3"/>
    <row r="1058" s="24" customFormat="1" x14ac:dyDescent="0.3"/>
    <row r="1059" s="24" customFormat="1" x14ac:dyDescent="0.3"/>
    <row r="1060" s="24" customFormat="1" x14ac:dyDescent="0.3"/>
    <row r="1061" s="24" customFormat="1" x14ac:dyDescent="0.3"/>
    <row r="1062" s="24" customFormat="1" x14ac:dyDescent="0.3"/>
    <row r="1063" s="24" customFormat="1" x14ac:dyDescent="0.3"/>
    <row r="1064" s="24" customFormat="1" x14ac:dyDescent="0.3"/>
    <row r="1065" s="24" customFormat="1" x14ac:dyDescent="0.3"/>
    <row r="1066" s="24" customFormat="1" x14ac:dyDescent="0.3"/>
    <row r="1067" s="24" customFormat="1" x14ac:dyDescent="0.3"/>
    <row r="1068" s="24" customFormat="1" x14ac:dyDescent="0.3"/>
    <row r="1069" s="24" customFormat="1" x14ac:dyDescent="0.3"/>
    <row r="1070" s="24" customFormat="1" x14ac:dyDescent="0.3"/>
    <row r="1071" s="24" customFormat="1" x14ac:dyDescent="0.3"/>
    <row r="1072" s="24" customFormat="1" x14ac:dyDescent="0.3"/>
    <row r="1073" s="24" customFormat="1" x14ac:dyDescent="0.3"/>
    <row r="1074" s="24" customFormat="1" x14ac:dyDescent="0.3"/>
    <row r="1075" s="24" customFormat="1" x14ac:dyDescent="0.3"/>
    <row r="1076" s="24" customFormat="1" x14ac:dyDescent="0.3"/>
    <row r="1077" s="24" customFormat="1" x14ac:dyDescent="0.3"/>
    <row r="1078" s="24" customFormat="1" x14ac:dyDescent="0.3"/>
    <row r="1079" s="24" customFormat="1" x14ac:dyDescent="0.3"/>
    <row r="1080" s="24" customFormat="1" x14ac:dyDescent="0.3"/>
    <row r="1081" s="24" customFormat="1" x14ac:dyDescent="0.3"/>
    <row r="1082" s="24" customFormat="1" x14ac:dyDescent="0.3"/>
    <row r="1083" s="24" customFormat="1" x14ac:dyDescent="0.3"/>
    <row r="1084" s="24" customFormat="1" x14ac:dyDescent="0.3"/>
    <row r="1085" s="24" customFormat="1" x14ac:dyDescent="0.3"/>
    <row r="1086" s="24" customFormat="1" x14ac:dyDescent="0.3"/>
    <row r="1087" s="24" customFormat="1" x14ac:dyDescent="0.3"/>
    <row r="1088" s="24" customFormat="1" x14ac:dyDescent="0.3"/>
    <row r="1089" s="24" customFormat="1" x14ac:dyDescent="0.3"/>
    <row r="1090" s="24" customFormat="1" x14ac:dyDescent="0.3"/>
    <row r="1091" s="24" customFormat="1" x14ac:dyDescent="0.3"/>
    <row r="1092" s="24" customFormat="1" x14ac:dyDescent="0.3"/>
    <row r="1093" s="24" customFormat="1" x14ac:dyDescent="0.3"/>
    <row r="1094" s="24" customFormat="1" x14ac:dyDescent="0.3"/>
    <row r="1095" s="24" customFormat="1" x14ac:dyDescent="0.3"/>
    <row r="1096" s="24" customFormat="1" x14ac:dyDescent="0.3"/>
    <row r="1097" s="24" customFormat="1" x14ac:dyDescent="0.3"/>
    <row r="1098" s="24" customFormat="1" x14ac:dyDescent="0.3"/>
    <row r="1099" s="24" customFormat="1" x14ac:dyDescent="0.3"/>
    <row r="1100" s="24" customFormat="1" x14ac:dyDescent="0.3"/>
    <row r="1101" s="24" customFormat="1" x14ac:dyDescent="0.3"/>
    <row r="1102" s="24" customFormat="1" x14ac:dyDescent="0.3"/>
    <row r="1103" s="24" customFormat="1" x14ac:dyDescent="0.3"/>
    <row r="1104" s="24" customFormat="1" x14ac:dyDescent="0.3"/>
    <row r="1105" s="24" customFormat="1" x14ac:dyDescent="0.3"/>
    <row r="1106" s="24" customFormat="1" x14ac:dyDescent="0.3"/>
    <row r="1107" s="24" customFormat="1" x14ac:dyDescent="0.3"/>
    <row r="1108" s="24" customFormat="1" x14ac:dyDescent="0.3"/>
    <row r="1109" s="24" customFormat="1" x14ac:dyDescent="0.3"/>
    <row r="1110" s="24" customFormat="1" x14ac:dyDescent="0.3"/>
    <row r="1111" s="24" customFormat="1" x14ac:dyDescent="0.3"/>
    <row r="1112" s="24" customFormat="1" x14ac:dyDescent="0.3"/>
    <row r="1113" s="24" customFormat="1" x14ac:dyDescent="0.3"/>
    <row r="1114" s="24" customFormat="1" x14ac:dyDescent="0.3"/>
    <row r="1115" s="24" customFormat="1" x14ac:dyDescent="0.3"/>
    <row r="1116" s="24" customFormat="1" x14ac:dyDescent="0.3"/>
    <row r="1117" s="24" customFormat="1" x14ac:dyDescent="0.3"/>
    <row r="1118" s="24" customFormat="1" x14ac:dyDescent="0.3"/>
    <row r="1119" s="24" customFormat="1" x14ac:dyDescent="0.3"/>
    <row r="1120" s="24" customFormat="1" x14ac:dyDescent="0.3"/>
    <row r="1121" s="24" customFormat="1" x14ac:dyDescent="0.3"/>
    <row r="1122" s="24" customFormat="1" x14ac:dyDescent="0.3"/>
    <row r="1123" s="24" customFormat="1" x14ac:dyDescent="0.3"/>
    <row r="1124" s="24" customFormat="1" x14ac:dyDescent="0.3"/>
    <row r="1125" s="24" customFormat="1" x14ac:dyDescent="0.3"/>
    <row r="1126" s="24" customFormat="1" x14ac:dyDescent="0.3"/>
    <row r="1127" s="24" customFormat="1" x14ac:dyDescent="0.3"/>
    <row r="1128" s="24" customFormat="1" x14ac:dyDescent="0.3"/>
    <row r="1129" s="24" customFormat="1" x14ac:dyDescent="0.3"/>
    <row r="1130" s="24" customFormat="1" x14ac:dyDescent="0.3"/>
    <row r="1131" s="24" customFormat="1" x14ac:dyDescent="0.3"/>
    <row r="1132" s="24" customFormat="1" x14ac:dyDescent="0.3"/>
    <row r="1133" s="24" customFormat="1" x14ac:dyDescent="0.3"/>
    <row r="1134" s="24" customFormat="1" x14ac:dyDescent="0.3"/>
    <row r="1135" s="24" customFormat="1" x14ac:dyDescent="0.3"/>
    <row r="1136" s="24" customFormat="1" x14ac:dyDescent="0.3"/>
    <row r="1137" s="24" customFormat="1" x14ac:dyDescent="0.3"/>
    <row r="1138" s="24" customFormat="1" x14ac:dyDescent="0.3"/>
    <row r="1139" s="24" customFormat="1" x14ac:dyDescent="0.3"/>
    <row r="1140" s="24" customFormat="1" x14ac:dyDescent="0.3"/>
    <row r="1141" s="24" customFormat="1" x14ac:dyDescent="0.3"/>
    <row r="1142" s="24" customFormat="1" x14ac:dyDescent="0.3"/>
    <row r="1143" s="24" customFormat="1" x14ac:dyDescent="0.3"/>
    <row r="1144" s="24" customFormat="1" x14ac:dyDescent="0.3"/>
    <row r="1145" s="24" customFormat="1" x14ac:dyDescent="0.3"/>
    <row r="1146" s="24" customFormat="1" x14ac:dyDescent="0.3"/>
    <row r="1147" s="24" customFormat="1" x14ac:dyDescent="0.3"/>
    <row r="1148" s="24" customFormat="1" x14ac:dyDescent="0.3"/>
    <row r="1149" s="24" customFormat="1" x14ac:dyDescent="0.3"/>
    <row r="1150" s="24" customFormat="1" x14ac:dyDescent="0.3"/>
    <row r="1151" s="24" customFormat="1" x14ac:dyDescent="0.3"/>
    <row r="1152" s="24" customFormat="1" x14ac:dyDescent="0.3"/>
    <row r="1153" s="24" customFormat="1" x14ac:dyDescent="0.3"/>
    <row r="1154" s="24" customFormat="1" x14ac:dyDescent="0.3"/>
    <row r="1155" s="24" customFormat="1" x14ac:dyDescent="0.3"/>
    <row r="1156" s="24" customFormat="1" x14ac:dyDescent="0.3"/>
    <row r="1157" s="24" customFormat="1" x14ac:dyDescent="0.3"/>
    <row r="1158" s="24" customFormat="1" x14ac:dyDescent="0.3"/>
    <row r="1159" s="24" customFormat="1" x14ac:dyDescent="0.3"/>
    <row r="1160" s="24" customFormat="1" x14ac:dyDescent="0.3"/>
    <row r="1161" s="24" customFormat="1" x14ac:dyDescent="0.3"/>
    <row r="1162" s="24" customFormat="1" x14ac:dyDescent="0.3"/>
    <row r="1163" s="24" customFormat="1" x14ac:dyDescent="0.3"/>
    <row r="1164" s="24" customFormat="1" x14ac:dyDescent="0.3"/>
    <row r="1165" s="24" customFormat="1" x14ac:dyDescent="0.3"/>
    <row r="1166" s="24" customFormat="1" x14ac:dyDescent="0.3"/>
    <row r="1167" s="24" customFormat="1" x14ac:dyDescent="0.3"/>
    <row r="1168" s="24" customFormat="1" x14ac:dyDescent="0.3"/>
    <row r="1169" s="24" customFormat="1" x14ac:dyDescent="0.3"/>
    <row r="1170" s="24" customFormat="1" x14ac:dyDescent="0.3"/>
    <row r="1171" s="24" customFormat="1" x14ac:dyDescent="0.3"/>
    <row r="1172" s="24" customFormat="1" x14ac:dyDescent="0.3"/>
    <row r="1173" s="24" customFormat="1" x14ac:dyDescent="0.3"/>
    <row r="1174" s="24" customFormat="1" x14ac:dyDescent="0.3"/>
    <row r="1175" s="24" customFormat="1" x14ac:dyDescent="0.3"/>
    <row r="1176" s="24" customFormat="1" x14ac:dyDescent="0.3"/>
    <row r="1177" s="24" customFormat="1" x14ac:dyDescent="0.3"/>
    <row r="1178" s="24" customFormat="1" x14ac:dyDescent="0.3"/>
    <row r="1179" s="24" customFormat="1" x14ac:dyDescent="0.3"/>
    <row r="1180" s="24" customFormat="1" x14ac:dyDescent="0.3"/>
    <row r="1181" s="24" customFormat="1" x14ac:dyDescent="0.3"/>
    <row r="1182" s="24" customFormat="1" x14ac:dyDescent="0.3"/>
    <row r="1183" s="24" customFormat="1" x14ac:dyDescent="0.3"/>
    <row r="1184" s="24" customFormat="1" x14ac:dyDescent="0.3"/>
    <row r="1185" s="24" customFormat="1" x14ac:dyDescent="0.3"/>
    <row r="1186" s="24" customFormat="1" x14ac:dyDescent="0.3"/>
    <row r="1187" s="24" customFormat="1" x14ac:dyDescent="0.3"/>
    <row r="1188" s="24" customFormat="1" x14ac:dyDescent="0.3"/>
    <row r="1189" s="24" customFormat="1" x14ac:dyDescent="0.3"/>
    <row r="1190" s="24" customFormat="1" x14ac:dyDescent="0.3"/>
    <row r="1191" s="24" customFormat="1" x14ac:dyDescent="0.3"/>
    <row r="1192" s="24" customFormat="1" x14ac:dyDescent="0.3"/>
    <row r="1193" s="24" customFormat="1" x14ac:dyDescent="0.3"/>
    <row r="1194" s="24" customFormat="1" x14ac:dyDescent="0.3"/>
    <row r="1195" s="24" customFormat="1" x14ac:dyDescent="0.3"/>
    <row r="1196" s="24" customFormat="1" x14ac:dyDescent="0.3"/>
    <row r="1197" s="24" customFormat="1" x14ac:dyDescent="0.3"/>
    <row r="1198" s="24" customFormat="1" x14ac:dyDescent="0.3"/>
    <row r="1199" s="24" customFormat="1" x14ac:dyDescent="0.3"/>
    <row r="1200" s="24" customFormat="1" x14ac:dyDescent="0.3"/>
    <row r="1201" s="24" customFormat="1" x14ac:dyDescent="0.3"/>
    <row r="1202" s="24" customFormat="1" x14ac:dyDescent="0.3"/>
    <row r="1203" s="24" customFormat="1" x14ac:dyDescent="0.3"/>
    <row r="1204" s="24" customFormat="1" x14ac:dyDescent="0.3"/>
    <row r="1205" s="24" customFormat="1" x14ac:dyDescent="0.3"/>
    <row r="1206" s="24" customFormat="1" x14ac:dyDescent="0.3"/>
    <row r="1207" s="24" customFormat="1" x14ac:dyDescent="0.3"/>
    <row r="1208" s="24" customFormat="1" x14ac:dyDescent="0.3"/>
    <row r="1209" s="24" customFormat="1" x14ac:dyDescent="0.3"/>
    <row r="1210" s="24" customFormat="1" x14ac:dyDescent="0.3"/>
    <row r="1211" s="24" customFormat="1" x14ac:dyDescent="0.3"/>
    <row r="1212" s="24" customFormat="1" x14ac:dyDescent="0.3"/>
    <row r="1213" s="24" customFormat="1" x14ac:dyDescent="0.3"/>
    <row r="1214" s="24" customFormat="1" x14ac:dyDescent="0.3"/>
    <row r="1215" s="24" customFormat="1" x14ac:dyDescent="0.3"/>
    <row r="1216" s="24" customFormat="1" x14ac:dyDescent="0.3"/>
    <row r="1217" s="24" customFormat="1" x14ac:dyDescent="0.3"/>
    <row r="1218" s="24" customFormat="1" x14ac:dyDescent="0.3"/>
    <row r="1219" s="24" customFormat="1" x14ac:dyDescent="0.3"/>
    <row r="1220" s="24" customFormat="1" x14ac:dyDescent="0.3"/>
    <row r="1221" s="24" customFormat="1" x14ac:dyDescent="0.3"/>
    <row r="1222" s="24" customFormat="1" x14ac:dyDescent="0.3"/>
    <row r="1223" s="24" customFormat="1" x14ac:dyDescent="0.3"/>
    <row r="1224" s="24" customFormat="1" x14ac:dyDescent="0.3"/>
    <row r="1225" s="24" customFormat="1" x14ac:dyDescent="0.3"/>
    <row r="1226" s="24" customFormat="1" x14ac:dyDescent="0.3"/>
    <row r="1227" s="24" customFormat="1" x14ac:dyDescent="0.3"/>
    <row r="1228" s="24" customFormat="1" x14ac:dyDescent="0.3"/>
    <row r="1229" s="24" customFormat="1" x14ac:dyDescent="0.3"/>
    <row r="1230" s="24" customFormat="1" x14ac:dyDescent="0.3"/>
    <row r="1231" s="24" customFormat="1" x14ac:dyDescent="0.3"/>
    <row r="1232" s="24" customFormat="1" x14ac:dyDescent="0.3"/>
    <row r="1233" s="24" customFormat="1" x14ac:dyDescent="0.3"/>
    <row r="1234" s="24" customFormat="1" x14ac:dyDescent="0.3"/>
    <row r="1235" s="24" customFormat="1" x14ac:dyDescent="0.3"/>
    <row r="1236" s="24" customFormat="1" x14ac:dyDescent="0.3"/>
    <row r="1237" s="24" customFormat="1" x14ac:dyDescent="0.3"/>
    <row r="1238" s="24" customFormat="1" x14ac:dyDescent="0.3"/>
    <row r="1239" s="24" customFormat="1" x14ac:dyDescent="0.3"/>
    <row r="1240" s="24" customFormat="1" x14ac:dyDescent="0.3"/>
    <row r="1241" s="24" customFormat="1" x14ac:dyDescent="0.3"/>
    <row r="1242" s="24" customFormat="1" x14ac:dyDescent="0.3"/>
    <row r="1243" s="24" customFormat="1" x14ac:dyDescent="0.3"/>
    <row r="1244" s="24" customFormat="1" x14ac:dyDescent="0.3"/>
    <row r="1245" s="24" customFormat="1" x14ac:dyDescent="0.3"/>
    <row r="1246" s="24" customFormat="1" x14ac:dyDescent="0.3"/>
    <row r="1247" s="24" customFormat="1" x14ac:dyDescent="0.3"/>
    <row r="1248" s="24" customFormat="1" x14ac:dyDescent="0.3"/>
    <row r="1249" s="24" customFormat="1" x14ac:dyDescent="0.3"/>
    <row r="1250" s="24" customFormat="1" x14ac:dyDescent="0.3"/>
    <row r="1251" s="24" customFormat="1" x14ac:dyDescent="0.3"/>
    <row r="1252" s="24" customFormat="1" x14ac:dyDescent="0.3"/>
    <row r="1253" s="24" customFormat="1" x14ac:dyDescent="0.3"/>
    <row r="1254" s="24" customFormat="1" x14ac:dyDescent="0.3"/>
    <row r="1255" s="24" customFormat="1" x14ac:dyDescent="0.3"/>
    <row r="1256" s="24" customFormat="1" x14ac:dyDescent="0.3"/>
    <row r="1257" s="24" customFormat="1" x14ac:dyDescent="0.3"/>
    <row r="1258" s="24" customFormat="1" x14ac:dyDescent="0.3"/>
    <row r="1259" s="24" customFormat="1" x14ac:dyDescent="0.3"/>
    <row r="1260" s="24" customFormat="1" x14ac:dyDescent="0.3"/>
    <row r="1261" s="24" customFormat="1" x14ac:dyDescent="0.3"/>
    <row r="1262" s="24" customFormat="1" x14ac:dyDescent="0.3"/>
    <row r="1263" s="24" customFormat="1" x14ac:dyDescent="0.3"/>
    <row r="1264" s="24" customFormat="1" x14ac:dyDescent="0.3"/>
    <row r="1265" s="24" customFormat="1" x14ac:dyDescent="0.3"/>
    <row r="1266" s="24" customFormat="1" x14ac:dyDescent="0.3"/>
    <row r="1267" s="24" customFormat="1" x14ac:dyDescent="0.3"/>
    <row r="1268" s="24" customFormat="1" x14ac:dyDescent="0.3"/>
    <row r="1269" s="24" customFormat="1" x14ac:dyDescent="0.3"/>
    <row r="1270" s="24" customFormat="1" x14ac:dyDescent="0.3"/>
    <row r="1271" s="24" customFormat="1" x14ac:dyDescent="0.3"/>
    <row r="1272" s="24" customFormat="1" x14ac:dyDescent="0.3"/>
    <row r="1273" s="24" customFormat="1" x14ac:dyDescent="0.3"/>
    <row r="1274" s="24" customFormat="1" x14ac:dyDescent="0.3"/>
    <row r="1275" s="24" customFormat="1" x14ac:dyDescent="0.3"/>
    <row r="1276" s="24" customFormat="1" x14ac:dyDescent="0.3"/>
    <row r="1277" s="24" customFormat="1" x14ac:dyDescent="0.3"/>
    <row r="1278" s="24" customFormat="1" x14ac:dyDescent="0.3"/>
    <row r="1279" s="24" customFormat="1" x14ac:dyDescent="0.3"/>
    <row r="1280" s="24" customFormat="1" x14ac:dyDescent="0.3"/>
    <row r="1281" s="24" customFormat="1" x14ac:dyDescent="0.3"/>
    <row r="1282" s="24" customFormat="1" x14ac:dyDescent="0.3"/>
    <row r="1283" s="24" customFormat="1" x14ac:dyDescent="0.3"/>
    <row r="1284" s="24" customFormat="1" x14ac:dyDescent="0.3"/>
    <row r="1285" s="24" customFormat="1" x14ac:dyDescent="0.3"/>
    <row r="1286" s="24" customFormat="1" x14ac:dyDescent="0.3"/>
    <row r="1287" s="24" customFormat="1" x14ac:dyDescent="0.3"/>
    <row r="1288" s="24" customFormat="1" x14ac:dyDescent="0.3"/>
    <row r="1289" s="24" customFormat="1" x14ac:dyDescent="0.3"/>
    <row r="1290" s="24" customFormat="1" x14ac:dyDescent="0.3"/>
    <row r="1291" s="24" customFormat="1" x14ac:dyDescent="0.3"/>
    <row r="1292" s="24" customFormat="1" x14ac:dyDescent="0.3"/>
    <row r="1293" s="24" customFormat="1" x14ac:dyDescent="0.3"/>
    <row r="1294" s="24" customFormat="1" x14ac:dyDescent="0.3"/>
    <row r="1295" s="24" customFormat="1" x14ac:dyDescent="0.3"/>
    <row r="1296" s="24" customFormat="1" x14ac:dyDescent="0.3"/>
    <row r="1297" s="24" customFormat="1" x14ac:dyDescent="0.3"/>
    <row r="1298" s="24" customFormat="1" x14ac:dyDescent="0.3"/>
    <row r="1299" s="24" customFormat="1" x14ac:dyDescent="0.3"/>
    <row r="1300" s="24" customFormat="1" x14ac:dyDescent="0.3"/>
    <row r="1301" s="24" customFormat="1" x14ac:dyDescent="0.3"/>
    <row r="1302" s="24" customFormat="1" x14ac:dyDescent="0.3"/>
    <row r="1303" s="24" customFormat="1" x14ac:dyDescent="0.3"/>
    <row r="1304" s="24" customFormat="1" x14ac:dyDescent="0.3"/>
    <row r="1305" s="24" customFormat="1" x14ac:dyDescent="0.3"/>
    <row r="1306" s="24" customFormat="1" x14ac:dyDescent="0.3"/>
    <row r="1307" s="24" customFormat="1" x14ac:dyDescent="0.3"/>
    <row r="1308" s="24" customFormat="1" x14ac:dyDescent="0.3"/>
    <row r="1309" s="24" customFormat="1" x14ac:dyDescent="0.3"/>
    <row r="1310" s="24" customFormat="1" x14ac:dyDescent="0.3"/>
    <row r="1311" s="24" customFormat="1" x14ac:dyDescent="0.3"/>
    <row r="1312" s="24" customFormat="1" x14ac:dyDescent="0.3"/>
    <row r="1313" s="24" customFormat="1" x14ac:dyDescent="0.3"/>
    <row r="1314" s="24" customFormat="1" x14ac:dyDescent="0.3"/>
    <row r="1315" s="24" customFormat="1" x14ac:dyDescent="0.3"/>
    <row r="1316" s="24" customFormat="1" x14ac:dyDescent="0.3"/>
    <row r="1317" s="24" customFormat="1" x14ac:dyDescent="0.3"/>
    <row r="1318" s="24" customFormat="1" x14ac:dyDescent="0.3"/>
    <row r="1319" s="24" customFormat="1" x14ac:dyDescent="0.3"/>
    <row r="1320" s="24" customFormat="1" x14ac:dyDescent="0.3"/>
    <row r="1321" s="24" customFormat="1" x14ac:dyDescent="0.3"/>
    <row r="1322" s="24" customFormat="1" x14ac:dyDescent="0.3"/>
    <row r="1323" s="24" customFormat="1" x14ac:dyDescent="0.3"/>
    <row r="1324" s="24" customFormat="1" x14ac:dyDescent="0.3"/>
    <row r="1325" s="24" customFormat="1" x14ac:dyDescent="0.3"/>
    <row r="1326" s="24" customFormat="1" x14ac:dyDescent="0.3"/>
    <row r="1327" s="24" customFormat="1" x14ac:dyDescent="0.3"/>
    <row r="1328" s="24" customFormat="1" x14ac:dyDescent="0.3"/>
    <row r="1329" s="24" customFormat="1" x14ac:dyDescent="0.3"/>
    <row r="1330" s="24" customFormat="1" x14ac:dyDescent="0.3"/>
    <row r="1331" s="24" customFormat="1" x14ac:dyDescent="0.3"/>
    <row r="1332" s="24" customFormat="1" x14ac:dyDescent="0.3"/>
    <row r="1333" s="24" customFormat="1" x14ac:dyDescent="0.3"/>
    <row r="1334" s="24" customFormat="1" x14ac:dyDescent="0.3"/>
    <row r="1335" s="24" customFormat="1" x14ac:dyDescent="0.3"/>
    <row r="1336" s="24" customFormat="1" x14ac:dyDescent="0.3"/>
    <row r="1337" s="24" customFormat="1" x14ac:dyDescent="0.3"/>
    <row r="1338" s="24" customFormat="1" x14ac:dyDescent="0.3"/>
    <row r="1339" s="24" customFormat="1" x14ac:dyDescent="0.3"/>
    <row r="1340" s="24" customFormat="1" x14ac:dyDescent="0.3"/>
    <row r="1341" s="24" customFormat="1" x14ac:dyDescent="0.3"/>
    <row r="1342" s="24" customFormat="1" x14ac:dyDescent="0.3"/>
    <row r="1343" s="24" customFormat="1" x14ac:dyDescent="0.3"/>
    <row r="1344" s="24" customFormat="1" x14ac:dyDescent="0.3"/>
    <row r="1345" s="24" customFormat="1" x14ac:dyDescent="0.3"/>
    <row r="1346" s="24" customFormat="1" x14ac:dyDescent="0.3"/>
    <row r="1347" s="24" customFormat="1" x14ac:dyDescent="0.3"/>
    <row r="1348" s="24" customFormat="1" x14ac:dyDescent="0.3"/>
    <row r="1349" s="24" customFormat="1" x14ac:dyDescent="0.3"/>
    <row r="1350" s="24" customFormat="1" x14ac:dyDescent="0.3"/>
    <row r="1351" s="24" customFormat="1" x14ac:dyDescent="0.3"/>
    <row r="1352" s="24" customFormat="1" x14ac:dyDescent="0.3"/>
    <row r="1353" s="24" customFormat="1" x14ac:dyDescent="0.3"/>
    <row r="1354" s="24" customFormat="1" x14ac:dyDescent="0.3"/>
    <row r="1355" s="24" customFormat="1" x14ac:dyDescent="0.3"/>
    <row r="1356" s="24" customFormat="1" x14ac:dyDescent="0.3"/>
    <row r="1357" s="24" customFormat="1" x14ac:dyDescent="0.3"/>
    <row r="1358" s="24" customFormat="1" x14ac:dyDescent="0.3"/>
    <row r="1359" s="24" customFormat="1" x14ac:dyDescent="0.3"/>
    <row r="1360" s="24" customFormat="1" x14ac:dyDescent="0.3"/>
    <row r="1361" s="24" customFormat="1" x14ac:dyDescent="0.3"/>
    <row r="1362" s="24" customFormat="1" x14ac:dyDescent="0.3"/>
    <row r="1363" s="24" customFormat="1" x14ac:dyDescent="0.3"/>
    <row r="1364" s="24" customFormat="1" x14ac:dyDescent="0.3"/>
    <row r="1365" s="24" customFormat="1" x14ac:dyDescent="0.3"/>
    <row r="1366" s="24" customFormat="1" x14ac:dyDescent="0.3"/>
    <row r="1367" s="24" customFormat="1" x14ac:dyDescent="0.3"/>
    <row r="1368" s="24" customFormat="1" x14ac:dyDescent="0.3"/>
    <row r="1369" s="24" customFormat="1" x14ac:dyDescent="0.3"/>
    <row r="1370" s="24" customFormat="1" x14ac:dyDescent="0.3"/>
    <row r="1371" s="24" customFormat="1" x14ac:dyDescent="0.3"/>
    <row r="1372" s="24" customFormat="1" x14ac:dyDescent="0.3"/>
    <row r="1373" s="24" customFormat="1" x14ac:dyDescent="0.3"/>
    <row r="1374" s="24" customFormat="1" x14ac:dyDescent="0.3"/>
    <row r="1375" s="24" customFormat="1" x14ac:dyDescent="0.3"/>
    <row r="1376" s="24" customFormat="1" x14ac:dyDescent="0.3"/>
    <row r="1377" s="24" customFormat="1" x14ac:dyDescent="0.3"/>
    <row r="1378" s="24" customFormat="1" x14ac:dyDescent="0.3"/>
    <row r="1379" s="24" customFormat="1" x14ac:dyDescent="0.3"/>
    <row r="1380" s="24" customFormat="1" x14ac:dyDescent="0.3"/>
    <row r="1381" s="24" customFormat="1" x14ac:dyDescent="0.3"/>
    <row r="1382" s="24" customFormat="1" x14ac:dyDescent="0.3"/>
    <row r="1383" s="24" customFormat="1" x14ac:dyDescent="0.3"/>
    <row r="1384" s="24" customFormat="1" x14ac:dyDescent="0.3"/>
    <row r="1385" s="24" customFormat="1" x14ac:dyDescent="0.3"/>
    <row r="1386" s="24" customFormat="1" x14ac:dyDescent="0.3"/>
    <row r="1387" s="24" customFormat="1" x14ac:dyDescent="0.3"/>
    <row r="1388" s="24" customFormat="1" x14ac:dyDescent="0.3"/>
    <row r="1389" s="24" customFormat="1" x14ac:dyDescent="0.3"/>
    <row r="1390" s="24" customFormat="1" x14ac:dyDescent="0.3"/>
    <row r="1391" s="24" customFormat="1" x14ac:dyDescent="0.3"/>
    <row r="1392" s="24" customFormat="1" x14ac:dyDescent="0.3"/>
    <row r="1393" s="24" customFormat="1" x14ac:dyDescent="0.3"/>
    <row r="1394" s="24" customFormat="1" x14ac:dyDescent="0.3"/>
    <row r="1395" s="24" customFormat="1" x14ac:dyDescent="0.3"/>
    <row r="1396" s="24" customFormat="1" x14ac:dyDescent="0.3"/>
    <row r="1397" s="24" customFormat="1" x14ac:dyDescent="0.3"/>
    <row r="1398" s="24" customFormat="1" x14ac:dyDescent="0.3"/>
    <row r="1399" s="24" customFormat="1" x14ac:dyDescent="0.3"/>
    <row r="1400" s="24" customFormat="1" x14ac:dyDescent="0.3"/>
    <row r="1401" s="24" customFormat="1" x14ac:dyDescent="0.3"/>
    <row r="1402" s="24" customFormat="1" x14ac:dyDescent="0.3"/>
    <row r="1403" s="24" customFormat="1" x14ac:dyDescent="0.3"/>
    <row r="1404" s="24" customFormat="1" x14ac:dyDescent="0.3"/>
    <row r="1405" s="24" customFormat="1" x14ac:dyDescent="0.3"/>
    <row r="1406" s="24" customFormat="1" x14ac:dyDescent="0.3"/>
    <row r="1407" s="24" customFormat="1" x14ac:dyDescent="0.3"/>
    <row r="1408" s="24" customFormat="1" x14ac:dyDescent="0.3"/>
    <row r="1409" s="24" customFormat="1" x14ac:dyDescent="0.3"/>
    <row r="1410" s="24" customFormat="1" x14ac:dyDescent="0.3"/>
    <row r="1411" s="24" customFormat="1" x14ac:dyDescent="0.3"/>
    <row r="1412" s="24" customFormat="1" x14ac:dyDescent="0.3"/>
    <row r="1413" s="24" customFormat="1" x14ac:dyDescent="0.3"/>
    <row r="1414" s="24" customFormat="1" x14ac:dyDescent="0.3"/>
    <row r="1415" s="24" customFormat="1" x14ac:dyDescent="0.3"/>
    <row r="1416" s="24" customFormat="1" x14ac:dyDescent="0.3"/>
    <row r="1417" s="24" customFormat="1" x14ac:dyDescent="0.3"/>
    <row r="1418" s="24" customFormat="1" x14ac:dyDescent="0.3"/>
    <row r="1419" s="24" customFormat="1" x14ac:dyDescent="0.3"/>
    <row r="1420" s="24" customFormat="1" x14ac:dyDescent="0.3"/>
    <row r="1421" s="24" customFormat="1" x14ac:dyDescent="0.3"/>
    <row r="1422" s="24" customFormat="1" x14ac:dyDescent="0.3"/>
    <row r="1423" s="24" customFormat="1" x14ac:dyDescent="0.3"/>
    <row r="1424" s="24" customFormat="1" x14ac:dyDescent="0.3"/>
    <row r="1425" s="24" customFormat="1" x14ac:dyDescent="0.3"/>
    <row r="1426" s="24" customFormat="1" x14ac:dyDescent="0.3"/>
    <row r="1427" s="24" customFormat="1" x14ac:dyDescent="0.3"/>
    <row r="1428" s="24" customFormat="1" x14ac:dyDescent="0.3"/>
    <row r="1429" s="24" customFormat="1" x14ac:dyDescent="0.3"/>
    <row r="1430" s="24" customFormat="1" x14ac:dyDescent="0.3"/>
    <row r="1431" s="24" customFormat="1" x14ac:dyDescent="0.3"/>
    <row r="1432" s="24" customFormat="1" x14ac:dyDescent="0.3"/>
    <row r="1433" s="24" customFormat="1" x14ac:dyDescent="0.3"/>
    <row r="1434" s="24" customFormat="1" x14ac:dyDescent="0.3"/>
    <row r="1435" s="24" customFormat="1" x14ac:dyDescent="0.3"/>
    <row r="1436" s="24" customFormat="1" x14ac:dyDescent="0.3"/>
    <row r="1437" s="24" customFormat="1" x14ac:dyDescent="0.3"/>
    <row r="1438" s="24" customFormat="1" x14ac:dyDescent="0.3"/>
    <row r="1439" s="24" customFormat="1" x14ac:dyDescent="0.3"/>
    <row r="1440" s="24" customFormat="1" x14ac:dyDescent="0.3"/>
    <row r="1441" s="24" customFormat="1" x14ac:dyDescent="0.3"/>
    <row r="1442" s="24" customFormat="1" x14ac:dyDescent="0.3"/>
    <row r="1443" s="24" customFormat="1" x14ac:dyDescent="0.3"/>
    <row r="1444" s="24" customFormat="1" x14ac:dyDescent="0.3"/>
    <row r="1445" s="24" customFormat="1" x14ac:dyDescent="0.3"/>
    <row r="1446" s="24" customFormat="1" x14ac:dyDescent="0.3"/>
    <row r="1447" s="24" customFormat="1" x14ac:dyDescent="0.3"/>
    <row r="1448" s="24" customFormat="1" x14ac:dyDescent="0.3"/>
    <row r="1449" s="24" customFormat="1" x14ac:dyDescent="0.3"/>
    <row r="1450" s="24" customFormat="1" x14ac:dyDescent="0.3"/>
    <row r="1451" s="24" customFormat="1" x14ac:dyDescent="0.3"/>
    <row r="1452" s="24" customFormat="1" x14ac:dyDescent="0.3"/>
    <row r="1453" s="24" customFormat="1" x14ac:dyDescent="0.3"/>
    <row r="1454" s="24" customFormat="1" x14ac:dyDescent="0.3"/>
    <row r="1455" s="24" customFormat="1" x14ac:dyDescent="0.3"/>
    <row r="1456" s="24" customFormat="1" x14ac:dyDescent="0.3"/>
    <row r="1457" s="24" customFormat="1" x14ac:dyDescent="0.3"/>
    <row r="1458" s="24" customFormat="1" x14ac:dyDescent="0.3"/>
    <row r="1459" s="24" customFormat="1" x14ac:dyDescent="0.3"/>
    <row r="1460" s="24" customFormat="1" x14ac:dyDescent="0.3"/>
    <row r="1461" s="24" customFormat="1" x14ac:dyDescent="0.3"/>
    <row r="1462" s="24" customFormat="1" x14ac:dyDescent="0.3"/>
    <row r="1463" s="24" customFormat="1" x14ac:dyDescent="0.3"/>
    <row r="1464" s="24" customFormat="1" x14ac:dyDescent="0.3"/>
    <row r="1465" s="24" customFormat="1" x14ac:dyDescent="0.3"/>
    <row r="1466" s="24" customFormat="1" x14ac:dyDescent="0.3"/>
    <row r="1467" s="24" customFormat="1" x14ac:dyDescent="0.3"/>
    <row r="1468" s="24" customFormat="1" x14ac:dyDescent="0.3"/>
    <row r="1469" s="24" customFormat="1" x14ac:dyDescent="0.3"/>
    <row r="1470" s="24" customFormat="1" x14ac:dyDescent="0.3"/>
    <row r="1471" s="24" customFormat="1" x14ac:dyDescent="0.3"/>
    <row r="1472" s="24" customFormat="1" x14ac:dyDescent="0.3"/>
    <row r="1473" s="24" customFormat="1" x14ac:dyDescent="0.3"/>
    <row r="1474" s="24" customFormat="1" x14ac:dyDescent="0.3"/>
    <row r="1475" s="24" customFormat="1" x14ac:dyDescent="0.3"/>
    <row r="1476" s="24" customFormat="1" x14ac:dyDescent="0.3"/>
    <row r="1477" s="24" customFormat="1" x14ac:dyDescent="0.3"/>
    <row r="1478" s="24" customFormat="1" x14ac:dyDescent="0.3"/>
    <row r="1479" s="24" customFormat="1" x14ac:dyDescent="0.3"/>
    <row r="1480" s="24" customFormat="1" x14ac:dyDescent="0.3"/>
    <row r="1481" s="24" customFormat="1" x14ac:dyDescent="0.3"/>
    <row r="1482" s="24" customFormat="1" x14ac:dyDescent="0.3"/>
    <row r="1483" s="24" customFormat="1" x14ac:dyDescent="0.3"/>
    <row r="1484" s="24" customFormat="1" x14ac:dyDescent="0.3"/>
    <row r="1485" s="24" customFormat="1" x14ac:dyDescent="0.3"/>
    <row r="1486" s="24" customFormat="1" x14ac:dyDescent="0.3"/>
    <row r="1487" s="24" customFormat="1" x14ac:dyDescent="0.3"/>
    <row r="1488" s="24" customFormat="1" x14ac:dyDescent="0.3"/>
    <row r="1489" s="24" customFormat="1" x14ac:dyDescent="0.3"/>
    <row r="1490" s="24" customFormat="1" x14ac:dyDescent="0.3"/>
    <row r="1491" s="24" customFormat="1" x14ac:dyDescent="0.3"/>
    <row r="1492" s="24" customFormat="1" x14ac:dyDescent="0.3"/>
    <row r="1493" s="24" customFormat="1" x14ac:dyDescent="0.3"/>
    <row r="1494" s="24" customFormat="1" x14ac:dyDescent="0.3"/>
    <row r="1495" s="24" customFormat="1" x14ac:dyDescent="0.3"/>
    <row r="1496" s="24" customFormat="1" x14ac:dyDescent="0.3"/>
    <row r="1497" s="24" customFormat="1" x14ac:dyDescent="0.3"/>
    <row r="1498" s="24" customFormat="1" x14ac:dyDescent="0.3"/>
    <row r="1499" s="24" customFormat="1" x14ac:dyDescent="0.3"/>
    <row r="1500" s="24" customFormat="1" x14ac:dyDescent="0.3"/>
    <row r="1501" s="24" customFormat="1" x14ac:dyDescent="0.3"/>
    <row r="1502" s="24" customFormat="1" x14ac:dyDescent="0.3"/>
    <row r="1503" s="24" customFormat="1" x14ac:dyDescent="0.3"/>
    <row r="1504" s="24" customFormat="1" x14ac:dyDescent="0.3"/>
    <row r="1505" s="24" customFormat="1" x14ac:dyDescent="0.3"/>
    <row r="1506" s="24" customFormat="1" x14ac:dyDescent="0.3"/>
    <row r="1507" s="24" customFormat="1" x14ac:dyDescent="0.3"/>
    <row r="1508" s="24" customFormat="1" x14ac:dyDescent="0.3"/>
    <row r="1509" s="24" customFormat="1" x14ac:dyDescent="0.3"/>
    <row r="1510" s="24" customFormat="1" x14ac:dyDescent="0.3"/>
    <row r="1511" s="24" customFormat="1" x14ac:dyDescent="0.3"/>
    <row r="1512" s="24" customFormat="1" x14ac:dyDescent="0.3"/>
    <row r="1513" s="24" customFormat="1" x14ac:dyDescent="0.3"/>
    <row r="1514" s="24" customFormat="1" x14ac:dyDescent="0.3"/>
    <row r="1515" s="24" customFormat="1" x14ac:dyDescent="0.3"/>
    <row r="1516" s="24" customFormat="1" x14ac:dyDescent="0.3"/>
    <row r="1517" s="24" customFormat="1" x14ac:dyDescent="0.3"/>
    <row r="1518" s="24" customFormat="1" x14ac:dyDescent="0.3"/>
    <row r="1519" s="24" customFormat="1" x14ac:dyDescent="0.3"/>
    <row r="1520" s="24" customFormat="1" x14ac:dyDescent="0.3"/>
    <row r="1521" s="24" customFormat="1" x14ac:dyDescent="0.3"/>
    <row r="1522" s="24" customFormat="1" x14ac:dyDescent="0.3"/>
    <row r="1523" s="24" customFormat="1" x14ac:dyDescent="0.3"/>
    <row r="1524" s="24" customFormat="1" x14ac:dyDescent="0.3"/>
    <row r="1525" s="24" customFormat="1" x14ac:dyDescent="0.3"/>
    <row r="1526" s="24" customFormat="1" x14ac:dyDescent="0.3"/>
    <row r="1527" s="24" customFormat="1" x14ac:dyDescent="0.3"/>
    <row r="1528" s="24" customFormat="1" x14ac:dyDescent="0.3"/>
    <row r="1529" s="24" customFormat="1" x14ac:dyDescent="0.3"/>
    <row r="1530" s="24" customFormat="1" x14ac:dyDescent="0.3"/>
    <row r="1531" s="24" customFormat="1" x14ac:dyDescent="0.3"/>
    <row r="1532" s="24" customFormat="1" x14ac:dyDescent="0.3"/>
    <row r="1533" s="24" customFormat="1" x14ac:dyDescent="0.3"/>
    <row r="1534" s="24" customFormat="1" x14ac:dyDescent="0.3"/>
    <row r="1535" s="24" customFormat="1" x14ac:dyDescent="0.3"/>
    <row r="1536" s="24" customFormat="1" x14ac:dyDescent="0.3"/>
    <row r="1537" s="24" customFormat="1" x14ac:dyDescent="0.3"/>
    <row r="1538" s="24" customFormat="1" x14ac:dyDescent="0.3"/>
    <row r="1539" s="24" customFormat="1" x14ac:dyDescent="0.3"/>
    <row r="1540" s="24" customFormat="1" x14ac:dyDescent="0.3"/>
    <row r="1541" s="24" customFormat="1" x14ac:dyDescent="0.3"/>
    <row r="1542" s="24" customFormat="1" x14ac:dyDescent="0.3"/>
    <row r="1543" s="24" customFormat="1" x14ac:dyDescent="0.3"/>
    <row r="1544" s="24" customFormat="1" x14ac:dyDescent="0.3"/>
    <row r="1545" s="24" customFormat="1" x14ac:dyDescent="0.3"/>
    <row r="1546" s="24" customFormat="1" x14ac:dyDescent="0.3"/>
    <row r="1547" s="24" customFormat="1" x14ac:dyDescent="0.3"/>
    <row r="1548" s="24" customFormat="1" x14ac:dyDescent="0.3"/>
    <row r="1549" s="24" customFormat="1" x14ac:dyDescent="0.3"/>
    <row r="1550" s="24" customFormat="1" x14ac:dyDescent="0.3"/>
    <row r="1551" s="24" customFormat="1" x14ac:dyDescent="0.3"/>
    <row r="1552" s="24" customFormat="1" x14ac:dyDescent="0.3"/>
    <row r="1553" s="24" customFormat="1" x14ac:dyDescent="0.3"/>
    <row r="1554" s="24" customFormat="1" x14ac:dyDescent="0.3"/>
    <row r="1555" s="24" customFormat="1" x14ac:dyDescent="0.3"/>
    <row r="1556" s="24" customFormat="1" x14ac:dyDescent="0.3"/>
    <row r="1557" s="24" customFormat="1" x14ac:dyDescent="0.3"/>
    <row r="1558" s="24" customFormat="1" x14ac:dyDescent="0.3"/>
    <row r="1559" s="24" customFormat="1" x14ac:dyDescent="0.3"/>
    <row r="1560" s="24" customFormat="1" x14ac:dyDescent="0.3"/>
    <row r="1561" s="24" customFormat="1" x14ac:dyDescent="0.3"/>
    <row r="1562" s="24" customFormat="1" x14ac:dyDescent="0.3"/>
    <row r="1563" s="24" customFormat="1" x14ac:dyDescent="0.3"/>
    <row r="1564" s="24" customFormat="1" x14ac:dyDescent="0.3"/>
    <row r="1565" s="24" customFormat="1" x14ac:dyDescent="0.3"/>
    <row r="1566" s="24" customFormat="1" x14ac:dyDescent="0.3"/>
    <row r="1567" s="24" customFormat="1" x14ac:dyDescent="0.3"/>
    <row r="1568" s="24" customFormat="1" x14ac:dyDescent="0.3"/>
    <row r="1569" s="24" customFormat="1" x14ac:dyDescent="0.3"/>
    <row r="1570" s="24" customFormat="1" x14ac:dyDescent="0.3"/>
    <row r="1571" s="24" customFormat="1" x14ac:dyDescent="0.3"/>
    <row r="1572" s="24" customFormat="1" x14ac:dyDescent="0.3"/>
    <row r="1573" s="24" customFormat="1" x14ac:dyDescent="0.3"/>
    <row r="1574" s="24" customFormat="1" x14ac:dyDescent="0.3"/>
    <row r="1575" s="24" customFormat="1" x14ac:dyDescent="0.3"/>
    <row r="1576" s="24" customFormat="1" x14ac:dyDescent="0.3"/>
    <row r="1577" s="24" customFormat="1" x14ac:dyDescent="0.3"/>
    <row r="1578" s="24" customFormat="1" x14ac:dyDescent="0.3"/>
    <row r="1579" s="24" customFormat="1" x14ac:dyDescent="0.3"/>
    <row r="1580" s="24" customFormat="1" x14ac:dyDescent="0.3"/>
    <row r="1581" s="24" customFormat="1" x14ac:dyDescent="0.3"/>
    <row r="1582" s="24" customFormat="1" x14ac:dyDescent="0.3"/>
    <row r="1583" s="24" customFormat="1" x14ac:dyDescent="0.3"/>
    <row r="1584" s="24" customFormat="1" x14ac:dyDescent="0.3"/>
    <row r="1585" s="24" customFormat="1" x14ac:dyDescent="0.3"/>
    <row r="1586" s="24" customFormat="1" x14ac:dyDescent="0.3"/>
    <row r="1587" s="24" customFormat="1" x14ac:dyDescent="0.3"/>
    <row r="1588" s="24" customFormat="1" x14ac:dyDescent="0.3"/>
    <row r="1589" s="24" customFormat="1" x14ac:dyDescent="0.3"/>
    <row r="1590" s="24" customFormat="1" x14ac:dyDescent="0.3"/>
    <row r="1591" s="24" customFormat="1" x14ac:dyDescent="0.3"/>
    <row r="1592" s="24" customFormat="1" x14ac:dyDescent="0.3"/>
    <row r="1593" s="24" customFormat="1" x14ac:dyDescent="0.3"/>
    <row r="1594" s="24" customFormat="1" x14ac:dyDescent="0.3"/>
    <row r="1595" s="24" customFormat="1" x14ac:dyDescent="0.3"/>
    <row r="1596" s="24" customFormat="1" x14ac:dyDescent="0.3"/>
    <row r="1597" s="24" customFormat="1" x14ac:dyDescent="0.3"/>
    <row r="1598" s="24" customFormat="1" x14ac:dyDescent="0.3"/>
    <row r="1599" s="24" customFormat="1" x14ac:dyDescent="0.3"/>
    <row r="1600" s="24" customFormat="1" x14ac:dyDescent="0.3"/>
    <row r="1601" s="24" customFormat="1" x14ac:dyDescent="0.3"/>
    <row r="1602" s="24" customFormat="1" x14ac:dyDescent="0.3"/>
    <row r="1603" s="24" customFormat="1" x14ac:dyDescent="0.3"/>
    <row r="1604" s="24" customFormat="1" x14ac:dyDescent="0.3"/>
    <row r="1605" s="24" customFormat="1" x14ac:dyDescent="0.3"/>
    <row r="1606" s="24" customFormat="1" x14ac:dyDescent="0.3"/>
    <row r="1607" s="24" customFormat="1" x14ac:dyDescent="0.3"/>
    <row r="1608" s="24" customFormat="1" x14ac:dyDescent="0.3"/>
    <row r="1609" s="24" customFormat="1" x14ac:dyDescent="0.3"/>
    <row r="1610" s="24" customFormat="1" x14ac:dyDescent="0.3"/>
    <row r="1611" s="24" customFormat="1" x14ac:dyDescent="0.3"/>
    <row r="1612" s="24" customFormat="1" x14ac:dyDescent="0.3"/>
    <row r="1613" s="24" customFormat="1" x14ac:dyDescent="0.3"/>
    <row r="1614" s="24" customFormat="1" x14ac:dyDescent="0.3"/>
    <row r="1615" s="24" customFormat="1" x14ac:dyDescent="0.3"/>
    <row r="1616" s="24" customFormat="1" x14ac:dyDescent="0.3"/>
    <row r="1617" s="24" customFormat="1" x14ac:dyDescent="0.3"/>
    <row r="1618" s="24" customFormat="1" x14ac:dyDescent="0.3"/>
    <row r="1619" s="24" customFormat="1" x14ac:dyDescent="0.3"/>
    <row r="1620" s="24" customFormat="1" x14ac:dyDescent="0.3"/>
    <row r="1621" s="24" customFormat="1" x14ac:dyDescent="0.3"/>
    <row r="1622" s="24" customFormat="1" x14ac:dyDescent="0.3"/>
    <row r="1623" s="24" customFormat="1" x14ac:dyDescent="0.3"/>
    <row r="1624" s="24" customFormat="1" x14ac:dyDescent="0.3"/>
    <row r="1625" s="24" customFormat="1" x14ac:dyDescent="0.3"/>
    <row r="1626" s="24" customFormat="1" x14ac:dyDescent="0.3"/>
    <row r="1627" s="24" customFormat="1" x14ac:dyDescent="0.3"/>
    <row r="1628" s="24" customFormat="1" x14ac:dyDescent="0.3"/>
    <row r="1629" s="24" customFormat="1" x14ac:dyDescent="0.3"/>
    <row r="1630" s="24" customFormat="1" x14ac:dyDescent="0.3"/>
    <row r="1631" s="24" customFormat="1" x14ac:dyDescent="0.3"/>
    <row r="1632" s="24" customFormat="1" x14ac:dyDescent="0.3"/>
    <row r="1633" s="24" customFormat="1" x14ac:dyDescent="0.3"/>
    <row r="1634" s="24" customFormat="1" x14ac:dyDescent="0.3"/>
    <row r="1635" s="24" customFormat="1" x14ac:dyDescent="0.3"/>
    <row r="1636" s="24" customFormat="1" x14ac:dyDescent="0.3"/>
    <row r="1637" s="24" customFormat="1" x14ac:dyDescent="0.3"/>
    <row r="1638" s="24" customFormat="1" x14ac:dyDescent="0.3"/>
    <row r="1639" s="24" customFormat="1" x14ac:dyDescent="0.3"/>
    <row r="1640" s="24" customFormat="1" x14ac:dyDescent="0.3"/>
    <row r="1641" s="24" customFormat="1" x14ac:dyDescent="0.3"/>
    <row r="1642" s="24" customFormat="1" x14ac:dyDescent="0.3"/>
    <row r="1643" s="24" customFormat="1" x14ac:dyDescent="0.3"/>
    <row r="1644" s="24" customFormat="1" x14ac:dyDescent="0.3"/>
    <row r="1645" s="24" customFormat="1" x14ac:dyDescent="0.3"/>
    <row r="1646" s="24" customFormat="1" x14ac:dyDescent="0.3"/>
    <row r="1647" s="24" customFormat="1" x14ac:dyDescent="0.3"/>
    <row r="1648" s="24" customFormat="1" x14ac:dyDescent="0.3"/>
    <row r="1649" s="24" customFormat="1" x14ac:dyDescent="0.3"/>
    <row r="1650" s="24" customFormat="1" x14ac:dyDescent="0.3"/>
    <row r="1651" s="24" customFormat="1" x14ac:dyDescent="0.3"/>
    <row r="1652" s="24" customFormat="1" x14ac:dyDescent="0.3"/>
    <row r="1653" s="24" customFormat="1" x14ac:dyDescent="0.3"/>
    <row r="1654" s="24" customFormat="1" x14ac:dyDescent="0.3"/>
    <row r="1655" s="24" customFormat="1" x14ac:dyDescent="0.3"/>
    <row r="1656" s="24" customFormat="1" x14ac:dyDescent="0.3"/>
    <row r="1657" s="24" customFormat="1" x14ac:dyDescent="0.3"/>
    <row r="1658" s="24" customFormat="1" x14ac:dyDescent="0.3"/>
    <row r="1659" s="24" customFormat="1" x14ac:dyDescent="0.3"/>
    <row r="1660" s="24" customFormat="1" x14ac:dyDescent="0.3"/>
    <row r="1661" s="24" customFormat="1" x14ac:dyDescent="0.3"/>
    <row r="1662" s="24" customFormat="1" x14ac:dyDescent="0.3"/>
    <row r="1663" s="24" customFormat="1" x14ac:dyDescent="0.3"/>
    <row r="1664" s="24" customFormat="1" x14ac:dyDescent="0.3"/>
    <row r="1665" s="24" customFormat="1" x14ac:dyDescent="0.3"/>
    <row r="1666" s="24" customFormat="1" x14ac:dyDescent="0.3"/>
    <row r="1667" s="24" customFormat="1" x14ac:dyDescent="0.3"/>
    <row r="1668" s="24" customFormat="1" x14ac:dyDescent="0.3"/>
    <row r="1669" s="24" customFormat="1" x14ac:dyDescent="0.3"/>
    <row r="1670" s="24" customFormat="1" x14ac:dyDescent="0.3"/>
    <row r="1671" s="24" customFormat="1" x14ac:dyDescent="0.3"/>
    <row r="1672" s="24" customFormat="1" x14ac:dyDescent="0.3"/>
    <row r="1673" s="24" customFormat="1" x14ac:dyDescent="0.3"/>
    <row r="1674" s="24" customFormat="1" x14ac:dyDescent="0.3"/>
    <row r="1675" s="24" customFormat="1" x14ac:dyDescent="0.3"/>
    <row r="1676" s="24" customFormat="1" x14ac:dyDescent="0.3"/>
    <row r="1677" s="24" customFormat="1" x14ac:dyDescent="0.3"/>
    <row r="1678" s="24" customFormat="1" x14ac:dyDescent="0.3"/>
    <row r="1679" s="24" customFormat="1" x14ac:dyDescent="0.3"/>
    <row r="1680" s="24" customFormat="1" x14ac:dyDescent="0.3"/>
    <row r="1681" s="24" customFormat="1" x14ac:dyDescent="0.3"/>
    <row r="1682" s="24" customFormat="1" x14ac:dyDescent="0.3"/>
    <row r="1683" s="24" customFormat="1" x14ac:dyDescent="0.3"/>
    <row r="1684" s="24" customFormat="1" x14ac:dyDescent="0.3"/>
    <row r="1685" s="24" customFormat="1" x14ac:dyDescent="0.3"/>
    <row r="1686" s="24" customFormat="1" x14ac:dyDescent="0.3"/>
    <row r="1687" s="24" customFormat="1" x14ac:dyDescent="0.3"/>
    <row r="1688" s="24" customFormat="1" x14ac:dyDescent="0.3"/>
    <row r="1689" s="24" customFormat="1" x14ac:dyDescent="0.3"/>
    <row r="1690" s="24" customFormat="1" x14ac:dyDescent="0.3"/>
    <row r="1691" s="24" customFormat="1" x14ac:dyDescent="0.3"/>
    <row r="1692" s="24" customFormat="1" x14ac:dyDescent="0.3"/>
    <row r="1693" s="24" customFormat="1" x14ac:dyDescent="0.3"/>
    <row r="1694" s="24" customFormat="1" x14ac:dyDescent="0.3"/>
    <row r="1695" s="24" customFormat="1" x14ac:dyDescent="0.3"/>
    <row r="1696" s="24" customFormat="1" x14ac:dyDescent="0.3"/>
    <row r="1697" s="24" customFormat="1" x14ac:dyDescent="0.3"/>
    <row r="1698" s="24" customFormat="1" x14ac:dyDescent="0.3"/>
    <row r="1699" s="24" customFormat="1" x14ac:dyDescent="0.3"/>
    <row r="1700" s="24" customFormat="1" x14ac:dyDescent="0.3"/>
    <row r="1701" s="24" customFormat="1" x14ac:dyDescent="0.3"/>
    <row r="1702" s="24" customFormat="1" x14ac:dyDescent="0.3"/>
    <row r="1703" s="24" customFormat="1" x14ac:dyDescent="0.3"/>
    <row r="1704" s="24" customFormat="1" x14ac:dyDescent="0.3"/>
    <row r="1705" s="24" customFormat="1" x14ac:dyDescent="0.3"/>
    <row r="1706" s="24" customFormat="1" x14ac:dyDescent="0.3"/>
    <row r="1707" s="24" customFormat="1" x14ac:dyDescent="0.3"/>
    <row r="1708" s="24" customFormat="1" x14ac:dyDescent="0.3"/>
    <row r="1709" s="24" customFormat="1" x14ac:dyDescent="0.3"/>
    <row r="1710" s="24" customFormat="1" x14ac:dyDescent="0.3"/>
    <row r="1711" s="24" customFormat="1" x14ac:dyDescent="0.3"/>
    <row r="1712" s="24" customFormat="1" x14ac:dyDescent="0.3"/>
    <row r="1713" s="24" customFormat="1" x14ac:dyDescent="0.3"/>
    <row r="1714" s="24" customFormat="1" x14ac:dyDescent="0.3"/>
    <row r="1715" s="24" customFormat="1" x14ac:dyDescent="0.3"/>
    <row r="1716" s="24" customFormat="1" x14ac:dyDescent="0.3"/>
    <row r="1717" s="24" customFormat="1" x14ac:dyDescent="0.3"/>
    <row r="1718" s="24" customFormat="1" x14ac:dyDescent="0.3"/>
    <row r="1719" s="24" customFormat="1" x14ac:dyDescent="0.3"/>
    <row r="1720" s="24" customFormat="1" x14ac:dyDescent="0.3"/>
    <row r="1721" s="24" customFormat="1" x14ac:dyDescent="0.3"/>
    <row r="1722" s="24" customFormat="1" x14ac:dyDescent="0.3"/>
    <row r="1723" s="24" customFormat="1" x14ac:dyDescent="0.3"/>
    <row r="1724" s="24" customFormat="1" x14ac:dyDescent="0.3"/>
    <row r="1725" s="24" customFormat="1" x14ac:dyDescent="0.3"/>
    <row r="1726" s="24" customFormat="1" x14ac:dyDescent="0.3"/>
    <row r="1727" s="24" customFormat="1" x14ac:dyDescent="0.3"/>
    <row r="1728" s="24" customFormat="1" x14ac:dyDescent="0.3"/>
    <row r="1729" s="24" customFormat="1" x14ac:dyDescent="0.3"/>
    <row r="1730" s="24" customFormat="1" x14ac:dyDescent="0.3"/>
    <row r="1731" s="24" customFormat="1" x14ac:dyDescent="0.3"/>
    <row r="1732" s="24" customFormat="1" x14ac:dyDescent="0.3"/>
    <row r="1733" s="24" customFormat="1" x14ac:dyDescent="0.3"/>
    <row r="1734" s="24" customFormat="1" x14ac:dyDescent="0.3"/>
    <row r="1735" s="24" customFormat="1" x14ac:dyDescent="0.3"/>
    <row r="1736" s="24" customFormat="1" x14ac:dyDescent="0.3"/>
    <row r="1737" s="24" customFormat="1" x14ac:dyDescent="0.3"/>
    <row r="1738" s="24" customFormat="1" x14ac:dyDescent="0.3"/>
    <row r="1739" s="24" customFormat="1" x14ac:dyDescent="0.3"/>
    <row r="1740" s="24" customFormat="1" x14ac:dyDescent="0.3"/>
    <row r="1741" s="24" customFormat="1" x14ac:dyDescent="0.3"/>
    <row r="1742" s="24" customFormat="1" x14ac:dyDescent="0.3"/>
    <row r="1743" s="24" customFormat="1" x14ac:dyDescent="0.3"/>
    <row r="1744" s="24" customFormat="1" x14ac:dyDescent="0.3"/>
    <row r="1745" s="24" customFormat="1" x14ac:dyDescent="0.3"/>
    <row r="1746" s="24" customFormat="1" x14ac:dyDescent="0.3"/>
    <row r="1747" s="24" customFormat="1" x14ac:dyDescent="0.3"/>
    <row r="1748" s="24" customFormat="1" x14ac:dyDescent="0.3"/>
    <row r="1749" s="24" customFormat="1" x14ac:dyDescent="0.3"/>
    <row r="1750" s="24" customFormat="1" x14ac:dyDescent="0.3"/>
    <row r="1751" s="24" customFormat="1" x14ac:dyDescent="0.3"/>
    <row r="1752" s="24" customFormat="1" x14ac:dyDescent="0.3"/>
    <row r="1753" s="24" customFormat="1" x14ac:dyDescent="0.3"/>
    <row r="1754" s="24" customFormat="1" x14ac:dyDescent="0.3"/>
    <row r="1755" s="24" customFormat="1" x14ac:dyDescent="0.3"/>
    <row r="1756" s="24" customFormat="1" x14ac:dyDescent="0.3"/>
    <row r="1757" s="24" customFormat="1" x14ac:dyDescent="0.3"/>
    <row r="1758" s="24" customFormat="1" x14ac:dyDescent="0.3"/>
    <row r="1759" s="24" customFormat="1" x14ac:dyDescent="0.3"/>
    <row r="1760" s="24" customFormat="1" x14ac:dyDescent="0.3"/>
    <row r="1761" s="24" customFormat="1" x14ac:dyDescent="0.3"/>
    <row r="1762" s="24" customFormat="1" x14ac:dyDescent="0.3"/>
    <row r="1763" s="24" customFormat="1" x14ac:dyDescent="0.3"/>
    <row r="1764" s="24" customFormat="1" x14ac:dyDescent="0.3"/>
    <row r="1765" s="24" customFormat="1" x14ac:dyDescent="0.3"/>
    <row r="1766" s="24" customFormat="1" x14ac:dyDescent="0.3"/>
    <row r="1767" s="24" customFormat="1" x14ac:dyDescent="0.3"/>
    <row r="1768" s="24" customFormat="1" x14ac:dyDescent="0.3"/>
    <row r="1769" s="24" customFormat="1" x14ac:dyDescent="0.3"/>
    <row r="1770" s="24" customFormat="1" x14ac:dyDescent="0.3"/>
    <row r="1771" s="24" customFormat="1" x14ac:dyDescent="0.3"/>
    <row r="1772" s="24" customFormat="1" x14ac:dyDescent="0.3"/>
    <row r="1773" s="24" customFormat="1" x14ac:dyDescent="0.3"/>
    <row r="1774" s="24" customFormat="1" x14ac:dyDescent="0.3"/>
    <row r="1775" s="24" customFormat="1" x14ac:dyDescent="0.3"/>
    <row r="1776" s="24" customFormat="1" x14ac:dyDescent="0.3"/>
    <row r="1777" s="24" customFormat="1" x14ac:dyDescent="0.3"/>
    <row r="1778" s="24" customFormat="1" x14ac:dyDescent="0.3"/>
    <row r="1779" s="24" customFormat="1" x14ac:dyDescent="0.3"/>
    <row r="1780" s="24" customFormat="1" x14ac:dyDescent="0.3"/>
    <row r="1781" s="24" customFormat="1" x14ac:dyDescent="0.3"/>
    <row r="1782" s="24" customFormat="1" x14ac:dyDescent="0.3"/>
    <row r="1783" s="24" customFormat="1" x14ac:dyDescent="0.3"/>
    <row r="1784" s="24" customFormat="1" x14ac:dyDescent="0.3"/>
    <row r="1785" s="24" customFormat="1" x14ac:dyDescent="0.3"/>
    <row r="1786" s="24" customFormat="1" x14ac:dyDescent="0.3"/>
    <row r="1787" s="24" customFormat="1" x14ac:dyDescent="0.3"/>
    <row r="1788" s="24" customFormat="1" x14ac:dyDescent="0.3"/>
    <row r="1789" s="24" customFormat="1" x14ac:dyDescent="0.3"/>
    <row r="1790" s="24" customFormat="1" x14ac:dyDescent="0.3"/>
    <row r="1791" s="24" customFormat="1" x14ac:dyDescent="0.3"/>
    <row r="1792" s="24" customFormat="1" x14ac:dyDescent="0.3"/>
    <row r="1793" s="24" customFormat="1" x14ac:dyDescent="0.3"/>
    <row r="1794" s="24" customFormat="1" x14ac:dyDescent="0.3"/>
    <row r="1795" s="24" customFormat="1" x14ac:dyDescent="0.3"/>
    <row r="1796" s="24" customFormat="1" x14ac:dyDescent="0.3"/>
    <row r="1797" s="24" customFormat="1" x14ac:dyDescent="0.3"/>
    <row r="1798" s="24" customFormat="1" x14ac:dyDescent="0.3"/>
    <row r="1799" s="24" customFormat="1" x14ac:dyDescent="0.3"/>
    <row r="1800" s="24" customFormat="1" x14ac:dyDescent="0.3"/>
    <row r="1801" s="24" customFormat="1" x14ac:dyDescent="0.3"/>
    <row r="1802" s="24" customFormat="1" x14ac:dyDescent="0.3"/>
    <row r="1803" s="24" customFormat="1" x14ac:dyDescent="0.3"/>
    <row r="1804" s="24" customFormat="1" x14ac:dyDescent="0.3"/>
    <row r="1805" s="24" customFormat="1" x14ac:dyDescent="0.3"/>
    <row r="1806" s="24" customFormat="1" x14ac:dyDescent="0.3"/>
    <row r="1807" s="24" customFormat="1" x14ac:dyDescent="0.3"/>
    <row r="1808" s="24" customFormat="1" x14ac:dyDescent="0.3"/>
    <row r="1809" s="24" customFormat="1" x14ac:dyDescent="0.3"/>
    <row r="1810" s="24" customFormat="1" x14ac:dyDescent="0.3"/>
    <row r="1811" s="24" customFormat="1" x14ac:dyDescent="0.3"/>
    <row r="1812" s="24" customFormat="1" x14ac:dyDescent="0.3"/>
    <row r="1813" s="24" customFormat="1" x14ac:dyDescent="0.3"/>
    <row r="1814" s="24" customFormat="1" x14ac:dyDescent="0.3"/>
    <row r="1815" s="24" customFormat="1" x14ac:dyDescent="0.3"/>
    <row r="1816" s="24" customFormat="1" x14ac:dyDescent="0.3"/>
    <row r="1817" s="24" customFormat="1" x14ac:dyDescent="0.3"/>
    <row r="1818" s="24" customFormat="1" x14ac:dyDescent="0.3"/>
    <row r="1819" s="24" customFormat="1" x14ac:dyDescent="0.3"/>
    <row r="1820" s="24" customFormat="1" x14ac:dyDescent="0.3"/>
    <row r="1821" s="24" customFormat="1" x14ac:dyDescent="0.3"/>
    <row r="1822" s="24" customFormat="1" x14ac:dyDescent="0.3"/>
    <row r="1823" s="24" customFormat="1" x14ac:dyDescent="0.3"/>
    <row r="1824" s="24" customFormat="1" x14ac:dyDescent="0.3"/>
    <row r="1825" s="24" customFormat="1" x14ac:dyDescent="0.3"/>
    <row r="1826" s="24" customFormat="1" x14ac:dyDescent="0.3"/>
    <row r="1827" s="24" customFormat="1" x14ac:dyDescent="0.3"/>
    <row r="1828" s="24" customFormat="1" x14ac:dyDescent="0.3"/>
    <row r="1829" s="24" customFormat="1" x14ac:dyDescent="0.3"/>
    <row r="1830" s="24" customFormat="1" x14ac:dyDescent="0.3"/>
    <row r="1831" s="24" customFormat="1" x14ac:dyDescent="0.3"/>
    <row r="1832" s="24" customFormat="1" x14ac:dyDescent="0.3"/>
    <row r="1833" s="24" customFormat="1" x14ac:dyDescent="0.3"/>
    <row r="1834" s="24" customFormat="1" x14ac:dyDescent="0.3"/>
    <row r="1835" s="24" customFormat="1" x14ac:dyDescent="0.3"/>
    <row r="1836" s="24" customFormat="1" x14ac:dyDescent="0.3"/>
    <row r="1837" s="24" customFormat="1" x14ac:dyDescent="0.3"/>
    <row r="1838" s="24" customFormat="1" x14ac:dyDescent="0.3"/>
    <row r="1839" s="24" customFormat="1" x14ac:dyDescent="0.3"/>
    <row r="1840" s="24" customFormat="1" x14ac:dyDescent="0.3"/>
    <row r="1841" s="24" customFormat="1" x14ac:dyDescent="0.3"/>
    <row r="1842" s="24" customFormat="1" x14ac:dyDescent="0.3"/>
    <row r="1843" s="24" customFormat="1" x14ac:dyDescent="0.3"/>
    <row r="1844" s="24" customFormat="1" x14ac:dyDescent="0.3"/>
    <row r="1845" s="24" customFormat="1" x14ac:dyDescent="0.3"/>
    <row r="1846" s="24" customFormat="1" x14ac:dyDescent="0.3"/>
    <row r="1847" s="24" customFormat="1" x14ac:dyDescent="0.3"/>
    <row r="1848" s="24" customFormat="1" x14ac:dyDescent="0.3"/>
    <row r="1849" s="24" customFormat="1" x14ac:dyDescent="0.3"/>
    <row r="1850" s="24" customFormat="1" x14ac:dyDescent="0.3"/>
    <row r="1851" s="24" customFormat="1" x14ac:dyDescent="0.3"/>
    <row r="1852" s="24" customFormat="1" x14ac:dyDescent="0.3"/>
    <row r="1853" s="24" customFormat="1" x14ac:dyDescent="0.3"/>
    <row r="1854" s="24" customFormat="1" x14ac:dyDescent="0.3"/>
    <row r="1855" s="24" customFormat="1" x14ac:dyDescent="0.3"/>
    <row r="1856" s="24" customFormat="1" x14ac:dyDescent="0.3"/>
    <row r="1857" s="24" customFormat="1" x14ac:dyDescent="0.3"/>
    <row r="1858" s="24" customFormat="1" x14ac:dyDescent="0.3"/>
    <row r="1859" s="24" customFormat="1" x14ac:dyDescent="0.3"/>
    <row r="1860" s="24" customFormat="1" x14ac:dyDescent="0.3"/>
    <row r="1861" s="24" customFormat="1" x14ac:dyDescent="0.3"/>
    <row r="1862" s="24" customFormat="1" x14ac:dyDescent="0.3"/>
    <row r="1863" s="24" customFormat="1" x14ac:dyDescent="0.3"/>
    <row r="1864" s="24" customFormat="1" x14ac:dyDescent="0.3"/>
    <row r="1865" s="24" customFormat="1" x14ac:dyDescent="0.3"/>
    <row r="1866" s="24" customFormat="1" x14ac:dyDescent="0.3"/>
    <row r="1867" s="24" customFormat="1" x14ac:dyDescent="0.3"/>
    <row r="1868" s="24" customFormat="1" x14ac:dyDescent="0.3"/>
    <row r="1869" s="24" customFormat="1" x14ac:dyDescent="0.3"/>
    <row r="1870" s="24" customFormat="1" x14ac:dyDescent="0.3"/>
    <row r="1871" s="24" customFormat="1" x14ac:dyDescent="0.3"/>
    <row r="1872" s="24" customFormat="1" x14ac:dyDescent="0.3"/>
    <row r="1873" s="24" customFormat="1" x14ac:dyDescent="0.3"/>
    <row r="1874" s="24" customFormat="1" x14ac:dyDescent="0.3"/>
    <row r="1875" s="24" customFormat="1" x14ac:dyDescent="0.3"/>
    <row r="1876" s="24" customFormat="1" x14ac:dyDescent="0.3"/>
    <row r="1877" s="24" customFormat="1" x14ac:dyDescent="0.3"/>
    <row r="1878" s="24" customFormat="1" x14ac:dyDescent="0.3"/>
    <row r="1879" s="24" customFormat="1" x14ac:dyDescent="0.3"/>
    <row r="1880" s="24" customFormat="1" x14ac:dyDescent="0.3"/>
    <row r="1881" s="24" customFormat="1" x14ac:dyDescent="0.3"/>
    <row r="1882" s="24" customFormat="1" x14ac:dyDescent="0.3"/>
    <row r="1883" s="24" customFormat="1" x14ac:dyDescent="0.3"/>
    <row r="1884" s="24" customFormat="1" x14ac:dyDescent="0.3"/>
    <row r="1885" s="24" customFormat="1" x14ac:dyDescent="0.3"/>
    <row r="1886" s="24" customFormat="1" x14ac:dyDescent="0.3"/>
    <row r="1887" s="24" customFormat="1" x14ac:dyDescent="0.3"/>
    <row r="1888" s="24" customFormat="1" x14ac:dyDescent="0.3"/>
    <row r="1889" s="24" customFormat="1" x14ac:dyDescent="0.3"/>
    <row r="1890" s="24" customFormat="1" x14ac:dyDescent="0.3"/>
    <row r="1891" s="24" customFormat="1" x14ac:dyDescent="0.3"/>
    <row r="1892" s="24" customFormat="1" x14ac:dyDescent="0.3"/>
    <row r="1893" s="24" customFormat="1" x14ac:dyDescent="0.3"/>
    <row r="1894" s="24" customFormat="1" x14ac:dyDescent="0.3"/>
    <row r="1895" s="24" customFormat="1" x14ac:dyDescent="0.3"/>
    <row r="1896" s="24" customFormat="1" x14ac:dyDescent="0.3"/>
    <row r="1897" s="24" customFormat="1" x14ac:dyDescent="0.3"/>
    <row r="1898" s="24" customFormat="1" x14ac:dyDescent="0.3"/>
    <row r="1899" s="24" customFormat="1" x14ac:dyDescent="0.3"/>
    <row r="1900" s="24" customFormat="1" x14ac:dyDescent="0.3"/>
    <row r="1901" s="24" customFormat="1" x14ac:dyDescent="0.3"/>
    <row r="1902" s="24" customFormat="1" x14ac:dyDescent="0.3"/>
    <row r="1903" s="24" customFormat="1" x14ac:dyDescent="0.3"/>
    <row r="1904" s="24" customFormat="1" x14ac:dyDescent="0.3"/>
    <row r="1905" s="24" customFormat="1" x14ac:dyDescent="0.3"/>
    <row r="1906" s="24" customFormat="1" x14ac:dyDescent="0.3"/>
    <row r="1907" s="24" customFormat="1" x14ac:dyDescent="0.3"/>
    <row r="1908" s="24" customFormat="1" x14ac:dyDescent="0.3"/>
    <row r="1909" s="24" customFormat="1" x14ac:dyDescent="0.3"/>
    <row r="1910" s="24" customFormat="1" x14ac:dyDescent="0.3"/>
    <row r="1911" s="24" customFormat="1" x14ac:dyDescent="0.3"/>
    <row r="1912" s="24" customFormat="1" x14ac:dyDescent="0.3"/>
    <row r="1913" s="24" customFormat="1" x14ac:dyDescent="0.3"/>
    <row r="1914" s="24" customFormat="1" x14ac:dyDescent="0.3"/>
    <row r="1915" s="24" customFormat="1" x14ac:dyDescent="0.3"/>
    <row r="1916" s="24" customFormat="1" x14ac:dyDescent="0.3"/>
    <row r="1917" s="24" customFormat="1" x14ac:dyDescent="0.3"/>
    <row r="1918" s="24" customFormat="1" x14ac:dyDescent="0.3"/>
    <row r="1919" s="24" customFormat="1" x14ac:dyDescent="0.3"/>
    <row r="1920" s="24" customFormat="1" x14ac:dyDescent="0.3"/>
    <row r="1921" s="24" customFormat="1" x14ac:dyDescent="0.3"/>
    <row r="1922" s="24" customFormat="1" x14ac:dyDescent="0.3"/>
    <row r="1923" s="24" customFormat="1" x14ac:dyDescent="0.3"/>
    <row r="1924" s="24" customFormat="1" x14ac:dyDescent="0.3"/>
    <row r="1925" s="24" customFormat="1" x14ac:dyDescent="0.3"/>
    <row r="1926" s="24" customFormat="1" x14ac:dyDescent="0.3"/>
    <row r="1927" s="24" customFormat="1" x14ac:dyDescent="0.3"/>
    <row r="1928" s="24" customFormat="1" x14ac:dyDescent="0.3"/>
    <row r="1929" s="24" customFormat="1" x14ac:dyDescent="0.3"/>
    <row r="1930" s="24" customFormat="1" x14ac:dyDescent="0.3"/>
    <row r="1931" s="24" customFormat="1" x14ac:dyDescent="0.3"/>
    <row r="1932" s="24" customFormat="1" x14ac:dyDescent="0.3"/>
    <row r="1933" s="24" customFormat="1" x14ac:dyDescent="0.3"/>
    <row r="1934" s="24" customFormat="1" x14ac:dyDescent="0.3"/>
    <row r="1935" s="24" customFormat="1" x14ac:dyDescent="0.3"/>
    <row r="1936" s="24" customFormat="1" x14ac:dyDescent="0.3"/>
    <row r="1937" s="24" customFormat="1" x14ac:dyDescent="0.3"/>
    <row r="1938" s="24" customFormat="1" x14ac:dyDescent="0.3"/>
    <row r="1939" s="24" customFormat="1" x14ac:dyDescent="0.3"/>
    <row r="1940" s="24" customFormat="1" x14ac:dyDescent="0.3"/>
    <row r="1941" s="24" customFormat="1" x14ac:dyDescent="0.3"/>
    <row r="1942" s="24" customFormat="1" x14ac:dyDescent="0.3"/>
    <row r="1943" s="24" customFormat="1" x14ac:dyDescent="0.3"/>
    <row r="1944" s="24" customFormat="1" x14ac:dyDescent="0.3"/>
    <row r="1945" s="24" customFormat="1" x14ac:dyDescent="0.3"/>
    <row r="1946" s="24" customFormat="1" x14ac:dyDescent="0.3"/>
    <row r="1947" s="24" customFormat="1" x14ac:dyDescent="0.3"/>
    <row r="1948" s="24" customFormat="1" x14ac:dyDescent="0.3"/>
    <row r="1949" s="24" customFormat="1" x14ac:dyDescent="0.3"/>
    <row r="1950" s="24" customFormat="1" x14ac:dyDescent="0.3"/>
    <row r="1951" s="24" customFormat="1" x14ac:dyDescent="0.3"/>
    <row r="1952" s="24" customFormat="1" x14ac:dyDescent="0.3"/>
    <row r="1953" s="24" customFormat="1" x14ac:dyDescent="0.3"/>
    <row r="1954" s="24" customFormat="1" x14ac:dyDescent="0.3"/>
    <row r="1955" s="24" customFormat="1" x14ac:dyDescent="0.3"/>
    <row r="1956" s="24" customFormat="1" x14ac:dyDescent="0.3"/>
    <row r="1957" s="24" customFormat="1" x14ac:dyDescent="0.3"/>
    <row r="1958" s="24" customFormat="1" x14ac:dyDescent="0.3"/>
    <row r="1959" s="24" customFormat="1" x14ac:dyDescent="0.3"/>
    <row r="1960" s="24" customFormat="1" x14ac:dyDescent="0.3"/>
    <row r="1961" s="24" customFormat="1" x14ac:dyDescent="0.3"/>
    <row r="1962" s="24" customFormat="1" x14ac:dyDescent="0.3"/>
    <row r="1963" s="24" customFormat="1" x14ac:dyDescent="0.3"/>
    <row r="1964" s="24" customFormat="1" x14ac:dyDescent="0.3"/>
    <row r="1965" s="24" customFormat="1" x14ac:dyDescent="0.3"/>
    <row r="1966" s="24" customFormat="1" x14ac:dyDescent="0.3"/>
    <row r="1967" s="24" customFormat="1" x14ac:dyDescent="0.3"/>
    <row r="1968" s="24" customFormat="1" x14ac:dyDescent="0.3"/>
    <row r="1969" s="24" customFormat="1" x14ac:dyDescent="0.3"/>
    <row r="1970" s="24" customFormat="1" x14ac:dyDescent="0.3"/>
    <row r="1971" s="24" customFormat="1" x14ac:dyDescent="0.3"/>
    <row r="1972" s="24" customFormat="1" x14ac:dyDescent="0.3"/>
    <row r="1973" s="24" customFormat="1" x14ac:dyDescent="0.3"/>
    <row r="1974" s="24" customFormat="1" x14ac:dyDescent="0.3"/>
    <row r="1975" s="24" customFormat="1" x14ac:dyDescent="0.3"/>
    <row r="1976" s="24" customFormat="1" x14ac:dyDescent="0.3"/>
    <row r="1977" s="24" customFormat="1" x14ac:dyDescent="0.3"/>
    <row r="1978" s="24" customFormat="1" x14ac:dyDescent="0.3"/>
    <row r="1979" s="24" customFormat="1" x14ac:dyDescent="0.3"/>
    <row r="1980" s="24" customFormat="1" x14ac:dyDescent="0.3"/>
    <row r="1981" s="24" customFormat="1" x14ac:dyDescent="0.3"/>
    <row r="1982" s="24" customFormat="1" x14ac:dyDescent="0.3"/>
    <row r="1983" s="24" customFormat="1" x14ac:dyDescent="0.3"/>
    <row r="1984" s="24" customFormat="1" x14ac:dyDescent="0.3"/>
    <row r="1985" s="24" customFormat="1" x14ac:dyDescent="0.3"/>
    <row r="1986" s="24" customFormat="1" x14ac:dyDescent="0.3"/>
    <row r="1987" s="24" customFormat="1" x14ac:dyDescent="0.3"/>
    <row r="1988" s="24" customFormat="1" x14ac:dyDescent="0.3"/>
    <row r="1989" s="24" customFormat="1" x14ac:dyDescent="0.3"/>
    <row r="1990" s="24" customFormat="1" x14ac:dyDescent="0.3"/>
    <row r="1991" s="24" customFormat="1" x14ac:dyDescent="0.3"/>
    <row r="1992" s="24" customFormat="1" x14ac:dyDescent="0.3"/>
    <row r="1993" s="24" customFormat="1" x14ac:dyDescent="0.3"/>
    <row r="1994" s="24" customFormat="1" x14ac:dyDescent="0.3"/>
    <row r="1995" s="24" customFormat="1" x14ac:dyDescent="0.3"/>
    <row r="1996" s="24" customFormat="1" x14ac:dyDescent="0.3"/>
    <row r="1997" s="24" customFormat="1" x14ac:dyDescent="0.3"/>
    <row r="1998" s="24" customFormat="1" x14ac:dyDescent="0.3"/>
    <row r="1999" s="24" customFormat="1" x14ac:dyDescent="0.3"/>
    <row r="2000" s="24" customFormat="1" x14ac:dyDescent="0.3"/>
    <row r="2001" s="24" customFormat="1" x14ac:dyDescent="0.3"/>
    <row r="2002" s="24" customFormat="1" x14ac:dyDescent="0.3"/>
    <row r="2003" s="24" customFormat="1" x14ac:dyDescent="0.3"/>
    <row r="2004" s="24" customFormat="1" x14ac:dyDescent="0.3"/>
    <row r="2005" s="24" customFormat="1" x14ac:dyDescent="0.3"/>
    <row r="2006" s="24" customFormat="1" x14ac:dyDescent="0.3"/>
    <row r="2007" s="24" customFormat="1" x14ac:dyDescent="0.3"/>
    <row r="2008" s="24" customFormat="1" x14ac:dyDescent="0.3"/>
    <row r="2009" s="24" customFormat="1" x14ac:dyDescent="0.3"/>
    <row r="2010" s="24" customFormat="1" x14ac:dyDescent="0.3"/>
    <row r="2011" s="24" customFormat="1" x14ac:dyDescent="0.3"/>
    <row r="2012" s="24" customFormat="1" x14ac:dyDescent="0.3"/>
    <row r="2013" s="24" customFormat="1" x14ac:dyDescent="0.3"/>
    <row r="2014" s="24" customFormat="1" x14ac:dyDescent="0.3"/>
    <row r="2015" s="24" customFormat="1" x14ac:dyDescent="0.3"/>
    <row r="2016" s="24" customFormat="1" x14ac:dyDescent="0.3"/>
    <row r="2017" s="24" customFormat="1" x14ac:dyDescent="0.3"/>
    <row r="2018" s="24" customFormat="1" x14ac:dyDescent="0.3"/>
    <row r="2019" s="24" customFormat="1" x14ac:dyDescent="0.3"/>
    <row r="2020" s="24" customFormat="1" x14ac:dyDescent="0.3"/>
    <row r="2021" s="24" customFormat="1" x14ac:dyDescent="0.3"/>
    <row r="2022" s="24" customFormat="1" x14ac:dyDescent="0.3"/>
    <row r="2023" s="24" customFormat="1" x14ac:dyDescent="0.3"/>
    <row r="2024" s="24" customFormat="1" x14ac:dyDescent="0.3"/>
    <row r="2025" s="24" customFormat="1" x14ac:dyDescent="0.3"/>
    <row r="2026" s="24" customFormat="1" x14ac:dyDescent="0.3"/>
    <row r="2027" s="24" customFormat="1" x14ac:dyDescent="0.3"/>
    <row r="2028" s="24" customFormat="1" x14ac:dyDescent="0.3"/>
    <row r="2029" s="24" customFormat="1" x14ac:dyDescent="0.3"/>
    <row r="2030" s="24" customFormat="1" x14ac:dyDescent="0.3"/>
    <row r="2031" s="24" customFormat="1" x14ac:dyDescent="0.3"/>
    <row r="2032" s="24" customFormat="1" x14ac:dyDescent="0.3"/>
    <row r="2033" s="24" customFormat="1" x14ac:dyDescent="0.3"/>
    <row r="2034" s="24" customFormat="1" x14ac:dyDescent="0.3"/>
    <row r="2035" s="24" customFormat="1" x14ac:dyDescent="0.3"/>
    <row r="2036" s="24" customFormat="1" x14ac:dyDescent="0.3"/>
    <row r="2037" s="24" customFormat="1" x14ac:dyDescent="0.3"/>
    <row r="2038" s="24" customFormat="1" x14ac:dyDescent="0.3"/>
    <row r="2039" s="24" customFormat="1" x14ac:dyDescent="0.3"/>
    <row r="2040" s="24" customFormat="1" x14ac:dyDescent="0.3"/>
    <row r="2041" s="24" customFormat="1" x14ac:dyDescent="0.3"/>
    <row r="2042" s="24" customFormat="1" x14ac:dyDescent="0.3"/>
    <row r="2043" s="24" customFormat="1" x14ac:dyDescent="0.3"/>
    <row r="2044" s="24" customFormat="1" x14ac:dyDescent="0.3"/>
    <row r="2045" s="24" customFormat="1" x14ac:dyDescent="0.3"/>
    <row r="2046" s="24" customFormat="1" x14ac:dyDescent="0.3"/>
    <row r="2047" s="24" customFormat="1" x14ac:dyDescent="0.3"/>
    <row r="2048" s="24" customFormat="1" x14ac:dyDescent="0.3"/>
    <row r="2049" s="24" customFormat="1" x14ac:dyDescent="0.3"/>
    <row r="2050" s="24" customFormat="1" x14ac:dyDescent="0.3"/>
    <row r="2051" s="24" customFormat="1" x14ac:dyDescent="0.3"/>
    <row r="2052" s="24" customFormat="1" x14ac:dyDescent="0.3"/>
    <row r="2053" s="24" customFormat="1" x14ac:dyDescent="0.3"/>
    <row r="2054" s="24" customFormat="1" x14ac:dyDescent="0.3"/>
    <row r="2055" s="24" customFormat="1" x14ac:dyDescent="0.3"/>
    <row r="2056" s="24" customFormat="1" x14ac:dyDescent="0.3"/>
    <row r="2057" s="24" customFormat="1" x14ac:dyDescent="0.3"/>
    <row r="2058" s="24" customFormat="1" x14ac:dyDescent="0.3"/>
    <row r="2059" s="24" customFormat="1" x14ac:dyDescent="0.3"/>
    <row r="2060" s="24" customFormat="1" x14ac:dyDescent="0.3"/>
    <row r="2061" s="24" customFormat="1" x14ac:dyDescent="0.3"/>
    <row r="2062" s="24" customFormat="1" x14ac:dyDescent="0.3"/>
    <row r="2063" s="24" customFormat="1" x14ac:dyDescent="0.3"/>
    <row r="2064" s="24" customFormat="1" x14ac:dyDescent="0.3"/>
    <row r="2065" s="24" customFormat="1" x14ac:dyDescent="0.3"/>
    <row r="2066" s="24" customFormat="1" x14ac:dyDescent="0.3"/>
    <row r="2067" s="24" customFormat="1" x14ac:dyDescent="0.3"/>
    <row r="2068" s="24" customFormat="1" x14ac:dyDescent="0.3"/>
    <row r="2069" s="24" customFormat="1" x14ac:dyDescent="0.3"/>
    <row r="2070" s="24" customFormat="1" x14ac:dyDescent="0.3"/>
    <row r="2071" s="24" customFormat="1" x14ac:dyDescent="0.3"/>
    <row r="2072" s="24" customFormat="1" x14ac:dyDescent="0.3"/>
    <row r="2073" s="24" customFormat="1" x14ac:dyDescent="0.3"/>
    <row r="2074" s="24" customFormat="1" x14ac:dyDescent="0.3"/>
    <row r="2075" s="24" customFormat="1" x14ac:dyDescent="0.3"/>
    <row r="2076" s="24" customFormat="1" x14ac:dyDescent="0.3"/>
    <row r="2077" s="24" customFormat="1" x14ac:dyDescent="0.3"/>
    <row r="2078" s="24" customFormat="1" x14ac:dyDescent="0.3"/>
    <row r="2079" s="24" customFormat="1" x14ac:dyDescent="0.3"/>
    <row r="2080" s="24" customFormat="1" x14ac:dyDescent="0.3"/>
    <row r="2081" s="24" customFormat="1" x14ac:dyDescent="0.3"/>
    <row r="2082" s="24" customFormat="1" x14ac:dyDescent="0.3"/>
    <row r="2083" s="24" customFormat="1" x14ac:dyDescent="0.3"/>
    <row r="2084" s="24" customFormat="1" x14ac:dyDescent="0.3"/>
    <row r="2085" s="24" customFormat="1" x14ac:dyDescent="0.3"/>
    <row r="2086" s="24" customFormat="1" x14ac:dyDescent="0.3"/>
    <row r="2087" s="24" customFormat="1" x14ac:dyDescent="0.3"/>
    <row r="2088" s="24" customFormat="1" x14ac:dyDescent="0.3"/>
    <row r="2089" s="24" customFormat="1" x14ac:dyDescent="0.3"/>
    <row r="2090" s="24" customFormat="1" x14ac:dyDescent="0.3"/>
    <row r="2091" s="24" customFormat="1" x14ac:dyDescent="0.3"/>
    <row r="2092" s="24" customFormat="1" x14ac:dyDescent="0.3"/>
    <row r="2093" s="24" customFormat="1" x14ac:dyDescent="0.3"/>
    <row r="2094" s="24" customFormat="1" x14ac:dyDescent="0.3"/>
    <row r="2095" s="24" customFormat="1" x14ac:dyDescent="0.3"/>
    <row r="2096" s="24" customFormat="1" x14ac:dyDescent="0.3"/>
    <row r="2097" s="24" customFormat="1" x14ac:dyDescent="0.3"/>
    <row r="2098" s="24" customFormat="1" x14ac:dyDescent="0.3"/>
    <row r="2099" s="24" customFormat="1" x14ac:dyDescent="0.3"/>
    <row r="2100" s="24" customFormat="1" x14ac:dyDescent="0.3"/>
    <row r="2101" s="24" customFormat="1" x14ac:dyDescent="0.3"/>
    <row r="2102" s="24" customFormat="1" x14ac:dyDescent="0.3"/>
    <row r="2103" s="24" customFormat="1" x14ac:dyDescent="0.3"/>
    <row r="2104" s="24" customFormat="1" x14ac:dyDescent="0.3"/>
    <row r="2105" s="24" customFormat="1" x14ac:dyDescent="0.3"/>
    <row r="2106" s="24" customFormat="1" x14ac:dyDescent="0.3"/>
    <row r="2107" s="24" customFormat="1" x14ac:dyDescent="0.3"/>
    <row r="2108" s="24" customFormat="1" x14ac:dyDescent="0.3"/>
    <row r="2109" s="24" customFormat="1" x14ac:dyDescent="0.3"/>
    <row r="2110" s="24" customFormat="1" x14ac:dyDescent="0.3"/>
    <row r="2111" s="24" customFormat="1" x14ac:dyDescent="0.3"/>
    <row r="2112" s="24" customFormat="1" x14ac:dyDescent="0.3"/>
    <row r="2113" s="24" customFormat="1" x14ac:dyDescent="0.3"/>
    <row r="2114" s="24" customFormat="1" x14ac:dyDescent="0.3"/>
    <row r="2115" s="24" customFormat="1" x14ac:dyDescent="0.3"/>
    <row r="2116" s="24" customFormat="1" x14ac:dyDescent="0.3"/>
    <row r="2117" s="24" customFormat="1" x14ac:dyDescent="0.3"/>
    <row r="2118" s="24" customFormat="1" x14ac:dyDescent="0.3"/>
    <row r="2119" s="24" customFormat="1" x14ac:dyDescent="0.3"/>
    <row r="2120" s="24" customFormat="1" x14ac:dyDescent="0.3"/>
    <row r="2121" s="24" customFormat="1" x14ac:dyDescent="0.3"/>
    <row r="2122" s="24" customFormat="1" x14ac:dyDescent="0.3"/>
    <row r="2123" s="24" customFormat="1" x14ac:dyDescent="0.3"/>
    <row r="2124" s="24" customFormat="1" x14ac:dyDescent="0.3"/>
    <row r="2125" s="24" customFormat="1" x14ac:dyDescent="0.3"/>
    <row r="2126" s="24" customFormat="1" x14ac:dyDescent="0.3"/>
    <row r="2127" s="24" customFormat="1" x14ac:dyDescent="0.3"/>
    <row r="2128" s="24" customFormat="1" x14ac:dyDescent="0.3"/>
    <row r="2129" s="24" customFormat="1" x14ac:dyDescent="0.3"/>
    <row r="2130" s="24" customFormat="1" x14ac:dyDescent="0.3"/>
    <row r="2131" s="24" customFormat="1" x14ac:dyDescent="0.3"/>
    <row r="2132" s="24" customFormat="1" x14ac:dyDescent="0.3"/>
    <row r="2133" s="24" customFormat="1" x14ac:dyDescent="0.3"/>
    <row r="2134" s="24" customFormat="1" x14ac:dyDescent="0.3"/>
    <row r="2135" s="24" customFormat="1" x14ac:dyDescent="0.3"/>
    <row r="2136" s="24" customFormat="1" x14ac:dyDescent="0.3"/>
    <row r="2137" s="24" customFormat="1" x14ac:dyDescent="0.3"/>
    <row r="2138" s="24" customFormat="1" x14ac:dyDescent="0.3"/>
    <row r="2139" s="24" customFormat="1" x14ac:dyDescent="0.3"/>
    <row r="2140" s="24" customFormat="1" x14ac:dyDescent="0.3"/>
    <row r="2141" s="24" customFormat="1" x14ac:dyDescent="0.3"/>
    <row r="2142" s="24" customFormat="1" x14ac:dyDescent="0.3"/>
    <row r="2143" s="24" customFormat="1" x14ac:dyDescent="0.3"/>
    <row r="2144" s="24" customFormat="1" x14ac:dyDescent="0.3"/>
    <row r="2145" s="24" customFormat="1" x14ac:dyDescent="0.3"/>
    <row r="2146" s="24" customFormat="1" x14ac:dyDescent="0.3"/>
    <row r="2147" s="24" customFormat="1" x14ac:dyDescent="0.3"/>
    <row r="2148" s="24" customFormat="1" x14ac:dyDescent="0.3"/>
    <row r="2149" s="24" customFormat="1" x14ac:dyDescent="0.3"/>
    <row r="2150" s="24" customFormat="1" x14ac:dyDescent="0.3"/>
    <row r="2151" s="24" customFormat="1" x14ac:dyDescent="0.3"/>
    <row r="2152" s="24" customFormat="1" x14ac:dyDescent="0.3"/>
    <row r="2153" s="24" customFormat="1" x14ac:dyDescent="0.3"/>
    <row r="2154" s="24" customFormat="1" x14ac:dyDescent="0.3"/>
    <row r="2155" s="24" customFormat="1" x14ac:dyDescent="0.3"/>
    <row r="2156" s="24" customFormat="1" x14ac:dyDescent="0.3"/>
    <row r="2157" s="24" customFormat="1" x14ac:dyDescent="0.3"/>
    <row r="2158" s="24" customFormat="1" x14ac:dyDescent="0.3"/>
    <row r="2159" s="24" customFormat="1" x14ac:dyDescent="0.3"/>
    <row r="2160" s="24" customFormat="1" x14ac:dyDescent="0.3"/>
    <row r="2161" s="24" customFormat="1" x14ac:dyDescent="0.3"/>
    <row r="2162" s="24" customFormat="1" x14ac:dyDescent="0.3"/>
    <row r="2163" s="24" customFormat="1" x14ac:dyDescent="0.3"/>
    <row r="2164" s="24" customFormat="1" x14ac:dyDescent="0.3"/>
    <row r="2165" s="24" customFormat="1" x14ac:dyDescent="0.3"/>
    <row r="2166" s="24" customFormat="1" x14ac:dyDescent="0.3"/>
    <row r="2167" s="24" customFormat="1" x14ac:dyDescent="0.3"/>
    <row r="2168" s="24" customFormat="1" x14ac:dyDescent="0.3"/>
    <row r="2169" s="24" customFormat="1" x14ac:dyDescent="0.3"/>
    <row r="2170" s="24" customFormat="1" x14ac:dyDescent="0.3"/>
    <row r="2171" s="24" customFormat="1" x14ac:dyDescent="0.3"/>
    <row r="2172" s="24" customFormat="1" x14ac:dyDescent="0.3"/>
    <row r="2173" s="24" customFormat="1" x14ac:dyDescent="0.3"/>
    <row r="2174" s="24" customFormat="1" x14ac:dyDescent="0.3"/>
    <row r="2175" s="24" customFormat="1" x14ac:dyDescent="0.3"/>
    <row r="2176" s="24" customFormat="1" x14ac:dyDescent="0.3"/>
    <row r="2177" s="24" customFormat="1" x14ac:dyDescent="0.3"/>
    <row r="2178" s="24" customFormat="1" x14ac:dyDescent="0.3"/>
    <row r="2179" s="24" customFormat="1" x14ac:dyDescent="0.3"/>
    <row r="2180" s="24" customFormat="1" x14ac:dyDescent="0.3"/>
    <row r="2181" s="24" customFormat="1" x14ac:dyDescent="0.3"/>
    <row r="2182" s="24" customFormat="1" x14ac:dyDescent="0.3"/>
    <row r="2183" s="24" customFormat="1" x14ac:dyDescent="0.3"/>
    <row r="2184" s="24" customFormat="1" x14ac:dyDescent="0.3"/>
    <row r="2185" s="24" customFormat="1" x14ac:dyDescent="0.3"/>
    <row r="2186" s="24" customFormat="1" x14ac:dyDescent="0.3"/>
    <row r="2187" s="24" customFormat="1" x14ac:dyDescent="0.3"/>
    <row r="2188" s="24" customFormat="1" x14ac:dyDescent="0.3"/>
    <row r="2189" s="24" customFormat="1" x14ac:dyDescent="0.3"/>
    <row r="2190" s="24" customFormat="1" x14ac:dyDescent="0.3"/>
    <row r="2191" s="24" customFormat="1" x14ac:dyDescent="0.3"/>
    <row r="2192" s="24" customFormat="1" x14ac:dyDescent="0.3"/>
    <row r="2193" s="24" customFormat="1" x14ac:dyDescent="0.3"/>
    <row r="2194" s="24" customFormat="1" x14ac:dyDescent="0.3"/>
    <row r="2195" s="24" customFormat="1" x14ac:dyDescent="0.3"/>
    <row r="2196" s="24" customFormat="1" x14ac:dyDescent="0.3"/>
    <row r="2197" s="24" customFormat="1" x14ac:dyDescent="0.3"/>
    <row r="2198" s="24" customFormat="1" x14ac:dyDescent="0.3"/>
    <row r="2199" s="24" customFormat="1" x14ac:dyDescent="0.3"/>
    <row r="2200" s="24" customFormat="1" x14ac:dyDescent="0.3"/>
    <row r="2201" s="24" customFormat="1" x14ac:dyDescent="0.3"/>
    <row r="2202" s="24" customFormat="1" x14ac:dyDescent="0.3"/>
    <row r="2203" s="24" customFormat="1" x14ac:dyDescent="0.3"/>
    <row r="2204" s="24" customFormat="1" x14ac:dyDescent="0.3"/>
    <row r="2205" s="24" customFormat="1" x14ac:dyDescent="0.3"/>
    <row r="2206" s="24" customFormat="1" x14ac:dyDescent="0.3"/>
    <row r="2207" s="24" customFormat="1" x14ac:dyDescent="0.3"/>
    <row r="2208" s="24" customFormat="1" x14ac:dyDescent="0.3"/>
    <row r="2209" s="24" customFormat="1" x14ac:dyDescent="0.3"/>
    <row r="2210" s="24" customFormat="1" x14ac:dyDescent="0.3"/>
    <row r="2211" s="24" customFormat="1" x14ac:dyDescent="0.3"/>
    <row r="2212" s="24" customFormat="1" x14ac:dyDescent="0.3"/>
    <row r="2213" s="24" customFormat="1" x14ac:dyDescent="0.3"/>
    <row r="2214" s="24" customFormat="1" x14ac:dyDescent="0.3"/>
    <row r="2215" s="24" customFormat="1" x14ac:dyDescent="0.3"/>
    <row r="2216" s="24" customFormat="1" x14ac:dyDescent="0.3"/>
    <row r="2217" s="24" customFormat="1" x14ac:dyDescent="0.3"/>
    <row r="2218" s="24" customFormat="1" x14ac:dyDescent="0.3"/>
    <row r="2219" s="24" customFormat="1" x14ac:dyDescent="0.3"/>
    <row r="2220" s="24" customFormat="1" x14ac:dyDescent="0.3"/>
    <row r="2221" s="24" customFormat="1" x14ac:dyDescent="0.3"/>
    <row r="2222" s="24" customFormat="1" x14ac:dyDescent="0.3"/>
    <row r="2223" s="24" customFormat="1" x14ac:dyDescent="0.3"/>
    <row r="2224" s="24" customFormat="1" x14ac:dyDescent="0.3"/>
    <row r="2225" s="24" customFormat="1" x14ac:dyDescent="0.3"/>
    <row r="2226" s="24" customFormat="1" x14ac:dyDescent="0.3"/>
    <row r="2227" s="24" customFormat="1" x14ac:dyDescent="0.3"/>
    <row r="2228" s="24" customFormat="1" x14ac:dyDescent="0.3"/>
    <row r="2229" s="24" customFormat="1" x14ac:dyDescent="0.3"/>
    <row r="2230" s="24" customFormat="1" x14ac:dyDescent="0.3"/>
    <row r="2231" s="24" customFormat="1" x14ac:dyDescent="0.3"/>
    <row r="2232" s="24" customFormat="1" x14ac:dyDescent="0.3"/>
    <row r="2233" s="24" customFormat="1" x14ac:dyDescent="0.3"/>
    <row r="2234" s="24" customFormat="1" x14ac:dyDescent="0.3"/>
    <row r="2235" s="24" customFormat="1" x14ac:dyDescent="0.3"/>
    <row r="2236" s="24" customFormat="1" x14ac:dyDescent="0.3"/>
    <row r="2237" s="24" customFormat="1" x14ac:dyDescent="0.3"/>
    <row r="2238" s="24" customFormat="1" x14ac:dyDescent="0.3"/>
    <row r="2239" s="24" customFormat="1" x14ac:dyDescent="0.3"/>
    <row r="2240" s="24" customFormat="1" x14ac:dyDescent="0.3"/>
    <row r="2241" s="24" customFormat="1" x14ac:dyDescent="0.3"/>
    <row r="2242" s="24" customFormat="1" x14ac:dyDescent="0.3"/>
    <row r="2243" s="24" customFormat="1" x14ac:dyDescent="0.3"/>
    <row r="2244" s="24" customFormat="1" x14ac:dyDescent="0.3"/>
    <row r="2245" s="24" customFormat="1" x14ac:dyDescent="0.3"/>
    <row r="2246" s="24" customFormat="1" x14ac:dyDescent="0.3"/>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abSelected="1" topLeftCell="L1" workbookViewId="0">
      <selection activeCell="AC1004" sqref="AC1004"/>
    </sheetView>
  </sheetViews>
  <sheetFormatPr baseColWidth="10" defaultColWidth="9.109375" defaultRowHeight="14.4" x14ac:dyDescent="0.3"/>
  <cols>
    <col min="1" max="26" width="3.6640625" style="2" customWidth="1"/>
    <col min="29" max="34" width="18.6640625" style="2" customWidth="1"/>
  </cols>
  <sheetData>
    <row r="1" spans="1:34" ht="96" customHeight="1" x14ac:dyDescent="0.3">
      <c r="A1" s="75" t="s">
        <v>815</v>
      </c>
      <c r="B1" s="76"/>
      <c r="C1" s="76"/>
      <c r="D1" s="76"/>
      <c r="E1" s="76"/>
      <c r="F1" s="76"/>
      <c r="G1" s="76"/>
      <c r="H1" s="76"/>
      <c r="I1" s="76"/>
      <c r="J1" s="76"/>
      <c r="K1" s="76"/>
      <c r="L1" s="76"/>
      <c r="M1" s="76"/>
      <c r="N1" s="76"/>
      <c r="O1" s="76"/>
      <c r="P1" s="76"/>
      <c r="Q1" s="76"/>
      <c r="R1" s="76"/>
      <c r="S1" s="76"/>
      <c r="T1" s="76"/>
      <c r="U1" s="76"/>
      <c r="V1" s="76"/>
      <c r="W1" s="76"/>
      <c r="X1" s="76"/>
      <c r="Y1" s="76"/>
      <c r="Z1" s="76"/>
      <c r="AC1" s="78"/>
      <c r="AD1" s="79"/>
      <c r="AE1" s="79"/>
      <c r="AF1" s="79"/>
      <c r="AG1" s="79"/>
      <c r="AH1" s="80"/>
    </row>
    <row r="2" spans="1:34"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49</v>
      </c>
      <c r="AD2" s="77"/>
      <c r="AE2" s="77"/>
      <c r="AF2" s="77"/>
      <c r="AG2" s="77"/>
      <c r="AH2" s="77"/>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3">
      <c r="A4" s="2">
        <f>IF(Data!A4&gt;0,Data!A4-4,"")</f>
        <v>2</v>
      </c>
      <c r="B4" s="2">
        <f>IF(Data!B4&gt;0,Data!B4-4,"")</f>
        <v>2</v>
      </c>
      <c r="C4" s="2">
        <f>IF(Data!C4&gt;0,4-Data!C4,"")</f>
        <v>0</v>
      </c>
      <c r="D4" s="2">
        <f>IF(Data!D4&gt;0,4-Data!D4,"")</f>
        <v>3</v>
      </c>
      <c r="E4" s="2">
        <f>IF(Data!E4&gt;0,4-Data!E4,"")</f>
        <v>2</v>
      </c>
      <c r="F4" s="2">
        <f>IF(Data!F4&gt;0,Data!F4-4,"")</f>
        <v>1</v>
      </c>
      <c r="G4" s="2">
        <f>IF(Data!G4&gt;0,Data!G4-4,"")</f>
        <v>2</v>
      </c>
      <c r="H4" s="2">
        <f>IF(Data!H4&gt;0,Data!H4-4,"")</f>
        <v>2</v>
      </c>
      <c r="I4" s="2">
        <f>IF(Data!I4&gt;0,4-Data!I4,"")</f>
        <v>2</v>
      </c>
      <c r="J4" s="2">
        <f>IF(Data!J4&gt;0,4-Data!J4,"")</f>
        <v>1</v>
      </c>
      <c r="K4" s="2">
        <f>IF(Data!K4&gt;0,Data!K4-4,"")</f>
        <v>2</v>
      </c>
      <c r="L4" s="2">
        <f>IF(Data!L4&gt;0,4-Data!L4,"")</f>
        <v>2</v>
      </c>
      <c r="M4" s="2">
        <f>IF(Data!M4&gt;0,Data!M4-4,"")</f>
        <v>3</v>
      </c>
      <c r="N4" s="2">
        <f>IF(Data!N4&gt;0,Data!N4-4,"")</f>
        <v>2</v>
      </c>
      <c r="O4" s="2">
        <f>IF(Data!O4&gt;0,Data!O4-4,"")</f>
        <v>1</v>
      </c>
      <c r="P4" s="2">
        <f>IF(Data!P4&gt;0,Data!P4-4,"")</f>
        <v>1</v>
      </c>
      <c r="Q4" s="2">
        <f>IF(Data!Q4&gt;0,4-Data!Q4,"")</f>
        <v>2</v>
      </c>
      <c r="R4" s="2">
        <f>IF(Data!R4&gt;0,4-Data!R4,"")</f>
        <v>1</v>
      </c>
      <c r="S4" s="2">
        <f>IF(Data!S4&gt;0,4-Data!S4,"")</f>
        <v>2</v>
      </c>
      <c r="T4" s="2">
        <f>IF(Data!T4&gt;0,Data!T4-4,"")</f>
        <v>3</v>
      </c>
      <c r="U4" s="2">
        <f>IF(Data!U4&gt;0,4-Data!U4,"")</f>
        <v>3</v>
      </c>
      <c r="V4" s="2">
        <f>IF(Data!V4&gt;0,Data!V4-4,"")</f>
        <v>3</v>
      </c>
      <c r="W4" s="2">
        <f>IF(Data!W4&gt;0,4-Data!W4,"")</f>
        <v>3</v>
      </c>
      <c r="X4" s="2">
        <f>IF(Data!X4&gt;0,4-Data!X4,"")</f>
        <v>2</v>
      </c>
      <c r="Y4" s="2">
        <f>IF(Data!Y4&gt;0,4-Data!Y4,"")</f>
        <v>3</v>
      </c>
      <c r="Z4" s="2">
        <f>IF(Data!Z4&gt;0,Data!Z4-4,"")</f>
        <v>1</v>
      </c>
      <c r="AC4" s="11">
        <f t="shared" ref="AC4:AC68" si="0">IF(COUNT(A4,L4,N4,P4,X4,Y4)&gt;0,AVERAGE(A4,L4,N4,P4,X4,Y4),"")</f>
        <v>2</v>
      </c>
      <c r="AD4" s="11">
        <f>IF(COUNT(B4,D4,M4,U4)&gt;0,AVERAGE(B4,D4,M4,U4),"")</f>
        <v>2.75</v>
      </c>
      <c r="AE4" s="11">
        <f>IF(COUNT(I4,T4,V4,W4)&gt;0,AVERAGE(I4,T4,V4,W4),"")</f>
        <v>2.75</v>
      </c>
      <c r="AF4" s="11">
        <f>IF(COUNT(H4,K4,Q4,S4)&gt;0,AVERAGE(H4,K4,Q4,S4),"")</f>
        <v>2</v>
      </c>
      <c r="AG4" s="11">
        <f>IF(COUNT(E4,F4,G4,R4)&gt;0,AVERAGE(E4,F4,G4,R4),"")</f>
        <v>1.5</v>
      </c>
      <c r="AH4" s="11">
        <f>IF(COUNT(C4,J4,O4,Z4)&gt;0,AVERAGE(C4,J4,O4,Z4),"")</f>
        <v>0.75</v>
      </c>
    </row>
    <row r="5" spans="1:34" x14ac:dyDescent="0.3">
      <c r="A5" s="2">
        <f>IF(Data!A5&gt;0,Data!A5-4,"")</f>
        <v>0</v>
      </c>
      <c r="B5" s="2">
        <f>IF(Data!B5&gt;0,Data!B5-4,"")</f>
        <v>2</v>
      </c>
      <c r="C5" s="2">
        <f>IF(Data!C5&gt;0,4-Data!C5,"")</f>
        <v>0</v>
      </c>
      <c r="D5" s="2">
        <f>IF(Data!D5&gt;0,4-Data!D5,"")</f>
        <v>3</v>
      </c>
      <c r="E5" s="2">
        <f>IF(Data!E5&gt;0,4-Data!E5,"")</f>
        <v>1</v>
      </c>
      <c r="F5" s="2">
        <f>IF(Data!F5&gt;0,Data!F5-4,"")</f>
        <v>0</v>
      </c>
      <c r="G5" s="2">
        <f>IF(Data!G5&gt;0,Data!G5-4,"")</f>
        <v>-1</v>
      </c>
      <c r="H5" s="2">
        <f>IF(Data!H5&gt;0,Data!H5-4,"")</f>
        <v>3</v>
      </c>
      <c r="I5" s="2">
        <f>IF(Data!I5&gt;0,4-Data!I5,"")</f>
        <v>2</v>
      </c>
      <c r="J5" s="2">
        <f>IF(Data!J5&gt;0,4-Data!J5,"")</f>
        <v>-1</v>
      </c>
      <c r="K5" s="2">
        <f>IF(Data!K5&gt;0,Data!K5-4,"")</f>
        <v>0</v>
      </c>
      <c r="L5" s="2">
        <f>IF(Data!L5&gt;0,4-Data!L5,"")</f>
        <v>1</v>
      </c>
      <c r="M5" s="2">
        <f>IF(Data!M5&gt;0,Data!M5-4,"")</f>
        <v>2</v>
      </c>
      <c r="N5" s="2">
        <f>IF(Data!N5&gt;0,Data!N5-4,"")</f>
        <v>1</v>
      </c>
      <c r="O5" s="2">
        <f>IF(Data!O5&gt;0,Data!O5-4,"")</f>
        <v>-1</v>
      </c>
      <c r="P5" s="2">
        <f>IF(Data!P5&gt;0,Data!P5-4,"")</f>
        <v>1</v>
      </c>
      <c r="Q5" s="2">
        <f>IF(Data!Q5&gt;0,4-Data!Q5,"")</f>
        <v>0</v>
      </c>
      <c r="R5" s="2">
        <f>IF(Data!R5&gt;0,4-Data!R5,"")</f>
        <v>0</v>
      </c>
      <c r="S5" s="2">
        <f>IF(Data!S5&gt;0,4-Data!S5,"")</f>
        <v>2</v>
      </c>
      <c r="T5" s="2">
        <f>IF(Data!T5&gt;0,Data!T5-4,"")</f>
        <v>1</v>
      </c>
      <c r="U5" s="2">
        <f>IF(Data!U5&gt;0,4-Data!U5,"")</f>
        <v>1</v>
      </c>
      <c r="V5" s="2">
        <f>IF(Data!V5&gt;0,Data!V5-4,"")</f>
        <v>1</v>
      </c>
      <c r="W5" s="2">
        <f>IF(Data!W5&gt;0,4-Data!W5,"")</f>
        <v>2</v>
      </c>
      <c r="X5" s="2">
        <f>IF(Data!X5&gt;0,4-Data!X5,"")</f>
        <v>2</v>
      </c>
      <c r="Y5" s="2">
        <f>IF(Data!Y5&gt;0,4-Data!Y5,"")</f>
        <v>1</v>
      </c>
      <c r="Z5" s="2">
        <f>IF(Data!Z5&gt;0,Data!Z5-4,"")</f>
        <v>-1</v>
      </c>
      <c r="AC5" s="11">
        <f t="shared" si="0"/>
        <v>1</v>
      </c>
      <c r="AD5" s="11">
        <f t="shared" ref="AD5:AD68" si="1">IF(COUNT(B5,D5,M5,U5)&gt;0,AVERAGE(B5,D5,M5,U5),"")</f>
        <v>2</v>
      </c>
      <c r="AE5" s="11">
        <f t="shared" ref="AE5:AE68" si="2">IF(COUNT(I5,T5,V5,W5)&gt;0,AVERAGE(I5,T5,V5,W5),"")</f>
        <v>1.5</v>
      </c>
      <c r="AF5" s="11">
        <f t="shared" ref="AF5:AF68" si="3">IF(COUNT(H5,K5,Q5,S5)&gt;0,AVERAGE(H5,K5,Q5,S5),"")</f>
        <v>1.25</v>
      </c>
      <c r="AG5" s="11">
        <f t="shared" ref="AG5:AG68" si="4">IF(COUNT(E5,F5,G5,R5)&gt;0,AVERAGE(E5,F5,G5,R5),"")</f>
        <v>0</v>
      </c>
      <c r="AH5" s="11">
        <f t="shared" ref="AH5:AH68" si="5">IF(COUNT(C5,J5,O5,Z5)&gt;0,AVERAGE(C5,J5,O5,Z5),"")</f>
        <v>-0.75</v>
      </c>
    </row>
    <row r="6" spans="1:34" x14ac:dyDescent="0.3">
      <c r="A6" s="2">
        <f>IF(Data!A6&gt;0,Data!A6-4,"")</f>
        <v>1</v>
      </c>
      <c r="B6" s="2">
        <f>IF(Data!B6&gt;0,Data!B6-4,"")</f>
        <v>2</v>
      </c>
      <c r="C6" s="2">
        <f>IF(Data!C6&gt;0,4-Data!C6,"")</f>
        <v>2</v>
      </c>
      <c r="D6" s="2">
        <f>IF(Data!D6&gt;0,4-Data!D6,"")</f>
        <v>3</v>
      </c>
      <c r="E6" s="2">
        <f>IF(Data!E6&gt;0,4-Data!E6,"")</f>
        <v>1</v>
      </c>
      <c r="F6" s="2">
        <f>IF(Data!F6&gt;0,Data!F6-4,"")</f>
        <v>0</v>
      </c>
      <c r="G6" s="2">
        <f>IF(Data!G6&gt;0,Data!G6-4,"")</f>
        <v>2</v>
      </c>
      <c r="H6" s="2">
        <f>IF(Data!H6&gt;0,Data!H6-4,"")</f>
        <v>2</v>
      </c>
      <c r="I6" s="2">
        <f>IF(Data!I6&gt;0,4-Data!I6,"")</f>
        <v>2</v>
      </c>
      <c r="J6" s="2">
        <f>IF(Data!J6&gt;0,4-Data!J6,"")</f>
        <v>0</v>
      </c>
      <c r="K6" s="2">
        <f>IF(Data!K6&gt;0,Data!K6-4,"")</f>
        <v>0</v>
      </c>
      <c r="L6" s="2">
        <f>IF(Data!L6&gt;0,4-Data!L6,"")</f>
        <v>3</v>
      </c>
      <c r="M6" s="2">
        <f>IF(Data!M6&gt;0,Data!M6-4,"")</f>
        <v>3</v>
      </c>
      <c r="N6" s="2">
        <f>IF(Data!N6&gt;0,Data!N6-4,"")</f>
        <v>3</v>
      </c>
      <c r="O6" s="2">
        <f>IF(Data!O6&gt;0,Data!O6-4,"")</f>
        <v>0</v>
      </c>
      <c r="P6" s="2">
        <f>IF(Data!P6&gt;0,Data!P6-4,"")</f>
        <v>3</v>
      </c>
      <c r="Q6" s="2">
        <f>IF(Data!Q6&gt;0,4-Data!Q6,"")</f>
        <v>1</v>
      </c>
      <c r="R6" s="2">
        <f>IF(Data!R6&gt;0,4-Data!R6,"")</f>
        <v>2</v>
      </c>
      <c r="S6" s="2">
        <f>IF(Data!S6&gt;0,4-Data!S6,"")</f>
        <v>3</v>
      </c>
      <c r="T6" s="2">
        <f>IF(Data!T6&gt;0,Data!T6-4,"")</f>
        <v>3</v>
      </c>
      <c r="U6" s="2">
        <f>IF(Data!U6&gt;0,4-Data!U6,"")</f>
        <v>3</v>
      </c>
      <c r="V6" s="2">
        <f>IF(Data!V6&gt;0,Data!V6-4,"")</f>
        <v>3</v>
      </c>
      <c r="W6" s="2">
        <f>IF(Data!W6&gt;0,4-Data!W6,"")</f>
        <v>3</v>
      </c>
      <c r="X6" s="2">
        <f>IF(Data!X6&gt;0,4-Data!X6,"")</f>
        <v>3</v>
      </c>
      <c r="Y6" s="2">
        <f>IF(Data!Y6&gt;0,4-Data!Y6,"")</f>
        <v>3</v>
      </c>
      <c r="Z6" s="2">
        <f>IF(Data!Z6&gt;0,Data!Z6-4,"")</f>
        <v>-1</v>
      </c>
      <c r="AC6" s="11">
        <f t="shared" si="0"/>
        <v>2.6666666666666665</v>
      </c>
      <c r="AD6" s="11">
        <f t="shared" si="1"/>
        <v>2.75</v>
      </c>
      <c r="AE6" s="11">
        <f t="shared" si="2"/>
        <v>2.75</v>
      </c>
      <c r="AF6" s="11">
        <f t="shared" si="3"/>
        <v>1.5</v>
      </c>
      <c r="AG6" s="11">
        <f t="shared" si="4"/>
        <v>1.25</v>
      </c>
      <c r="AH6" s="11">
        <f t="shared" si="5"/>
        <v>0.25</v>
      </c>
    </row>
    <row r="7" spans="1:34" x14ac:dyDescent="0.3">
      <c r="A7" s="2">
        <f>IF(Data!A7&gt;0,Data!A7-4,"")</f>
        <v>2</v>
      </c>
      <c r="B7" s="2">
        <f>IF(Data!B7&gt;0,Data!B7-4,"")</f>
        <v>3</v>
      </c>
      <c r="C7" s="2">
        <f>IF(Data!C7&gt;0,4-Data!C7,"")</f>
        <v>1</v>
      </c>
      <c r="D7" s="2">
        <f>IF(Data!D7&gt;0,4-Data!D7,"")</f>
        <v>3</v>
      </c>
      <c r="E7" s="2">
        <f>IF(Data!E7&gt;0,4-Data!E7,"")</f>
        <v>2</v>
      </c>
      <c r="F7" s="2">
        <f>IF(Data!F7&gt;0,Data!F7-4,"")</f>
        <v>1</v>
      </c>
      <c r="G7" s="2">
        <f>IF(Data!G7&gt;0,Data!G7-4,"")</f>
        <v>1</v>
      </c>
      <c r="H7" s="2">
        <f>IF(Data!H7&gt;0,Data!H7-4,"")</f>
        <v>2</v>
      </c>
      <c r="I7" s="2">
        <f>IF(Data!I7&gt;0,4-Data!I7,"")</f>
        <v>0</v>
      </c>
      <c r="J7" s="2">
        <f>IF(Data!J7&gt;0,4-Data!J7,"")</f>
        <v>1</v>
      </c>
      <c r="K7" s="2">
        <f>IF(Data!K7&gt;0,Data!K7-4,"")</f>
        <v>0</v>
      </c>
      <c r="L7" s="2">
        <f>IF(Data!L7&gt;0,4-Data!L7,"")</f>
        <v>2</v>
      </c>
      <c r="M7" s="2">
        <f>IF(Data!M7&gt;0,Data!M7-4,"")</f>
        <v>1</v>
      </c>
      <c r="N7" s="2">
        <f>IF(Data!N7&gt;0,Data!N7-4,"")</f>
        <v>1</v>
      </c>
      <c r="O7" s="2">
        <f>IF(Data!O7&gt;0,Data!O7-4,"")</f>
        <v>0</v>
      </c>
      <c r="P7" s="2">
        <f>IF(Data!P7&gt;0,Data!P7-4,"")</f>
        <v>1</v>
      </c>
      <c r="Q7" s="2">
        <f>IF(Data!Q7&gt;0,4-Data!Q7,"")</f>
        <v>1</v>
      </c>
      <c r="R7" s="2">
        <f>IF(Data!R7&gt;0,4-Data!R7,"")</f>
        <v>1</v>
      </c>
      <c r="S7" s="2">
        <f>IF(Data!S7&gt;0,4-Data!S7,"")</f>
        <v>0</v>
      </c>
      <c r="T7" s="2">
        <f>IF(Data!T7&gt;0,Data!T7-4,"")</f>
        <v>1</v>
      </c>
      <c r="U7" s="2">
        <f>IF(Data!U7&gt;0,4-Data!U7,"")</f>
        <v>2</v>
      </c>
      <c r="V7" s="2">
        <f>IF(Data!V7&gt;0,Data!V7-4,"")</f>
        <v>2</v>
      </c>
      <c r="W7" s="2">
        <f>IF(Data!W7&gt;0,4-Data!W7,"")</f>
        <v>2</v>
      </c>
      <c r="X7" s="2">
        <f>IF(Data!X7&gt;0,4-Data!X7,"")</f>
        <v>1</v>
      </c>
      <c r="Y7" s="2">
        <f>IF(Data!Y7&gt;0,4-Data!Y7,"")</f>
        <v>3</v>
      </c>
      <c r="Z7" s="2">
        <f>IF(Data!Z7&gt;0,Data!Z7-4,"")</f>
        <v>2</v>
      </c>
      <c r="AC7" s="11">
        <f t="shared" si="0"/>
        <v>1.6666666666666667</v>
      </c>
      <c r="AD7" s="11">
        <f t="shared" si="1"/>
        <v>2.25</v>
      </c>
      <c r="AE7" s="11">
        <f t="shared" si="2"/>
        <v>1.25</v>
      </c>
      <c r="AF7" s="11">
        <f t="shared" si="3"/>
        <v>0.75</v>
      </c>
      <c r="AG7" s="11">
        <f t="shared" si="4"/>
        <v>1.25</v>
      </c>
      <c r="AH7" s="11">
        <f t="shared" si="5"/>
        <v>1</v>
      </c>
    </row>
    <row r="8" spans="1:34" x14ac:dyDescent="0.3">
      <c r="A8" s="2" t="str">
        <f>IF(Data!A8&gt;0,Data!A8-4,"")</f>
        <v/>
      </c>
      <c r="B8" s="2" t="str">
        <f>IF(Data!B8&gt;0,Data!B8-4,"")</f>
        <v/>
      </c>
      <c r="C8" s="2" t="str">
        <f>IF(Data!C8&gt;0,4-Data!C8,"")</f>
        <v/>
      </c>
      <c r="D8" s="2" t="str">
        <f>IF(Data!D8&gt;0,4-Data!D8,"")</f>
        <v/>
      </c>
      <c r="E8" s="2" t="str">
        <f>IF(Data!E8&gt;0,4-Data!E8,"")</f>
        <v/>
      </c>
      <c r="F8" s="2" t="str">
        <f>IF(Data!F8&gt;0,Data!F8-4,"")</f>
        <v/>
      </c>
      <c r="G8" s="2" t="str">
        <f>IF(Data!G8&gt;0,Data!G8-4,"")</f>
        <v/>
      </c>
      <c r="H8" s="2" t="str">
        <f>IF(Data!H8&gt;0,Data!H8-4,"")</f>
        <v/>
      </c>
      <c r="I8" s="2" t="str">
        <f>IF(Data!I8&gt;0,4-Data!I8,"")</f>
        <v/>
      </c>
      <c r="J8" s="2" t="str">
        <f>IF(Data!J8&gt;0,4-Data!J8,"")</f>
        <v/>
      </c>
      <c r="K8" s="2" t="str">
        <f>IF(Data!K8&gt;0,Data!K8-4,"")</f>
        <v/>
      </c>
      <c r="L8" s="2" t="str">
        <f>IF(Data!L8&gt;0,4-Data!L8,"")</f>
        <v/>
      </c>
      <c r="M8" s="2" t="str">
        <f>IF(Data!M8&gt;0,Data!M8-4,"")</f>
        <v/>
      </c>
      <c r="N8" s="2" t="str">
        <f>IF(Data!N8&gt;0,Data!N8-4,"")</f>
        <v/>
      </c>
      <c r="O8" s="2" t="str">
        <f>IF(Data!O8&gt;0,Data!O8-4,"")</f>
        <v/>
      </c>
      <c r="P8" s="2" t="str">
        <f>IF(Data!P8&gt;0,Data!P8-4,"")</f>
        <v/>
      </c>
      <c r="Q8" s="2" t="str">
        <f>IF(Data!Q8&gt;0,4-Data!Q8,"")</f>
        <v/>
      </c>
      <c r="R8" s="2" t="str">
        <f>IF(Data!R8&gt;0,4-Data!R8,"")</f>
        <v/>
      </c>
      <c r="S8" s="2" t="str">
        <f>IF(Data!S8&gt;0,4-Data!S8,"")</f>
        <v/>
      </c>
      <c r="T8" s="2" t="str">
        <f>IF(Data!T8&gt;0,Data!T8-4,"")</f>
        <v/>
      </c>
      <c r="U8" s="2" t="str">
        <f>IF(Data!U8&gt;0,4-Data!U8,"")</f>
        <v/>
      </c>
      <c r="V8" s="2" t="str">
        <f>IF(Data!V8&gt;0,Data!V8-4,"")</f>
        <v/>
      </c>
      <c r="W8" s="2" t="str">
        <f>IF(Data!W8&gt;0,4-Data!W8,"")</f>
        <v/>
      </c>
      <c r="X8" s="2" t="str">
        <f>IF(Data!X8&gt;0,4-Data!X8,"")</f>
        <v/>
      </c>
      <c r="Y8" s="2" t="str">
        <f>IF(Data!Y8&gt;0,4-Data!Y8,"")</f>
        <v/>
      </c>
      <c r="Z8" s="2" t="str">
        <f>IF(Data!Z8&gt;0,Data!Z8-4,"")</f>
        <v/>
      </c>
      <c r="AC8" s="11" t="str">
        <f t="shared" si="0"/>
        <v/>
      </c>
      <c r="AD8" s="11" t="str">
        <f t="shared" si="1"/>
        <v/>
      </c>
      <c r="AE8" s="11" t="str">
        <f t="shared" si="2"/>
        <v/>
      </c>
      <c r="AF8" s="11" t="str">
        <f t="shared" si="3"/>
        <v/>
      </c>
      <c r="AG8" s="11" t="str">
        <f t="shared" si="4"/>
        <v/>
      </c>
      <c r="AH8" s="11" t="str">
        <f t="shared" si="5"/>
        <v/>
      </c>
    </row>
    <row r="9" spans="1:34" x14ac:dyDescent="0.3">
      <c r="A9" s="2" t="str">
        <f>IF(Data!A9&gt;0,Data!A9-4,"")</f>
        <v/>
      </c>
      <c r="B9" s="2" t="str">
        <f>IF(Data!B9&gt;0,Data!B9-4,"")</f>
        <v/>
      </c>
      <c r="C9" s="2" t="str">
        <f>IF(Data!C9&gt;0,4-Data!C9,"")</f>
        <v/>
      </c>
      <c r="D9" s="2" t="str">
        <f>IF(Data!D9&gt;0,4-Data!D9,"")</f>
        <v/>
      </c>
      <c r="E9" s="2" t="str">
        <f>IF(Data!E9&gt;0,4-Data!E9,"")</f>
        <v/>
      </c>
      <c r="F9" s="2" t="str">
        <f>IF(Data!F9&gt;0,Data!F9-4,"")</f>
        <v/>
      </c>
      <c r="G9" s="2" t="str">
        <f>IF(Data!G9&gt;0,Data!G9-4,"")</f>
        <v/>
      </c>
      <c r="H9" s="2" t="str">
        <f>IF(Data!H9&gt;0,Data!H9-4,"")</f>
        <v/>
      </c>
      <c r="I9" s="2" t="str">
        <f>IF(Data!I9&gt;0,4-Data!I9,"")</f>
        <v/>
      </c>
      <c r="J9" s="2" t="str">
        <f>IF(Data!J9&gt;0,4-Data!J9,"")</f>
        <v/>
      </c>
      <c r="K9" s="2" t="str">
        <f>IF(Data!K9&gt;0,Data!K9-4,"")</f>
        <v/>
      </c>
      <c r="L9" s="2" t="str">
        <f>IF(Data!L9&gt;0,4-Data!L9,"")</f>
        <v/>
      </c>
      <c r="M9" s="2" t="str">
        <f>IF(Data!M9&gt;0,Data!M9-4,"")</f>
        <v/>
      </c>
      <c r="N9" s="2" t="str">
        <f>IF(Data!N9&gt;0,Data!N9-4,"")</f>
        <v/>
      </c>
      <c r="O9" s="2" t="str">
        <f>IF(Data!O9&gt;0,Data!O9-4,"")</f>
        <v/>
      </c>
      <c r="P9" s="2" t="str">
        <f>IF(Data!P9&gt;0,Data!P9-4,"")</f>
        <v/>
      </c>
      <c r="Q9" s="2" t="str">
        <f>IF(Data!Q9&gt;0,4-Data!Q9,"")</f>
        <v/>
      </c>
      <c r="R9" s="2" t="str">
        <f>IF(Data!R9&gt;0,4-Data!R9,"")</f>
        <v/>
      </c>
      <c r="S9" s="2" t="str">
        <f>IF(Data!S9&gt;0,4-Data!S9,"")</f>
        <v/>
      </c>
      <c r="T9" s="2" t="str">
        <f>IF(Data!T9&gt;0,Data!T9-4,"")</f>
        <v/>
      </c>
      <c r="U9" s="2" t="str">
        <f>IF(Data!U9&gt;0,4-Data!U9,"")</f>
        <v/>
      </c>
      <c r="V9" s="2" t="str">
        <f>IF(Data!V9&gt;0,Data!V9-4,"")</f>
        <v/>
      </c>
      <c r="W9" s="2" t="str">
        <f>IF(Data!W9&gt;0,4-Data!W9,"")</f>
        <v/>
      </c>
      <c r="X9" s="2" t="str">
        <f>IF(Data!X9&gt;0,4-Data!X9,"")</f>
        <v/>
      </c>
      <c r="Y9" s="2" t="str">
        <f>IF(Data!Y9&gt;0,4-Data!Y9,"")</f>
        <v/>
      </c>
      <c r="Z9" s="2" t="str">
        <f>IF(Data!Z9&gt;0,Data!Z9-4,"")</f>
        <v/>
      </c>
      <c r="AC9" s="11" t="str">
        <f t="shared" si="0"/>
        <v/>
      </c>
      <c r="AD9" s="11" t="str">
        <f t="shared" si="1"/>
        <v/>
      </c>
      <c r="AE9" s="11" t="str">
        <f t="shared" si="2"/>
        <v/>
      </c>
      <c r="AF9" s="11" t="str">
        <f t="shared" si="3"/>
        <v/>
      </c>
      <c r="AG9" s="11" t="str">
        <f t="shared" si="4"/>
        <v/>
      </c>
      <c r="AH9" s="11" t="str">
        <f t="shared" si="5"/>
        <v/>
      </c>
    </row>
    <row r="10" spans="1:34" x14ac:dyDescent="0.3">
      <c r="A10" s="2" t="str">
        <f>IF(Data!A10&gt;0,Data!A10-4,"")</f>
        <v/>
      </c>
      <c r="B10" s="2" t="str">
        <f>IF(Data!B10&gt;0,Data!B10-4,"")</f>
        <v/>
      </c>
      <c r="C10" s="2" t="str">
        <f>IF(Data!C10&gt;0,4-Data!C10,"")</f>
        <v/>
      </c>
      <c r="D10" s="2" t="str">
        <f>IF(Data!D10&gt;0,4-Data!D10,"")</f>
        <v/>
      </c>
      <c r="E10" s="2" t="str">
        <f>IF(Data!E10&gt;0,4-Data!E10,"")</f>
        <v/>
      </c>
      <c r="F10" s="2" t="str">
        <f>IF(Data!F10&gt;0,Data!F10-4,"")</f>
        <v/>
      </c>
      <c r="G10" s="2" t="str">
        <f>IF(Data!G10&gt;0,Data!G10-4,"")</f>
        <v/>
      </c>
      <c r="H10" s="2" t="str">
        <f>IF(Data!H10&gt;0,Data!H10-4,"")</f>
        <v/>
      </c>
      <c r="I10" s="2" t="str">
        <f>IF(Data!I10&gt;0,4-Data!I10,"")</f>
        <v/>
      </c>
      <c r="J10" s="2" t="str">
        <f>IF(Data!J10&gt;0,4-Data!J10,"")</f>
        <v/>
      </c>
      <c r="K10" s="2" t="str">
        <f>IF(Data!K10&gt;0,Data!K10-4,"")</f>
        <v/>
      </c>
      <c r="L10" s="2" t="str">
        <f>IF(Data!L10&gt;0,4-Data!L10,"")</f>
        <v/>
      </c>
      <c r="M10" s="2" t="str">
        <f>IF(Data!M10&gt;0,Data!M10-4,"")</f>
        <v/>
      </c>
      <c r="N10" s="2" t="str">
        <f>IF(Data!N10&gt;0,Data!N10-4,"")</f>
        <v/>
      </c>
      <c r="O10" s="2" t="str">
        <f>IF(Data!O10&gt;0,Data!O10-4,"")</f>
        <v/>
      </c>
      <c r="P10" s="2" t="str">
        <f>IF(Data!P10&gt;0,Data!P10-4,"")</f>
        <v/>
      </c>
      <c r="Q10" s="2" t="str">
        <f>IF(Data!Q10&gt;0,4-Data!Q10,"")</f>
        <v/>
      </c>
      <c r="R10" s="2" t="str">
        <f>IF(Data!R10&gt;0,4-Data!R10,"")</f>
        <v/>
      </c>
      <c r="S10" s="2" t="str">
        <f>IF(Data!S10&gt;0,4-Data!S10,"")</f>
        <v/>
      </c>
      <c r="T10" s="2" t="str">
        <f>IF(Data!T10&gt;0,Data!T10-4,"")</f>
        <v/>
      </c>
      <c r="U10" s="2" t="str">
        <f>IF(Data!U10&gt;0,4-Data!U10,"")</f>
        <v/>
      </c>
      <c r="V10" s="2" t="str">
        <f>IF(Data!V10&gt;0,Data!V10-4,"")</f>
        <v/>
      </c>
      <c r="W10" s="2" t="str">
        <f>IF(Data!W10&gt;0,4-Data!W10,"")</f>
        <v/>
      </c>
      <c r="X10" s="2" t="str">
        <f>IF(Data!X10&gt;0,4-Data!X10,"")</f>
        <v/>
      </c>
      <c r="Y10" s="2" t="str">
        <f>IF(Data!Y10&gt;0,4-Data!Y10,"")</f>
        <v/>
      </c>
      <c r="Z10" s="2" t="str">
        <f>IF(Data!Z10&gt;0,Data!Z10-4,"")</f>
        <v/>
      </c>
      <c r="AC10" s="11" t="str">
        <f t="shared" si="0"/>
        <v/>
      </c>
      <c r="AD10" s="11" t="str">
        <f t="shared" si="1"/>
        <v/>
      </c>
      <c r="AE10" s="11" t="str">
        <f t="shared" si="2"/>
        <v/>
      </c>
      <c r="AF10" s="11" t="str">
        <f t="shared" si="3"/>
        <v/>
      </c>
      <c r="AG10" s="11" t="str">
        <f t="shared" si="4"/>
        <v/>
      </c>
      <c r="AH10" s="11" t="str">
        <f t="shared" si="5"/>
        <v/>
      </c>
    </row>
    <row r="11" spans="1:34"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11" t="str">
        <f t="shared" si="0"/>
        <v/>
      </c>
      <c r="AD11" s="11" t="str">
        <f t="shared" si="1"/>
        <v/>
      </c>
      <c r="AE11" s="11" t="str">
        <f t="shared" si="2"/>
        <v/>
      </c>
      <c r="AF11" s="11" t="str">
        <f t="shared" si="3"/>
        <v/>
      </c>
      <c r="AG11" s="11" t="str">
        <f t="shared" si="4"/>
        <v/>
      </c>
      <c r="AH11" s="11" t="str">
        <f t="shared" si="5"/>
        <v/>
      </c>
    </row>
    <row r="12" spans="1:34"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11" t="str">
        <f t="shared" si="0"/>
        <v/>
      </c>
      <c r="AD12" s="11" t="str">
        <f t="shared" si="1"/>
        <v/>
      </c>
      <c r="AE12" s="11" t="str">
        <f t="shared" si="2"/>
        <v/>
      </c>
      <c r="AF12" s="11" t="str">
        <f t="shared" si="3"/>
        <v/>
      </c>
      <c r="AG12" s="11" t="str">
        <f t="shared" si="4"/>
        <v/>
      </c>
      <c r="AH12" s="11" t="str">
        <f t="shared" si="5"/>
        <v/>
      </c>
    </row>
    <row r="13" spans="1:34"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11" t="str">
        <f t="shared" si="0"/>
        <v/>
      </c>
      <c r="AD13" s="11" t="str">
        <f t="shared" si="1"/>
        <v/>
      </c>
      <c r="AE13" s="11" t="str">
        <f t="shared" si="2"/>
        <v/>
      </c>
      <c r="AF13" s="11" t="str">
        <f t="shared" si="3"/>
        <v/>
      </c>
      <c r="AG13" s="11" t="str">
        <f t="shared" si="4"/>
        <v/>
      </c>
      <c r="AH13" s="11" t="str">
        <f t="shared" si="5"/>
        <v/>
      </c>
    </row>
    <row r="14" spans="1:34"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11" t="str">
        <f t="shared" si="0"/>
        <v/>
      </c>
      <c r="AD14" s="11" t="str">
        <f t="shared" si="1"/>
        <v/>
      </c>
      <c r="AE14" s="11" t="str">
        <f t="shared" si="2"/>
        <v/>
      </c>
      <c r="AF14" s="11" t="str">
        <f t="shared" si="3"/>
        <v/>
      </c>
      <c r="AG14" s="11" t="str">
        <f t="shared" si="4"/>
        <v/>
      </c>
      <c r="AH14" s="11" t="str">
        <f t="shared" si="5"/>
        <v/>
      </c>
    </row>
    <row r="15" spans="1:34"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11" t="str">
        <f t="shared" si="0"/>
        <v/>
      </c>
      <c r="AD15" s="11" t="str">
        <f t="shared" si="1"/>
        <v/>
      </c>
      <c r="AE15" s="11" t="str">
        <f t="shared" si="2"/>
        <v/>
      </c>
      <c r="AF15" s="11" t="str">
        <f t="shared" si="3"/>
        <v/>
      </c>
      <c r="AG15" s="11" t="str">
        <f t="shared" si="4"/>
        <v/>
      </c>
      <c r="AH15" s="11" t="str">
        <f t="shared" si="5"/>
        <v/>
      </c>
    </row>
    <row r="16" spans="1:34"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11" t="str">
        <f t="shared" si="0"/>
        <v/>
      </c>
      <c r="AD16" s="11" t="str">
        <f t="shared" si="1"/>
        <v/>
      </c>
      <c r="AE16" s="11" t="str">
        <f t="shared" si="2"/>
        <v/>
      </c>
      <c r="AF16" s="11" t="str">
        <f t="shared" si="3"/>
        <v/>
      </c>
      <c r="AG16" s="11" t="str">
        <f t="shared" si="4"/>
        <v/>
      </c>
      <c r="AH16" s="11" t="str">
        <f t="shared" si="5"/>
        <v/>
      </c>
    </row>
    <row r="17" spans="1:34"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11" t="str">
        <f t="shared" si="0"/>
        <v/>
      </c>
      <c r="AD17" s="11" t="str">
        <f t="shared" si="1"/>
        <v/>
      </c>
      <c r="AE17" s="11" t="str">
        <f t="shared" si="2"/>
        <v/>
      </c>
      <c r="AF17" s="11" t="str">
        <f t="shared" si="3"/>
        <v/>
      </c>
      <c r="AG17" s="11" t="str">
        <f t="shared" si="4"/>
        <v/>
      </c>
      <c r="AH17" s="11" t="str">
        <f t="shared" si="5"/>
        <v/>
      </c>
    </row>
    <row r="18" spans="1:34"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3">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3">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3">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3">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3">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3">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3">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3">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3">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3">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3">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3">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3">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3">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3">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3">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3">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3">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3">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3">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3">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3">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3">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3">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3">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3">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3">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3">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3">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3">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3">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3">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3">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3">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3">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3">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3">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3">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3">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3">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3">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3">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3">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3">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3">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3">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3">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3">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3">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3">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3">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3">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3">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3">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3">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3">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3">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3">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3">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3">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3">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3">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3">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3">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3">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3">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3">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3">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3">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3">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3">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3">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3">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3">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3">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3">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3">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3">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3">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3">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3">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3">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3">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3">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3">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3">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3">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3">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3">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3">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3">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3">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3">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3">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3">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3">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3">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3">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3">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3">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3">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3">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3">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3">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3">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3">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3">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3">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3">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3">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3">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3">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3">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3">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3">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3">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3">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3">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3">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3">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3">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3">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3">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3">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3">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3">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3">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3">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3">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3">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3">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3">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3">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3">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3">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3">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3">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3">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3">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3">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3">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3">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3">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3">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3">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3">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3">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3">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3">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3">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3">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3">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3">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3">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3">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3">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3">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3">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3">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3">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3">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3">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3">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3">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3">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3">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3">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3">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3">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
  <sheetViews>
    <sheetView topLeftCell="A19" workbookViewId="0">
      <selection activeCell="K41" sqref="K41"/>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202.5" customHeight="1" x14ac:dyDescent="0.3">
      <c r="A1" s="82" t="s">
        <v>830</v>
      </c>
      <c r="B1" s="83"/>
      <c r="C1" s="83"/>
      <c r="D1" s="83"/>
      <c r="E1" s="83"/>
      <c r="F1" s="83"/>
      <c r="G1" s="83"/>
      <c r="H1" s="83"/>
      <c r="I1" s="83"/>
      <c r="J1" s="83"/>
      <c r="K1" s="83"/>
      <c r="L1" s="83"/>
      <c r="M1" s="83"/>
      <c r="N1" s="83"/>
    </row>
    <row r="3" spans="1:18" x14ac:dyDescent="0.3">
      <c r="A3" s="3" t="s">
        <v>2</v>
      </c>
      <c r="B3" s="5" t="s">
        <v>107</v>
      </c>
      <c r="C3" s="5" t="s">
        <v>108</v>
      </c>
      <c r="D3" s="5" t="s">
        <v>109</v>
      </c>
      <c r="E3" s="5" t="s">
        <v>110</v>
      </c>
      <c r="F3" s="3" t="s">
        <v>119</v>
      </c>
      <c r="G3" s="3" t="s">
        <v>120</v>
      </c>
      <c r="H3" s="5" t="s">
        <v>111</v>
      </c>
      <c r="I3" s="9"/>
      <c r="K3" s="81" t="s">
        <v>818</v>
      </c>
      <c r="L3" s="81"/>
    </row>
    <row r="4" spans="1:18" x14ac:dyDescent="0.3">
      <c r="A4" s="4">
        <v>1</v>
      </c>
      <c r="B4" s="6">
        <f>AVERAGE(DT!A4:A1004)</f>
        <v>1.25</v>
      </c>
      <c r="C4" s="6">
        <f>VAR(DT!A4:A1004)</f>
        <v>0.91666666666666663</v>
      </c>
      <c r="D4" s="6">
        <f>SQRT(C4)</f>
        <v>0.9574271077563381</v>
      </c>
      <c r="E4" s="7">
        <f>COUNTA(Data!A4:A1000)</f>
        <v>4</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1.8333333333333333</v>
      </c>
      <c r="R4" s="8"/>
    </row>
    <row r="5" spans="1:18" x14ac:dyDescent="0.3">
      <c r="A5" s="4">
        <v>2</v>
      </c>
      <c r="B5" s="6">
        <f>AVERAGE(DT!B4:B1004)</f>
        <v>2.25</v>
      </c>
      <c r="C5" s="6">
        <f>VAR(DT!B4:B1004)</f>
        <v>0.25</v>
      </c>
      <c r="D5" s="6">
        <f t="shared" ref="D5:D29" si="0">SQRT(C5)</f>
        <v>0.5</v>
      </c>
      <c r="E5" s="7">
        <f>COUNTA(Data!B4:B1000)</f>
        <v>4</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2.4375</v>
      </c>
    </row>
    <row r="6" spans="1:18" x14ac:dyDescent="0.3">
      <c r="A6" s="4">
        <v>3</v>
      </c>
      <c r="B6" s="6">
        <f>AVERAGE(DT!C4:C1004)</f>
        <v>0.75</v>
      </c>
      <c r="C6" s="6">
        <f>VAR(DT!C4:C1004)</f>
        <v>0.91666666666666663</v>
      </c>
      <c r="D6" s="6">
        <f t="shared" si="0"/>
        <v>0.9574271077563381</v>
      </c>
      <c r="E6" s="7">
        <f>COUNTA(Data!C4:C1000)</f>
        <v>4</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2.0625</v>
      </c>
    </row>
    <row r="7" spans="1:18" x14ac:dyDescent="0.3">
      <c r="A7" s="4">
        <v>4</v>
      </c>
      <c r="B7" s="6">
        <f>AVERAGE(DT!D4:D1004)</f>
        <v>3</v>
      </c>
      <c r="C7" s="6">
        <f>VAR(DT!D4:D1004)</f>
        <v>0</v>
      </c>
      <c r="D7" s="6">
        <f t="shared" si="0"/>
        <v>0</v>
      </c>
      <c r="E7" s="7">
        <f>COUNTA(Data!D4:D1000)</f>
        <v>4</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1.375</v>
      </c>
    </row>
    <row r="8" spans="1:18" x14ac:dyDescent="0.3">
      <c r="A8" s="4">
        <v>5</v>
      </c>
      <c r="B8" s="6">
        <f>AVERAGE(DT!E4:E1004)</f>
        <v>1.5</v>
      </c>
      <c r="C8" s="6">
        <f>VAR(DT!E4:E1004)</f>
        <v>0.33333333333333331</v>
      </c>
      <c r="D8" s="6">
        <f t="shared" si="0"/>
        <v>0.57735026918962573</v>
      </c>
      <c r="E8" s="7">
        <f>COUNTA(Data!E4:E1000)</f>
        <v>4</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v>
      </c>
    </row>
    <row r="9" spans="1:18" x14ac:dyDescent="0.3">
      <c r="A9" s="4">
        <v>6</v>
      </c>
      <c r="B9" s="6">
        <f>AVERAGE(DT!F4:F1004)</f>
        <v>0.5</v>
      </c>
      <c r="C9" s="6">
        <f>VAR(DT!F4:F1004)</f>
        <v>0.33333333333333331</v>
      </c>
      <c r="D9" s="6">
        <f t="shared" si="0"/>
        <v>0.57735026918962573</v>
      </c>
      <c r="E9" s="7">
        <f>COUNTA(Data!F4:F1000)</f>
        <v>4</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0.3125</v>
      </c>
    </row>
    <row r="10" spans="1:18" x14ac:dyDescent="0.3">
      <c r="A10" s="4">
        <v>7</v>
      </c>
      <c r="B10" s="6">
        <f>AVERAGE(DT!G4:G1004)</f>
        <v>1</v>
      </c>
      <c r="C10" s="6">
        <f>VAR(DT!G4:G1004)</f>
        <v>2</v>
      </c>
      <c r="D10" s="6">
        <f t="shared" si="0"/>
        <v>1.4142135623730951</v>
      </c>
      <c r="E10" s="7">
        <f>COUNTA(Data!G4:G1000)</f>
        <v>4</v>
      </c>
      <c r="F10" s="32" t="str">
        <f>VLOOKUP(Read_First!B4,Items!A1:BA50,14,FALSE)</f>
        <v>not interesting</v>
      </c>
      <c r="G10" s="33" t="str">
        <f>VLOOKUP(Read_First!B4,Items!A1:BA50,15,FALSE)</f>
        <v>interesting</v>
      </c>
      <c r="H10" s="39" t="str">
        <f>VLOOKUP(Read_First!B4,Items!A1:BI50,58,FALSE)</f>
        <v>Stimulation</v>
      </c>
      <c r="I10" s="18"/>
    </row>
    <row r="11" spans="1:18" x14ac:dyDescent="0.3">
      <c r="A11" s="4">
        <v>8</v>
      </c>
      <c r="B11" s="6">
        <f>AVERAGE(DT!H4:H1004)</f>
        <v>2.25</v>
      </c>
      <c r="C11" s="6">
        <f>VAR(DT!H4:H1004)</f>
        <v>0.25</v>
      </c>
      <c r="D11" s="6">
        <f t="shared" si="0"/>
        <v>0.5</v>
      </c>
      <c r="E11" s="7">
        <f>COUNTA(Data!H4:H1000)</f>
        <v>4</v>
      </c>
      <c r="F11" s="32" t="str">
        <f>VLOOKUP(Read_First!B4,Items!A1:BA50,16,FALSE)</f>
        <v>unpredictable</v>
      </c>
      <c r="G11" s="33" t="str">
        <f>VLOOKUP(Read_First!B4,Items!A1:BA50,17,FALSE)</f>
        <v>predictable</v>
      </c>
      <c r="H11" s="38" t="str">
        <f>VLOOKUP(Read_First!B4,Items!A1:BI50,57,FALSE)</f>
        <v>Dependability</v>
      </c>
      <c r="I11" s="16"/>
    </row>
    <row r="12" spans="1:18" x14ac:dyDescent="0.3">
      <c r="A12" s="4">
        <v>9</v>
      </c>
      <c r="B12" s="6">
        <f>AVERAGE(DT!I4:I1004)</f>
        <v>1.5</v>
      </c>
      <c r="C12" s="6">
        <f>VAR(DT!I4:I1004)</f>
        <v>1</v>
      </c>
      <c r="D12" s="6">
        <f t="shared" si="0"/>
        <v>1</v>
      </c>
      <c r="E12" s="7">
        <f>COUNTA(Data!I4:I1000)</f>
        <v>4</v>
      </c>
      <c r="F12" s="32" t="str">
        <f>VLOOKUP(Read_First!B4,Items!A1:BA50,18,FALSE)</f>
        <v>fast</v>
      </c>
      <c r="G12" s="33" t="str">
        <f>VLOOKUP(Read_First!B4,Items!A1:BA50,19,FALSE)</f>
        <v>slow</v>
      </c>
      <c r="H12" s="38" t="str">
        <f>VLOOKUP(Read_First!B4,Items!A1:BI50,56,FALSE)</f>
        <v>Efficiency</v>
      </c>
      <c r="I12" s="14"/>
    </row>
    <row r="13" spans="1:18" x14ac:dyDescent="0.3">
      <c r="A13" s="4">
        <v>10</v>
      </c>
      <c r="B13" s="6">
        <f>AVERAGE(DT!J4:J1004)</f>
        <v>0.25</v>
      </c>
      <c r="C13" s="6">
        <f>VAR(DT!J4:J1004)</f>
        <v>0.91666666666666663</v>
      </c>
      <c r="D13" s="6">
        <f t="shared" si="0"/>
        <v>0.9574271077563381</v>
      </c>
      <c r="E13" s="7">
        <f>COUNTA(Data!J4:J1000)</f>
        <v>4</v>
      </c>
      <c r="F13" s="32" t="str">
        <f>VLOOKUP(Read_First!B4,Items!A1:BA50,20,FALSE)</f>
        <v>inventive</v>
      </c>
      <c r="G13" s="33" t="str">
        <f>VLOOKUP(Read_First!B4,Items!A1:BA50,21,FALSE)</f>
        <v>conventional</v>
      </c>
      <c r="H13" s="38" t="str">
        <f>VLOOKUP(Read_First!B4,Items!A1:BI50,59,FALSE)</f>
        <v>Novelty</v>
      </c>
      <c r="I13" s="17"/>
    </row>
    <row r="14" spans="1:18" x14ac:dyDescent="0.3">
      <c r="A14" s="4">
        <v>11</v>
      </c>
      <c r="B14" s="6">
        <f>AVERAGE(DT!K4:K1004)</f>
        <v>0.5</v>
      </c>
      <c r="C14" s="6">
        <f>VAR(DT!K4:K1004)</f>
        <v>1</v>
      </c>
      <c r="D14" s="6">
        <f t="shared" si="0"/>
        <v>1</v>
      </c>
      <c r="E14" s="7">
        <f>COUNTA(Data!K4:K1000)</f>
        <v>4</v>
      </c>
      <c r="F14" s="32" t="str">
        <f>VLOOKUP(Read_First!B4,Items!A1:BA50,22,FALSE)</f>
        <v>obstructive</v>
      </c>
      <c r="G14" s="33" t="str">
        <f>VLOOKUP(Read_First!B4,Items!A1:BA50,23,FALSE)</f>
        <v>supportive</v>
      </c>
      <c r="H14" s="38" t="str">
        <f>VLOOKUP(Read_First!B4,Items!A1:BI50,57,FALSE)</f>
        <v>Dependability</v>
      </c>
      <c r="I14" s="16"/>
    </row>
    <row r="15" spans="1:18" x14ac:dyDescent="0.3">
      <c r="A15" s="4">
        <v>12</v>
      </c>
      <c r="B15" s="6">
        <f>AVERAGE(DT!L4:L1004)</f>
        <v>2</v>
      </c>
      <c r="C15" s="6">
        <f>VAR(DT!L4:L1004)</f>
        <v>0.66666666666666663</v>
      </c>
      <c r="D15" s="6">
        <f t="shared" si="0"/>
        <v>0.81649658092772603</v>
      </c>
      <c r="E15" s="7">
        <f>COUNTA(Data!L4:L1000)</f>
        <v>4</v>
      </c>
      <c r="F15" s="32" t="str">
        <f>VLOOKUP(Read_First!B4,Items!A1:BA50,24,FALSE)</f>
        <v>good</v>
      </c>
      <c r="G15" s="33" t="str">
        <f>VLOOKUP(Read_First!B4,Items!A1:BA50,25,FALSE)</f>
        <v>bad</v>
      </c>
      <c r="H15" s="38" t="str">
        <f>VLOOKUP(Read_First!B4,Items!A1:BI50,54,FALSE)</f>
        <v>Attractiveness</v>
      </c>
      <c r="I15" s="13"/>
    </row>
    <row r="16" spans="1:18" x14ac:dyDescent="0.3">
      <c r="A16" s="4">
        <v>13</v>
      </c>
      <c r="B16" s="6">
        <f>AVERAGE(DT!M4:M1004)</f>
        <v>2.25</v>
      </c>
      <c r="C16" s="6">
        <f>VAR(DT!M4:M1004)</f>
        <v>0.91666666666666663</v>
      </c>
      <c r="D16" s="6">
        <f t="shared" si="0"/>
        <v>0.9574271077563381</v>
      </c>
      <c r="E16" s="7">
        <f>COUNTA(Data!M4:M1000)</f>
        <v>4</v>
      </c>
      <c r="F16" s="32" t="str">
        <f>VLOOKUP(Read_First!B4,Items!A1:BA50,26,FALSE)</f>
        <v>complicated</v>
      </c>
      <c r="G16" s="33" t="str">
        <f>VLOOKUP(Read_First!B4,Items!A1:BA50,27,FALSE)</f>
        <v>easy</v>
      </c>
      <c r="H16" s="38" t="str">
        <f>VLOOKUP(Read_First!B4,Items!A1:BI50,55,FALSE)</f>
        <v>Perspicuity</v>
      </c>
      <c r="I16" s="15"/>
    </row>
    <row r="17" spans="1:9" x14ac:dyDescent="0.3">
      <c r="A17" s="4">
        <v>14</v>
      </c>
      <c r="B17" s="6">
        <f>AVERAGE(DT!N4:N1004)</f>
        <v>1.75</v>
      </c>
      <c r="C17" s="6">
        <f>VAR(DT!N4:N1004)</f>
        <v>0.91666666666666663</v>
      </c>
      <c r="D17" s="6">
        <f t="shared" si="0"/>
        <v>0.9574271077563381</v>
      </c>
      <c r="E17" s="7">
        <f>COUNTA(Data!N4:N1000)</f>
        <v>4</v>
      </c>
      <c r="F17" s="32" t="str">
        <f>VLOOKUP(Read_First!B4,Items!A1:BA50,28,FALSE)</f>
        <v>unlikable</v>
      </c>
      <c r="G17" s="33" t="str">
        <f>VLOOKUP(Read_First!B4,Items!A1:BA50,29,FALSE)</f>
        <v>pleasing</v>
      </c>
      <c r="H17" s="38" t="str">
        <f>VLOOKUP(Read_First!B4,Items!A1:BI50,54,FALSE)</f>
        <v>Attractiveness</v>
      </c>
      <c r="I17" s="13"/>
    </row>
    <row r="18" spans="1:9" x14ac:dyDescent="0.3">
      <c r="A18" s="4">
        <v>15</v>
      </c>
      <c r="B18" s="6">
        <f>AVERAGE(DT!O4:O1004)</f>
        <v>0</v>
      </c>
      <c r="C18" s="6">
        <f>VAR(DT!O4:O1004)</f>
        <v>0.66666666666666663</v>
      </c>
      <c r="D18" s="6">
        <f t="shared" si="0"/>
        <v>0.81649658092772603</v>
      </c>
      <c r="E18" s="7">
        <f>COUNTA(Data!O4:O1000)</f>
        <v>4</v>
      </c>
      <c r="F18" s="32" t="str">
        <f>VLOOKUP(Read_First!B4,Items!A1:BA50,30,FALSE)</f>
        <v>usual</v>
      </c>
      <c r="G18" s="33" t="str">
        <f>VLOOKUP(Read_First!B4,Items!A1:BA50,31,FALSE)</f>
        <v>leading edge</v>
      </c>
      <c r="H18" s="38" t="str">
        <f>VLOOKUP(Read_First!B4,Items!A1:BI50,59,FALSE)</f>
        <v>Novelty</v>
      </c>
      <c r="I18" s="17"/>
    </row>
    <row r="19" spans="1:9" x14ac:dyDescent="0.3">
      <c r="A19" s="4">
        <v>16</v>
      </c>
      <c r="B19" s="6">
        <f>AVERAGE(DT!P4:P1004)</f>
        <v>1.5</v>
      </c>
      <c r="C19" s="6">
        <f>VAR(DT!P4:P1004)</f>
        <v>1</v>
      </c>
      <c r="D19" s="6">
        <f t="shared" si="0"/>
        <v>1</v>
      </c>
      <c r="E19" s="7">
        <f>COUNTA(Data!P4:P1000)</f>
        <v>4</v>
      </c>
      <c r="F19" s="32" t="str">
        <f>VLOOKUP(Read_First!B4,Items!A1:BA50,32,FALSE)</f>
        <v>unpleasant</v>
      </c>
      <c r="G19" s="33" t="str">
        <f>VLOOKUP(Read_First!B4,Items!A1:BA50,33,FALSE)</f>
        <v>pleasant</v>
      </c>
      <c r="H19" s="38" t="str">
        <f>VLOOKUP(Read_First!B4,Items!A1:BI50,54,FALSE)</f>
        <v>Attractiveness</v>
      </c>
      <c r="I19" s="13"/>
    </row>
    <row r="20" spans="1:9" x14ac:dyDescent="0.3">
      <c r="A20" s="4">
        <v>17</v>
      </c>
      <c r="B20" s="6">
        <f>AVERAGE(DT!Q4:Q1004)</f>
        <v>1</v>
      </c>
      <c r="C20" s="6">
        <f>VAR(DT!Q4:Q1004)</f>
        <v>0.66666666666666663</v>
      </c>
      <c r="D20" s="6">
        <f t="shared" si="0"/>
        <v>0.81649658092772603</v>
      </c>
      <c r="E20" s="7">
        <f>COUNTA(Data!Q4:Q1000)</f>
        <v>4</v>
      </c>
      <c r="F20" s="32" t="str">
        <f>VLOOKUP(Read_First!B4,Items!A1:BA50,34,FALSE)</f>
        <v>secure</v>
      </c>
      <c r="G20" s="33" t="str">
        <f>VLOOKUP(Read_First!B4,Items!A1:BA50,35,FALSE)</f>
        <v>not secure</v>
      </c>
      <c r="H20" s="38" t="str">
        <f>VLOOKUP(Read_First!B4,Items!A1:BI50,57,FALSE)</f>
        <v>Dependability</v>
      </c>
      <c r="I20" s="16"/>
    </row>
    <row r="21" spans="1:9" x14ac:dyDescent="0.3">
      <c r="A21" s="4">
        <v>18</v>
      </c>
      <c r="B21" s="6">
        <f>AVERAGE(DT!R4:R1004)</f>
        <v>1</v>
      </c>
      <c r="C21" s="6">
        <f>VAR(DT!R4:R1004)</f>
        <v>0.66666666666666663</v>
      </c>
      <c r="D21" s="6">
        <f t="shared" si="0"/>
        <v>0.81649658092772603</v>
      </c>
      <c r="E21" s="7">
        <f>COUNTA(Data!R4:R1000)</f>
        <v>4</v>
      </c>
      <c r="F21" s="32" t="str">
        <f>VLOOKUP(Read_First!B4,Items!A1:BA50,36,FALSE)</f>
        <v>motivating</v>
      </c>
      <c r="G21" s="33" t="str">
        <f>VLOOKUP(Read_First!B4,Items!A1:BA50,37,FALSE)</f>
        <v>demotivating</v>
      </c>
      <c r="H21" s="39" t="str">
        <f>VLOOKUP(Read_First!B4,Items!A1:BI50,58,FALSE)</f>
        <v>Stimulation</v>
      </c>
      <c r="I21" s="18"/>
    </row>
    <row r="22" spans="1:9" x14ac:dyDescent="0.3">
      <c r="A22" s="4">
        <v>19</v>
      </c>
      <c r="B22" s="6">
        <f>AVERAGE(DT!S4:S1004)</f>
        <v>1.75</v>
      </c>
      <c r="C22" s="6">
        <f>VAR(DT!S4:S1004)</f>
        <v>1.5833333333333333</v>
      </c>
      <c r="D22" s="6">
        <f t="shared" si="0"/>
        <v>1.2583057392117916</v>
      </c>
      <c r="E22" s="7">
        <f>COUNTA(Data!S4:S1000)</f>
        <v>4</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3">
      <c r="A23" s="4">
        <v>20</v>
      </c>
      <c r="B23" s="6">
        <f>AVERAGE(DT!T4:T1004)</f>
        <v>2</v>
      </c>
      <c r="C23" s="6">
        <f>VAR(DT!T4:T1004)</f>
        <v>1.3333333333333333</v>
      </c>
      <c r="D23" s="6">
        <f t="shared" si="0"/>
        <v>1.1547005383792515</v>
      </c>
      <c r="E23" s="7">
        <f>COUNTA(Data!T4:T1000)</f>
        <v>4</v>
      </c>
      <c r="F23" s="32" t="str">
        <f>VLOOKUP(Read_First!B4,Items!A1:BA50,40,FALSE)</f>
        <v>inefficient</v>
      </c>
      <c r="G23" s="33" t="str">
        <f>VLOOKUP(Read_First!B4,Items!A1:BA50,41,FALSE)</f>
        <v>efficient</v>
      </c>
      <c r="H23" s="38" t="str">
        <f>VLOOKUP(Read_First!B4,Items!A1:BI50,56,FALSE)</f>
        <v>Efficiency</v>
      </c>
      <c r="I23" s="14"/>
    </row>
    <row r="24" spans="1:9" x14ac:dyDescent="0.3">
      <c r="A24" s="10">
        <v>21</v>
      </c>
      <c r="B24" s="6">
        <f>AVERAGE(DT!U4:U1004)</f>
        <v>2.25</v>
      </c>
      <c r="C24" s="6">
        <f>VAR(DT!U4:U1004)</f>
        <v>0.91666666666666663</v>
      </c>
      <c r="D24" s="6">
        <f t="shared" si="0"/>
        <v>0.9574271077563381</v>
      </c>
      <c r="E24" s="7">
        <f>COUNTA(Data!U4:U1000)</f>
        <v>4</v>
      </c>
      <c r="F24" s="32" t="str">
        <f>VLOOKUP(Read_First!B4,Items!A1:BA50,42,FALSE)</f>
        <v>clear</v>
      </c>
      <c r="G24" s="33" t="str">
        <f>VLOOKUP(Read_First!B4,Items!A1:BA50,43,FALSE)</f>
        <v>confusing</v>
      </c>
      <c r="H24" s="38" t="str">
        <f>VLOOKUP(Read_First!B4,Items!A1:BI50,55,FALSE)</f>
        <v>Perspicuity</v>
      </c>
      <c r="I24" s="15"/>
    </row>
    <row r="25" spans="1:9" x14ac:dyDescent="0.3">
      <c r="A25" s="10">
        <v>22</v>
      </c>
      <c r="B25" s="6">
        <f>AVERAGE(DT!V4:V1004)</f>
        <v>2.25</v>
      </c>
      <c r="C25" s="6">
        <f>VAR(DT!V4:V1004)</f>
        <v>0.91666666666666663</v>
      </c>
      <c r="D25" s="6">
        <f t="shared" si="0"/>
        <v>0.9574271077563381</v>
      </c>
      <c r="E25" s="7">
        <f>COUNTA(Data!V4:V1000)</f>
        <v>4</v>
      </c>
      <c r="F25" s="32" t="str">
        <f>VLOOKUP(Read_First!B4,Items!A1:BA50,44,FALSE)</f>
        <v>impractical</v>
      </c>
      <c r="G25" s="33" t="str">
        <f>VLOOKUP(Read_First!B4,Items!A1:BA50,45,FALSE)</f>
        <v>practical</v>
      </c>
      <c r="H25" s="38" t="str">
        <f>VLOOKUP(Read_First!B4,Items!A1:BI50,56,FALSE)</f>
        <v>Efficiency</v>
      </c>
      <c r="I25" s="14"/>
    </row>
    <row r="26" spans="1:9" x14ac:dyDescent="0.3">
      <c r="A26" s="10">
        <v>23</v>
      </c>
      <c r="B26" s="6">
        <f>AVERAGE(DT!W4:W1004)</f>
        <v>2.5</v>
      </c>
      <c r="C26" s="6">
        <f>VAR(DT!W4:W1004)</f>
        <v>0.33333333333333331</v>
      </c>
      <c r="D26" s="6">
        <f t="shared" si="0"/>
        <v>0.57735026918962573</v>
      </c>
      <c r="E26" s="7">
        <f>COUNTA(Data!W4:W1000)</f>
        <v>4</v>
      </c>
      <c r="F26" s="32" t="str">
        <f>VLOOKUP(Read_First!B4,Items!A1:BA50,46,FALSE)</f>
        <v>organized</v>
      </c>
      <c r="G26" s="33" t="str">
        <f>VLOOKUP(Read_First!B4,Items!A1:BA50,47,FALSE)</f>
        <v>cluttered</v>
      </c>
      <c r="H26" s="38" t="str">
        <f>VLOOKUP(Read_First!B4,Items!A1:BI50,56,FALSE)</f>
        <v>Efficiency</v>
      </c>
      <c r="I26" s="14"/>
    </row>
    <row r="27" spans="1:9" x14ac:dyDescent="0.3">
      <c r="A27" s="10">
        <v>24</v>
      </c>
      <c r="B27" s="6">
        <f>AVERAGE(DT!X4:X1004)</f>
        <v>2</v>
      </c>
      <c r="C27" s="6">
        <f>VAR(DT!X4:X1004)</f>
        <v>0.66666666666666663</v>
      </c>
      <c r="D27" s="6">
        <f t="shared" si="0"/>
        <v>0.81649658092772603</v>
      </c>
      <c r="E27" s="7">
        <f>COUNTA(Data!X4:X1000)</f>
        <v>4</v>
      </c>
      <c r="F27" s="32" t="str">
        <f>VLOOKUP(Read_First!B4,Items!A1:BA50,48,FALSE)</f>
        <v>attractive</v>
      </c>
      <c r="G27" s="33" t="str">
        <f>VLOOKUP(Read_First!B4,Items!A1:BA50,49,FALSE)</f>
        <v>unattractive</v>
      </c>
      <c r="H27" s="38" t="str">
        <f>VLOOKUP(Read_First!B4,Items!A1:BI50,54,FALSE)</f>
        <v>Attractiveness</v>
      </c>
      <c r="I27" s="13"/>
    </row>
    <row r="28" spans="1:9" x14ac:dyDescent="0.3">
      <c r="A28" s="10">
        <v>25</v>
      </c>
      <c r="B28" s="6">
        <f>AVERAGE(DT!Y4:Y1004)</f>
        <v>2.5</v>
      </c>
      <c r="C28" s="6">
        <f>VAR(DT!Y4:Y1004)</f>
        <v>1</v>
      </c>
      <c r="D28" s="6">
        <f t="shared" si="0"/>
        <v>1</v>
      </c>
      <c r="E28" s="7">
        <f>COUNTA(Data!Y4:Y1000)</f>
        <v>4</v>
      </c>
      <c r="F28" s="32" t="str">
        <f>VLOOKUP(Read_First!B4,Items!A1:BA50,50,FALSE)</f>
        <v>friendly</v>
      </c>
      <c r="G28" s="33" t="str">
        <f>VLOOKUP(Read_First!B4,Items!A1:BA50,51,FALSE)</f>
        <v>unfriendly</v>
      </c>
      <c r="H28" s="38" t="str">
        <f>VLOOKUP(Read_First!B4,Items!A1:BI50,54,FALSE)</f>
        <v>Attractiveness</v>
      </c>
      <c r="I28" s="13"/>
    </row>
    <row r="29" spans="1:9" x14ac:dyDescent="0.3">
      <c r="A29" s="10">
        <v>26</v>
      </c>
      <c r="B29" s="6">
        <f>AVERAGE(DT!Z4:Z1004)</f>
        <v>0.25</v>
      </c>
      <c r="C29" s="6">
        <f>VAR(DT!Z4:Z1004)</f>
        <v>2.25</v>
      </c>
      <c r="D29" s="6">
        <f t="shared" si="0"/>
        <v>1.5</v>
      </c>
      <c r="E29" s="7">
        <f>COUNTA(Data!Z4:Z1000)</f>
        <v>4</v>
      </c>
      <c r="F29" s="32" t="str">
        <f>VLOOKUP(Read_First!B4,Items!A1:BA50,52,FALSE)</f>
        <v>conservative</v>
      </c>
      <c r="G29" s="33" t="str">
        <f>VLOOKUP(Read_First!B4,Items!A1:BA50,53,FALSE)</f>
        <v>innovative</v>
      </c>
      <c r="H29" s="38" t="str">
        <f>VLOOKUP(Read_First!B4,Items!A1:BI50,59,FALSE)</f>
        <v>Novelty</v>
      </c>
      <c r="I29" s="17"/>
    </row>
    <row r="40" spans="11:15" x14ac:dyDescent="0.3">
      <c r="K40" s="81" t="s">
        <v>819</v>
      </c>
      <c r="L40" s="81"/>
    </row>
    <row r="41" spans="11:15" x14ac:dyDescent="0.3">
      <c r="K41" s="60" t="str">
        <f>VLOOKUP(Read_First!B4,Items!A1:BI50,54,FALSE)</f>
        <v>Attractiveness</v>
      </c>
      <c r="L41" s="61">
        <f>AVERAGE(DT!AC4:AC1004)</f>
        <v>1.8333333333333333</v>
      </c>
    </row>
    <row r="42" spans="11:15" x14ac:dyDescent="0.3">
      <c r="K42" s="2" t="str">
        <f>VLOOKUP(Read_First!B4,Items!A1:BI50,60,FALSE)</f>
        <v>Pragmatic Quality</v>
      </c>
      <c r="L42" s="62">
        <f>(L5+L6+L7)/3</f>
        <v>1.9583333333333333</v>
      </c>
    </row>
    <row r="43" spans="11:15" x14ac:dyDescent="0.3">
      <c r="K43" s="2" t="str">
        <f>VLOOKUP(Read_First!B4,Items!A1:BI50,61,FALSE)</f>
        <v>Hedonic Quality</v>
      </c>
      <c r="L43" s="62">
        <f>(L8+L9)/2</f>
        <v>0.65625</v>
      </c>
    </row>
    <row r="45" spans="11:15" ht="102.75" customHeight="1" x14ac:dyDescent="0.3">
      <c r="K45" s="74" t="s">
        <v>820</v>
      </c>
      <c r="L45" s="74"/>
      <c r="M45" s="74"/>
      <c r="N45" s="74"/>
      <c r="O45" s="74"/>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topLeftCell="A4" workbookViewId="0">
      <selection activeCell="D5" sqref="D5"/>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84" t="s">
        <v>816</v>
      </c>
      <c r="B1" s="85"/>
      <c r="C1" s="85"/>
      <c r="D1" s="85"/>
      <c r="E1" s="85"/>
      <c r="F1" s="85"/>
      <c r="G1" s="85"/>
      <c r="H1" s="85"/>
      <c r="I1" s="85"/>
      <c r="J1" s="85"/>
      <c r="K1" s="85"/>
      <c r="L1" s="85"/>
      <c r="M1" s="85"/>
      <c r="N1" s="85"/>
      <c r="O1" s="85"/>
    </row>
    <row r="3" spans="1:15" x14ac:dyDescent="0.3">
      <c r="A3" s="81" t="s">
        <v>116</v>
      </c>
      <c r="B3" s="81"/>
      <c r="C3" s="81"/>
      <c r="D3" s="81"/>
      <c r="E3" s="81"/>
      <c r="F3" s="81"/>
      <c r="G3" s="81"/>
      <c r="I3" s="81" t="s">
        <v>113</v>
      </c>
      <c r="J3" s="81"/>
      <c r="K3" s="81"/>
      <c r="L3" s="81"/>
      <c r="M3" s="81"/>
      <c r="N3" s="81"/>
      <c r="O3" s="81"/>
    </row>
    <row r="4" spans="1:15" x14ac:dyDescent="0.3">
      <c r="A4" s="3" t="s">
        <v>2</v>
      </c>
      <c r="B4" s="5" t="s">
        <v>107</v>
      </c>
      <c r="C4" s="5" t="s">
        <v>109</v>
      </c>
      <c r="D4" s="3" t="s">
        <v>3</v>
      </c>
      <c r="E4" s="5" t="s">
        <v>114</v>
      </c>
      <c r="F4" s="81" t="s">
        <v>115</v>
      </c>
      <c r="G4" s="81"/>
      <c r="I4" s="5" t="s">
        <v>112</v>
      </c>
      <c r="J4" s="3" t="s">
        <v>107</v>
      </c>
      <c r="K4" s="3" t="s">
        <v>109</v>
      </c>
      <c r="L4" s="3" t="s">
        <v>3</v>
      </c>
      <c r="M4" s="5" t="s">
        <v>114</v>
      </c>
      <c r="N4" s="81" t="s">
        <v>115</v>
      </c>
      <c r="O4" s="81"/>
    </row>
    <row r="5" spans="1:15" x14ac:dyDescent="0.3">
      <c r="A5" s="22">
        <v>1</v>
      </c>
      <c r="B5" s="20">
        <f>Results!B4</f>
        <v>1.25</v>
      </c>
      <c r="C5" s="20">
        <f>Results!D4</f>
        <v>0.9574271077563381</v>
      </c>
      <c r="D5" s="7">
        <f>Results!E4</f>
        <v>4</v>
      </c>
      <c r="E5" s="20">
        <f t="shared" ref="E5:E24" si="0">CONFIDENCE(0.05, C5, D5)</f>
        <v>0.93826132451238586</v>
      </c>
      <c r="F5" s="20">
        <f t="shared" ref="F5:F24" si="1">B5-E5</f>
        <v>0.31173867548761414</v>
      </c>
      <c r="G5" s="20">
        <f t="shared" ref="G5:G24" si="2">B5+E5</f>
        <v>2.1882613245123856</v>
      </c>
      <c r="I5" s="19" t="str">
        <f>VLOOKUP(Read_First!B4,Items!A1:BI50,54,FALSE)</f>
        <v>Attractiveness</v>
      </c>
      <c r="J5" s="20">
        <f>AVERAGE(DT!AC4:AC1004)</f>
        <v>1.8333333333333333</v>
      </c>
      <c r="K5" s="20">
        <f>STDEV(DT!AC4:AC1004)</f>
        <v>0.69388866648871139</v>
      </c>
      <c r="L5" s="7">
        <f>MAX(D5:D24)</f>
        <v>4</v>
      </c>
      <c r="M5" s="20">
        <f t="shared" ref="M5:M10" si="3">CONFIDENCE(0.05, K5, L5)</f>
        <v>0.67999839779919957</v>
      </c>
      <c r="N5" s="20">
        <f t="shared" ref="N5:N10" si="4">J5-M5</f>
        <v>1.1533349355341338</v>
      </c>
      <c r="O5" s="20">
        <f t="shared" ref="O5:O10" si="5">J5+M5</f>
        <v>2.5133317311325327</v>
      </c>
    </row>
    <row r="6" spans="1:15" x14ac:dyDescent="0.3">
      <c r="A6" s="22">
        <v>2</v>
      </c>
      <c r="B6" s="20">
        <f>Results!B5</f>
        <v>2.25</v>
      </c>
      <c r="C6" s="20">
        <f>Results!D5</f>
        <v>0.5</v>
      </c>
      <c r="D6" s="7">
        <f>Results!E5</f>
        <v>4</v>
      </c>
      <c r="E6" s="20">
        <f t="shared" si="0"/>
        <v>0.4899909961350134</v>
      </c>
      <c r="F6" s="20">
        <f t="shared" si="1"/>
        <v>1.7600090038649867</v>
      </c>
      <c r="G6" s="20">
        <f t="shared" si="2"/>
        <v>2.7399909961350133</v>
      </c>
      <c r="I6" s="19" t="str">
        <f>VLOOKUP(Read_First!B4,Items!A1:BI50,55,FALSE)</f>
        <v>Perspicuity</v>
      </c>
      <c r="J6" s="20">
        <f>AVERAGE(DT!AD4:AD1004)</f>
        <v>2.4375</v>
      </c>
      <c r="K6" s="20">
        <f>STDEV(DT!AD4:AD1004)</f>
        <v>0.375</v>
      </c>
      <c r="L6" s="7">
        <f>L5</f>
        <v>4</v>
      </c>
      <c r="M6" s="20">
        <f t="shared" si="3"/>
        <v>0.36749324710126008</v>
      </c>
      <c r="N6" s="20">
        <f t="shared" si="4"/>
        <v>2.07000675289874</v>
      </c>
      <c r="O6" s="20">
        <f t="shared" si="5"/>
        <v>2.80499324710126</v>
      </c>
    </row>
    <row r="7" spans="1:15" x14ac:dyDescent="0.3">
      <c r="A7" s="22">
        <v>3</v>
      </c>
      <c r="B7" s="20">
        <f>Results!B6</f>
        <v>0.75</v>
      </c>
      <c r="C7" s="20">
        <f>Results!D6</f>
        <v>0.9574271077563381</v>
      </c>
      <c r="D7" s="7">
        <f>Results!E6</f>
        <v>4</v>
      </c>
      <c r="E7" s="20">
        <f t="shared" si="0"/>
        <v>0.93826132451238586</v>
      </c>
      <c r="F7" s="20">
        <f t="shared" si="1"/>
        <v>-0.18826132451238586</v>
      </c>
      <c r="G7" s="20">
        <f t="shared" si="2"/>
        <v>1.6882613245123859</v>
      </c>
      <c r="I7" s="19" t="str">
        <f>VLOOKUP(Read_First!B4,Items!A1:BI50,56,FALSE)</f>
        <v>Efficiency</v>
      </c>
      <c r="J7" s="20">
        <f>AVERAGE(DT!AE4:AE1004)</f>
        <v>2.0625</v>
      </c>
      <c r="K7" s="20">
        <f>STDEV(DT!AE4:AE1004)</f>
        <v>0.80039052967910607</v>
      </c>
      <c r="L7" s="7">
        <f>L6</f>
        <v>4</v>
      </c>
      <c r="M7" s="20">
        <f t="shared" si="3"/>
        <v>0.78436830586899242</v>
      </c>
      <c r="N7" s="20">
        <f t="shared" si="4"/>
        <v>1.2781316941310075</v>
      </c>
      <c r="O7" s="20">
        <f t="shared" si="5"/>
        <v>2.8468683058689925</v>
      </c>
    </row>
    <row r="8" spans="1:15" x14ac:dyDescent="0.3">
      <c r="A8" s="22">
        <v>4</v>
      </c>
      <c r="B8" s="20">
        <f>Results!B7</f>
        <v>3</v>
      </c>
      <c r="C8" s="20">
        <f>Results!D7</f>
        <v>0</v>
      </c>
      <c r="D8" s="7">
        <f>Results!E7</f>
        <v>4</v>
      </c>
      <c r="E8" s="20" t="e">
        <f t="shared" si="0"/>
        <v>#NUM!</v>
      </c>
      <c r="F8" s="20" t="e">
        <f t="shared" si="1"/>
        <v>#NUM!</v>
      </c>
      <c r="G8" s="20" t="e">
        <f t="shared" si="2"/>
        <v>#NUM!</v>
      </c>
      <c r="I8" s="21" t="str">
        <f>VLOOKUP(Read_First!B4,Items!A1:BI50,57,FALSE)</f>
        <v>Dependability</v>
      </c>
      <c r="J8" s="20">
        <f>AVERAGE(DT!AF4:AF1004)</f>
        <v>1.375</v>
      </c>
      <c r="K8" s="20">
        <f>STDEV(DT!AF4:AF1004)</f>
        <v>0.52041649986653316</v>
      </c>
      <c r="L8" s="7">
        <f>L7</f>
        <v>4</v>
      </c>
      <c r="M8" s="20">
        <f t="shared" si="3"/>
        <v>0.50999879834939932</v>
      </c>
      <c r="N8" s="20">
        <f t="shared" si="4"/>
        <v>0.86500120165060068</v>
      </c>
      <c r="O8" s="20">
        <f t="shared" si="5"/>
        <v>1.8849987983493994</v>
      </c>
    </row>
    <row r="9" spans="1:15" x14ac:dyDescent="0.3">
      <c r="A9" s="22">
        <v>5</v>
      </c>
      <c r="B9" s="20">
        <f>Results!B8</f>
        <v>1.5</v>
      </c>
      <c r="C9" s="20">
        <f>Results!D8</f>
        <v>0.57735026918962573</v>
      </c>
      <c r="D9" s="7">
        <f>Results!E8</f>
        <v>4</v>
      </c>
      <c r="E9" s="20">
        <f t="shared" si="0"/>
        <v>0.56579286703808573</v>
      </c>
      <c r="F9" s="20">
        <f t="shared" si="1"/>
        <v>0.93420713296191427</v>
      </c>
      <c r="G9" s="20">
        <f t="shared" si="2"/>
        <v>2.0657928670380858</v>
      </c>
      <c r="I9" s="21" t="str">
        <f>VLOOKUP(Read_First!B4,Items!A1:BI50,58,FALSE)</f>
        <v>Stimulation</v>
      </c>
      <c r="J9" s="20">
        <f>AVERAGE(DT!AG4:AG1004)</f>
        <v>1</v>
      </c>
      <c r="K9" s="20">
        <f>STDEV(DT!AG4:AG1004)</f>
        <v>0.67700320038633</v>
      </c>
      <c r="L9" s="7">
        <f>L8</f>
        <v>4</v>
      </c>
      <c r="M9" s="20">
        <f t="shared" si="3"/>
        <v>0.6634509450877798</v>
      </c>
      <c r="N9" s="20">
        <f t="shared" si="4"/>
        <v>0.3365490549122202</v>
      </c>
      <c r="O9" s="20">
        <f t="shared" si="5"/>
        <v>1.6634509450877797</v>
      </c>
    </row>
    <row r="10" spans="1:15" x14ac:dyDescent="0.3">
      <c r="A10" s="22">
        <v>6</v>
      </c>
      <c r="B10" s="20">
        <f>Results!B9</f>
        <v>0.5</v>
      </c>
      <c r="C10" s="20">
        <f>Results!D9</f>
        <v>0.57735026918962573</v>
      </c>
      <c r="D10" s="7">
        <f>Results!E9</f>
        <v>4</v>
      </c>
      <c r="E10" s="20">
        <f t="shared" si="0"/>
        <v>0.56579286703808573</v>
      </c>
      <c r="F10" s="20">
        <f t="shared" si="1"/>
        <v>-6.5792867038085734E-2</v>
      </c>
      <c r="G10" s="20">
        <f t="shared" si="2"/>
        <v>1.0657928670380858</v>
      </c>
      <c r="I10" s="19" t="str">
        <f>VLOOKUP(Read_First!B4,Items!A1:BI50,59,FALSE)</f>
        <v>Novelty</v>
      </c>
      <c r="J10" s="20">
        <f>AVERAGE(DT!AH4:AH1004)</f>
        <v>0.3125</v>
      </c>
      <c r="K10" s="20">
        <f>STDEV(DT!AH4:AH1004)</f>
        <v>0.77392398420861297</v>
      </c>
      <c r="L10" s="7">
        <f>L9</f>
        <v>4</v>
      </c>
      <c r="M10" s="20">
        <f t="shared" si="3"/>
        <v>0.7584315679103133</v>
      </c>
      <c r="N10" s="20">
        <f t="shared" si="4"/>
        <v>-0.4459315679103133</v>
      </c>
      <c r="O10" s="20">
        <f t="shared" si="5"/>
        <v>1.0709315679103133</v>
      </c>
    </row>
    <row r="11" spans="1:15" x14ac:dyDescent="0.3">
      <c r="A11" s="22">
        <v>7</v>
      </c>
      <c r="B11" s="20">
        <f>Results!B10</f>
        <v>1</v>
      </c>
      <c r="C11" s="20">
        <f>Results!D10</f>
        <v>1.4142135623730951</v>
      </c>
      <c r="D11" s="7">
        <f>Results!E10</f>
        <v>4</v>
      </c>
      <c r="E11" s="20">
        <f t="shared" si="0"/>
        <v>1.3859038243496775</v>
      </c>
      <c r="F11" s="20">
        <f t="shared" si="1"/>
        <v>-0.38590382434967752</v>
      </c>
      <c r="G11" s="20">
        <f t="shared" si="2"/>
        <v>2.3859038243496773</v>
      </c>
    </row>
    <row r="12" spans="1:15" x14ac:dyDescent="0.3">
      <c r="A12" s="22">
        <v>8</v>
      </c>
      <c r="B12" s="20">
        <f>Results!B11</f>
        <v>2.25</v>
      </c>
      <c r="C12" s="20">
        <f>Results!D11</f>
        <v>0.5</v>
      </c>
      <c r="D12" s="7">
        <f>Results!E11</f>
        <v>4</v>
      </c>
      <c r="E12" s="20">
        <f t="shared" si="0"/>
        <v>0.4899909961350134</v>
      </c>
      <c r="F12" s="20">
        <f t="shared" si="1"/>
        <v>1.7600090038649867</v>
      </c>
      <c r="G12" s="20">
        <f t="shared" si="2"/>
        <v>2.7399909961350133</v>
      </c>
    </row>
    <row r="13" spans="1:15" x14ac:dyDescent="0.3">
      <c r="A13" s="22">
        <v>9</v>
      </c>
      <c r="B13" s="20">
        <f>Results!B12</f>
        <v>1.5</v>
      </c>
      <c r="C13" s="20">
        <f>Results!D12</f>
        <v>1</v>
      </c>
      <c r="D13" s="7">
        <f>Results!E12</f>
        <v>4</v>
      </c>
      <c r="E13" s="20">
        <f t="shared" si="0"/>
        <v>0.9799819922700268</v>
      </c>
      <c r="F13" s="20">
        <f t="shared" si="1"/>
        <v>0.5200180077299732</v>
      </c>
      <c r="G13" s="20">
        <f t="shared" si="2"/>
        <v>2.4799819922700266</v>
      </c>
    </row>
    <row r="14" spans="1:15" x14ac:dyDescent="0.3">
      <c r="A14" s="22">
        <v>10</v>
      </c>
      <c r="B14" s="20">
        <f>Results!B13</f>
        <v>0.25</v>
      </c>
      <c r="C14" s="20">
        <f>Results!D13</f>
        <v>0.9574271077563381</v>
      </c>
      <c r="D14" s="7">
        <f>Results!E13</f>
        <v>4</v>
      </c>
      <c r="E14" s="20">
        <f t="shared" si="0"/>
        <v>0.93826132451238586</v>
      </c>
      <c r="F14" s="20">
        <f t="shared" si="1"/>
        <v>-0.68826132451238586</v>
      </c>
      <c r="G14" s="20">
        <f t="shared" si="2"/>
        <v>1.1882613245123859</v>
      </c>
    </row>
    <row r="15" spans="1:15" x14ac:dyDescent="0.3">
      <c r="A15" s="22">
        <v>11</v>
      </c>
      <c r="B15" s="20">
        <f>Results!B14</f>
        <v>0.5</v>
      </c>
      <c r="C15" s="20">
        <f>Results!D14</f>
        <v>1</v>
      </c>
      <c r="D15" s="7">
        <f>Results!E14</f>
        <v>4</v>
      </c>
      <c r="E15" s="20">
        <f t="shared" si="0"/>
        <v>0.9799819922700268</v>
      </c>
      <c r="F15" s="20">
        <f t="shared" si="1"/>
        <v>-0.4799819922700268</v>
      </c>
      <c r="G15" s="20">
        <f t="shared" si="2"/>
        <v>1.4799819922700268</v>
      </c>
    </row>
    <row r="16" spans="1:15" x14ac:dyDescent="0.3">
      <c r="A16" s="22">
        <v>12</v>
      </c>
      <c r="B16" s="20">
        <f>Results!B15</f>
        <v>2</v>
      </c>
      <c r="C16" s="20">
        <f>Results!D15</f>
        <v>0.81649658092772603</v>
      </c>
      <c r="D16" s="7">
        <f>Results!E15</f>
        <v>4</v>
      </c>
      <c r="E16" s="20">
        <f t="shared" si="0"/>
        <v>0.80015194605921813</v>
      </c>
      <c r="F16" s="20">
        <f t="shared" si="1"/>
        <v>1.1998480539407819</v>
      </c>
      <c r="G16" s="20">
        <f t="shared" si="2"/>
        <v>2.8001519460592181</v>
      </c>
    </row>
    <row r="17" spans="1:7" x14ac:dyDescent="0.3">
      <c r="A17" s="22">
        <v>13</v>
      </c>
      <c r="B17" s="20">
        <f>Results!B16</f>
        <v>2.25</v>
      </c>
      <c r="C17" s="20">
        <f>Results!D16</f>
        <v>0.9574271077563381</v>
      </c>
      <c r="D17" s="7">
        <f>Results!E16</f>
        <v>4</v>
      </c>
      <c r="E17" s="20">
        <f t="shared" si="0"/>
        <v>0.93826132451238586</v>
      </c>
      <c r="F17" s="20">
        <f t="shared" si="1"/>
        <v>1.3117386754876141</v>
      </c>
      <c r="G17" s="20">
        <f t="shared" si="2"/>
        <v>3.1882613245123856</v>
      </c>
    </row>
    <row r="18" spans="1:7" x14ac:dyDescent="0.3">
      <c r="A18" s="22">
        <v>14</v>
      </c>
      <c r="B18" s="20">
        <f>Results!B17</f>
        <v>1.75</v>
      </c>
      <c r="C18" s="20">
        <f>Results!D17</f>
        <v>0.9574271077563381</v>
      </c>
      <c r="D18" s="7">
        <f>Results!E17</f>
        <v>4</v>
      </c>
      <c r="E18" s="20">
        <f t="shared" si="0"/>
        <v>0.93826132451238586</v>
      </c>
      <c r="F18" s="20">
        <f t="shared" si="1"/>
        <v>0.81173867548761414</v>
      </c>
      <c r="G18" s="20">
        <f t="shared" si="2"/>
        <v>2.6882613245123856</v>
      </c>
    </row>
    <row r="19" spans="1:7" x14ac:dyDescent="0.3">
      <c r="A19" s="22">
        <v>15</v>
      </c>
      <c r="B19" s="20">
        <f>Results!B18</f>
        <v>0</v>
      </c>
      <c r="C19" s="20">
        <f>Results!D18</f>
        <v>0.81649658092772603</v>
      </c>
      <c r="D19" s="7">
        <f>Results!E18</f>
        <v>4</v>
      </c>
      <c r="E19" s="20">
        <f t="shared" si="0"/>
        <v>0.80015194605921813</v>
      </c>
      <c r="F19" s="20">
        <f t="shared" si="1"/>
        <v>-0.80015194605921813</v>
      </c>
      <c r="G19" s="20">
        <f t="shared" si="2"/>
        <v>0.80015194605921813</v>
      </c>
    </row>
    <row r="20" spans="1:7" x14ac:dyDescent="0.3">
      <c r="A20" s="22">
        <v>16</v>
      </c>
      <c r="B20" s="20">
        <f>Results!B19</f>
        <v>1.5</v>
      </c>
      <c r="C20" s="20">
        <f>Results!D19</f>
        <v>1</v>
      </c>
      <c r="D20" s="7">
        <f>Results!E19</f>
        <v>4</v>
      </c>
      <c r="E20" s="20">
        <f t="shared" si="0"/>
        <v>0.9799819922700268</v>
      </c>
      <c r="F20" s="20">
        <f t="shared" si="1"/>
        <v>0.5200180077299732</v>
      </c>
      <c r="G20" s="20">
        <f t="shared" si="2"/>
        <v>2.4799819922700266</v>
      </c>
    </row>
    <row r="21" spans="1:7" x14ac:dyDescent="0.3">
      <c r="A21" s="22">
        <v>17</v>
      </c>
      <c r="B21" s="20">
        <f>Results!B20</f>
        <v>1</v>
      </c>
      <c r="C21" s="20">
        <f>Results!D20</f>
        <v>0.81649658092772603</v>
      </c>
      <c r="D21" s="7">
        <f>Results!E20</f>
        <v>4</v>
      </c>
      <c r="E21" s="20">
        <f t="shared" si="0"/>
        <v>0.80015194605921813</v>
      </c>
      <c r="F21" s="20">
        <f t="shared" si="1"/>
        <v>0.19984805394078187</v>
      </c>
      <c r="G21" s="20">
        <f t="shared" si="2"/>
        <v>1.8001519460592181</v>
      </c>
    </row>
    <row r="22" spans="1:7" x14ac:dyDescent="0.3">
      <c r="A22" s="22">
        <v>18</v>
      </c>
      <c r="B22" s="20">
        <f>Results!B21</f>
        <v>1</v>
      </c>
      <c r="C22" s="20">
        <f>Results!D21</f>
        <v>0.81649658092772603</v>
      </c>
      <c r="D22" s="7">
        <f>Results!E21</f>
        <v>4</v>
      </c>
      <c r="E22" s="20">
        <f t="shared" si="0"/>
        <v>0.80015194605921813</v>
      </c>
      <c r="F22" s="20">
        <f t="shared" si="1"/>
        <v>0.19984805394078187</v>
      </c>
      <c r="G22" s="20">
        <f t="shared" si="2"/>
        <v>1.8001519460592181</v>
      </c>
    </row>
    <row r="23" spans="1:7" x14ac:dyDescent="0.3">
      <c r="A23" s="22">
        <v>19</v>
      </c>
      <c r="B23" s="20">
        <f>Results!B22</f>
        <v>1.75</v>
      </c>
      <c r="C23" s="20">
        <f>Results!D22</f>
        <v>1.2583057392117916</v>
      </c>
      <c r="D23" s="7">
        <f>Results!E22</f>
        <v>4</v>
      </c>
      <c r="E23" s="20">
        <f t="shared" si="0"/>
        <v>1.2331169651975802</v>
      </c>
      <c r="F23" s="20">
        <f t="shared" si="1"/>
        <v>0.51688303480241982</v>
      </c>
      <c r="G23" s="20">
        <f t="shared" si="2"/>
        <v>2.9831169651975804</v>
      </c>
    </row>
    <row r="24" spans="1:7" x14ac:dyDescent="0.3">
      <c r="A24" s="22">
        <v>20</v>
      </c>
      <c r="B24" s="20">
        <f>Results!B23</f>
        <v>2</v>
      </c>
      <c r="C24" s="20">
        <f>Results!D23</f>
        <v>1.1547005383792515</v>
      </c>
      <c r="D24" s="7">
        <f>Results!E23</f>
        <v>4</v>
      </c>
      <c r="E24" s="20">
        <f t="shared" si="0"/>
        <v>1.1315857340761715</v>
      </c>
      <c r="F24" s="20">
        <f t="shared" si="1"/>
        <v>0.86841426592382853</v>
      </c>
      <c r="G24" s="20">
        <f t="shared" si="2"/>
        <v>3.1315857340761717</v>
      </c>
    </row>
    <row r="25" spans="1:7" x14ac:dyDescent="0.3">
      <c r="A25" s="23">
        <v>21</v>
      </c>
      <c r="B25" s="20">
        <f>Results!B24</f>
        <v>2.25</v>
      </c>
      <c r="C25" s="20">
        <f>Results!D24</f>
        <v>0.9574271077563381</v>
      </c>
      <c r="D25" s="7">
        <f>Results!E24</f>
        <v>4</v>
      </c>
      <c r="E25" s="20">
        <f t="shared" ref="E25:E30" si="6">CONFIDENCE(0.05, C25, D25)</f>
        <v>0.93826132451238586</v>
      </c>
      <c r="F25" s="20">
        <f t="shared" ref="F25:F30" si="7">B25-E25</f>
        <v>1.3117386754876141</v>
      </c>
      <c r="G25" s="20">
        <f t="shared" ref="G25:G30" si="8">B25+E25</f>
        <v>3.1882613245123856</v>
      </c>
    </row>
    <row r="26" spans="1:7" x14ac:dyDescent="0.3">
      <c r="A26" s="23">
        <v>22</v>
      </c>
      <c r="B26" s="20">
        <f>Results!B25</f>
        <v>2.25</v>
      </c>
      <c r="C26" s="20">
        <f>Results!D25</f>
        <v>0.9574271077563381</v>
      </c>
      <c r="D26" s="7">
        <f>Results!E25</f>
        <v>4</v>
      </c>
      <c r="E26" s="20">
        <f t="shared" si="6"/>
        <v>0.93826132451238586</v>
      </c>
      <c r="F26" s="20">
        <f t="shared" si="7"/>
        <v>1.3117386754876141</v>
      </c>
      <c r="G26" s="20">
        <f t="shared" si="8"/>
        <v>3.1882613245123856</v>
      </c>
    </row>
    <row r="27" spans="1:7" x14ac:dyDescent="0.3">
      <c r="A27" s="23">
        <v>23</v>
      </c>
      <c r="B27" s="20">
        <f>Results!B26</f>
        <v>2.5</v>
      </c>
      <c r="C27" s="20">
        <f>Results!D26</f>
        <v>0.57735026918962573</v>
      </c>
      <c r="D27" s="7">
        <f>Results!E26</f>
        <v>4</v>
      </c>
      <c r="E27" s="20">
        <f t="shared" si="6"/>
        <v>0.56579286703808573</v>
      </c>
      <c r="F27" s="20">
        <f t="shared" si="7"/>
        <v>1.9342071329619142</v>
      </c>
      <c r="G27" s="20">
        <f t="shared" si="8"/>
        <v>3.0657928670380858</v>
      </c>
    </row>
    <row r="28" spans="1:7" x14ac:dyDescent="0.3">
      <c r="A28" s="23">
        <v>24</v>
      </c>
      <c r="B28" s="20">
        <f>Results!B27</f>
        <v>2</v>
      </c>
      <c r="C28" s="20">
        <f>Results!D27</f>
        <v>0.81649658092772603</v>
      </c>
      <c r="D28" s="7">
        <f>Results!E27</f>
        <v>4</v>
      </c>
      <c r="E28" s="20">
        <f t="shared" si="6"/>
        <v>0.80015194605921813</v>
      </c>
      <c r="F28" s="20">
        <f t="shared" si="7"/>
        <v>1.1998480539407819</v>
      </c>
      <c r="G28" s="20">
        <f t="shared" si="8"/>
        <v>2.8001519460592181</v>
      </c>
    </row>
    <row r="29" spans="1:7" x14ac:dyDescent="0.3">
      <c r="A29" s="23">
        <v>25</v>
      </c>
      <c r="B29" s="20">
        <f>Results!B28</f>
        <v>2.5</v>
      </c>
      <c r="C29" s="20">
        <f>Results!D28</f>
        <v>1</v>
      </c>
      <c r="D29" s="7">
        <f>Results!E28</f>
        <v>4</v>
      </c>
      <c r="E29" s="20">
        <f t="shared" si="6"/>
        <v>0.9799819922700268</v>
      </c>
      <c r="F29" s="20">
        <f t="shared" si="7"/>
        <v>1.5200180077299732</v>
      </c>
      <c r="G29" s="20">
        <f t="shared" si="8"/>
        <v>3.4799819922700266</v>
      </c>
    </row>
    <row r="30" spans="1:7" x14ac:dyDescent="0.3">
      <c r="A30" s="23">
        <v>26</v>
      </c>
      <c r="B30" s="20">
        <f>Results!B29</f>
        <v>0.25</v>
      </c>
      <c r="C30" s="20">
        <f>Results!D29</f>
        <v>1.5</v>
      </c>
      <c r="D30" s="7">
        <f>Results!E29</f>
        <v>4</v>
      </c>
      <c r="E30" s="20">
        <f t="shared" si="6"/>
        <v>1.4699729884050403</v>
      </c>
      <c r="F30" s="20">
        <f t="shared" si="7"/>
        <v>-1.2199729884050403</v>
      </c>
      <c r="G30" s="20">
        <f t="shared" si="8"/>
        <v>1.7199729884050403</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R15" sqref="R15"/>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4" t="s">
        <v>817</v>
      </c>
      <c r="B1" s="86"/>
      <c r="C1" s="86"/>
      <c r="D1" s="86"/>
      <c r="E1" s="86"/>
      <c r="F1" s="86"/>
      <c r="G1" s="86"/>
      <c r="H1" s="86"/>
      <c r="I1" s="86"/>
      <c r="J1" s="86"/>
      <c r="K1" s="86"/>
      <c r="L1" s="86"/>
      <c r="M1" s="86"/>
      <c r="N1" s="86"/>
      <c r="O1" s="86"/>
      <c r="P1" s="86"/>
      <c r="Q1" s="86"/>
      <c r="R1" s="86"/>
    </row>
    <row r="3" spans="1:18" x14ac:dyDescent="0.3">
      <c r="A3" s="77" t="str">
        <f>VLOOKUP(Read_First!B4,Items!A1:BI50,54,FALSE)</f>
        <v>Attractiveness</v>
      </c>
      <c r="B3" s="77"/>
      <c r="D3" s="77" t="str">
        <f>VLOOKUP(Read_First!B4,Items!A1:BI50,55,FALSE)</f>
        <v>Perspicuity</v>
      </c>
      <c r="E3" s="77"/>
      <c r="G3" s="77" t="str">
        <f>VLOOKUP(Read_First!B4,Items!A1:BI50,56,FALSE)</f>
        <v>Efficiency</v>
      </c>
      <c r="H3" s="77"/>
      <c r="J3" s="77" t="str">
        <f>VLOOKUP(Read_First!B4,Items!A1:BI50,57,FALSE)</f>
        <v>Dependability</v>
      </c>
      <c r="K3" s="77"/>
      <c r="M3" s="77" t="str">
        <f>VLOOKUP(Read_First!B4,Items!A1:BI50,58,FALSE)</f>
        <v>Stimulation</v>
      </c>
      <c r="N3" s="77"/>
      <c r="P3" s="77" t="str">
        <f>VLOOKUP(Read_First!B4,Items!A1:BI50,59,FALSE)</f>
        <v>Novelty</v>
      </c>
      <c r="Q3" s="77"/>
    </row>
    <row r="4" spans="1:18" x14ac:dyDescent="0.3">
      <c r="A4" s="54" t="s">
        <v>0</v>
      </c>
      <c r="B4" s="54" t="s">
        <v>117</v>
      </c>
      <c r="D4" s="54" t="s">
        <v>0</v>
      </c>
      <c r="E4" s="54" t="s">
        <v>117</v>
      </c>
      <c r="G4" s="54" t="s">
        <v>0</v>
      </c>
      <c r="H4" s="54" t="s">
        <v>117</v>
      </c>
      <c r="J4" s="54" t="s">
        <v>0</v>
      </c>
      <c r="K4" s="54" t="s">
        <v>117</v>
      </c>
      <c r="M4" s="54" t="s">
        <v>0</v>
      </c>
      <c r="N4" s="54" t="s">
        <v>117</v>
      </c>
      <c r="P4" s="54" t="s">
        <v>0</v>
      </c>
      <c r="Q4" s="54" t="s">
        <v>117</v>
      </c>
    </row>
    <row r="5" spans="1:18" x14ac:dyDescent="0.3">
      <c r="A5" s="55" t="s">
        <v>36</v>
      </c>
      <c r="B5" s="56">
        <f>CORREL(DT!A4:A1004,DT!L4:L1004)</f>
        <v>0.42640143271122083</v>
      </c>
      <c r="D5" s="55" t="s">
        <v>5</v>
      </c>
      <c r="E5" s="56" t="e">
        <f>CORREL(DT!B4:B1004,DT!D4:D1004)</f>
        <v>#DIV/0!</v>
      </c>
      <c r="G5" s="55" t="s">
        <v>11</v>
      </c>
      <c r="H5" s="56">
        <f>CORREL(DT!I4:I1004,DT!T4:T1004)</f>
        <v>0.57735026918962584</v>
      </c>
      <c r="J5" s="55" t="s">
        <v>17</v>
      </c>
      <c r="K5" s="56">
        <f>CORREL(DT!H4:H1004,DT!K4:K1004)</f>
        <v>-0.33333333333333337</v>
      </c>
      <c r="M5" s="55" t="s">
        <v>24</v>
      </c>
      <c r="N5" s="56">
        <f>CORREL(DT!E4:E1004,DT!F4:F1004)</f>
        <v>1</v>
      </c>
      <c r="P5" s="55" t="s">
        <v>34</v>
      </c>
      <c r="Q5" s="56">
        <f>CORREL(DT!C4:C1004,DT!J4:J1004)</f>
        <v>9.0909090909090912E-2</v>
      </c>
    </row>
    <row r="6" spans="1:18" x14ac:dyDescent="0.3">
      <c r="A6" s="55" t="s">
        <v>37</v>
      </c>
      <c r="B6" s="56">
        <f>CORREL(DT!A4:A1004,DT!N4:N1004)</f>
        <v>9.0909090909090912E-2</v>
      </c>
      <c r="D6" s="55" t="s">
        <v>6</v>
      </c>
      <c r="E6" s="56">
        <f>CORREL(DT!B4:B1004,DT!M4:M1004)</f>
        <v>-0.8703882797784892</v>
      </c>
      <c r="G6" s="55" t="s">
        <v>12</v>
      </c>
      <c r="H6" s="56">
        <f>CORREL(DT!I4:I1004,DT!V4:V1004)</f>
        <v>0.17407765595569785</v>
      </c>
      <c r="J6" s="55" t="s">
        <v>18</v>
      </c>
      <c r="K6" s="56">
        <f>CORREL(DT!H4:H1004,DT!Q4:Q1004)</f>
        <v>-0.81649658092772592</v>
      </c>
      <c r="M6" s="55" t="s">
        <v>25</v>
      </c>
      <c r="N6" s="56">
        <f>CORREL(DT!E4:E1004,DT!G4:G1004)</f>
        <v>0.40824829046386307</v>
      </c>
      <c r="P6" s="55" t="s">
        <v>33</v>
      </c>
      <c r="Q6" s="56">
        <f>CORREL(DT!C4:C1004,DT!O4:O1004)</f>
        <v>0</v>
      </c>
    </row>
    <row r="7" spans="1:18" x14ac:dyDescent="0.3">
      <c r="A7" s="55" t="s">
        <v>38</v>
      </c>
      <c r="B7" s="56">
        <f>CORREL(DT!A4:A1004,DT!P4:P1004)</f>
        <v>-0.17407765595569785</v>
      </c>
      <c r="D7" s="55" t="s">
        <v>7</v>
      </c>
      <c r="E7" s="56">
        <f>CORREL(DT!B4:B1004,DT!U4:U1004)</f>
        <v>-0.17407765595569785</v>
      </c>
      <c r="G7" s="55" t="s">
        <v>13</v>
      </c>
      <c r="H7" s="56">
        <f>CORREL(DT!I4:I1004,DT!W4:W1004)</f>
        <v>0.57735026918962584</v>
      </c>
      <c r="J7" s="55" t="s">
        <v>19</v>
      </c>
      <c r="K7" s="56">
        <f>CORREL(DT!H4:H1004,DT!S4:S1004)</f>
        <v>0.13245323570650439</v>
      </c>
      <c r="M7" s="55" t="s">
        <v>26</v>
      </c>
      <c r="N7" s="56">
        <f>CORREL(DT!E4:E1004,DT!R4:R1004)</f>
        <v>0</v>
      </c>
      <c r="P7" s="55" t="s">
        <v>32</v>
      </c>
      <c r="Q7" s="56">
        <f>CORREL(DT!C4:C1004,DT!Z4:Z1004)</f>
        <v>-0.17407765595569785</v>
      </c>
    </row>
    <row r="8" spans="1:18" x14ac:dyDescent="0.3">
      <c r="A8" s="55" t="s">
        <v>39</v>
      </c>
      <c r="B8" s="56">
        <f>CORREL(DT!A4:A1004,DT!X4:X1004)</f>
        <v>-0.42640143271122083</v>
      </c>
      <c r="D8" s="55" t="s">
        <v>8</v>
      </c>
      <c r="E8" s="56" t="e">
        <f>CORREL(DT!D4:D1004,DT!M4:M1004)</f>
        <v>#DIV/0!</v>
      </c>
      <c r="G8" s="55" t="s">
        <v>14</v>
      </c>
      <c r="H8" s="56">
        <f>CORREL(DT!T4:T1004,DT!V4:V1004)</f>
        <v>0.90453403373329089</v>
      </c>
      <c r="J8" s="55" t="s">
        <v>20</v>
      </c>
      <c r="K8" s="56">
        <f>CORREL(DT!K4:K1004,DT!Q4:Q1004)</f>
        <v>0.81649658092772592</v>
      </c>
      <c r="M8" s="55" t="s">
        <v>27</v>
      </c>
      <c r="N8" s="56">
        <f>CORREL(DT!F4:F1004,DT!G4:G1004)</f>
        <v>0.40824829046386307</v>
      </c>
      <c r="P8" s="55" t="s">
        <v>31</v>
      </c>
      <c r="Q8" s="56">
        <f>CORREL(DT!J4:J1004,DT!O4:O1004)</f>
        <v>0.85280286542244166</v>
      </c>
    </row>
    <row r="9" spans="1:18" x14ac:dyDescent="0.3">
      <c r="A9" s="55" t="s">
        <v>40</v>
      </c>
      <c r="B9" s="56">
        <f>CORREL(DT!A4:A1004,DT!Y4:Y1004)</f>
        <v>0.8703882797784892</v>
      </c>
      <c r="D9" s="55" t="s">
        <v>9</v>
      </c>
      <c r="E9" s="56" t="e">
        <f>CORREL(DT!D4:D1004,DT!U4:U1004)</f>
        <v>#DIV/0!</v>
      </c>
      <c r="G9" s="55" t="s">
        <v>15</v>
      </c>
      <c r="H9" s="56">
        <f>CORREL(DT!T4:T1004,DT!W4:W1004)</f>
        <v>1</v>
      </c>
      <c r="J9" s="55" t="s">
        <v>21</v>
      </c>
      <c r="K9" s="56">
        <f>CORREL(DT!K4:K1004,DT!S4:S1004)</f>
        <v>0.13245323570650439</v>
      </c>
      <c r="M9" s="55" t="s">
        <v>28</v>
      </c>
      <c r="N9" s="56">
        <f>CORREL(DT!F4:F1004,DT!R4:R1004)</f>
        <v>0</v>
      </c>
      <c r="P9" s="55" t="s">
        <v>30</v>
      </c>
      <c r="Q9" s="56">
        <f>CORREL(DT!J4:J1004,DT!Z4:Z1004)</f>
        <v>0.8703882797784892</v>
      </c>
    </row>
    <row r="10" spans="1:18" x14ac:dyDescent="0.3">
      <c r="A10" s="55" t="s">
        <v>41</v>
      </c>
      <c r="B10" s="56">
        <f>CORREL(DT!L4:L1004,DT!N4:N1004)</f>
        <v>0.85280286542244166</v>
      </c>
      <c r="D10" s="55" t="s">
        <v>10</v>
      </c>
      <c r="E10" s="56">
        <f>CORREL(DT!M4:M1004,DT!U4:U1004)</f>
        <v>0.63636363636363635</v>
      </c>
      <c r="G10" s="55" t="s">
        <v>16</v>
      </c>
      <c r="H10" s="56">
        <f>CORREL(DT!V4:V1004,DT!W4:W1004)</f>
        <v>0.90453403373329089</v>
      </c>
      <c r="J10" s="55" t="s">
        <v>22</v>
      </c>
      <c r="K10" s="56">
        <f>CORREL(DT!Q4:Q1004,DT!S4:S1004)</f>
        <v>0</v>
      </c>
      <c r="M10" s="55" t="s">
        <v>23</v>
      </c>
      <c r="N10" s="56">
        <f>CORREL(DT!G4:G1004,DT!R4:R1004)</f>
        <v>0.86602540378443871</v>
      </c>
      <c r="P10" s="55" t="s">
        <v>29</v>
      </c>
      <c r="Q10" s="56">
        <f>CORREL(DT!O4:O1004,DT!Z4:Z1004)</f>
        <v>0.54433105395181725</v>
      </c>
    </row>
    <row r="11" spans="1:18" x14ac:dyDescent="0.3">
      <c r="A11" s="55" t="s">
        <v>42</v>
      </c>
      <c r="B11" s="56">
        <f>CORREL(DT!L4:L1004,DT!P4:P1004)</f>
        <v>0.81649658092772592</v>
      </c>
      <c r="D11" s="57" t="s">
        <v>826</v>
      </c>
      <c r="E11" s="56" t="e">
        <f>AVERAGE(E5:E10)</f>
        <v>#DIV/0!</v>
      </c>
      <c r="G11" s="57" t="s">
        <v>826</v>
      </c>
      <c r="H11" s="56">
        <f>AVERAGE(H5:H10)</f>
        <v>0.68964104363358858</v>
      </c>
      <c r="J11" s="57" t="s">
        <v>826</v>
      </c>
      <c r="K11" s="56">
        <f>AVERAGE(K5:K10)</f>
        <v>-1.1404476986720752E-2</v>
      </c>
      <c r="M11" s="57" t="s">
        <v>826</v>
      </c>
      <c r="N11" s="56">
        <f>AVERAGE(N5:N10)</f>
        <v>0.44708699745202751</v>
      </c>
      <c r="P11" s="57" t="s">
        <v>826</v>
      </c>
      <c r="Q11" s="56">
        <f>AVERAGE(Q5:Q10)</f>
        <v>0.36405893901769021</v>
      </c>
    </row>
    <row r="12" spans="1:18" x14ac:dyDescent="0.3">
      <c r="A12" s="55" t="s">
        <v>43</v>
      </c>
      <c r="B12" s="56">
        <f>CORREL(DT!L4:L1004,DT!X4:X1004)</f>
        <v>0.49999999999999989</v>
      </c>
      <c r="C12" s="12"/>
      <c r="D12" s="58" t="s">
        <v>4</v>
      </c>
      <c r="E12" s="59" t="e">
        <f>(4*E11)/(1+(3*E11))</f>
        <v>#DIV/0!</v>
      </c>
      <c r="F12" s="12"/>
      <c r="G12" s="58" t="s">
        <v>4</v>
      </c>
      <c r="H12" s="59">
        <f>(4*H11)/(1+(3*H11))</f>
        <v>0.89887040400542151</v>
      </c>
      <c r="I12" s="12"/>
      <c r="J12" s="58" t="s">
        <v>4</v>
      </c>
      <c r="K12" s="59">
        <f>(4*K11)/(1+(3*K11))</f>
        <v>-4.723394320158672E-2</v>
      </c>
      <c r="L12" s="12"/>
      <c r="M12" s="58" t="s">
        <v>4</v>
      </c>
      <c r="N12" s="59">
        <f>(4*N11)/(1+(3*N11))</f>
        <v>0.76383965548772104</v>
      </c>
      <c r="P12" s="58" t="s">
        <v>4</v>
      </c>
      <c r="Q12" s="59">
        <f>(4*Q11)/(1+(3*Q11))</f>
        <v>0.69603856815598275</v>
      </c>
    </row>
    <row r="13" spans="1:18" x14ac:dyDescent="0.3">
      <c r="A13" s="55" t="s">
        <v>44</v>
      </c>
      <c r="B13" s="56">
        <f>CORREL(DT!L4:L1004,DT!Y4:Y1004)</f>
        <v>0.81649658092772592</v>
      </c>
    </row>
    <row r="14" spans="1:18" x14ac:dyDescent="0.3">
      <c r="A14" s="55" t="s">
        <v>45</v>
      </c>
      <c r="B14" s="56">
        <f>CORREL(DT!N4:N1004,DT!P4:P1004)</f>
        <v>0.8703882797784892</v>
      </c>
    </row>
    <row r="15" spans="1:18" x14ac:dyDescent="0.3">
      <c r="A15" s="55" t="s">
        <v>46</v>
      </c>
      <c r="B15" s="56">
        <f>CORREL(DT!N4:N1004,DT!X4:X1004)</f>
        <v>0.85280286542244166</v>
      </c>
    </row>
    <row r="16" spans="1:18" x14ac:dyDescent="0.3">
      <c r="A16" s="55" t="s">
        <v>47</v>
      </c>
      <c r="B16" s="56">
        <f>CORREL(DT!N4:N1004,DT!Y4:Y1004)</f>
        <v>0.5222329678670935</v>
      </c>
    </row>
    <row r="17" spans="1:2" x14ac:dyDescent="0.3">
      <c r="A17" s="55" t="s">
        <v>48</v>
      </c>
      <c r="B17" s="56">
        <f>CORREL(DT!P4:P1004,DT!X4:X1004)</f>
        <v>0.81649658092772592</v>
      </c>
    </row>
    <row r="18" spans="1:2" x14ac:dyDescent="0.3">
      <c r="A18" s="55" t="s">
        <v>118</v>
      </c>
      <c r="B18" s="56">
        <f>CORREL(DT!P4:P1004,DT!Y4:Y1004)</f>
        <v>0.33333333333333337</v>
      </c>
    </row>
    <row r="19" spans="1:2" x14ac:dyDescent="0.3">
      <c r="A19" s="55" t="s">
        <v>35</v>
      </c>
      <c r="B19" s="56">
        <f>CORREL(DT!X4:X1004,DT!Y4:Y1004)</f>
        <v>0</v>
      </c>
    </row>
    <row r="20" spans="1:2" x14ac:dyDescent="0.3">
      <c r="A20" s="57" t="s">
        <v>826</v>
      </c>
      <c r="B20" s="56">
        <f>AVERAGE(B5:B19)</f>
        <v>0.47788465128925733</v>
      </c>
    </row>
    <row r="21" spans="1:2" x14ac:dyDescent="0.3">
      <c r="A21" s="58" t="s">
        <v>4</v>
      </c>
      <c r="B21" s="59">
        <f>(6*B20)/(1+(5*B20))</f>
        <v>0.84595746556062579</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10" workbookViewId="0">
      <selection activeCell="I34" sqref="I34"/>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21.5" customHeight="1" x14ac:dyDescent="0.4">
      <c r="A1" s="87" t="s">
        <v>844</v>
      </c>
      <c r="B1" s="88"/>
      <c r="C1" s="88"/>
      <c r="D1" s="88"/>
      <c r="E1" s="88"/>
      <c r="F1" s="88"/>
      <c r="G1" s="88"/>
      <c r="H1" s="88"/>
    </row>
    <row r="3" spans="1:8" x14ac:dyDescent="0.3">
      <c r="A3" s="50" t="s">
        <v>112</v>
      </c>
      <c r="B3" s="50" t="s">
        <v>107</v>
      </c>
      <c r="C3" s="50" t="s">
        <v>122</v>
      </c>
      <c r="D3" s="50" t="s">
        <v>123</v>
      </c>
    </row>
    <row r="4" spans="1:8" x14ac:dyDescent="0.3">
      <c r="A4" s="27" t="str">
        <f>VLOOKUP(Read_First!B4,Items!A1:BI50,54,FALSE)</f>
        <v>Attractiveness</v>
      </c>
      <c r="B4" s="26">
        <f>Results!L4</f>
        <v>1.8333333333333333</v>
      </c>
      <c r="C4" s="25" t="str">
        <f>IF(B4&gt;1.75,"Excellent",IF(B4&gt;1.52,"Good",IF(B4&gt;1.17,"Above average",IF(B4&gt;0.7,"Below average","Bad"))))</f>
        <v>Excellent</v>
      </c>
      <c r="D4" s="24" t="str">
        <f>IF(B4&gt;1.75,"In the range of the 10% best results",IF(B4&gt;1.52,"10% of results better, 75% of results worse",IF(B4&gt;1.17,"25% of results better, 50% of results worse",IF(B4&gt;0.7,"50% of results better, 25% of results worse","In the range of the 25% worst results"))))</f>
        <v>In the range of the 10% best results</v>
      </c>
    </row>
    <row r="5" spans="1:8" x14ac:dyDescent="0.3">
      <c r="A5" s="27" t="str">
        <f>VLOOKUP(Read_First!B4,Items!A1:BI50,55,FALSE)</f>
        <v>Perspicuity</v>
      </c>
      <c r="B5" s="26">
        <f>Results!L5</f>
        <v>2.4375</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3">
      <c r="A6" s="27" t="str">
        <f>VLOOKUP(Read_First!B4,Items!A1:BI50,56,FALSE)</f>
        <v>Efficiency</v>
      </c>
      <c r="B6" s="26">
        <f>Results!L6</f>
        <v>2.0625</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3">
      <c r="A7" s="28" t="str">
        <f>VLOOKUP(Read_First!B4,Items!A1:BI50,57,FALSE)</f>
        <v>Dependability</v>
      </c>
      <c r="B7" s="26">
        <f>Results!L7</f>
        <v>1.375</v>
      </c>
      <c r="C7" s="25" t="str">
        <f>IF(B7&gt;1.65,"Excellent",IF(B7&gt;1.48,"Good",IF(B7&gt;1.14,"Above Average",IF(B7&gt;0.78,"Below Average","Bad"))))</f>
        <v>Above Average</v>
      </c>
      <c r="D7" s="24" t="str">
        <f>IF(B7&gt;1.65,"In the range of the 10% best results",IF(B7&gt;1.48,"10% of results better, 75% of results worse",IF(B7&gt;1.14,"25% of results better, 50% of results worse",IF(B7&gt;0.78,"50% of results better, 25% of results worse","In the range of the 25% worst results"))))</f>
        <v>25% of results better, 50% of results worse</v>
      </c>
    </row>
    <row r="8" spans="1:8" x14ac:dyDescent="0.3">
      <c r="A8" s="28" t="str">
        <f>VLOOKUP(Read_First!B4,Items!A1:BI50,58,FALSE)</f>
        <v>Stimulation</v>
      </c>
      <c r="B8" s="26">
        <f>Results!L8</f>
        <v>1</v>
      </c>
      <c r="C8" s="25" t="str">
        <f>IF(B8&gt;1.55,"Excellent",IF(B8&gt;1.31,"Good",IF(B8&gt;0.99,"Above Average",IF(B8&gt;0.5,"Below Average","Bad"))))</f>
        <v>Above Average</v>
      </c>
      <c r="D8" s="24" t="str">
        <f>IF(B8&gt;1.55,"In the range of the 10% best results",IF(B8&gt;1.31,"10% of results better, 75% of results worse",IF(B8&gt;0.99,"25% of results better, 50% of results worse",IF(B8&gt;0.5,"50% of results better, 25% of results worse","In the range of the 25% worst results"))))</f>
        <v>25% of results better, 50% of results worse</v>
      </c>
    </row>
    <row r="9" spans="1:8" x14ac:dyDescent="0.3">
      <c r="A9" s="27" t="str">
        <f>VLOOKUP(Read_First!B4,Items!A1:BI50,59,FALSE)</f>
        <v>Novelty</v>
      </c>
      <c r="B9" s="26">
        <f>Results!L9</f>
        <v>0.3125</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3">
      <c r="A27" s="89" t="s">
        <v>821</v>
      </c>
      <c r="B27" s="89"/>
      <c r="C27" s="89"/>
      <c r="D27" s="89"/>
      <c r="E27" s="89"/>
      <c r="F27" s="89"/>
      <c r="G27" s="89"/>
      <c r="H27" s="89"/>
    </row>
    <row r="28" spans="1:8" s="31" customFormat="1" x14ac:dyDescent="0.3">
      <c r="A28" s="29" t="s">
        <v>112</v>
      </c>
      <c r="B28" s="29" t="s">
        <v>128</v>
      </c>
      <c r="C28" s="30" t="s">
        <v>127</v>
      </c>
      <c r="D28" s="30" t="s">
        <v>126</v>
      </c>
      <c r="E28" s="30" t="s">
        <v>125</v>
      </c>
      <c r="F28" s="30" t="s">
        <v>124</v>
      </c>
      <c r="G28" s="30" t="s">
        <v>121</v>
      </c>
      <c r="H28" s="30" t="s">
        <v>107</v>
      </c>
    </row>
    <row r="29" spans="1:8" x14ac:dyDescent="0.3">
      <c r="A29" s="27" t="str">
        <f>VLOOKUP(Read_First!B4,Items!A1:BI50,54,FALSE)</f>
        <v>Attractiveness</v>
      </c>
      <c r="B29" s="47">
        <v>-1</v>
      </c>
      <c r="C29" s="48">
        <v>0.7</v>
      </c>
      <c r="D29" s="48">
        <v>0.47</v>
      </c>
      <c r="E29" s="48">
        <v>0.35</v>
      </c>
      <c r="F29" s="48">
        <v>0.23</v>
      </c>
      <c r="G29" s="48">
        <v>0.75</v>
      </c>
      <c r="H29" s="49">
        <f>Results!L4</f>
        <v>1.8333333333333333</v>
      </c>
    </row>
    <row r="30" spans="1:8" x14ac:dyDescent="0.3">
      <c r="A30" s="27" t="str">
        <f>VLOOKUP(Read_First!B4,Items!A1:BI50,55,FALSE)</f>
        <v>Perspicuity</v>
      </c>
      <c r="B30" s="47">
        <v>-1</v>
      </c>
      <c r="C30" s="48">
        <v>0.64</v>
      </c>
      <c r="D30" s="48">
        <v>0.44</v>
      </c>
      <c r="E30" s="48">
        <v>0.48</v>
      </c>
      <c r="F30" s="48">
        <v>0.34</v>
      </c>
      <c r="G30" s="48">
        <v>0.6</v>
      </c>
      <c r="H30" s="49">
        <f>Results!L5</f>
        <v>2.4375</v>
      </c>
    </row>
    <row r="31" spans="1:8" x14ac:dyDescent="0.3">
      <c r="A31" s="27" t="str">
        <f>VLOOKUP(Read_First!B4,Items!A1:BI50,56,FALSE)</f>
        <v>Efficiency</v>
      </c>
      <c r="B31" s="47">
        <v>-1</v>
      </c>
      <c r="C31" s="48">
        <v>0.54</v>
      </c>
      <c r="D31" s="48">
        <v>0.44</v>
      </c>
      <c r="E31" s="48">
        <v>0.49</v>
      </c>
      <c r="F31" s="48">
        <v>0.31</v>
      </c>
      <c r="G31" s="48">
        <v>0.72</v>
      </c>
      <c r="H31" s="49">
        <f>Results!L6</f>
        <v>2.0625</v>
      </c>
    </row>
    <row r="32" spans="1:8" x14ac:dyDescent="0.3">
      <c r="A32" s="28" t="str">
        <f>VLOOKUP(Read_First!B4,Items!A1:BI50,57,FALSE)</f>
        <v>Dependability</v>
      </c>
      <c r="B32" s="47">
        <v>-1</v>
      </c>
      <c r="C32" s="48">
        <v>0.78</v>
      </c>
      <c r="D32" s="48">
        <v>0.36</v>
      </c>
      <c r="E32" s="48">
        <v>0.34</v>
      </c>
      <c r="F32" s="48">
        <v>0.17</v>
      </c>
      <c r="G32" s="48">
        <v>0.85</v>
      </c>
      <c r="H32" s="49">
        <f>Results!L7</f>
        <v>1.375</v>
      </c>
    </row>
    <row r="33" spans="1:8" x14ac:dyDescent="0.3">
      <c r="A33" s="28" t="str">
        <f>VLOOKUP(Read_First!B4,Items!A1:BI50,58,FALSE)</f>
        <v>Stimulation</v>
      </c>
      <c r="B33" s="47">
        <v>-1</v>
      </c>
      <c r="C33" s="48">
        <v>0.5</v>
      </c>
      <c r="D33" s="48">
        <v>0.49</v>
      </c>
      <c r="E33" s="48">
        <v>0.32</v>
      </c>
      <c r="F33" s="48">
        <v>0.24</v>
      </c>
      <c r="G33" s="48">
        <v>0.95</v>
      </c>
      <c r="H33" s="49">
        <f>Results!L8</f>
        <v>1</v>
      </c>
    </row>
    <row r="34" spans="1:8" x14ac:dyDescent="0.3">
      <c r="A34" s="27" t="str">
        <f>VLOOKUP(Read_First!B4,Items!A1:BI50,59,FALSE)</f>
        <v>Novelty</v>
      </c>
      <c r="B34" s="47">
        <v>-1</v>
      </c>
      <c r="C34" s="48">
        <v>0.3</v>
      </c>
      <c r="D34" s="48">
        <v>0.41</v>
      </c>
      <c r="E34" s="48">
        <v>0.34</v>
      </c>
      <c r="F34" s="48">
        <v>0.35</v>
      </c>
      <c r="G34" s="48">
        <v>1.1000000000000001</v>
      </c>
      <c r="H34" s="49">
        <f>Results!L9</f>
        <v>0.3125</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4"/>
  <sheetViews>
    <sheetView topLeftCell="A4" workbookViewId="0">
      <selection activeCell="AI14" sqref="AI14"/>
    </sheetView>
  </sheetViews>
  <sheetFormatPr baseColWidth="10" defaultColWidth="9.109375" defaultRowHeight="14.4" x14ac:dyDescent="0.3"/>
  <cols>
    <col min="1" max="26" width="3.6640625" style="2" customWidth="1"/>
    <col min="29" max="34" width="18.6640625" style="2" customWidth="1"/>
    <col min="35" max="35" width="9.109375" style="2"/>
  </cols>
  <sheetData>
    <row r="1" spans="1:35" ht="192.75" customHeight="1" x14ac:dyDescent="0.3">
      <c r="A1" s="75" t="s">
        <v>824</v>
      </c>
      <c r="B1" s="76"/>
      <c r="C1" s="76"/>
      <c r="D1" s="76"/>
      <c r="E1" s="76"/>
      <c r="F1" s="76"/>
      <c r="G1" s="76"/>
      <c r="H1" s="76"/>
      <c r="I1" s="76"/>
      <c r="J1" s="76"/>
      <c r="K1" s="76"/>
      <c r="L1" s="76"/>
      <c r="M1" s="76"/>
      <c r="N1" s="76"/>
      <c r="O1" s="76"/>
      <c r="P1" s="76"/>
      <c r="Q1" s="76"/>
      <c r="R1" s="76"/>
      <c r="S1" s="76"/>
      <c r="T1" s="76"/>
      <c r="U1" s="76"/>
      <c r="V1" s="76"/>
      <c r="W1" s="76"/>
      <c r="X1" s="76"/>
      <c r="Y1" s="76"/>
      <c r="Z1" s="76"/>
      <c r="AC1" s="51"/>
      <c r="AD1" s="52"/>
      <c r="AE1" s="52"/>
      <c r="AF1" s="52"/>
      <c r="AG1" s="52"/>
      <c r="AH1" s="53"/>
      <c r="AI1" s="2" t="s">
        <v>825</v>
      </c>
    </row>
    <row r="2" spans="1:35"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822</v>
      </c>
      <c r="AD2" s="77"/>
      <c r="AE2" s="77"/>
      <c r="AF2" s="77"/>
      <c r="AG2" s="77"/>
      <c r="AH2" s="77"/>
      <c r="AI2" s="77"/>
    </row>
    <row r="3" spans="1:35"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3">
      <c r="A4" s="2">
        <f>IF(Data!A4&gt;0,Data!A4-4,"")</f>
        <v>2</v>
      </c>
      <c r="B4" s="2">
        <f>IF(Data!B4&gt;0,Data!B4-4,"")</f>
        <v>2</v>
      </c>
      <c r="C4" s="2">
        <f>IF(Data!C4&gt;0,4-Data!C4,"")</f>
        <v>0</v>
      </c>
      <c r="D4" s="2">
        <f>IF(Data!D4&gt;0,4-Data!D4,"")</f>
        <v>3</v>
      </c>
      <c r="E4" s="2">
        <f>IF(Data!E4&gt;0,4-Data!E4,"")</f>
        <v>2</v>
      </c>
      <c r="F4" s="2">
        <f>IF(Data!F4&gt;0,Data!F4-4,"")</f>
        <v>1</v>
      </c>
      <c r="G4" s="2">
        <f>IF(Data!G4&gt;0,Data!G4-4,"")</f>
        <v>2</v>
      </c>
      <c r="H4" s="2">
        <f>IF(Data!H4&gt;0,Data!H4-4,"")</f>
        <v>2</v>
      </c>
      <c r="I4" s="2">
        <f>IF(Data!I4&gt;0,4-Data!I4,"")</f>
        <v>2</v>
      </c>
      <c r="J4" s="2">
        <f>IF(Data!J4&gt;0,4-Data!J4,"")</f>
        <v>1</v>
      </c>
      <c r="K4" s="2">
        <f>IF(Data!K4&gt;0,Data!K4-4,"")</f>
        <v>2</v>
      </c>
      <c r="L4" s="2">
        <f>IF(Data!L4&gt;0,4-Data!L4,"")</f>
        <v>2</v>
      </c>
      <c r="M4" s="2">
        <f>IF(Data!M4&gt;0,Data!M4-4,"")</f>
        <v>3</v>
      </c>
      <c r="N4" s="2">
        <f>IF(Data!N4&gt;0,Data!N4-4,"")</f>
        <v>2</v>
      </c>
      <c r="O4" s="2">
        <f>IF(Data!O4&gt;0,Data!O4-4,"")</f>
        <v>1</v>
      </c>
      <c r="P4" s="2">
        <f>IF(Data!P4&gt;0,Data!P4-4,"")</f>
        <v>1</v>
      </c>
      <c r="Q4" s="2">
        <f>IF(Data!Q4&gt;0,4-Data!Q4,"")</f>
        <v>2</v>
      </c>
      <c r="R4" s="2">
        <f>IF(Data!R4&gt;0,4-Data!R4,"")</f>
        <v>1</v>
      </c>
      <c r="S4" s="2">
        <f>IF(Data!S4&gt;0,4-Data!S4,"")</f>
        <v>2</v>
      </c>
      <c r="T4" s="2">
        <f>IF(Data!T4&gt;0,Data!T4-4,"")</f>
        <v>3</v>
      </c>
      <c r="U4" s="2">
        <f>IF(Data!U4&gt;0,4-Data!U4,"")</f>
        <v>3</v>
      </c>
      <c r="V4" s="2">
        <f>IF(Data!V4&gt;0,Data!V4-4,"")</f>
        <v>3</v>
      </c>
      <c r="W4" s="2">
        <f>IF(Data!W4&gt;0,4-Data!W4,"")</f>
        <v>3</v>
      </c>
      <c r="X4" s="2">
        <f>IF(Data!X4&gt;0,4-Data!X4,"")</f>
        <v>2</v>
      </c>
      <c r="Y4" s="2">
        <f>IF(Data!Y4&gt;0,4-Data!Y4,"")</f>
        <v>3</v>
      </c>
      <c r="Z4" s="2">
        <f>IF(Data!Z4&gt;0,Data!Z4-4,"")</f>
        <v>1</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t="str">
        <f t="shared" ref="AH4" si="4">IF((MAX(C4,J4,O4,Z4)-MIN(C4,J4,O4,Z4))&gt;3,1,"")</f>
        <v/>
      </c>
      <c r="AI4" s="4">
        <f>IF(COUNT(A4:Z4)&gt;0,IF(COUNT(AC4,AD4,AE4,AF4,AG4,AH4)&gt;0,SUM(AC4,AD4,AE4,AF4,AG4,AH4),0),"")</f>
        <v>0</v>
      </c>
    </row>
    <row r="5" spans="1:35" x14ac:dyDescent="0.3">
      <c r="A5" s="2">
        <f>IF(Data!A5&gt;0,Data!A5-4,"")</f>
        <v>0</v>
      </c>
      <c r="B5" s="2">
        <f>IF(Data!B5&gt;0,Data!B5-4,"")</f>
        <v>2</v>
      </c>
      <c r="C5" s="2">
        <f>IF(Data!C5&gt;0,4-Data!C5,"")</f>
        <v>0</v>
      </c>
      <c r="D5" s="2">
        <f>IF(Data!D5&gt;0,4-Data!D5,"")</f>
        <v>3</v>
      </c>
      <c r="E5" s="2">
        <f>IF(Data!E5&gt;0,4-Data!E5,"")</f>
        <v>1</v>
      </c>
      <c r="F5" s="2">
        <f>IF(Data!F5&gt;0,Data!F5-4,"")</f>
        <v>0</v>
      </c>
      <c r="G5" s="2">
        <f>IF(Data!G5&gt;0,Data!G5-4,"")</f>
        <v>-1</v>
      </c>
      <c r="H5" s="2">
        <f>IF(Data!H5&gt;0,Data!H5-4,"")</f>
        <v>3</v>
      </c>
      <c r="I5" s="2">
        <f>IF(Data!I5&gt;0,4-Data!I5,"")</f>
        <v>2</v>
      </c>
      <c r="J5" s="2">
        <f>IF(Data!J5&gt;0,4-Data!J5,"")</f>
        <v>-1</v>
      </c>
      <c r="K5" s="2">
        <f>IF(Data!K5&gt;0,Data!K5-4,"")</f>
        <v>0</v>
      </c>
      <c r="L5" s="2">
        <f>IF(Data!L5&gt;0,4-Data!L5,"")</f>
        <v>1</v>
      </c>
      <c r="M5" s="2">
        <f>IF(Data!M5&gt;0,Data!M5-4,"")</f>
        <v>2</v>
      </c>
      <c r="N5" s="2">
        <f>IF(Data!N5&gt;0,Data!N5-4,"")</f>
        <v>1</v>
      </c>
      <c r="O5" s="2">
        <f>IF(Data!O5&gt;0,Data!O5-4,"")</f>
        <v>-1</v>
      </c>
      <c r="P5" s="2">
        <f>IF(Data!P5&gt;0,Data!P5-4,"")</f>
        <v>1</v>
      </c>
      <c r="Q5" s="2">
        <f>IF(Data!Q5&gt;0,4-Data!Q5,"")</f>
        <v>0</v>
      </c>
      <c r="R5" s="2">
        <f>IF(Data!R5&gt;0,4-Data!R5,"")</f>
        <v>0</v>
      </c>
      <c r="S5" s="2">
        <f>IF(Data!S5&gt;0,4-Data!S5,"")</f>
        <v>2</v>
      </c>
      <c r="T5" s="2">
        <f>IF(Data!T5&gt;0,Data!T5-4,"")</f>
        <v>1</v>
      </c>
      <c r="U5" s="2">
        <f>IF(Data!U5&gt;0,4-Data!U5,"")</f>
        <v>1</v>
      </c>
      <c r="V5" s="2">
        <f>IF(Data!V5&gt;0,Data!V5-4,"")</f>
        <v>1</v>
      </c>
      <c r="W5" s="2">
        <f>IF(Data!W5&gt;0,4-Data!W5,"")</f>
        <v>2</v>
      </c>
      <c r="X5" s="2">
        <f>IF(Data!X5&gt;0,4-Data!X5,"")</f>
        <v>2</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3">
      <c r="A6" s="2">
        <f>IF(Data!A6&gt;0,Data!A6-4,"")</f>
        <v>1</v>
      </c>
      <c r="B6" s="2">
        <f>IF(Data!B6&gt;0,Data!B6-4,"")</f>
        <v>2</v>
      </c>
      <c r="C6" s="2">
        <f>IF(Data!C6&gt;0,4-Data!C6,"")</f>
        <v>2</v>
      </c>
      <c r="D6" s="2">
        <f>IF(Data!D6&gt;0,4-Data!D6,"")</f>
        <v>3</v>
      </c>
      <c r="E6" s="2">
        <f>IF(Data!E6&gt;0,4-Data!E6,"")</f>
        <v>1</v>
      </c>
      <c r="F6" s="2">
        <f>IF(Data!F6&gt;0,Data!F6-4,"")</f>
        <v>0</v>
      </c>
      <c r="G6" s="2">
        <f>IF(Data!G6&gt;0,Data!G6-4,"")</f>
        <v>2</v>
      </c>
      <c r="H6" s="2">
        <f>IF(Data!H6&gt;0,Data!H6-4,"")</f>
        <v>2</v>
      </c>
      <c r="I6" s="2">
        <f>IF(Data!I6&gt;0,4-Data!I6,"")</f>
        <v>2</v>
      </c>
      <c r="J6" s="2">
        <f>IF(Data!J6&gt;0,4-Data!J6,"")</f>
        <v>0</v>
      </c>
      <c r="K6" s="2">
        <f>IF(Data!K6&gt;0,Data!K6-4,"")</f>
        <v>0</v>
      </c>
      <c r="L6" s="2">
        <f>IF(Data!L6&gt;0,4-Data!L6,"")</f>
        <v>3</v>
      </c>
      <c r="M6" s="2">
        <f>IF(Data!M6&gt;0,Data!M6-4,"")</f>
        <v>3</v>
      </c>
      <c r="N6" s="2">
        <f>IF(Data!N6&gt;0,Data!N6-4,"")</f>
        <v>3</v>
      </c>
      <c r="O6" s="2">
        <f>IF(Data!O6&gt;0,Data!O6-4,"")</f>
        <v>0</v>
      </c>
      <c r="P6" s="2">
        <f>IF(Data!P6&gt;0,Data!P6-4,"")</f>
        <v>3</v>
      </c>
      <c r="Q6" s="2">
        <f>IF(Data!Q6&gt;0,4-Data!Q6,"")</f>
        <v>1</v>
      </c>
      <c r="R6" s="2">
        <f>IF(Data!R6&gt;0,4-Data!R6,"")</f>
        <v>2</v>
      </c>
      <c r="S6" s="2">
        <f>IF(Data!S6&gt;0,4-Data!S6,"")</f>
        <v>3</v>
      </c>
      <c r="T6" s="2">
        <f>IF(Data!T6&gt;0,Data!T6-4,"")</f>
        <v>3</v>
      </c>
      <c r="U6" s="2">
        <f>IF(Data!U6&gt;0,4-Data!U6,"")</f>
        <v>3</v>
      </c>
      <c r="V6" s="2">
        <f>IF(Data!V6&gt;0,Data!V6-4,"")</f>
        <v>3</v>
      </c>
      <c r="W6" s="2">
        <f>IF(Data!W6&gt;0,4-Data!W6,"")</f>
        <v>3</v>
      </c>
      <c r="X6" s="2">
        <f>IF(Data!X6&gt;0,4-Data!X6,"")</f>
        <v>3</v>
      </c>
      <c r="Y6" s="2">
        <f>IF(Data!Y6&gt;0,4-Data!Y6,"")</f>
        <v>3</v>
      </c>
      <c r="Z6" s="2">
        <f>IF(Data!Z6&gt;0,Data!Z6-4,"")</f>
        <v>-1</v>
      </c>
      <c r="AC6" s="7" t="str">
        <f t="shared" si="5"/>
        <v/>
      </c>
      <c r="AD6" s="7" t="str">
        <f t="shared" si="6"/>
        <v/>
      </c>
      <c r="AE6" s="7" t="str">
        <f t="shared" si="7"/>
        <v/>
      </c>
      <c r="AF6" s="7" t="str">
        <f t="shared" si="8"/>
        <v/>
      </c>
      <c r="AG6" s="7" t="str">
        <f t="shared" si="9"/>
        <v/>
      </c>
      <c r="AH6" s="7" t="str">
        <f t="shared" si="10"/>
        <v/>
      </c>
      <c r="AI6" s="4">
        <f t="shared" si="11"/>
        <v>0</v>
      </c>
    </row>
    <row r="7" spans="1:35" x14ac:dyDescent="0.3">
      <c r="A7" s="2">
        <f>IF(Data!A7&gt;0,Data!A7-4,"")</f>
        <v>2</v>
      </c>
      <c r="B7" s="2">
        <f>IF(Data!B7&gt;0,Data!B7-4,"")</f>
        <v>3</v>
      </c>
      <c r="C7" s="2">
        <f>IF(Data!C7&gt;0,4-Data!C7,"")</f>
        <v>1</v>
      </c>
      <c r="D7" s="2">
        <f>IF(Data!D7&gt;0,4-Data!D7,"")</f>
        <v>3</v>
      </c>
      <c r="E7" s="2">
        <f>IF(Data!E7&gt;0,4-Data!E7,"")</f>
        <v>2</v>
      </c>
      <c r="F7" s="2">
        <f>IF(Data!F7&gt;0,Data!F7-4,"")</f>
        <v>1</v>
      </c>
      <c r="G7" s="2">
        <f>IF(Data!G7&gt;0,Data!G7-4,"")</f>
        <v>1</v>
      </c>
      <c r="H7" s="2">
        <f>IF(Data!H7&gt;0,Data!H7-4,"")</f>
        <v>2</v>
      </c>
      <c r="I7" s="2">
        <f>IF(Data!I7&gt;0,4-Data!I7,"")</f>
        <v>0</v>
      </c>
      <c r="J7" s="2">
        <f>IF(Data!J7&gt;0,4-Data!J7,"")</f>
        <v>1</v>
      </c>
      <c r="K7" s="2">
        <f>IF(Data!K7&gt;0,Data!K7-4,"")</f>
        <v>0</v>
      </c>
      <c r="L7" s="2">
        <f>IF(Data!L7&gt;0,4-Data!L7,"")</f>
        <v>2</v>
      </c>
      <c r="M7" s="2">
        <f>IF(Data!M7&gt;0,Data!M7-4,"")</f>
        <v>1</v>
      </c>
      <c r="N7" s="2">
        <f>IF(Data!N7&gt;0,Data!N7-4,"")</f>
        <v>1</v>
      </c>
      <c r="O7" s="2">
        <f>IF(Data!O7&gt;0,Data!O7-4,"")</f>
        <v>0</v>
      </c>
      <c r="P7" s="2">
        <f>IF(Data!P7&gt;0,Data!P7-4,"")</f>
        <v>1</v>
      </c>
      <c r="Q7" s="2">
        <f>IF(Data!Q7&gt;0,4-Data!Q7,"")</f>
        <v>1</v>
      </c>
      <c r="R7" s="2">
        <f>IF(Data!R7&gt;0,4-Data!R7,"")</f>
        <v>1</v>
      </c>
      <c r="S7" s="2">
        <f>IF(Data!S7&gt;0,4-Data!S7,"")</f>
        <v>0</v>
      </c>
      <c r="T7" s="2">
        <f>IF(Data!T7&gt;0,Data!T7-4,"")</f>
        <v>1</v>
      </c>
      <c r="U7" s="2">
        <f>IF(Data!U7&gt;0,4-Data!U7,"")</f>
        <v>2</v>
      </c>
      <c r="V7" s="2">
        <f>IF(Data!V7&gt;0,Data!V7-4,"")</f>
        <v>2</v>
      </c>
      <c r="W7" s="2">
        <f>IF(Data!W7&gt;0,4-Data!W7,"")</f>
        <v>2</v>
      </c>
      <c r="X7" s="2">
        <f>IF(Data!X7&gt;0,4-Data!X7,"")</f>
        <v>1</v>
      </c>
      <c r="Y7" s="2">
        <f>IF(Data!Y7&gt;0,4-Data!Y7,"")</f>
        <v>3</v>
      </c>
      <c r="Z7" s="2">
        <f>IF(Data!Z7&gt;0,Data!Z7-4,"")</f>
        <v>2</v>
      </c>
      <c r="AC7" s="7" t="str">
        <f t="shared" si="5"/>
        <v/>
      </c>
      <c r="AD7" s="7" t="str">
        <f t="shared" si="6"/>
        <v/>
      </c>
      <c r="AE7" s="7" t="str">
        <f t="shared" si="7"/>
        <v/>
      </c>
      <c r="AF7" s="7" t="str">
        <f t="shared" si="8"/>
        <v/>
      </c>
      <c r="AG7" s="7" t="str">
        <f t="shared" si="9"/>
        <v/>
      </c>
      <c r="AH7" s="7" t="str">
        <f t="shared" si="10"/>
        <v/>
      </c>
      <c r="AI7" s="4">
        <f t="shared" si="11"/>
        <v>0</v>
      </c>
    </row>
    <row r="8" spans="1:35" x14ac:dyDescent="0.3">
      <c r="A8" s="2" t="str">
        <f>IF(Data!A8&gt;0,Data!A8-4,"")</f>
        <v/>
      </c>
      <c r="B8" s="2" t="str">
        <f>IF(Data!B8&gt;0,Data!B8-4,"")</f>
        <v/>
      </c>
      <c r="C8" s="2" t="str">
        <f>IF(Data!C8&gt;0,4-Data!C8,"")</f>
        <v/>
      </c>
      <c r="D8" s="2" t="str">
        <f>IF(Data!D8&gt;0,4-Data!D8,"")</f>
        <v/>
      </c>
      <c r="E8" s="2" t="str">
        <f>IF(Data!E8&gt;0,4-Data!E8,"")</f>
        <v/>
      </c>
      <c r="F8" s="2" t="str">
        <f>IF(Data!F8&gt;0,Data!F8-4,"")</f>
        <v/>
      </c>
      <c r="G8" s="2" t="str">
        <f>IF(Data!G8&gt;0,Data!G8-4,"")</f>
        <v/>
      </c>
      <c r="H8" s="2" t="str">
        <f>IF(Data!H8&gt;0,Data!H8-4,"")</f>
        <v/>
      </c>
      <c r="I8" s="2" t="str">
        <f>IF(Data!I8&gt;0,4-Data!I8,"")</f>
        <v/>
      </c>
      <c r="J8" s="2" t="str">
        <f>IF(Data!J8&gt;0,4-Data!J8,"")</f>
        <v/>
      </c>
      <c r="K8" s="2" t="str">
        <f>IF(Data!K8&gt;0,Data!K8-4,"")</f>
        <v/>
      </c>
      <c r="L8" s="2" t="str">
        <f>IF(Data!L8&gt;0,4-Data!L8,"")</f>
        <v/>
      </c>
      <c r="M8" s="2" t="str">
        <f>IF(Data!M8&gt;0,Data!M8-4,"")</f>
        <v/>
      </c>
      <c r="N8" s="2" t="str">
        <f>IF(Data!N8&gt;0,Data!N8-4,"")</f>
        <v/>
      </c>
      <c r="O8" s="2" t="str">
        <f>IF(Data!O8&gt;0,Data!O8-4,"")</f>
        <v/>
      </c>
      <c r="P8" s="2" t="str">
        <f>IF(Data!P8&gt;0,Data!P8-4,"")</f>
        <v/>
      </c>
      <c r="Q8" s="2" t="str">
        <f>IF(Data!Q8&gt;0,4-Data!Q8,"")</f>
        <v/>
      </c>
      <c r="R8" s="2" t="str">
        <f>IF(Data!R8&gt;0,4-Data!R8,"")</f>
        <v/>
      </c>
      <c r="S8" s="2" t="str">
        <f>IF(Data!S8&gt;0,4-Data!S8,"")</f>
        <v/>
      </c>
      <c r="T8" s="2" t="str">
        <f>IF(Data!T8&gt;0,Data!T8-4,"")</f>
        <v/>
      </c>
      <c r="U8" s="2" t="str">
        <f>IF(Data!U8&gt;0,4-Data!U8,"")</f>
        <v/>
      </c>
      <c r="V8" s="2" t="str">
        <f>IF(Data!V8&gt;0,Data!V8-4,"")</f>
        <v/>
      </c>
      <c r="W8" s="2" t="str">
        <f>IF(Data!W8&gt;0,4-Data!W8,"")</f>
        <v/>
      </c>
      <c r="X8" s="2" t="str">
        <f>IF(Data!X8&gt;0,4-Data!X8,"")</f>
        <v/>
      </c>
      <c r="Y8" s="2" t="str">
        <f>IF(Data!Y8&gt;0,4-Data!Y8,"")</f>
        <v/>
      </c>
      <c r="Z8" s="2" t="str">
        <f>IF(Data!Z8&gt;0,Data!Z8-4,"")</f>
        <v/>
      </c>
      <c r="AC8" s="7" t="str">
        <f t="shared" si="5"/>
        <v/>
      </c>
      <c r="AD8" s="7" t="str">
        <f t="shared" si="6"/>
        <v/>
      </c>
      <c r="AE8" s="7" t="str">
        <f t="shared" si="7"/>
        <v/>
      </c>
      <c r="AF8" s="7" t="str">
        <f t="shared" si="8"/>
        <v/>
      </c>
      <c r="AG8" s="7" t="str">
        <f t="shared" si="9"/>
        <v/>
      </c>
      <c r="AH8" s="7" t="str">
        <f t="shared" si="10"/>
        <v/>
      </c>
      <c r="AI8" s="4" t="str">
        <f t="shared" si="11"/>
        <v/>
      </c>
    </row>
    <row r="9" spans="1:35" x14ac:dyDescent="0.3">
      <c r="A9" s="2" t="str">
        <f>IF(Data!A9&gt;0,Data!A9-4,"")</f>
        <v/>
      </c>
      <c r="B9" s="2" t="str">
        <f>IF(Data!B9&gt;0,Data!B9-4,"")</f>
        <v/>
      </c>
      <c r="C9" s="2" t="str">
        <f>IF(Data!C9&gt;0,4-Data!C9,"")</f>
        <v/>
      </c>
      <c r="D9" s="2" t="str">
        <f>IF(Data!D9&gt;0,4-Data!D9,"")</f>
        <v/>
      </c>
      <c r="E9" s="2" t="str">
        <f>IF(Data!E9&gt;0,4-Data!E9,"")</f>
        <v/>
      </c>
      <c r="F9" s="2" t="str">
        <f>IF(Data!F9&gt;0,Data!F9-4,"")</f>
        <v/>
      </c>
      <c r="G9" s="2" t="str">
        <f>IF(Data!G9&gt;0,Data!G9-4,"")</f>
        <v/>
      </c>
      <c r="H9" s="2" t="str">
        <f>IF(Data!H9&gt;0,Data!H9-4,"")</f>
        <v/>
      </c>
      <c r="I9" s="2" t="str">
        <f>IF(Data!I9&gt;0,4-Data!I9,"")</f>
        <v/>
      </c>
      <c r="J9" s="2" t="str">
        <f>IF(Data!J9&gt;0,4-Data!J9,"")</f>
        <v/>
      </c>
      <c r="K9" s="2" t="str">
        <f>IF(Data!K9&gt;0,Data!K9-4,"")</f>
        <v/>
      </c>
      <c r="L9" s="2" t="str">
        <f>IF(Data!L9&gt;0,4-Data!L9,"")</f>
        <v/>
      </c>
      <c r="M9" s="2" t="str">
        <f>IF(Data!M9&gt;0,Data!M9-4,"")</f>
        <v/>
      </c>
      <c r="N9" s="2" t="str">
        <f>IF(Data!N9&gt;0,Data!N9-4,"")</f>
        <v/>
      </c>
      <c r="O9" s="2" t="str">
        <f>IF(Data!O9&gt;0,Data!O9-4,"")</f>
        <v/>
      </c>
      <c r="P9" s="2" t="str">
        <f>IF(Data!P9&gt;0,Data!P9-4,"")</f>
        <v/>
      </c>
      <c r="Q9" s="2" t="str">
        <f>IF(Data!Q9&gt;0,4-Data!Q9,"")</f>
        <v/>
      </c>
      <c r="R9" s="2" t="str">
        <f>IF(Data!R9&gt;0,4-Data!R9,"")</f>
        <v/>
      </c>
      <c r="S9" s="2" t="str">
        <f>IF(Data!S9&gt;0,4-Data!S9,"")</f>
        <v/>
      </c>
      <c r="T9" s="2" t="str">
        <f>IF(Data!T9&gt;0,Data!T9-4,"")</f>
        <v/>
      </c>
      <c r="U9" s="2" t="str">
        <f>IF(Data!U9&gt;0,4-Data!U9,"")</f>
        <v/>
      </c>
      <c r="V9" s="2" t="str">
        <f>IF(Data!V9&gt;0,Data!V9-4,"")</f>
        <v/>
      </c>
      <c r="W9" s="2" t="str">
        <f>IF(Data!W9&gt;0,4-Data!W9,"")</f>
        <v/>
      </c>
      <c r="X9" s="2" t="str">
        <f>IF(Data!X9&gt;0,4-Data!X9,"")</f>
        <v/>
      </c>
      <c r="Y9" s="2" t="str">
        <f>IF(Data!Y9&gt;0,4-Data!Y9,"")</f>
        <v/>
      </c>
      <c r="Z9" s="2" t="str">
        <f>IF(Data!Z9&gt;0,Data!Z9-4,"")</f>
        <v/>
      </c>
      <c r="AC9" s="7" t="str">
        <f t="shared" si="5"/>
        <v/>
      </c>
      <c r="AD9" s="7" t="str">
        <f t="shared" si="6"/>
        <v/>
      </c>
      <c r="AE9" s="7" t="str">
        <f t="shared" si="7"/>
        <v/>
      </c>
      <c r="AF9" s="7" t="str">
        <f t="shared" si="8"/>
        <v/>
      </c>
      <c r="AG9" s="7" t="str">
        <f t="shared" si="9"/>
        <v/>
      </c>
      <c r="AH9" s="7" t="str">
        <f t="shared" si="10"/>
        <v/>
      </c>
      <c r="AI9" s="4" t="str">
        <f t="shared" si="11"/>
        <v/>
      </c>
    </row>
    <row r="10" spans="1:35" x14ac:dyDescent="0.3">
      <c r="A10" s="2" t="str">
        <f>IF(Data!A10&gt;0,Data!A10-4,"")</f>
        <v/>
      </c>
      <c r="B10" s="2" t="str">
        <f>IF(Data!B10&gt;0,Data!B10-4,"")</f>
        <v/>
      </c>
      <c r="C10" s="2" t="str">
        <f>IF(Data!C10&gt;0,4-Data!C10,"")</f>
        <v/>
      </c>
      <c r="D10" s="2" t="str">
        <f>IF(Data!D10&gt;0,4-Data!D10,"")</f>
        <v/>
      </c>
      <c r="E10" s="2" t="str">
        <f>IF(Data!E10&gt;0,4-Data!E10,"")</f>
        <v/>
      </c>
      <c r="F10" s="2" t="str">
        <f>IF(Data!F10&gt;0,Data!F10-4,"")</f>
        <v/>
      </c>
      <c r="G10" s="2" t="str">
        <f>IF(Data!G10&gt;0,Data!G10-4,"")</f>
        <v/>
      </c>
      <c r="H10" s="2" t="str">
        <f>IF(Data!H10&gt;0,Data!H10-4,"")</f>
        <v/>
      </c>
      <c r="I10" s="2" t="str">
        <f>IF(Data!I10&gt;0,4-Data!I10,"")</f>
        <v/>
      </c>
      <c r="J10" s="2" t="str">
        <f>IF(Data!J10&gt;0,4-Data!J10,"")</f>
        <v/>
      </c>
      <c r="K10" s="2" t="str">
        <f>IF(Data!K10&gt;0,Data!K10-4,"")</f>
        <v/>
      </c>
      <c r="L10" s="2" t="str">
        <f>IF(Data!L10&gt;0,4-Data!L10,"")</f>
        <v/>
      </c>
      <c r="M10" s="2" t="str">
        <f>IF(Data!M10&gt;0,Data!M10-4,"")</f>
        <v/>
      </c>
      <c r="N10" s="2" t="str">
        <f>IF(Data!N10&gt;0,Data!N10-4,"")</f>
        <v/>
      </c>
      <c r="O10" s="2" t="str">
        <f>IF(Data!O10&gt;0,Data!O10-4,"")</f>
        <v/>
      </c>
      <c r="P10" s="2" t="str">
        <f>IF(Data!P10&gt;0,Data!P10-4,"")</f>
        <v/>
      </c>
      <c r="Q10" s="2" t="str">
        <f>IF(Data!Q10&gt;0,4-Data!Q10,"")</f>
        <v/>
      </c>
      <c r="R10" s="2" t="str">
        <f>IF(Data!R10&gt;0,4-Data!R10,"")</f>
        <v/>
      </c>
      <c r="S10" s="2" t="str">
        <f>IF(Data!S10&gt;0,4-Data!S10,"")</f>
        <v/>
      </c>
      <c r="T10" s="2" t="str">
        <f>IF(Data!T10&gt;0,Data!T10-4,"")</f>
        <v/>
      </c>
      <c r="U10" s="2" t="str">
        <f>IF(Data!U10&gt;0,4-Data!U10,"")</f>
        <v/>
      </c>
      <c r="V10" s="2" t="str">
        <f>IF(Data!V10&gt;0,Data!V10-4,"")</f>
        <v/>
      </c>
      <c r="W10" s="2" t="str">
        <f>IF(Data!W10&gt;0,4-Data!W10,"")</f>
        <v/>
      </c>
      <c r="X10" s="2" t="str">
        <f>IF(Data!X10&gt;0,4-Data!X10,"")</f>
        <v/>
      </c>
      <c r="Y10" s="2" t="str">
        <f>IF(Data!Y10&gt;0,4-Data!Y10,"")</f>
        <v/>
      </c>
      <c r="Z10" s="2" t="str">
        <f>IF(Data!Z10&gt;0,Data!Z10-4,"")</f>
        <v/>
      </c>
      <c r="AC10" s="7" t="str">
        <f t="shared" si="5"/>
        <v/>
      </c>
      <c r="AD10" s="7" t="str">
        <f t="shared" si="6"/>
        <v/>
      </c>
      <c r="AE10" s="7" t="str">
        <f t="shared" si="7"/>
        <v/>
      </c>
      <c r="AF10" s="7" t="str">
        <f t="shared" si="8"/>
        <v/>
      </c>
      <c r="AG10" s="7" t="str">
        <f t="shared" si="9"/>
        <v/>
      </c>
      <c r="AH10" s="7" t="str">
        <f t="shared" si="10"/>
        <v/>
      </c>
      <c r="AI10" s="4" t="str">
        <f t="shared" si="11"/>
        <v/>
      </c>
    </row>
    <row r="11" spans="1:35"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7" t="str">
        <f t="shared" si="5"/>
        <v/>
      </c>
      <c r="AD11" s="7" t="str">
        <f t="shared" si="6"/>
        <v/>
      </c>
      <c r="AE11" s="7" t="str">
        <f t="shared" si="7"/>
        <v/>
      </c>
      <c r="AF11" s="7" t="str">
        <f t="shared" si="8"/>
        <v/>
      </c>
      <c r="AG11" s="7" t="str">
        <f t="shared" si="9"/>
        <v/>
      </c>
      <c r="AH11" s="7" t="str">
        <f t="shared" si="10"/>
        <v/>
      </c>
      <c r="AI11" s="4" t="str">
        <f t="shared" si="11"/>
        <v/>
      </c>
    </row>
    <row r="12" spans="1:35"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7" t="str">
        <f t="shared" si="5"/>
        <v/>
      </c>
      <c r="AD12" s="7" t="str">
        <f t="shared" si="6"/>
        <v/>
      </c>
      <c r="AE12" s="7" t="str">
        <f t="shared" si="7"/>
        <v/>
      </c>
      <c r="AF12" s="7" t="str">
        <f t="shared" si="8"/>
        <v/>
      </c>
      <c r="AG12" s="7" t="str">
        <f t="shared" si="9"/>
        <v/>
      </c>
      <c r="AH12" s="7" t="str">
        <f t="shared" si="10"/>
        <v/>
      </c>
      <c r="AI12" s="4" t="str">
        <f t="shared" si="11"/>
        <v/>
      </c>
    </row>
    <row r="13" spans="1:35"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7" t="str">
        <f t="shared" si="5"/>
        <v/>
      </c>
      <c r="AD13" s="7" t="str">
        <f t="shared" si="6"/>
        <v/>
      </c>
      <c r="AE13" s="7" t="str">
        <f t="shared" si="7"/>
        <v/>
      </c>
      <c r="AF13" s="7" t="str">
        <f t="shared" si="8"/>
        <v/>
      </c>
      <c r="AG13" s="7" t="str">
        <f t="shared" si="9"/>
        <v/>
      </c>
      <c r="AH13" s="7" t="str">
        <f t="shared" si="10"/>
        <v/>
      </c>
      <c r="AI13" s="4" t="str">
        <f t="shared" si="11"/>
        <v/>
      </c>
    </row>
    <row r="14" spans="1:35"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t="str">
        <f t="shared" si="11"/>
        <v/>
      </c>
    </row>
    <row r="15" spans="1:35"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7" t="str">
        <f t="shared" si="12"/>
        <v/>
      </c>
      <c r="AD15" s="7" t="str">
        <f t="shared" si="13"/>
        <v/>
      </c>
      <c r="AE15" s="7" t="str">
        <f t="shared" si="14"/>
        <v/>
      </c>
      <c r="AF15" s="7" t="str">
        <f t="shared" si="15"/>
        <v/>
      </c>
      <c r="AG15" s="7" t="str">
        <f t="shared" si="9"/>
        <v/>
      </c>
      <c r="AH15" s="7" t="str">
        <f t="shared" si="16"/>
        <v/>
      </c>
      <c r="AI15" s="4" t="str">
        <f t="shared" si="11"/>
        <v/>
      </c>
    </row>
    <row r="16" spans="1:35"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7" t="str">
        <f t="shared" si="12"/>
        <v/>
      </c>
      <c r="AD16" s="7" t="str">
        <f t="shared" si="13"/>
        <v/>
      </c>
      <c r="AE16" s="7" t="str">
        <f t="shared" si="14"/>
        <v/>
      </c>
      <c r="AF16" s="7" t="str">
        <f t="shared" si="15"/>
        <v/>
      </c>
      <c r="AG16" s="7" t="str">
        <f t="shared" si="9"/>
        <v/>
      </c>
      <c r="AH16" s="7" t="str">
        <f t="shared" si="16"/>
        <v/>
      </c>
      <c r="AI16" s="4" t="str">
        <f t="shared" si="11"/>
        <v/>
      </c>
    </row>
    <row r="17" spans="1:35"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7" t="str">
        <f t="shared" si="12"/>
        <v/>
      </c>
      <c r="AD17" s="7" t="str">
        <f t="shared" si="13"/>
        <v/>
      </c>
      <c r="AE17" s="7" t="str">
        <f t="shared" si="14"/>
        <v/>
      </c>
      <c r="AF17" s="7" t="str">
        <f t="shared" si="15"/>
        <v/>
      </c>
      <c r="AG17" s="7" t="str">
        <f t="shared" si="9"/>
        <v/>
      </c>
      <c r="AH17" s="7" t="str">
        <f t="shared" si="16"/>
        <v/>
      </c>
      <c r="AI17" s="4" t="str">
        <f t="shared" si="11"/>
        <v/>
      </c>
    </row>
    <row r="18" spans="1:35"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12"/>
        <v/>
      </c>
      <c r="AD18" s="7" t="str">
        <f t="shared" si="13"/>
        <v/>
      </c>
      <c r="AE18" s="7" t="str">
        <f t="shared" si="14"/>
        <v/>
      </c>
      <c r="AF18" s="7" t="str">
        <f t="shared" si="15"/>
        <v/>
      </c>
      <c r="AG18" s="7" t="str">
        <f t="shared" si="9"/>
        <v/>
      </c>
      <c r="AH18" s="7" t="str">
        <f t="shared" si="16"/>
        <v/>
      </c>
      <c r="AI18" s="4" t="str">
        <f t="shared" si="11"/>
        <v/>
      </c>
    </row>
    <row r="19" spans="1:35"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12"/>
        <v/>
      </c>
      <c r="AD19" s="7" t="str">
        <f t="shared" si="13"/>
        <v/>
      </c>
      <c r="AE19" s="7" t="str">
        <f t="shared" si="14"/>
        <v/>
      </c>
      <c r="AF19" s="7" t="str">
        <f t="shared" si="15"/>
        <v/>
      </c>
      <c r="AG19" s="7" t="str">
        <f t="shared" si="9"/>
        <v/>
      </c>
      <c r="AH19" s="7" t="str">
        <f t="shared" si="16"/>
        <v/>
      </c>
      <c r="AI19" s="4" t="str">
        <f t="shared" si="11"/>
        <v/>
      </c>
    </row>
    <row r="20" spans="1:35"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12"/>
        <v/>
      </c>
      <c r="AD20" s="7" t="str">
        <f t="shared" si="13"/>
        <v/>
      </c>
      <c r="AE20" s="7" t="str">
        <f t="shared" si="14"/>
        <v/>
      </c>
      <c r="AF20" s="7" t="str">
        <f t="shared" si="15"/>
        <v/>
      </c>
      <c r="AG20" s="7" t="str">
        <f t="shared" si="9"/>
        <v/>
      </c>
      <c r="AH20" s="7" t="str">
        <f t="shared" si="16"/>
        <v/>
      </c>
      <c r="AI20" s="4" t="str">
        <f t="shared" si="11"/>
        <v/>
      </c>
    </row>
    <row r="21" spans="1:35"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12"/>
        <v/>
      </c>
      <c r="AD21" s="7" t="str">
        <f t="shared" si="13"/>
        <v/>
      </c>
      <c r="AE21" s="7" t="str">
        <f t="shared" si="14"/>
        <v/>
      </c>
      <c r="AF21" s="7" t="str">
        <f t="shared" si="15"/>
        <v/>
      </c>
      <c r="AG21" s="7" t="str">
        <f t="shared" si="9"/>
        <v/>
      </c>
      <c r="AH21" s="7" t="str">
        <f t="shared" si="16"/>
        <v/>
      </c>
      <c r="AI21" s="4" t="str">
        <f t="shared" si="11"/>
        <v/>
      </c>
    </row>
    <row r="22" spans="1:35"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12"/>
        <v/>
      </c>
      <c r="AD22" s="7" t="str">
        <f t="shared" si="13"/>
        <v/>
      </c>
      <c r="AE22" s="7" t="str">
        <f t="shared" si="14"/>
        <v/>
      </c>
      <c r="AF22" s="7" t="str">
        <f t="shared" si="15"/>
        <v/>
      </c>
      <c r="AG22" s="7" t="str">
        <f t="shared" si="9"/>
        <v/>
      </c>
      <c r="AH22" s="7" t="str">
        <f t="shared" si="16"/>
        <v/>
      </c>
      <c r="AI22" s="4" t="str">
        <f t="shared" si="11"/>
        <v/>
      </c>
    </row>
    <row r="23" spans="1:35"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12"/>
        <v/>
      </c>
      <c r="AD23" s="7" t="str">
        <f t="shared" si="13"/>
        <v/>
      </c>
      <c r="AE23" s="7" t="str">
        <f t="shared" si="14"/>
        <v/>
      </c>
      <c r="AF23" s="7" t="str">
        <f t="shared" si="15"/>
        <v/>
      </c>
      <c r="AG23" s="7" t="str">
        <f t="shared" si="9"/>
        <v/>
      </c>
      <c r="AH23" s="7" t="str">
        <f t="shared" si="16"/>
        <v/>
      </c>
      <c r="AI23" s="4" t="str">
        <f t="shared" si="11"/>
        <v/>
      </c>
    </row>
    <row r="24" spans="1:35"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12"/>
        <v/>
      </c>
      <c r="AD24" s="7" t="str">
        <f t="shared" si="13"/>
        <v/>
      </c>
      <c r="AE24" s="7" t="str">
        <f t="shared" si="14"/>
        <v/>
      </c>
      <c r="AF24" s="7" t="str">
        <f t="shared" si="15"/>
        <v/>
      </c>
      <c r="AG24" s="7" t="str">
        <f t="shared" si="9"/>
        <v/>
      </c>
      <c r="AH24" s="7" t="str">
        <f t="shared" si="16"/>
        <v/>
      </c>
      <c r="AI24" s="4" t="str">
        <f t="shared" si="11"/>
        <v/>
      </c>
    </row>
    <row r="25" spans="1:35"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12"/>
        <v/>
      </c>
      <c r="AD25" s="7" t="str">
        <f t="shared" si="13"/>
        <v/>
      </c>
      <c r="AE25" s="7" t="str">
        <f t="shared" si="14"/>
        <v/>
      </c>
      <c r="AF25" s="7" t="str">
        <f t="shared" si="15"/>
        <v/>
      </c>
      <c r="AG25" s="7" t="str">
        <f t="shared" si="9"/>
        <v/>
      </c>
      <c r="AH25" s="7" t="str">
        <f t="shared" si="16"/>
        <v/>
      </c>
      <c r="AI25" s="4" t="str">
        <f t="shared" si="11"/>
        <v/>
      </c>
    </row>
    <row r="26" spans="1:35"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12"/>
        <v/>
      </c>
      <c r="AD26" s="7" t="str">
        <f t="shared" si="13"/>
        <v/>
      </c>
      <c r="AE26" s="7" t="str">
        <f t="shared" si="14"/>
        <v/>
      </c>
      <c r="AF26" s="7" t="str">
        <f t="shared" si="15"/>
        <v/>
      </c>
      <c r="AG26" s="7" t="str">
        <f t="shared" si="9"/>
        <v/>
      </c>
      <c r="AH26" s="7" t="str">
        <f t="shared" si="16"/>
        <v/>
      </c>
      <c r="AI26" s="4" t="str">
        <f t="shared" si="11"/>
        <v/>
      </c>
    </row>
    <row r="27" spans="1:35"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12"/>
        <v/>
      </c>
      <c r="AD27" s="7" t="str">
        <f t="shared" si="13"/>
        <v/>
      </c>
      <c r="AE27" s="7" t="str">
        <f t="shared" si="14"/>
        <v/>
      </c>
      <c r="AF27" s="7" t="str">
        <f t="shared" si="15"/>
        <v/>
      </c>
      <c r="AG27" s="7" t="str">
        <f t="shared" si="9"/>
        <v/>
      </c>
      <c r="AH27" s="7" t="str">
        <f t="shared" si="16"/>
        <v/>
      </c>
      <c r="AI27" s="4" t="str">
        <f t="shared" si="11"/>
        <v/>
      </c>
    </row>
    <row r="28" spans="1:35"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12"/>
        <v/>
      </c>
      <c r="AD28" s="7" t="str">
        <f t="shared" si="13"/>
        <v/>
      </c>
      <c r="AE28" s="7" t="str">
        <f t="shared" si="14"/>
        <v/>
      </c>
      <c r="AF28" s="7" t="str">
        <f t="shared" si="15"/>
        <v/>
      </c>
      <c r="AG28" s="7" t="str">
        <f t="shared" si="9"/>
        <v/>
      </c>
      <c r="AH28" s="7" t="str">
        <f t="shared" si="16"/>
        <v/>
      </c>
      <c r="AI28" s="4" t="str">
        <f t="shared" si="11"/>
        <v/>
      </c>
    </row>
    <row r="29" spans="1:35"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12"/>
        <v/>
      </c>
      <c r="AD29" s="7" t="str">
        <f t="shared" si="13"/>
        <v/>
      </c>
      <c r="AE29" s="7" t="str">
        <f t="shared" si="14"/>
        <v/>
      </c>
      <c r="AF29" s="7" t="str">
        <f t="shared" si="15"/>
        <v/>
      </c>
      <c r="AG29" s="7" t="str">
        <f t="shared" si="9"/>
        <v/>
      </c>
      <c r="AH29" s="7" t="str">
        <f t="shared" si="16"/>
        <v/>
      </c>
      <c r="AI29" s="4" t="str">
        <f t="shared" si="11"/>
        <v/>
      </c>
    </row>
    <row r="30" spans="1:35"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12"/>
        <v/>
      </c>
      <c r="AD30" s="7" t="str">
        <f t="shared" si="13"/>
        <v/>
      </c>
      <c r="AE30" s="7" t="str">
        <f t="shared" si="14"/>
        <v/>
      </c>
      <c r="AF30" s="7" t="str">
        <f t="shared" si="15"/>
        <v/>
      </c>
      <c r="AG30" s="7" t="str">
        <f t="shared" si="9"/>
        <v/>
      </c>
      <c r="AH30" s="7" t="str">
        <f t="shared" si="16"/>
        <v/>
      </c>
      <c r="AI30" s="4" t="str">
        <f t="shared" si="11"/>
        <v/>
      </c>
    </row>
    <row r="31" spans="1:35"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12"/>
        <v/>
      </c>
      <c r="AD31" s="7" t="str">
        <f t="shared" si="13"/>
        <v/>
      </c>
      <c r="AE31" s="7" t="str">
        <f t="shared" si="14"/>
        <v/>
      </c>
      <c r="AF31" s="7" t="str">
        <f t="shared" si="15"/>
        <v/>
      </c>
      <c r="AG31" s="7" t="str">
        <f t="shared" si="9"/>
        <v/>
      </c>
      <c r="AH31" s="7" t="str">
        <f t="shared" si="16"/>
        <v/>
      </c>
      <c r="AI31" s="4" t="str">
        <f t="shared" si="11"/>
        <v/>
      </c>
    </row>
    <row r="32" spans="1:35"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12"/>
        <v/>
      </c>
      <c r="AD32" s="7" t="str">
        <f t="shared" si="13"/>
        <v/>
      </c>
      <c r="AE32" s="7" t="str">
        <f t="shared" si="14"/>
        <v/>
      </c>
      <c r="AF32" s="7" t="str">
        <f t="shared" si="15"/>
        <v/>
      </c>
      <c r="AG32" s="7" t="str">
        <f t="shared" si="9"/>
        <v/>
      </c>
      <c r="AH32" s="7" t="str">
        <f t="shared" si="16"/>
        <v/>
      </c>
      <c r="AI32" s="4" t="str">
        <f t="shared" si="11"/>
        <v/>
      </c>
    </row>
    <row r="33" spans="1:35"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12"/>
        <v/>
      </c>
      <c r="AD33" s="7" t="str">
        <f t="shared" si="13"/>
        <v/>
      </c>
      <c r="AE33" s="7" t="str">
        <f t="shared" si="14"/>
        <v/>
      </c>
      <c r="AF33" s="7" t="str">
        <f t="shared" si="15"/>
        <v/>
      </c>
      <c r="AG33" s="7" t="str">
        <f t="shared" si="9"/>
        <v/>
      </c>
      <c r="AH33" s="7" t="str">
        <f t="shared" si="16"/>
        <v/>
      </c>
      <c r="AI33" s="4" t="str">
        <f t="shared" si="11"/>
        <v/>
      </c>
    </row>
    <row r="34" spans="1:35"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21"/>
  <sheetViews>
    <sheetView topLeftCell="BA1" workbookViewId="0">
      <selection activeCell="BB21" sqref="BB21:BI21"/>
    </sheetView>
  </sheetViews>
  <sheetFormatPr baseColWidth="10"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3">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3">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3">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3">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3">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3">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3">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3">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3">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3">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3">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3">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3">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3">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3">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3">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3">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3">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3">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3">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anna z</cp:lastModifiedBy>
  <dcterms:created xsi:type="dcterms:W3CDTF">2012-03-20T13:56:56Z</dcterms:created>
  <dcterms:modified xsi:type="dcterms:W3CDTF">2019-01-22T08:24:17Z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