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38893F65-9DDB-44B7-9312-9E0656193868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6" l="1"/>
  <c r="J74" i="16"/>
  <c r="N83" i="16"/>
  <c r="N74" i="16"/>
  <c r="L74" i="16"/>
  <c r="H234" i="16"/>
  <c r="G234" i="16"/>
  <c r="I234" i="16"/>
  <c r="J234" i="16"/>
  <c r="K234" i="16"/>
  <c r="L234" i="16"/>
  <c r="N234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18" i="16"/>
  <c r="J152" i="16"/>
  <c r="K152" i="16"/>
  <c r="L152" i="16"/>
  <c r="N152" i="16"/>
  <c r="J153" i="16"/>
  <c r="K153" i="16"/>
  <c r="L153" i="16"/>
  <c r="N153" i="16"/>
  <c r="J154" i="16"/>
  <c r="K154" i="16"/>
  <c r="L154" i="16"/>
  <c r="N154" i="16"/>
  <c r="J155" i="16"/>
  <c r="K155" i="16"/>
  <c r="L155" i="16"/>
  <c r="N155" i="16"/>
  <c r="J156" i="16"/>
  <c r="K156" i="16"/>
  <c r="L156" i="16"/>
  <c r="N156" i="16"/>
  <c r="J157" i="16"/>
  <c r="K157" i="16"/>
  <c r="L157" i="16"/>
  <c r="N157" i="16"/>
  <c r="J158" i="16"/>
  <c r="K158" i="16"/>
  <c r="L158" i="16"/>
  <c r="N158" i="16"/>
  <c r="J159" i="16"/>
  <c r="K159" i="16"/>
  <c r="L159" i="16"/>
  <c r="N159" i="16"/>
  <c r="J160" i="16"/>
  <c r="K160" i="16"/>
  <c r="L160" i="16"/>
  <c r="N160" i="16"/>
  <c r="J161" i="16"/>
  <c r="K161" i="16"/>
  <c r="L161" i="16"/>
  <c r="N161" i="16"/>
  <c r="J162" i="16"/>
  <c r="K162" i="16"/>
  <c r="L162" i="16"/>
  <c r="N162" i="16"/>
  <c r="J163" i="16"/>
  <c r="K163" i="16"/>
  <c r="L163" i="16"/>
  <c r="N163" i="16"/>
  <c r="J164" i="16"/>
  <c r="K164" i="16"/>
  <c r="L164" i="16"/>
  <c r="N164" i="16"/>
  <c r="J165" i="16"/>
  <c r="K165" i="16"/>
  <c r="L165" i="16"/>
  <c r="N165" i="16"/>
  <c r="J166" i="16"/>
  <c r="K166" i="16"/>
  <c r="L166" i="16"/>
  <c r="N166" i="16"/>
  <c r="J167" i="16"/>
  <c r="K167" i="16"/>
  <c r="L167" i="16"/>
  <c r="N167" i="16"/>
  <c r="J168" i="16"/>
  <c r="K168" i="16"/>
  <c r="L168" i="16"/>
  <c r="N168" i="16"/>
  <c r="J169" i="16"/>
  <c r="K169" i="16"/>
  <c r="L169" i="16"/>
  <c r="N169" i="16"/>
  <c r="J170" i="16"/>
  <c r="K170" i="16"/>
  <c r="L170" i="16"/>
  <c r="N170" i="16"/>
  <c r="J171" i="16"/>
  <c r="K171" i="16"/>
  <c r="L171" i="16"/>
  <c r="N171" i="16"/>
  <c r="J172" i="16"/>
  <c r="K172" i="16"/>
  <c r="L172" i="16"/>
  <c r="N172" i="16"/>
  <c r="J173" i="16"/>
  <c r="K173" i="16"/>
  <c r="L173" i="16"/>
  <c r="N173" i="16"/>
  <c r="J174" i="16"/>
  <c r="K174" i="16"/>
  <c r="L174" i="16"/>
  <c r="N174" i="16"/>
  <c r="J175" i="16"/>
  <c r="K175" i="16"/>
  <c r="L175" i="16"/>
  <c r="N175" i="16"/>
  <c r="J176" i="16"/>
  <c r="K176" i="16"/>
  <c r="L176" i="16"/>
  <c r="N176" i="16"/>
  <c r="J177" i="16"/>
  <c r="K177" i="16"/>
  <c r="L177" i="16"/>
  <c r="N177" i="16"/>
  <c r="J178" i="16"/>
  <c r="K178" i="16"/>
  <c r="L178" i="16"/>
  <c r="N178" i="16"/>
  <c r="J179" i="16"/>
  <c r="K179" i="16"/>
  <c r="L179" i="16"/>
  <c r="N179" i="16"/>
  <c r="J180" i="16"/>
  <c r="K180" i="16"/>
  <c r="L180" i="16"/>
  <c r="N180" i="16"/>
  <c r="J181" i="16"/>
  <c r="K181" i="16"/>
  <c r="L181" i="16"/>
  <c r="N181" i="16"/>
  <c r="J182" i="16"/>
  <c r="K182" i="16"/>
  <c r="L182" i="16"/>
  <c r="N182" i="16"/>
  <c r="J183" i="16"/>
  <c r="K183" i="16"/>
  <c r="L183" i="16"/>
  <c r="N183" i="16"/>
  <c r="J184" i="16"/>
  <c r="K184" i="16"/>
  <c r="L184" i="16"/>
  <c r="N184" i="16"/>
  <c r="J185" i="16"/>
  <c r="K185" i="16"/>
  <c r="L185" i="16"/>
  <c r="N185" i="16"/>
  <c r="J186" i="16"/>
  <c r="K186" i="16"/>
  <c r="L186" i="16"/>
  <c r="N186" i="16"/>
  <c r="J187" i="16"/>
  <c r="K187" i="16"/>
  <c r="L187" i="16"/>
  <c r="N187" i="16"/>
  <c r="J188" i="16"/>
  <c r="K188" i="16"/>
  <c r="L188" i="16"/>
  <c r="N188" i="16"/>
  <c r="J189" i="16"/>
  <c r="K189" i="16"/>
  <c r="L189" i="16"/>
  <c r="N189" i="16"/>
  <c r="J190" i="16"/>
  <c r="K190" i="16"/>
  <c r="L190" i="16"/>
  <c r="N190" i="16"/>
  <c r="J191" i="16"/>
  <c r="K191" i="16"/>
  <c r="L191" i="16"/>
  <c r="N191" i="16"/>
  <c r="J192" i="16"/>
  <c r="K192" i="16"/>
  <c r="L192" i="16"/>
  <c r="N192" i="16"/>
  <c r="J193" i="16"/>
  <c r="K193" i="16"/>
  <c r="L193" i="16"/>
  <c r="N193" i="16"/>
  <c r="J194" i="16"/>
  <c r="K194" i="16"/>
  <c r="L194" i="16"/>
  <c r="N194" i="16"/>
  <c r="J195" i="16"/>
  <c r="K195" i="16"/>
  <c r="L195" i="16"/>
  <c r="N195" i="16"/>
  <c r="J196" i="16"/>
  <c r="K196" i="16"/>
  <c r="L196" i="16"/>
  <c r="N196" i="16"/>
  <c r="J197" i="16"/>
  <c r="K197" i="16"/>
  <c r="L197" i="16"/>
  <c r="N197" i="16"/>
  <c r="J198" i="16"/>
  <c r="K198" i="16"/>
  <c r="L198" i="16"/>
  <c r="N198" i="16"/>
  <c r="J199" i="16"/>
  <c r="K199" i="16"/>
  <c r="L199" i="16"/>
  <c r="N199" i="16"/>
  <c r="J200" i="16"/>
  <c r="K200" i="16"/>
  <c r="L200" i="16"/>
  <c r="N200" i="16"/>
  <c r="J201" i="16"/>
  <c r="K201" i="16"/>
  <c r="L201" i="16"/>
  <c r="N201" i="16"/>
  <c r="J202" i="16"/>
  <c r="K202" i="16"/>
  <c r="L202" i="16"/>
  <c r="N202" i="16"/>
  <c r="J203" i="16"/>
  <c r="K203" i="16"/>
  <c r="L203" i="16"/>
  <c r="N203" i="16"/>
  <c r="J204" i="16"/>
  <c r="K204" i="16"/>
  <c r="L204" i="16"/>
  <c r="N204" i="16"/>
  <c r="J205" i="16"/>
  <c r="K205" i="16"/>
  <c r="L205" i="16"/>
  <c r="N205" i="16"/>
  <c r="J206" i="16"/>
  <c r="K206" i="16"/>
  <c r="L206" i="16"/>
  <c r="N206" i="16"/>
  <c r="J207" i="16"/>
  <c r="K207" i="16"/>
  <c r="L207" i="16"/>
  <c r="N207" i="16"/>
  <c r="J208" i="16"/>
  <c r="K208" i="16"/>
  <c r="L208" i="16"/>
  <c r="N208" i="16"/>
  <c r="J209" i="16"/>
  <c r="K209" i="16"/>
  <c r="L209" i="16"/>
  <c r="N209" i="16"/>
  <c r="J210" i="16"/>
  <c r="K210" i="16"/>
  <c r="L210" i="16"/>
  <c r="N210" i="16"/>
  <c r="J211" i="16"/>
  <c r="K211" i="16"/>
  <c r="L211" i="16"/>
  <c r="N211" i="16"/>
  <c r="J212" i="16"/>
  <c r="K212" i="16"/>
  <c r="L212" i="16"/>
  <c r="N212" i="16"/>
  <c r="J213" i="16"/>
  <c r="K213" i="16"/>
  <c r="L213" i="16"/>
  <c r="N213" i="16"/>
  <c r="J214" i="16"/>
  <c r="K214" i="16"/>
  <c r="L214" i="16"/>
  <c r="N214" i="16"/>
  <c r="J215" i="16"/>
  <c r="K215" i="16"/>
  <c r="L215" i="16"/>
  <c r="N215" i="16"/>
  <c r="J216" i="16"/>
  <c r="K216" i="16"/>
  <c r="L216" i="16"/>
  <c r="N216" i="16"/>
  <c r="J217" i="16"/>
  <c r="K217" i="16"/>
  <c r="L217" i="16"/>
  <c r="N217" i="16"/>
  <c r="J218" i="16"/>
  <c r="K218" i="16"/>
  <c r="L218" i="16"/>
  <c r="N218" i="16"/>
  <c r="J219" i="16"/>
  <c r="K219" i="16"/>
  <c r="L219" i="16"/>
  <c r="N219" i="16"/>
  <c r="J220" i="16"/>
  <c r="K220" i="16"/>
  <c r="L220" i="16"/>
  <c r="N220" i="16"/>
  <c r="J221" i="16"/>
  <c r="K221" i="16"/>
  <c r="L221" i="16"/>
  <c r="N221" i="16"/>
  <c r="J222" i="16"/>
  <c r="K222" i="16"/>
  <c r="L222" i="16"/>
  <c r="N222" i="16"/>
  <c r="J223" i="16"/>
  <c r="K223" i="16"/>
  <c r="L223" i="16"/>
  <c r="N223" i="16"/>
  <c r="J224" i="16"/>
  <c r="K224" i="16"/>
  <c r="L224" i="16"/>
  <c r="N224" i="16"/>
  <c r="J225" i="16"/>
  <c r="K225" i="16"/>
  <c r="L225" i="16"/>
  <c r="N225" i="16"/>
  <c r="J226" i="16"/>
  <c r="K226" i="16"/>
  <c r="L226" i="16"/>
  <c r="N226" i="16"/>
  <c r="J227" i="16"/>
  <c r="K227" i="16"/>
  <c r="L227" i="16"/>
  <c r="N227" i="16"/>
  <c r="J228" i="16"/>
  <c r="K228" i="16"/>
  <c r="L228" i="16"/>
  <c r="N228" i="16"/>
  <c r="J229" i="16"/>
  <c r="K229" i="16"/>
  <c r="L229" i="16"/>
  <c r="N229" i="16"/>
  <c r="J230" i="16"/>
  <c r="K230" i="16"/>
  <c r="L230" i="16"/>
  <c r="N230" i="16"/>
  <c r="J231" i="16"/>
  <c r="K231" i="16"/>
  <c r="L231" i="16"/>
  <c r="N231" i="16"/>
  <c r="J232" i="16"/>
  <c r="K232" i="16"/>
  <c r="L232" i="16"/>
  <c r="N232" i="16"/>
  <c r="J233" i="16"/>
  <c r="K233" i="16"/>
  <c r="L233" i="16"/>
  <c r="N233" i="16"/>
  <c r="J147" i="16"/>
  <c r="K147" i="16"/>
  <c r="L147" i="16"/>
  <c r="N147" i="16"/>
  <c r="J151" i="16"/>
  <c r="K151" i="16"/>
  <c r="L151" i="16"/>
  <c r="N151" i="16"/>
  <c r="J150" i="16"/>
  <c r="K150" i="16"/>
  <c r="L150" i="16"/>
  <c r="N150" i="16"/>
  <c r="J146" i="16"/>
  <c r="K146" i="16"/>
  <c r="L146" i="16"/>
  <c r="N146" i="16"/>
  <c r="J145" i="16"/>
  <c r="K145" i="16"/>
  <c r="L145" i="16"/>
  <c r="N145" i="16"/>
  <c r="J148" i="16"/>
  <c r="K148" i="16"/>
  <c r="L148" i="16"/>
  <c r="N148" i="16"/>
  <c r="J149" i="16"/>
  <c r="K149" i="16"/>
  <c r="L149" i="16"/>
  <c r="N149" i="16"/>
  <c r="J138" i="16"/>
  <c r="K138" i="16"/>
  <c r="L138" i="16"/>
  <c r="N138" i="16"/>
  <c r="J118" i="16"/>
  <c r="K118" i="16"/>
  <c r="L118" i="16"/>
  <c r="N118" i="16"/>
  <c r="J128" i="16"/>
  <c r="K128" i="16"/>
  <c r="L128" i="16"/>
  <c r="N128" i="16"/>
  <c r="J124" i="16"/>
  <c r="K124" i="16"/>
  <c r="L124" i="16"/>
  <c r="N124" i="16"/>
  <c r="J107" i="16"/>
  <c r="K107" i="16"/>
  <c r="L107" i="16"/>
  <c r="N107" i="16"/>
  <c r="K74" i="16"/>
  <c r="J72" i="16"/>
  <c r="K72" i="16"/>
  <c r="L72" i="16"/>
  <c r="N72" i="16"/>
  <c r="J64" i="16"/>
  <c r="K64" i="16"/>
  <c r="L64" i="16"/>
  <c r="N64" i="16"/>
  <c r="J53" i="16"/>
  <c r="K53" i="16"/>
  <c r="L53" i="16"/>
  <c r="N53" i="16"/>
  <c r="J32" i="16"/>
  <c r="K32" i="16"/>
  <c r="L32" i="16"/>
  <c r="N32" i="16"/>
  <c r="J31" i="16"/>
  <c r="K31" i="16"/>
  <c r="L31" i="16"/>
  <c r="N31" i="16"/>
  <c r="J18" i="16"/>
  <c r="K18" i="16"/>
  <c r="L18" i="16"/>
  <c r="N18" i="16"/>
  <c r="K19" i="16"/>
  <c r="J19" i="16"/>
  <c r="L19" i="16"/>
  <c r="N19" i="16"/>
  <c r="K20" i="16"/>
  <c r="J20" i="16"/>
  <c r="L20" i="16"/>
  <c r="N20" i="16"/>
  <c r="K21" i="16"/>
  <c r="J21" i="16"/>
  <c r="L21" i="16"/>
  <c r="N21" i="16"/>
  <c r="K22" i="16"/>
  <c r="J22" i="16"/>
  <c r="L22" i="16"/>
  <c r="N22" i="16"/>
  <c r="K23" i="16"/>
  <c r="J23" i="16"/>
  <c r="L23" i="16"/>
  <c r="N23" i="16"/>
  <c r="K24" i="16"/>
  <c r="J24" i="16"/>
  <c r="L24" i="16"/>
  <c r="N24" i="16"/>
  <c r="K25" i="16"/>
  <c r="J25" i="16"/>
  <c r="L25" i="16"/>
  <c r="N25" i="16"/>
  <c r="J26" i="16"/>
  <c r="K26" i="16"/>
  <c r="L26" i="16"/>
  <c r="N26" i="16"/>
  <c r="J27" i="16"/>
  <c r="K27" i="16"/>
  <c r="L27" i="16"/>
  <c r="N27" i="16"/>
  <c r="J28" i="16"/>
  <c r="K28" i="16"/>
  <c r="L28" i="16"/>
  <c r="N28" i="16"/>
  <c r="J29" i="16"/>
  <c r="K29" i="16"/>
  <c r="L29" i="16"/>
  <c r="N29" i="16"/>
  <c r="J30" i="16"/>
  <c r="K30" i="16"/>
  <c r="L30" i="16"/>
  <c r="N30" i="16"/>
  <c r="J33" i="16"/>
  <c r="K33" i="16"/>
  <c r="L33" i="16"/>
  <c r="N33" i="16"/>
  <c r="J34" i="16"/>
  <c r="K34" i="16"/>
  <c r="L34" i="16"/>
  <c r="N34" i="16"/>
  <c r="J35" i="16"/>
  <c r="K35" i="16"/>
  <c r="L35" i="16"/>
  <c r="N35" i="16"/>
  <c r="J36" i="16"/>
  <c r="K36" i="16"/>
  <c r="L36" i="16"/>
  <c r="N36" i="16"/>
  <c r="J37" i="16"/>
  <c r="K37" i="16"/>
  <c r="L37" i="16"/>
  <c r="N37" i="16"/>
  <c r="J38" i="16"/>
  <c r="K38" i="16"/>
  <c r="L38" i="16"/>
  <c r="N38" i="16"/>
  <c r="J39" i="16"/>
  <c r="K39" i="16"/>
  <c r="L39" i="16"/>
  <c r="N39" i="16"/>
  <c r="J40" i="16"/>
  <c r="K40" i="16"/>
  <c r="L40" i="16"/>
  <c r="N40" i="16"/>
  <c r="J41" i="16"/>
  <c r="K41" i="16"/>
  <c r="L41" i="16"/>
  <c r="N41" i="16"/>
  <c r="J42" i="16"/>
  <c r="K42" i="16"/>
  <c r="L42" i="16"/>
  <c r="N42" i="16"/>
  <c r="J43" i="16"/>
  <c r="K43" i="16"/>
  <c r="L43" i="16"/>
  <c r="N43" i="16"/>
  <c r="J44" i="16"/>
  <c r="K44" i="16"/>
  <c r="L44" i="16"/>
  <c r="N44" i="16"/>
  <c r="J45" i="16"/>
  <c r="K45" i="16"/>
  <c r="L45" i="16"/>
  <c r="N45" i="16"/>
  <c r="J46" i="16"/>
  <c r="K46" i="16"/>
  <c r="L46" i="16"/>
  <c r="N46" i="16"/>
  <c r="J47" i="16"/>
  <c r="K47" i="16"/>
  <c r="L47" i="16"/>
  <c r="N47" i="16"/>
  <c r="J48" i="16"/>
  <c r="K48" i="16"/>
  <c r="L48" i="16"/>
  <c r="N48" i="16"/>
  <c r="J49" i="16"/>
  <c r="K49" i="16"/>
  <c r="L49" i="16"/>
  <c r="N49" i="16"/>
  <c r="J50" i="16"/>
  <c r="K50" i="16"/>
  <c r="L50" i="16"/>
  <c r="N50" i="16"/>
  <c r="J51" i="16"/>
  <c r="K51" i="16"/>
  <c r="L51" i="16"/>
  <c r="N51" i="16"/>
  <c r="J52" i="16"/>
  <c r="K52" i="16"/>
  <c r="L52" i="16"/>
  <c r="N52" i="16"/>
  <c r="J54" i="16"/>
  <c r="K54" i="16"/>
  <c r="L54" i="16"/>
  <c r="N54" i="16"/>
  <c r="J55" i="16"/>
  <c r="K55" i="16"/>
  <c r="L55" i="16"/>
  <c r="N55" i="16"/>
  <c r="J56" i="16"/>
  <c r="K56" i="16"/>
  <c r="L56" i="16"/>
  <c r="N56" i="16"/>
  <c r="J57" i="16"/>
  <c r="K57" i="16"/>
  <c r="L57" i="16"/>
  <c r="N57" i="16"/>
  <c r="J58" i="16"/>
  <c r="K58" i="16"/>
  <c r="L58" i="16"/>
  <c r="N58" i="16"/>
  <c r="J59" i="16"/>
  <c r="K59" i="16"/>
  <c r="L59" i="16"/>
  <c r="N59" i="16"/>
  <c r="J60" i="16"/>
  <c r="K60" i="16"/>
  <c r="L60" i="16"/>
  <c r="N60" i="16"/>
  <c r="J61" i="16"/>
  <c r="K61" i="16"/>
  <c r="L61" i="16"/>
  <c r="N61" i="16"/>
  <c r="J62" i="16"/>
  <c r="K62" i="16"/>
  <c r="L62" i="16"/>
  <c r="N62" i="16"/>
  <c r="J63" i="16"/>
  <c r="K63" i="16"/>
  <c r="L63" i="16"/>
  <c r="N63" i="16"/>
  <c r="J65" i="16"/>
  <c r="K65" i="16"/>
  <c r="L65" i="16"/>
  <c r="N65" i="16"/>
  <c r="J66" i="16"/>
  <c r="K66" i="16"/>
  <c r="L66" i="16"/>
  <c r="N66" i="16"/>
  <c r="J67" i="16"/>
  <c r="K67" i="16"/>
  <c r="L67" i="16"/>
  <c r="N67" i="16"/>
  <c r="J68" i="16"/>
  <c r="K68" i="16"/>
  <c r="L68" i="16"/>
  <c r="N68" i="16"/>
  <c r="J69" i="16"/>
  <c r="K69" i="16"/>
  <c r="L69" i="16"/>
  <c r="N69" i="16"/>
  <c r="J70" i="16"/>
  <c r="K70" i="16"/>
  <c r="L70" i="16"/>
  <c r="N70" i="16"/>
  <c r="J71" i="16"/>
  <c r="K71" i="16"/>
  <c r="L71" i="16"/>
  <c r="N71" i="16"/>
  <c r="J73" i="16"/>
  <c r="K73" i="16"/>
  <c r="L73" i="16"/>
  <c r="N73" i="16"/>
  <c r="J75" i="16"/>
  <c r="K75" i="16"/>
  <c r="L75" i="16"/>
  <c r="N75" i="16"/>
  <c r="J76" i="16"/>
  <c r="K76" i="16"/>
  <c r="L76" i="16"/>
  <c r="N76" i="16"/>
  <c r="J77" i="16"/>
  <c r="K77" i="16"/>
  <c r="L77" i="16"/>
  <c r="N77" i="16"/>
  <c r="J78" i="16"/>
  <c r="K78" i="16"/>
  <c r="L78" i="16"/>
  <c r="N78" i="16"/>
  <c r="J79" i="16"/>
  <c r="K79" i="16"/>
  <c r="L79" i="16"/>
  <c r="N79" i="16"/>
  <c r="J80" i="16"/>
  <c r="K80" i="16"/>
  <c r="L80" i="16"/>
  <c r="N80" i="16"/>
  <c r="J81" i="16"/>
  <c r="K81" i="16"/>
  <c r="L81" i="16"/>
  <c r="N81" i="16"/>
  <c r="J82" i="16"/>
  <c r="K82" i="16"/>
  <c r="L82" i="16"/>
  <c r="N82" i="16"/>
  <c r="J83" i="16"/>
  <c r="K83" i="16"/>
  <c r="J84" i="16"/>
  <c r="K84" i="16"/>
  <c r="L84" i="16"/>
  <c r="N84" i="16"/>
  <c r="J85" i="16"/>
  <c r="K85" i="16"/>
  <c r="L85" i="16"/>
  <c r="N85" i="16"/>
  <c r="J86" i="16"/>
  <c r="K86" i="16"/>
  <c r="L86" i="16"/>
  <c r="N86" i="16"/>
  <c r="J87" i="16"/>
  <c r="K87" i="16"/>
  <c r="L87" i="16"/>
  <c r="N87" i="16"/>
  <c r="J88" i="16"/>
  <c r="K88" i="16"/>
  <c r="L88" i="16"/>
  <c r="N88" i="16"/>
  <c r="J89" i="16"/>
  <c r="K89" i="16"/>
  <c r="L89" i="16"/>
  <c r="N89" i="16"/>
  <c r="J90" i="16"/>
  <c r="K90" i="16"/>
  <c r="L90" i="16"/>
  <c r="N90" i="16"/>
  <c r="J91" i="16"/>
  <c r="K91" i="16"/>
  <c r="L91" i="16"/>
  <c r="N91" i="16"/>
  <c r="J92" i="16"/>
  <c r="K92" i="16"/>
  <c r="L92" i="16"/>
  <c r="N92" i="16"/>
  <c r="J93" i="16"/>
  <c r="K93" i="16"/>
  <c r="L93" i="16"/>
  <c r="N93" i="16"/>
  <c r="J94" i="16"/>
  <c r="K94" i="16"/>
  <c r="L94" i="16"/>
  <c r="N94" i="16"/>
  <c r="J95" i="16"/>
  <c r="K95" i="16"/>
  <c r="L95" i="16"/>
  <c r="N95" i="16"/>
  <c r="J96" i="16"/>
  <c r="K96" i="16"/>
  <c r="L96" i="16"/>
  <c r="N96" i="16"/>
  <c r="J97" i="16"/>
  <c r="K97" i="16"/>
  <c r="L97" i="16"/>
  <c r="N97" i="16"/>
  <c r="J98" i="16"/>
  <c r="K98" i="16"/>
  <c r="L98" i="16"/>
  <c r="N98" i="16"/>
  <c r="J99" i="16"/>
  <c r="K99" i="16"/>
  <c r="L99" i="16"/>
  <c r="N99" i="16"/>
  <c r="J100" i="16"/>
  <c r="K100" i="16"/>
  <c r="L100" i="16"/>
  <c r="N100" i="16"/>
  <c r="J101" i="16"/>
  <c r="K101" i="16"/>
  <c r="L101" i="16"/>
  <c r="N101" i="16"/>
  <c r="J102" i="16"/>
  <c r="K102" i="16"/>
  <c r="L102" i="16"/>
  <c r="N102" i="16"/>
  <c r="J103" i="16"/>
  <c r="K103" i="16"/>
  <c r="L103" i="16"/>
  <c r="N103" i="16"/>
  <c r="J104" i="16"/>
  <c r="K104" i="16"/>
  <c r="L104" i="16"/>
  <c r="N104" i="16"/>
  <c r="J105" i="16"/>
  <c r="K105" i="16"/>
  <c r="L105" i="16"/>
  <c r="N105" i="16"/>
  <c r="J106" i="16"/>
  <c r="K106" i="16"/>
  <c r="L106" i="16"/>
  <c r="N106" i="16"/>
  <c r="J108" i="16"/>
  <c r="K108" i="16"/>
  <c r="L108" i="16"/>
  <c r="N108" i="16"/>
  <c r="J109" i="16"/>
  <c r="K109" i="16"/>
  <c r="L109" i="16"/>
  <c r="N109" i="16"/>
  <c r="J110" i="16"/>
  <c r="K110" i="16"/>
  <c r="L110" i="16"/>
  <c r="N110" i="16"/>
  <c r="J111" i="16"/>
  <c r="K111" i="16"/>
  <c r="L111" i="16"/>
  <c r="N111" i="16"/>
  <c r="J112" i="16"/>
  <c r="K112" i="16"/>
  <c r="L112" i="16"/>
  <c r="N112" i="16"/>
  <c r="J113" i="16"/>
  <c r="K113" i="16"/>
  <c r="L113" i="16"/>
  <c r="N113" i="16"/>
  <c r="J114" i="16"/>
  <c r="K114" i="16"/>
  <c r="L114" i="16"/>
  <c r="N114" i="16"/>
  <c r="J115" i="16"/>
  <c r="K115" i="16"/>
  <c r="L115" i="16"/>
  <c r="N115" i="16"/>
  <c r="J116" i="16"/>
  <c r="K116" i="16"/>
  <c r="L116" i="16"/>
  <c r="N116" i="16"/>
  <c r="J117" i="16"/>
  <c r="K117" i="16"/>
  <c r="L117" i="16"/>
  <c r="N117" i="16"/>
  <c r="J119" i="16"/>
  <c r="K119" i="16"/>
  <c r="L119" i="16"/>
  <c r="N119" i="16"/>
  <c r="J120" i="16"/>
  <c r="K120" i="16"/>
  <c r="L120" i="16"/>
  <c r="N120" i="16"/>
  <c r="J121" i="16"/>
  <c r="K121" i="16"/>
  <c r="L121" i="16"/>
  <c r="N121" i="16"/>
  <c r="J122" i="16"/>
  <c r="K122" i="16"/>
  <c r="L122" i="16"/>
  <c r="N122" i="16"/>
  <c r="J123" i="16"/>
  <c r="K123" i="16"/>
  <c r="L123" i="16"/>
  <c r="N123" i="16"/>
  <c r="J125" i="16"/>
  <c r="K125" i="16"/>
  <c r="L125" i="16"/>
  <c r="N125" i="16"/>
  <c r="K9" i="16"/>
  <c r="J126" i="16"/>
  <c r="K126" i="16"/>
  <c r="L126" i="16"/>
  <c r="J127" i="16"/>
  <c r="K127" i="16"/>
  <c r="L127" i="16"/>
  <c r="J129" i="16"/>
  <c r="K129" i="16"/>
  <c r="L129" i="16"/>
  <c r="J130" i="16"/>
  <c r="K130" i="16"/>
  <c r="L130" i="16"/>
  <c r="J131" i="16"/>
  <c r="K131" i="16"/>
  <c r="L131" i="16"/>
  <c r="J132" i="16"/>
  <c r="K132" i="16"/>
  <c r="L132" i="16"/>
  <c r="J133" i="16"/>
  <c r="K133" i="16"/>
  <c r="L133" i="16"/>
  <c r="J134" i="16"/>
  <c r="K134" i="16"/>
  <c r="L134" i="16"/>
  <c r="J135" i="16"/>
  <c r="K135" i="16"/>
  <c r="L135" i="16"/>
  <c r="J136" i="16"/>
  <c r="K136" i="16"/>
  <c r="L136" i="16"/>
  <c r="J137" i="16"/>
  <c r="K137" i="16"/>
  <c r="L137" i="16"/>
  <c r="J139" i="16"/>
  <c r="K139" i="16"/>
  <c r="L139" i="16"/>
  <c r="J140" i="16"/>
  <c r="K140" i="16"/>
  <c r="L140" i="16"/>
  <c r="J141" i="16"/>
  <c r="K141" i="16"/>
  <c r="L141" i="16"/>
  <c r="J142" i="16"/>
  <c r="K142" i="16"/>
  <c r="L142" i="16"/>
  <c r="J143" i="16"/>
  <c r="K143" i="16"/>
  <c r="L143" i="16"/>
  <c r="J144" i="16"/>
  <c r="K144" i="16"/>
  <c r="L144" i="16"/>
  <c r="I9" i="16"/>
  <c r="N144" i="16"/>
  <c r="N143" i="16"/>
  <c r="N142" i="16"/>
  <c r="N141" i="16"/>
  <c r="N140" i="16"/>
  <c r="N139" i="16"/>
  <c r="N137" i="16"/>
  <c r="N136" i="16"/>
  <c r="N135" i="16"/>
  <c r="N134" i="16"/>
  <c r="N133" i="16"/>
  <c r="N132" i="16"/>
  <c r="N131" i="16"/>
  <c r="N130" i="16"/>
  <c r="N129" i="16"/>
  <c r="N127" i="16"/>
  <c r="N126" i="16"/>
  <c r="O60" i="16"/>
  <c r="O61" i="16"/>
  <c r="O62" i="16"/>
  <c r="O63" i="16"/>
  <c r="O64" i="16"/>
  <c r="O65" i="16"/>
  <c r="O66" i="16"/>
  <c r="O59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67" i="16"/>
  <c r="O68" i="16"/>
  <c r="O69" i="16"/>
  <c r="O126" i="16"/>
  <c r="O127" i="16"/>
  <c r="O128" i="16"/>
  <c r="O129" i="16"/>
  <c r="O130" i="16"/>
  <c r="AA14" i="16"/>
  <c r="S11" i="16"/>
  <c r="R11" i="16"/>
  <c r="P11" i="16"/>
  <c r="O11" i="16"/>
  <c r="V9" i="16"/>
  <c r="U16" i="16"/>
  <c r="V15" i="16"/>
  <c r="O109" i="16"/>
  <c r="O108" i="16"/>
  <c r="O107" i="16"/>
  <c r="O106" i="16"/>
  <c r="O105" i="16"/>
  <c r="O104" i="16"/>
  <c r="O103" i="16"/>
  <c r="O151" i="16"/>
  <c r="O150" i="16"/>
  <c r="O149" i="16"/>
  <c r="O148" i="16"/>
  <c r="O125" i="16"/>
  <c r="O124" i="16"/>
  <c r="O18" i="16"/>
  <c r="O82" i="16"/>
  <c r="O83" i="16"/>
  <c r="O84" i="16"/>
  <c r="O85" i="16"/>
  <c r="O86" i="16"/>
  <c r="O87" i="16"/>
  <c r="O88" i="16"/>
  <c r="O138" i="16"/>
  <c r="O139" i="16"/>
  <c r="O140" i="16"/>
  <c r="O141" i="16"/>
  <c r="O100" i="16"/>
  <c r="O101" i="16"/>
  <c r="O102" i="16"/>
  <c r="O117" i="16"/>
  <c r="O118" i="16"/>
  <c r="O119" i="16"/>
  <c r="O120" i="16"/>
  <c r="O121" i="16"/>
  <c r="O122" i="16"/>
  <c r="O123" i="16"/>
  <c r="O75" i="16"/>
  <c r="O76" i="16"/>
  <c r="O77" i="16"/>
  <c r="O78" i="16"/>
  <c r="O79" i="16"/>
  <c r="O80" i="16"/>
  <c r="O81" i="16"/>
  <c r="O96" i="16"/>
  <c r="O97" i="16"/>
  <c r="O98" i="16"/>
  <c r="O99" i="16"/>
  <c r="L13" i="16"/>
  <c r="O144" i="16"/>
  <c r="O143" i="16"/>
  <c r="O142" i="16"/>
  <c r="V14" i="16"/>
  <c r="T14" i="16"/>
  <c r="S14" i="16"/>
  <c r="R14" i="16"/>
  <c r="P14" i="16"/>
  <c r="Q14" i="16"/>
  <c r="O14" i="16"/>
  <c r="V13" i="16"/>
  <c r="T13" i="16"/>
  <c r="S13" i="16"/>
  <c r="R13" i="16"/>
  <c r="P13" i="16"/>
  <c r="Q13" i="16"/>
  <c r="O13" i="16"/>
  <c r="J13" i="16"/>
  <c r="V12" i="16"/>
  <c r="T12" i="16"/>
  <c r="S12" i="16"/>
  <c r="R12" i="16"/>
  <c r="P12" i="16"/>
  <c r="Q12" i="16"/>
  <c r="O12" i="16"/>
  <c r="J12" i="16"/>
  <c r="V11" i="16"/>
  <c r="T11" i="16"/>
  <c r="Q11" i="16"/>
  <c r="J10" i="16"/>
  <c r="J11" i="16"/>
  <c r="V10" i="16"/>
  <c r="T10" i="16"/>
  <c r="S10" i="16"/>
  <c r="R10" i="16"/>
  <c r="P10" i="16"/>
  <c r="Q10" i="16"/>
  <c r="O10" i="16"/>
  <c r="T9" i="16"/>
  <c r="S9" i="16"/>
  <c r="R9" i="16"/>
  <c r="P9" i="16"/>
  <c r="Q9" i="16"/>
  <c r="O9" i="16"/>
  <c r="J9" i="16"/>
  <c r="L10" i="16"/>
  <c r="L11" i="16"/>
  <c r="L12" i="16"/>
  <c r="L9" i="16"/>
  <c r="AA11" i="16"/>
  <c r="X10" i="16"/>
  <c r="Y10" i="16"/>
  <c r="Z10" i="16"/>
  <c r="W10" i="16"/>
  <c r="X13" i="16"/>
  <c r="Z13" i="16"/>
  <c r="W13" i="16"/>
  <c r="W14" i="16"/>
  <c r="X14" i="16"/>
  <c r="Z14" i="16"/>
  <c r="AA10" i="16"/>
  <c r="W11" i="16"/>
  <c r="Z11" i="16"/>
  <c r="X11" i="16"/>
  <c r="Y11" i="16"/>
  <c r="AA13" i="16"/>
  <c r="W15" i="16"/>
  <c r="AA15" i="16"/>
  <c r="X15" i="16"/>
  <c r="Z15" i="16"/>
  <c r="K12" i="16"/>
  <c r="Z9" i="16"/>
  <c r="X9" i="16"/>
  <c r="W9" i="16"/>
  <c r="I13" i="16"/>
  <c r="AA9" i="16"/>
  <c r="I12" i="16"/>
  <c r="Y13" i="16"/>
  <c r="K13" i="16"/>
  <c r="K10" i="16"/>
  <c r="K11" i="16"/>
  <c r="Y15" i="16"/>
  <c r="Y14" i="16"/>
  <c r="I10" i="16"/>
  <c r="I11" i="16"/>
  <c r="Y9" i="16"/>
  <c r="AA12" i="16"/>
  <c r="X12" i="16"/>
  <c r="Y12" i="16"/>
  <c r="W12" i="16"/>
  <c r="Z12" i="16"/>
</calcChain>
</file>

<file path=xl/sharedStrings.xml><?xml version="1.0" encoding="utf-8"?>
<sst xmlns="http://schemas.openxmlformats.org/spreadsheetml/2006/main" count="62" uniqueCount="52">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</sst>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5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quotePrefix="1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 vertical="center"/>
    </xf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1" fontId="2" fillId="2" borderId="5" xfId="0" applyNumberFormat="1" applyFont="1" applyFill="1" applyBorder="1" applyAlignment="1">
      <alignment horizontal="right"/>
    </xf>
    <xf numFmtId="2" fontId="2" fillId="2" borderId="5" xfId="0" quotePrefix="1" applyNumberFormat="1" applyFont="1" applyFill="1" applyBorder="1" applyAlignment="1">
      <alignment horizontal="center"/>
    </xf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Border="1"/>
    <xf numFmtId="4" fontId="2" fillId="0" borderId="5" xfId="0" applyNumberFormat="1" applyFont="1" applyBorder="1"/>
    <xf numFmtId="166" fontId="2" fillId="0" borderId="5" xfId="0" applyNumberFormat="1" applyFont="1" applyBorder="1"/>
    <xf numFmtId="0" fontId="2" fillId="2" borderId="4" xfId="0" applyFont="1" applyFill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0" fontId="2" fillId="2" borderId="0" xfId="0" applyFont="1" applyFill="1"/>
    <xf numFmtId="2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4"/>
  <sheetViews>
    <sheetView tabSelected="1" zoomScale="80" zoomScaleNormal="80" workbookViewId="0">
      <selection activeCell="B13" sqref="B13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3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8" width="14.84375" style="2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8" t="s">
        <v>1</v>
      </c>
      <c r="D1" s="56" t="s">
        <v>2</v>
      </c>
      <c r="E1" s="56"/>
      <c r="F1" s="56"/>
      <c r="G1" s="56"/>
      <c r="H1" s="56"/>
      <c r="I1" s="56"/>
      <c r="J1" s="56"/>
      <c r="K1" s="56"/>
    </row>
    <row r="2" spans="1:28" x14ac:dyDescent="0.35">
      <c r="A2" s="15" t="s">
        <v>3</v>
      </c>
      <c r="B2" s="29">
        <v>43599</v>
      </c>
      <c r="D2" s="57" t="s">
        <v>4</v>
      </c>
      <c r="E2" s="57"/>
      <c r="F2" s="57"/>
      <c r="G2" s="57"/>
      <c r="H2" s="57"/>
      <c r="I2" s="57"/>
      <c r="J2" s="57"/>
      <c r="K2" s="57"/>
    </row>
    <row r="3" spans="1:28" x14ac:dyDescent="0.35">
      <c r="A3" s="15" t="s">
        <v>5</v>
      </c>
      <c r="B3" s="28" t="s">
        <v>6</v>
      </c>
      <c r="F3" s="3"/>
      <c r="G3" s="3"/>
      <c r="H3" s="4"/>
      <c r="I3" s="3"/>
    </row>
    <row r="4" spans="1:28" ht="30" x14ac:dyDescent="0.35">
      <c r="A4" s="9" t="s">
        <v>7</v>
      </c>
      <c r="B4" s="19">
        <v>2.65</v>
      </c>
      <c r="F4" s="3"/>
      <c r="G4" s="3"/>
      <c r="H4" s="4"/>
      <c r="I4" s="3"/>
    </row>
    <row r="5" spans="1:28" ht="8.65" customHeight="1" x14ac:dyDescent="0.35">
      <c r="F5" s="3"/>
      <c r="G5" s="3"/>
      <c r="H5" s="4"/>
      <c r="I5" s="3"/>
      <c r="J5" s="5"/>
    </row>
    <row r="6" spans="1:28" ht="7.5" customHeight="1" x14ac:dyDescent="0.35">
      <c r="F6" s="3"/>
      <c r="G6" s="3"/>
      <c r="H6" s="4"/>
      <c r="I6" s="3"/>
      <c r="J6" s="5"/>
    </row>
    <row r="7" spans="1:28" x14ac:dyDescent="0.35">
      <c r="A7" s="59" t="s">
        <v>8</v>
      </c>
      <c r="B7" s="59"/>
      <c r="C7" s="59"/>
      <c r="F7" s="3"/>
      <c r="G7" s="3"/>
      <c r="H7" s="58" t="s">
        <v>9</v>
      </c>
      <c r="I7" s="58"/>
      <c r="J7" s="58"/>
      <c r="K7" s="58"/>
      <c r="L7" s="58"/>
      <c r="N7" s="59" t="s">
        <v>10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8" ht="51" customHeight="1" x14ac:dyDescent="0.35">
      <c r="A8" s="22" t="s">
        <v>11</v>
      </c>
      <c r="B8" s="22" t="s">
        <v>12</v>
      </c>
      <c r="C8" s="22" t="s">
        <v>13</v>
      </c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0" t="s">
        <v>24</v>
      </c>
      <c r="U8" s="20" t="s">
        <v>25</v>
      </c>
      <c r="V8" s="31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3"/>
      <c r="B9" s="23"/>
      <c r="C9" s="24"/>
      <c r="F9" s="3"/>
      <c r="G9" s="3"/>
      <c r="H9" s="15" t="s">
        <v>32</v>
      </c>
      <c r="I9" s="27">
        <f>AVERAGE(L18:L151)</f>
        <v>21.653897639855757</v>
      </c>
      <c r="J9" s="16" t="e">
        <f>AVERAGE(M18:M125)</f>
        <v>#DIV/0!</v>
      </c>
      <c r="K9" s="16">
        <f>AVERAGE(N18:N125)</f>
        <v>30.912680322660457</v>
      </c>
      <c r="L9" s="16" t="e">
        <f>AVERAGE(O18:O125)</f>
        <v>#DIV/0!</v>
      </c>
      <c r="N9" s="12">
        <v>2.5</v>
      </c>
      <c r="O9" s="7" t="e">
        <f>AVERAGE(M18,M24,M31,M36,M42,M48,M54,M60,M66,M72,M78,M84,M90,M96,M102,M108,M114,M120)</f>
        <v>#DIV/0!</v>
      </c>
      <c r="P9" s="7" t="e">
        <f>STDEV(M18,M24,M31,M36,M42,M48,M54,M60,M66,M72,M78,M84,M90,M96,M102,M108,M114,M120)</f>
        <v>#DIV/0!</v>
      </c>
      <c r="Q9" s="7" t="e">
        <f>P9/SQRT(COUNT(M18,M24,M31,M36,M42,M48,M54,M60,M66,M72,M78,M84,M90,M96,M102,M108,M114,M120))</f>
        <v>#DIV/0!</v>
      </c>
      <c r="R9" s="7">
        <f>MIN(M18,M24,M31,M36,M42,M48,M54,M60,M66,M72,M78,M84,M90,M96,M102,M108,M114,M120)</f>
        <v>0</v>
      </c>
      <c r="S9" s="13">
        <f>MAX(M18,M24,M31,M36,M42,M48,M54,M60,M66,M72,M78,M84,M90,M96,M102,M108,M114,M120)</f>
        <v>0</v>
      </c>
      <c r="T9" s="17">
        <f>COUNT(M18,M24,M31,M36,M42,M48,M54,M60,M66,M72,M78,M84,M90,M96,M102,M108,M114,M120)</f>
        <v>0</v>
      </c>
      <c r="U9" s="21">
        <v>1.18</v>
      </c>
      <c r="V9" s="16">
        <f>1-U9/$B$4</f>
        <v>0.55471698113207546</v>
      </c>
      <c r="W9" s="7">
        <f>AVERAGE(N18,N26,N33,N40,N47,,N54,N61,N68,N75,N82,N89,N96,N103,N110,N117,N124,N131,N138, N145)</f>
        <v>23.823697104242434</v>
      </c>
      <c r="X9" s="7">
        <f>STDEV(N18,N26,N33,N40,N47,N54,N61,N68,N75,N82,N89,N96,N103,N110,N117,N124,N131,N138, N145)</f>
        <v>2.9745607401877061</v>
      </c>
      <c r="Y9" s="13">
        <f t="shared" ref="Y9:Y15" si="0">X9/SQRT(COUNT(N18,N26,N33,N40,N47,,N54,N61,N68,N75,N82,N89,N96,N103,N110,N117,N124,N131,N138, N145))</f>
        <v>0.66513200182618015</v>
      </c>
      <c r="Z9" s="7">
        <f>MIN(N18,N26,N33,N40,N47,N54,N61,N68,N75,N82,N89,N96,N103,N110,N117,N124,N131,N138, N145)</f>
        <v>18.740791016227561</v>
      </c>
      <c r="AA9" s="7">
        <f t="shared" ref="AA9:AA15" si="1">MAX(N18,N24,N30,N36,N42,N48,N54,N60,N66,N72,N78,N84,N90,N96,N102,N108,N114,N120)</f>
        <v>37.949045408083755</v>
      </c>
      <c r="AB9" s="2"/>
    </row>
    <row r="10" spans="1:28" x14ac:dyDescent="0.35">
      <c r="A10" s="25" t="s">
        <v>33</v>
      </c>
      <c r="B10" s="25" t="s">
        <v>33</v>
      </c>
      <c r="C10" s="25" t="s">
        <v>34</v>
      </c>
      <c r="F10" s="3"/>
      <c r="G10" s="3"/>
      <c r="H10" s="15" t="s">
        <v>35</v>
      </c>
      <c r="I10" s="16">
        <f>STDEV(L18:L125)</f>
        <v>2.7972459915977876</v>
      </c>
      <c r="J10" s="16" t="e">
        <f>STDEV(M18:M125)</f>
        <v>#DIV/0!</v>
      </c>
      <c r="K10" s="16">
        <f>STDEV(N18:N125)</f>
        <v>4.8437293280165914</v>
      </c>
      <c r="L10" s="16" t="e">
        <f>STDEV(O18:O125)</f>
        <v>#DIV/0!</v>
      </c>
      <c r="N10" s="12">
        <v>7.5</v>
      </c>
      <c r="O10" s="7" t="e">
        <f>AVERAGE(M19,M26,M32,M37,M43,M49,M55,M61,M67,M73,M79,M85,M91,M97,M103,M109,M115,M121)</f>
        <v>#DIV/0!</v>
      </c>
      <c r="P10" s="7" t="e">
        <f>STDEV(M19,M26,M32,M37,M43,M49,M55,M61,M67,M73,M79,M85,M91,M97,M103,M109,M115,M121)</f>
        <v>#DIV/0!</v>
      </c>
      <c r="Q10" s="7" t="e">
        <f>P10/SQRT(COUNT(M19,M26,M32,M37,M43,M49,M55,M61,M67,M73,M79,M85,M91,M97,M103,M109,M115,M121))</f>
        <v>#DIV/0!</v>
      </c>
      <c r="R10" s="7">
        <f>MIN(M19,M26,M32,M37,M43,M49,M55,M61,M67,M73,M79,M85,M91,M97,M103,M109,M115,M121)</f>
        <v>0</v>
      </c>
      <c r="S10" s="13">
        <f>MAX(M19,M26,M32,M37,M43,M49,M55,M61,M67,M73,M79,M85,M91,M97,M103,M109,M115,M121)</f>
        <v>0</v>
      </c>
      <c r="T10" s="17">
        <f>COUNT(M19,M26,M32,M37,M43,M49,M55,M61,M67,M73,M79,M85,M91,M97,M103,M109,M115,M121)</f>
        <v>0</v>
      </c>
      <c r="U10" s="21">
        <v>1.41</v>
      </c>
      <c r="V10" s="16">
        <f t="shared" ref="V10:V15" si="2">1-U10/$B$4</f>
        <v>0.4679245283018868</v>
      </c>
      <c r="W10" s="7">
        <f t="shared" ref="W10:W15" si="3">AVERAGE(N19,N27,N34,N41,N48,,N55,N62,N69,N76,N83,N90,N97,N104,N111,N118,N125,N132,N139, N146)</f>
        <v>26.626477033225093</v>
      </c>
      <c r="X10" s="7">
        <f t="shared" ref="X10:X15" si="4">STDEV(N19,N27,N34,N41,N48,N55,N62,N69,N76,N83,N90,N97,N104,N111,N118,N125,N132,N139, N146)</f>
        <v>3.1927389250820264</v>
      </c>
      <c r="Y10" s="13">
        <f t="shared" si="0"/>
        <v>0.71391812708930191</v>
      </c>
      <c r="Z10" s="7">
        <f t="shared" ref="Z10:Z15" si="5">MIN(N19,N27,N34,N41,N48,N55,N62,N69,N76,N83,N90,N97,N104,N111,N118,N125,N132,N139, N146)</f>
        <v>21.524417098445586</v>
      </c>
      <c r="AA10" s="7">
        <f t="shared" si="1"/>
        <v>39.418395705719142</v>
      </c>
      <c r="AB10" s="2"/>
    </row>
    <row r="11" spans="1:28" x14ac:dyDescent="0.35">
      <c r="F11" s="3"/>
      <c r="G11" s="3"/>
      <c r="H11" s="15" t="s">
        <v>36</v>
      </c>
      <c r="I11" s="16">
        <f>I10/SQRT(COUNT(L18:L125)-1)</f>
        <v>0.27169254851744579</v>
      </c>
      <c r="J11" s="16" t="e">
        <f>J10/SQRT(COUNT(M18:M125)-1)</f>
        <v>#DIV/0!</v>
      </c>
      <c r="K11" s="16">
        <f>K10/SQRT(COUNT(N18:N125)-1)</f>
        <v>0.47046458173877664</v>
      </c>
      <c r="L11" s="16" t="e">
        <f>L10/SQRT(COUNT(O18:O125)-1)</f>
        <v>#DIV/0!</v>
      </c>
      <c r="N11" s="12">
        <v>12.5</v>
      </c>
      <c r="O11" s="7" t="e">
        <f>AVERAGE(M20,M27,M38,M44,M50,M56,M62,M68,M74,M80,M86,M92,M98,M104,M110,M116,M122)</f>
        <v>#DIV/0!</v>
      </c>
      <c r="P11" s="7" t="e">
        <f>STDEV(M20,M27,M38,M44,M50,M56,M62,M68,M74,M80,M86,M92,M98,M104,M110,M116,M122)</f>
        <v>#DIV/0!</v>
      </c>
      <c r="Q11" s="7" t="e">
        <f>P11/SQRT(COUNT(M20,M27,#REF!,M38,M44,M50,M56,M62,M68,M74,M80,M86,M92,M98,M104,M110,M116,M122))</f>
        <v>#DIV/0!</v>
      </c>
      <c r="R11" s="7">
        <f>MIN(M20,M27,M38,M44,M50,M56,M62,M68,M74,M80,M86,M92,M98,M104,M110,M116,M122)</f>
        <v>0</v>
      </c>
      <c r="S11" s="13">
        <f>MAX(M20,M27,M38,M44,M50,M56,M62,M68,M74,M80,M86,M92,M98,M104,M110,M116,M122)</f>
        <v>0</v>
      </c>
      <c r="T11" s="17">
        <f>COUNT(M20,M27,#REF!,M38,M44,M50,M56,M62,M68,M74,M80,M86,M92,M98,M104,M110,M116,M122)</f>
        <v>0</v>
      </c>
      <c r="U11" s="21">
        <v>1.4166666670000001</v>
      </c>
      <c r="V11" s="16">
        <f t="shared" si="2"/>
        <v>0.46540880490566028</v>
      </c>
      <c r="W11" s="7">
        <f t="shared" si="3"/>
        <v>28.052954452066786</v>
      </c>
      <c r="X11" s="7">
        <f t="shared" si="4"/>
        <v>3.2943217711467385</v>
      </c>
      <c r="Y11" s="13">
        <f t="shared" si="0"/>
        <v>0.73663274200416118</v>
      </c>
      <c r="Z11" s="7">
        <f t="shared" si="5"/>
        <v>22.594976341798798</v>
      </c>
      <c r="AA11" s="7">
        <f t="shared" si="1"/>
        <v>37.653268661884951</v>
      </c>
      <c r="AB11" s="2"/>
    </row>
    <row r="12" spans="1:28" x14ac:dyDescent="0.35">
      <c r="F12" s="3"/>
      <c r="G12" s="3"/>
      <c r="H12" s="15" t="s">
        <v>37</v>
      </c>
      <c r="I12" s="16">
        <f>MIN(L18:L125)</f>
        <v>15.26554404145077</v>
      </c>
      <c r="J12" s="16">
        <f>MIN(M18:M125)</f>
        <v>0</v>
      </c>
      <c r="K12" s="16">
        <f>MIN(N18:N125)</f>
        <v>18.740791016227561</v>
      </c>
      <c r="L12" s="16">
        <f>MIN(O18:O125)</f>
        <v>0</v>
      </c>
      <c r="N12" s="12">
        <v>17.5</v>
      </c>
      <c r="O12" s="7" t="e">
        <f>AVERAGE(M21,M28,M33,M39,M45,M51,M57,M63,M69,M75,M81,M87,M93,M99,M105,M111,M117,M123)</f>
        <v>#DIV/0!</v>
      </c>
      <c r="P12" s="7" t="e">
        <f>STDEV(M21,M28,M33,M39,M45,M51,M57,M63,M69,M75,M81,M87,M93,M99,M105,M111,M117,M123)</f>
        <v>#DIV/0!</v>
      </c>
      <c r="Q12" s="7" t="e">
        <f>P12/SQRT(COUNT(M21,M28,M33,M39,M45,M51,M57,M63,M69,M75,M81,M87,M93,M99,M105,M111,M117,M123))</f>
        <v>#DIV/0!</v>
      </c>
      <c r="R12" s="7">
        <f>MIN(M21,M28,M33,M39,M45,M51,M57,M63,M69,M75,M81,M87,M93,M99,M105,M111,M117,M123)</f>
        <v>0</v>
      </c>
      <c r="S12" s="13">
        <f>MAX(M21,M28,M33,M39,M45,M51,M57,M63,M69,M75,M81,M87,M93,M99,M105,M111,M117,M123)</f>
        <v>0</v>
      </c>
      <c r="T12" s="17">
        <f>COUNT(M21,M28,M33,M39,M45,M51,M57,M63,M69,M75,M81,M87,M93,M99,M105,M111,M117,M123)</f>
        <v>0</v>
      </c>
      <c r="U12" s="21">
        <v>1.483333333</v>
      </c>
      <c r="V12" s="16">
        <f t="shared" si="2"/>
        <v>0.4402515724528302</v>
      </c>
      <c r="W12" s="7">
        <f t="shared" si="3"/>
        <v>31.815563231048667</v>
      </c>
      <c r="X12" s="7">
        <f t="shared" si="4"/>
        <v>4.4374285405941309</v>
      </c>
      <c r="Y12" s="13">
        <f t="shared" si="0"/>
        <v>0.99223918620661611</v>
      </c>
      <c r="Z12" s="7">
        <f t="shared" si="5"/>
        <v>21.517721514151877</v>
      </c>
      <c r="AA12" s="7">
        <f t="shared" si="1"/>
        <v>37.926927016370833</v>
      </c>
    </row>
    <row r="13" spans="1:28" ht="16.149999999999999" customHeight="1" x14ac:dyDescent="0.35">
      <c r="F13" s="3"/>
      <c r="G13" s="3"/>
      <c r="H13" s="15" t="s">
        <v>38</v>
      </c>
      <c r="I13" s="16">
        <f>MAX(L18:L125)</f>
        <v>27.247738960808686</v>
      </c>
      <c r="J13" s="16">
        <f>MAX(M18:M125)</f>
        <v>0</v>
      </c>
      <c r="K13" s="16">
        <f>MAX(N18:N125)</f>
        <v>39.418395705719142</v>
      </c>
      <c r="L13" s="16">
        <f>MAX(O18:O125)</f>
        <v>0</v>
      </c>
      <c r="N13" s="12">
        <v>22.5</v>
      </c>
      <c r="O13" s="7" t="e">
        <f>AVERAGE(M22,M29,M34,M40,M46,M52,M58,M64,M70,M76,M82,M88,M94,M100,M106,M112,M118,M124)</f>
        <v>#DIV/0!</v>
      </c>
      <c r="P13" s="7" t="e">
        <f>STDEV(M22,M29,M34,M40,M46,M52,M58,M64,M70,M76,M82,M88,M94,M100,M106,M112,M118,M124)</f>
        <v>#DIV/0!</v>
      </c>
      <c r="Q13" s="7" t="e">
        <f>P13/SQRT(COUNT(M22,M29,M34,M40,M46,M52,M58,M64,M70,M76,M82,M88,M94,M100,M106,M112,M118,M124))</f>
        <v>#DIV/0!</v>
      </c>
      <c r="R13" s="7">
        <f>MIN(M22,M29,M34,M40,M46,M52,M58,M64,M70,M76,M82,M88,M94,M100,M106,M112,M118,M124)</f>
        <v>0</v>
      </c>
      <c r="S13" s="13">
        <f>MAX(M22,M29,M34,M40,M46,M52,M58,M64,M70,M76,M82,M88,M94,M100,M106,M112,M118,M124)</f>
        <v>0</v>
      </c>
      <c r="T13" s="17">
        <f>COUNT(M22,M29,M34,M40,M46,M52,M58,M64,M70,M76,M82,M88,M94,M100,M106,M112,M118,M124)</f>
        <v>0</v>
      </c>
      <c r="U13" s="21">
        <v>1.4566666669999999</v>
      </c>
      <c r="V13" s="16">
        <f t="shared" si="2"/>
        <v>0.45031446528301888</v>
      </c>
      <c r="W13" s="7">
        <f t="shared" si="3"/>
        <v>31.890002673784949</v>
      </c>
      <c r="X13" s="7">
        <f t="shared" si="4"/>
        <v>4.7718846796947307</v>
      </c>
      <c r="Y13" s="13">
        <f t="shared" si="0"/>
        <v>1.0670258524587228</v>
      </c>
      <c r="Z13" s="7">
        <f t="shared" si="5"/>
        <v>21.857619693140052</v>
      </c>
      <c r="AA13" s="7">
        <f t="shared" si="1"/>
        <v>36.356940518292184</v>
      </c>
    </row>
    <row r="14" spans="1:28" ht="17.149999999999999" customHeight="1" x14ac:dyDescent="0.35">
      <c r="F14" s="3"/>
      <c r="G14" s="3"/>
      <c r="H14" s="4"/>
      <c r="I14" s="3"/>
      <c r="N14" s="12">
        <v>27.5</v>
      </c>
      <c r="O14" s="7" t="e">
        <f>AVERAGE(M23,M30,M35,M41,M47,M53,M59,M65,M71,M77,M83,M89,M95,M101,M107,M113,M119,M125)</f>
        <v>#DIV/0!</v>
      </c>
      <c r="P14" s="7" t="e">
        <f>STDEV(M23,M30,M35,M41,M47,M53,M59,M65,M71,M77,M83,M89,M95,M101,M107,M113,M119,M125)</f>
        <v>#DIV/0!</v>
      </c>
      <c r="Q14" s="7" t="e">
        <f>P14/SQRT(COUNT(M23,M30,M35,M41,M47,M53,M59,M65,M71,M77,M83,M89,M95,M101,M107,M113,M119,M125))</f>
        <v>#DIV/0!</v>
      </c>
      <c r="R14" s="7">
        <f>MIN(M23,M30,M35,M41,M47,M53,M59,M65,M71,M77,M83,M89,M95,M101,M107,M113,M119,M125)</f>
        <v>0</v>
      </c>
      <c r="S14" s="13">
        <f>MAX(M23,M30,M35,M41,M47,M53,M59,M65,M71,M77,M83,M89,M95,M101,M107,M113,M119,M125)</f>
        <v>0</v>
      </c>
      <c r="T14" s="17">
        <f>COUNT(M23,M30,M35,M41,M47,M53,M59,M65,M71,M77,M83,M89,M95,M101,M107,M113,M119,M125)</f>
        <v>0</v>
      </c>
      <c r="U14" s="21">
        <v>1.4466666669999999</v>
      </c>
      <c r="V14" s="16">
        <f t="shared" si="2"/>
        <v>0.45408805018867926</v>
      </c>
      <c r="W14" s="7">
        <f>AVERAGE(N23,N31,N38,N45,N52,,N59,N66,N73,N80,N87,N94,N101,N108,N115,N122,N129,N136,N143, N150)</f>
        <v>31.286081182653835</v>
      </c>
      <c r="X14" s="7">
        <f t="shared" si="4"/>
        <v>4.0673272561603806</v>
      </c>
      <c r="Y14" s="13">
        <f t="shared" si="0"/>
        <v>0.90948202315123106</v>
      </c>
      <c r="Z14" s="7">
        <f t="shared" si="5"/>
        <v>19.136459948290657</v>
      </c>
      <c r="AA14" s="7">
        <f t="shared" si="1"/>
        <v>36.618706678631398</v>
      </c>
    </row>
    <row r="15" spans="1:28" ht="15.65" customHeight="1" x14ac:dyDescent="0.35"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1">
        <v>1.4466666669999999</v>
      </c>
      <c r="V15" s="16">
        <f t="shared" si="2"/>
        <v>0.45408805018867926</v>
      </c>
      <c r="W15" s="7">
        <f t="shared" si="3"/>
        <v>28.766084294733151</v>
      </c>
      <c r="X15" s="7">
        <f t="shared" si="4"/>
        <v>4.6676529837627516</v>
      </c>
      <c r="Y15" s="13">
        <f t="shared" si="0"/>
        <v>1.0708330347230488</v>
      </c>
      <c r="Z15" s="7">
        <f t="shared" si="5"/>
        <v>23.954779722892756</v>
      </c>
      <c r="AA15" s="7">
        <f t="shared" si="1"/>
        <v>37.949045408083755</v>
      </c>
    </row>
    <row r="16" spans="1:28" ht="19.149999999999999" customHeight="1" x14ac:dyDescent="0.35">
      <c r="F16" s="3"/>
      <c r="G16" s="3"/>
      <c r="H16" s="4"/>
      <c r="I16" s="3"/>
      <c r="U16" s="26">
        <f>AVERAGE(U9:U15)</f>
        <v>1.4057142858571432</v>
      </c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18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2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2">
        <v>0</v>
      </c>
      <c r="C18" s="3">
        <v>0</v>
      </c>
      <c r="D18" s="3">
        <v>2.5</v>
      </c>
      <c r="E18" s="53">
        <v>377</v>
      </c>
      <c r="F18" s="33">
        <v>0</v>
      </c>
      <c r="G18" s="54">
        <f>_xlfn.XLOOKUP($E18,$R$18:$R$234,$T$18:$T$234, -9999)</f>
        <v>140.59</v>
      </c>
      <c r="H18" s="54">
        <f>_xlfn.XLOOKUP($E18,$R$18:$R$234,$U$18:$U$234, -9999)</f>
        <v>123.11</v>
      </c>
      <c r="I18" s="55">
        <f>_xlfn.XLOOKUP($E18,$R$18:$R$234,$V$18:$V$234, -9999)</f>
        <v>25.22</v>
      </c>
      <c r="J18" s="13">
        <f>IF(G18=-9999," ",G18-I18)</f>
        <v>115.37</v>
      </c>
      <c r="K18" s="7">
        <f>IF(G18=-9999," ",H18-I18)</f>
        <v>97.89</v>
      </c>
      <c r="L18" s="7">
        <f>IF(H18=-9999," ",(J18-K18)/K18*100)</f>
        <v>17.85677801614057</v>
      </c>
      <c r="M18" s="7"/>
      <c r="N18" s="7">
        <f>IF(H18=-9999,"",IF(M18&lt;&gt;"", L18*M18, $U9*L18))</f>
        <v>21.07099805904587</v>
      </c>
      <c r="O18" s="8" t="str">
        <f t="shared" ref="O18:O58" si="6">IF(G50=1,1-M18/$B$4,"")</f>
        <v/>
      </c>
      <c r="P18" s="1"/>
      <c r="Q18" s="3">
        <v>1</v>
      </c>
      <c r="R18" s="38">
        <v>627</v>
      </c>
      <c r="S18" s="33">
        <v>0</v>
      </c>
      <c r="T18" s="35">
        <v>180.61</v>
      </c>
      <c r="U18" s="35">
        <v>155.32</v>
      </c>
      <c r="V18" s="36">
        <v>25.43</v>
      </c>
      <c r="X18" s="3">
        <f>_xlfn.XLOOKUP(R18,E$18:E$234,E$18:E$234, FALSE)</f>
        <v>627</v>
      </c>
    </row>
    <row r="19" spans="1:24" x14ac:dyDescent="0.35">
      <c r="A19" s="12">
        <v>2</v>
      </c>
      <c r="B19" s="2">
        <v>0</v>
      </c>
      <c r="C19" s="3">
        <v>0</v>
      </c>
      <c r="D19" s="3">
        <v>7.5</v>
      </c>
      <c r="E19" s="53">
        <v>417</v>
      </c>
      <c r="F19" s="33">
        <v>0</v>
      </c>
      <c r="G19" s="54">
        <f t="shared" ref="G19:G82" si="7">_xlfn.XLOOKUP($E19,$R$18:$R$234,$T$18:$T$234, -9999)</f>
        <v>222.38</v>
      </c>
      <c r="H19" s="54">
        <f t="shared" ref="H19:H82" si="8">_xlfn.XLOOKUP($E19,$R$18:$R$234,$U$18:$U$234, -9999)</f>
        <v>190.08</v>
      </c>
      <c r="I19" s="55">
        <f t="shared" ref="I19:I82" si="9">_xlfn.XLOOKUP($E19,$R$18:$R$234,$V$18:$V$234, -9999)</f>
        <v>25.33</v>
      </c>
      <c r="J19" s="13">
        <f t="shared" ref="J19:J82" si="10">IF(G19=-9999," ",G19-I19)</f>
        <v>197.05</v>
      </c>
      <c r="K19" s="7">
        <f t="shared" ref="K19:K82" si="11">IF(G19=-9999," ",H19-I19)</f>
        <v>164.75</v>
      </c>
      <c r="L19" s="7">
        <f t="shared" ref="L19:L83" si="12">IF(H19=-9999," ",(J19-K19)/K19*100)</f>
        <v>19.605462822458279</v>
      </c>
      <c r="M19" s="7"/>
      <c r="N19" s="7">
        <f t="shared" ref="N19:N24" si="13">IF(H19=-9999,"",IF(M19&lt;&gt;"", L19*M19, $U10*L19))</f>
        <v>27.643702579666172</v>
      </c>
      <c r="O19" s="8" t="str">
        <f t="shared" si="6"/>
        <v/>
      </c>
      <c r="P19" s="1"/>
      <c r="Q19" s="3">
        <v>2</v>
      </c>
      <c r="R19" s="38">
        <v>141</v>
      </c>
      <c r="S19" s="33">
        <v>0</v>
      </c>
      <c r="T19" s="35">
        <v>178.24</v>
      </c>
      <c r="U19" s="35">
        <v>149.09</v>
      </c>
      <c r="V19" s="36">
        <v>25.86</v>
      </c>
      <c r="X19" s="3">
        <f t="shared" ref="X19:X82" si="14">_xlfn.XLOOKUP(R19,E$18:E$234,E$18:E$234, FALSE)</f>
        <v>141</v>
      </c>
    </row>
    <row r="20" spans="1:24" x14ac:dyDescent="0.35">
      <c r="A20" s="12">
        <v>3</v>
      </c>
      <c r="B20" s="2">
        <v>0</v>
      </c>
      <c r="C20" s="3">
        <v>0</v>
      </c>
      <c r="D20" s="3">
        <v>12.5</v>
      </c>
      <c r="E20" s="53">
        <v>384</v>
      </c>
      <c r="F20" s="33">
        <v>0</v>
      </c>
      <c r="G20" s="54">
        <f t="shared" si="7"/>
        <v>212.11</v>
      </c>
      <c r="H20" s="54">
        <f t="shared" si="8"/>
        <v>176.94</v>
      </c>
      <c r="I20" s="55">
        <f t="shared" si="9"/>
        <v>25.35</v>
      </c>
      <c r="J20" s="13">
        <f t="shared" si="10"/>
        <v>186.76000000000002</v>
      </c>
      <c r="K20" s="7">
        <f t="shared" si="11"/>
        <v>151.59</v>
      </c>
      <c r="L20" s="7">
        <f t="shared" si="12"/>
        <v>23.200738835015514</v>
      </c>
      <c r="M20" s="7"/>
      <c r="N20" s="7">
        <f>IF(H20=-9999,"",IF(M20&lt;&gt;"", L20*M20, $U11*L20))</f>
        <v>32.867713357338893</v>
      </c>
      <c r="O20" s="8" t="str">
        <f t="shared" si="6"/>
        <v/>
      </c>
      <c r="P20" s="1"/>
      <c r="Q20" s="3">
        <v>3</v>
      </c>
      <c r="R20" s="38">
        <v>226</v>
      </c>
      <c r="S20" s="33">
        <v>0</v>
      </c>
      <c r="T20" s="35">
        <v>177.5</v>
      </c>
      <c r="U20" s="35">
        <v>154.29</v>
      </c>
      <c r="V20" s="36">
        <v>27.34</v>
      </c>
      <c r="X20" s="3">
        <f t="shared" si="14"/>
        <v>226</v>
      </c>
    </row>
    <row r="21" spans="1:24" x14ac:dyDescent="0.35">
      <c r="A21" s="12">
        <v>4</v>
      </c>
      <c r="B21" s="2">
        <v>0</v>
      </c>
      <c r="C21" s="3">
        <v>0</v>
      </c>
      <c r="D21" s="3">
        <v>17.5</v>
      </c>
      <c r="E21" s="53">
        <v>389</v>
      </c>
      <c r="F21" s="33">
        <v>0</v>
      </c>
      <c r="G21" s="54">
        <f t="shared" si="7"/>
        <v>196.67</v>
      </c>
      <c r="H21" s="54">
        <f t="shared" si="8"/>
        <v>165.35</v>
      </c>
      <c r="I21" s="55">
        <f t="shared" si="9"/>
        <v>25.43</v>
      </c>
      <c r="J21" s="13">
        <f t="shared" si="10"/>
        <v>171.23999999999998</v>
      </c>
      <c r="K21" s="7">
        <f t="shared" si="11"/>
        <v>139.91999999999999</v>
      </c>
      <c r="L21" s="7">
        <f t="shared" si="12"/>
        <v>22.384219554030871</v>
      </c>
      <c r="M21" s="7"/>
      <c r="N21" s="7">
        <f t="shared" si="13"/>
        <v>33.203258997684387</v>
      </c>
      <c r="O21" s="8" t="str">
        <f t="shared" si="6"/>
        <v/>
      </c>
      <c r="P21" s="1"/>
      <c r="Q21" s="3">
        <v>4</v>
      </c>
      <c r="R21" s="38">
        <v>401</v>
      </c>
      <c r="S21" s="33">
        <v>0</v>
      </c>
      <c r="T21" s="35">
        <v>191.27</v>
      </c>
      <c r="U21" s="36">
        <v>163.28</v>
      </c>
      <c r="V21" s="36">
        <v>25.35</v>
      </c>
      <c r="X21" s="3">
        <f t="shared" si="14"/>
        <v>401</v>
      </c>
    </row>
    <row r="22" spans="1:24" x14ac:dyDescent="0.35">
      <c r="A22" s="12">
        <v>5</v>
      </c>
      <c r="B22" s="2">
        <v>0</v>
      </c>
      <c r="C22" s="3">
        <v>0</v>
      </c>
      <c r="D22" s="3">
        <v>22.5</v>
      </c>
      <c r="E22" s="53">
        <v>581</v>
      </c>
      <c r="F22" s="33">
        <v>0</v>
      </c>
      <c r="G22" s="54">
        <f t="shared" si="7"/>
        <v>186.99</v>
      </c>
      <c r="H22" s="54">
        <f t="shared" si="8"/>
        <v>157.29</v>
      </c>
      <c r="I22" s="55">
        <f t="shared" si="9"/>
        <v>25.46</v>
      </c>
      <c r="J22" s="13">
        <f t="shared" si="10"/>
        <v>161.53</v>
      </c>
      <c r="K22" s="7">
        <f t="shared" si="11"/>
        <v>131.82999999999998</v>
      </c>
      <c r="L22" s="7">
        <f t="shared" si="12"/>
        <v>22.529014640066769</v>
      </c>
      <c r="M22" s="7"/>
      <c r="N22" s="7">
        <f t="shared" si="13"/>
        <v>32.817264666540261</v>
      </c>
      <c r="O22" s="8" t="str">
        <f t="shared" si="6"/>
        <v/>
      </c>
      <c r="P22" s="1"/>
      <c r="Q22" s="3">
        <v>5</v>
      </c>
      <c r="R22" s="38">
        <v>234</v>
      </c>
      <c r="S22" s="33">
        <v>0</v>
      </c>
      <c r="T22" s="35">
        <v>142.37</v>
      </c>
      <c r="U22" s="36">
        <v>124.23</v>
      </c>
      <c r="V22" s="36">
        <v>27.16</v>
      </c>
      <c r="X22" s="3">
        <f t="shared" si="14"/>
        <v>234</v>
      </c>
    </row>
    <row r="23" spans="1:24" x14ac:dyDescent="0.35">
      <c r="A23" s="12">
        <v>6</v>
      </c>
      <c r="B23" s="2">
        <v>0</v>
      </c>
      <c r="C23" s="3">
        <v>0</v>
      </c>
      <c r="D23" s="3">
        <v>27.5</v>
      </c>
      <c r="E23" s="53">
        <v>578</v>
      </c>
      <c r="F23" s="33">
        <v>0</v>
      </c>
      <c r="G23" s="54">
        <f t="shared" si="7"/>
        <v>182.72</v>
      </c>
      <c r="H23" s="54">
        <f t="shared" si="8"/>
        <v>153.76</v>
      </c>
      <c r="I23" s="55">
        <f t="shared" si="9"/>
        <v>25.65</v>
      </c>
      <c r="J23" s="13">
        <f t="shared" si="10"/>
        <v>157.07</v>
      </c>
      <c r="K23" s="7">
        <f t="shared" si="11"/>
        <v>128.10999999999999</v>
      </c>
      <c r="L23" s="7">
        <f t="shared" si="12"/>
        <v>22.605573335414885</v>
      </c>
      <c r="M23" s="7"/>
      <c r="N23" s="7">
        <f t="shared" si="13"/>
        <v>32.70272943276872</v>
      </c>
      <c r="O23" s="8" t="str">
        <f t="shared" si="6"/>
        <v/>
      </c>
      <c r="P23" s="1"/>
      <c r="Q23" s="3">
        <v>6</v>
      </c>
      <c r="R23" s="38">
        <v>152</v>
      </c>
      <c r="S23" s="33">
        <v>0</v>
      </c>
      <c r="T23" s="35">
        <v>195.18</v>
      </c>
      <c r="U23" s="36">
        <v>165.46</v>
      </c>
      <c r="V23" s="36">
        <v>27.52</v>
      </c>
      <c r="X23" s="3">
        <f t="shared" si="14"/>
        <v>152</v>
      </c>
    </row>
    <row r="24" spans="1:24" x14ac:dyDescent="0.35">
      <c r="A24" s="12">
        <v>7</v>
      </c>
      <c r="B24" s="2">
        <v>0</v>
      </c>
      <c r="C24" s="3">
        <v>0</v>
      </c>
      <c r="D24" s="3">
        <v>32.5</v>
      </c>
      <c r="E24" s="53">
        <v>551</v>
      </c>
      <c r="F24" s="33">
        <v>0</v>
      </c>
      <c r="G24" s="54">
        <f t="shared" si="7"/>
        <v>174.58</v>
      </c>
      <c r="H24" s="54">
        <f t="shared" si="8"/>
        <v>146.69999999999999</v>
      </c>
      <c r="I24" s="55">
        <f t="shared" si="9"/>
        <v>25.8</v>
      </c>
      <c r="J24" s="13">
        <f t="shared" si="10"/>
        <v>148.78</v>
      </c>
      <c r="K24" s="7">
        <f t="shared" si="11"/>
        <v>120.89999999999999</v>
      </c>
      <c r="L24" s="7">
        <f t="shared" si="12"/>
        <v>23.060380479735329</v>
      </c>
      <c r="M24" s="7"/>
      <c r="N24" s="7">
        <f t="shared" si="13"/>
        <v>33.360683768370571</v>
      </c>
      <c r="O24" s="8" t="str">
        <f t="shared" si="6"/>
        <v/>
      </c>
      <c r="P24" s="1"/>
      <c r="Q24" s="3">
        <v>7</v>
      </c>
      <c r="R24" s="38">
        <v>373</v>
      </c>
      <c r="S24" s="33">
        <v>0</v>
      </c>
      <c r="T24" s="35">
        <v>187.84</v>
      </c>
      <c r="U24" s="36">
        <v>155.76</v>
      </c>
      <c r="V24" s="36">
        <v>25.45</v>
      </c>
      <c r="X24" s="3">
        <f t="shared" si="14"/>
        <v>373</v>
      </c>
    </row>
    <row r="25" spans="1:24" x14ac:dyDescent="0.35">
      <c r="A25" s="12">
        <v>8</v>
      </c>
      <c r="B25" s="2">
        <v>0</v>
      </c>
      <c r="C25" s="3">
        <v>2</v>
      </c>
      <c r="D25" s="3">
        <v>2.5</v>
      </c>
      <c r="E25" s="53">
        <v>497</v>
      </c>
      <c r="F25" s="33">
        <v>0</v>
      </c>
      <c r="G25" s="54">
        <f t="shared" si="7"/>
        <v>169.56</v>
      </c>
      <c r="H25" s="54">
        <f t="shared" si="8"/>
        <v>143.78</v>
      </c>
      <c r="I25" s="55">
        <f t="shared" si="9"/>
        <v>25.16</v>
      </c>
      <c r="J25" s="13">
        <f t="shared" si="10"/>
        <v>144.4</v>
      </c>
      <c r="K25" s="7">
        <f t="shared" si="11"/>
        <v>118.62</v>
      </c>
      <c r="L25" s="7">
        <f t="shared" si="12"/>
        <v>21.733265891080762</v>
      </c>
      <c r="M25" s="7"/>
      <c r="N25" s="7">
        <f>IF(H25=-9999,"",IF(M25&lt;&gt;"", L25*M25, $U15*L25))</f>
        <v>31.440791329674589</v>
      </c>
      <c r="O25" s="8" t="str">
        <f t="shared" si="6"/>
        <v/>
      </c>
      <c r="P25" s="1"/>
      <c r="Q25" s="3">
        <v>8</v>
      </c>
      <c r="R25" s="38">
        <v>560</v>
      </c>
      <c r="S25" s="33">
        <v>0</v>
      </c>
      <c r="T25" s="35">
        <v>156.97999999999999</v>
      </c>
      <c r="U25" s="36">
        <v>130.47</v>
      </c>
      <c r="V25" s="36">
        <v>25.74</v>
      </c>
      <c r="X25" s="3">
        <f t="shared" si="14"/>
        <v>560</v>
      </c>
    </row>
    <row r="26" spans="1:24" x14ac:dyDescent="0.35">
      <c r="A26" s="12">
        <v>9</v>
      </c>
      <c r="B26" s="2">
        <v>0</v>
      </c>
      <c r="C26" s="3">
        <v>2</v>
      </c>
      <c r="D26" s="3">
        <v>7.5</v>
      </c>
      <c r="E26" s="53">
        <v>105</v>
      </c>
      <c r="F26" s="33">
        <v>0</v>
      </c>
      <c r="G26" s="54">
        <f t="shared" si="7"/>
        <v>224.75</v>
      </c>
      <c r="H26" s="54">
        <f t="shared" si="8"/>
        <v>189.92</v>
      </c>
      <c r="I26" s="55">
        <f t="shared" si="9"/>
        <v>27.47</v>
      </c>
      <c r="J26" s="13">
        <f t="shared" si="10"/>
        <v>197.28</v>
      </c>
      <c r="K26" s="7">
        <f t="shared" si="11"/>
        <v>162.44999999999999</v>
      </c>
      <c r="L26" s="7">
        <f t="shared" si="12"/>
        <v>21.440443213296408</v>
      </c>
      <c r="M26" s="7"/>
      <c r="N26" s="7">
        <f>IF(H26=-9999,"",IF(M26&lt;&gt;"", L26*M26, $U$9*L26))</f>
        <v>25.299722991689759</v>
      </c>
      <c r="O26" s="8" t="str">
        <f t="shared" si="6"/>
        <v/>
      </c>
      <c r="P26" s="1"/>
      <c r="Q26" s="3">
        <v>9</v>
      </c>
      <c r="R26" s="38">
        <v>518</v>
      </c>
      <c r="S26" s="34">
        <v>0</v>
      </c>
      <c r="T26" s="37">
        <v>174.55</v>
      </c>
      <c r="U26" s="35">
        <v>145.97</v>
      </c>
      <c r="V26" s="35">
        <v>25.64</v>
      </c>
      <c r="X26" s="3">
        <f t="shared" si="14"/>
        <v>518</v>
      </c>
    </row>
    <row r="27" spans="1:24" x14ac:dyDescent="0.35">
      <c r="A27" s="12">
        <v>10</v>
      </c>
      <c r="B27" s="2">
        <v>0</v>
      </c>
      <c r="C27" s="3">
        <v>2</v>
      </c>
      <c r="D27" s="3">
        <v>12.5</v>
      </c>
      <c r="E27" s="53">
        <v>484</v>
      </c>
      <c r="F27" s="33">
        <v>0</v>
      </c>
      <c r="G27" s="54">
        <f t="shared" si="7"/>
        <v>226.17</v>
      </c>
      <c r="H27" s="54">
        <f t="shared" si="8"/>
        <v>190.82</v>
      </c>
      <c r="I27" s="55">
        <f t="shared" si="9"/>
        <v>25.14</v>
      </c>
      <c r="J27" s="13">
        <f t="shared" si="10"/>
        <v>201.02999999999997</v>
      </c>
      <c r="K27" s="7">
        <f t="shared" si="11"/>
        <v>165.68</v>
      </c>
      <c r="L27" s="7">
        <f t="shared" si="12"/>
        <v>21.33631096088844</v>
      </c>
      <c r="M27" s="7"/>
      <c r="N27" s="7">
        <f>IF(H27=-9999,"",IF(M27&lt;&gt;"", L27*M27, $U$10*L27))</f>
        <v>30.0841984548527</v>
      </c>
      <c r="O27" s="8" t="str">
        <f t="shared" si="6"/>
        <v/>
      </c>
      <c r="P27" s="1"/>
      <c r="Q27" s="3">
        <v>10</v>
      </c>
      <c r="R27" s="38">
        <v>124</v>
      </c>
      <c r="S27" s="34">
        <v>0</v>
      </c>
      <c r="T27" s="37">
        <v>165.52</v>
      </c>
      <c r="U27" s="35">
        <v>139.38999999999999</v>
      </c>
      <c r="V27" s="35">
        <v>26.37</v>
      </c>
      <c r="X27" s="3">
        <f t="shared" si="14"/>
        <v>124</v>
      </c>
    </row>
    <row r="28" spans="1:24" x14ac:dyDescent="0.35">
      <c r="A28" s="12">
        <v>11</v>
      </c>
      <c r="B28" s="2">
        <v>0</v>
      </c>
      <c r="C28" s="3">
        <v>2</v>
      </c>
      <c r="D28" s="3">
        <v>17.5</v>
      </c>
      <c r="E28" s="53">
        <v>570</v>
      </c>
      <c r="F28" s="33">
        <v>0</v>
      </c>
      <c r="G28" s="54">
        <f t="shared" si="7"/>
        <v>203.58</v>
      </c>
      <c r="H28" s="54">
        <f t="shared" si="8"/>
        <v>172.26</v>
      </c>
      <c r="I28" s="55">
        <f t="shared" si="9"/>
        <v>25.39</v>
      </c>
      <c r="J28" s="13">
        <f t="shared" si="10"/>
        <v>178.19</v>
      </c>
      <c r="K28" s="7">
        <f t="shared" si="11"/>
        <v>146.87</v>
      </c>
      <c r="L28" s="7">
        <f t="shared" si="12"/>
        <v>21.324981275958326</v>
      </c>
      <c r="M28" s="7"/>
      <c r="N28" s="7">
        <f>IF(H28=-9999,"",IF(M28&lt;&gt;"", L28*M28, $U$11*L28))</f>
        <v>30.210390148049292</v>
      </c>
      <c r="O28" s="8" t="str">
        <f t="shared" si="6"/>
        <v/>
      </c>
      <c r="P28" s="1"/>
      <c r="Q28" s="3">
        <v>11</v>
      </c>
      <c r="R28" s="38">
        <v>559</v>
      </c>
      <c r="S28" s="34">
        <v>0</v>
      </c>
      <c r="T28" s="37">
        <v>196.1</v>
      </c>
      <c r="U28" s="35">
        <v>162.78</v>
      </c>
      <c r="V28" s="35">
        <v>25.82</v>
      </c>
      <c r="X28" s="3">
        <f t="shared" si="14"/>
        <v>559</v>
      </c>
    </row>
    <row r="29" spans="1:24" x14ac:dyDescent="0.35">
      <c r="A29" s="12">
        <v>12</v>
      </c>
      <c r="B29" s="2">
        <v>0</v>
      </c>
      <c r="C29" s="3">
        <v>2</v>
      </c>
      <c r="D29" s="3">
        <v>22.5</v>
      </c>
      <c r="E29" s="53">
        <v>181</v>
      </c>
      <c r="F29" s="33">
        <v>0</v>
      </c>
      <c r="G29" s="54">
        <f t="shared" si="7"/>
        <v>208.6</v>
      </c>
      <c r="H29" s="54">
        <f t="shared" si="8"/>
        <v>172.74</v>
      </c>
      <c r="I29" s="55">
        <f t="shared" si="9"/>
        <v>27.48</v>
      </c>
      <c r="J29" s="13">
        <f t="shared" si="10"/>
        <v>181.12</v>
      </c>
      <c r="K29" s="7">
        <f t="shared" si="11"/>
        <v>145.26000000000002</v>
      </c>
      <c r="L29" s="7">
        <f t="shared" si="12"/>
        <v>24.68676855293954</v>
      </c>
      <c r="M29" s="7"/>
      <c r="N29" s="7">
        <f>IF(H29=-9999,"",IF(M29&lt;&gt;"", L29*M29, $U$12*L29))</f>
        <v>36.618706678631398</v>
      </c>
      <c r="O29" s="8" t="str">
        <f t="shared" si="6"/>
        <v/>
      </c>
      <c r="P29" s="1"/>
      <c r="Q29" s="3">
        <v>12</v>
      </c>
      <c r="R29" s="38">
        <v>409</v>
      </c>
      <c r="S29" s="34">
        <v>0</v>
      </c>
      <c r="T29" s="37">
        <v>180.6</v>
      </c>
      <c r="U29" s="35">
        <v>152.4</v>
      </c>
      <c r="V29" s="35">
        <v>25.27</v>
      </c>
      <c r="X29" s="3">
        <f t="shared" si="14"/>
        <v>409</v>
      </c>
    </row>
    <row r="30" spans="1:24" x14ac:dyDescent="0.35">
      <c r="A30" s="12">
        <v>13</v>
      </c>
      <c r="B30" s="2">
        <v>0</v>
      </c>
      <c r="C30" s="3">
        <v>2</v>
      </c>
      <c r="D30" s="3">
        <v>27.5</v>
      </c>
      <c r="E30" s="53">
        <v>201</v>
      </c>
      <c r="F30" s="33">
        <v>0</v>
      </c>
      <c r="G30" s="54">
        <f t="shared" si="7"/>
        <v>225.07</v>
      </c>
      <c r="H30" s="54">
        <f t="shared" si="8"/>
        <v>184.27</v>
      </c>
      <c r="I30" s="55">
        <f t="shared" si="9"/>
        <v>27.66</v>
      </c>
      <c r="J30" s="13">
        <f t="shared" si="10"/>
        <v>197.41</v>
      </c>
      <c r="K30" s="7">
        <f t="shared" si="11"/>
        <v>156.61000000000001</v>
      </c>
      <c r="L30" s="7">
        <f t="shared" si="12"/>
        <v>26.051976246727527</v>
      </c>
      <c r="M30" s="7"/>
      <c r="N30" s="7">
        <f>IF(H30=-9999,"",IF(M30&lt;&gt;"", L30*M30, $U$13*L30))</f>
        <v>37.949045408083755</v>
      </c>
      <c r="O30" s="8" t="str">
        <f t="shared" si="6"/>
        <v/>
      </c>
      <c r="P30" s="1"/>
      <c r="Q30" s="3">
        <v>13</v>
      </c>
      <c r="R30" s="38">
        <v>285</v>
      </c>
      <c r="S30" s="34">
        <v>0</v>
      </c>
      <c r="T30" s="37">
        <v>168.72</v>
      </c>
      <c r="U30" s="35">
        <v>140.22999999999999</v>
      </c>
      <c r="V30" s="35">
        <v>25.68</v>
      </c>
      <c r="X30" s="3">
        <f t="shared" si="14"/>
        <v>285</v>
      </c>
    </row>
    <row r="31" spans="1:24" x14ac:dyDescent="0.35">
      <c r="A31" s="12">
        <v>14</v>
      </c>
      <c r="B31" s="2">
        <v>0</v>
      </c>
      <c r="C31" s="3">
        <v>2</v>
      </c>
      <c r="D31" s="3">
        <v>32.5</v>
      </c>
      <c r="E31" s="53">
        <v>393</v>
      </c>
      <c r="F31" s="33">
        <v>0</v>
      </c>
      <c r="G31" s="54">
        <f t="shared" si="7"/>
        <v>206.08</v>
      </c>
      <c r="H31" s="54">
        <f t="shared" si="8"/>
        <v>169.69</v>
      </c>
      <c r="I31" s="55">
        <f t="shared" si="9"/>
        <v>25.42</v>
      </c>
      <c r="J31" s="13">
        <f t="shared" si="10"/>
        <v>180.66000000000003</v>
      </c>
      <c r="K31" s="7">
        <f t="shared" si="11"/>
        <v>144.26999999999998</v>
      </c>
      <c r="L31" s="7">
        <f t="shared" si="12"/>
        <v>25.223539197338358</v>
      </c>
      <c r="M31" s="7"/>
      <c r="N31" s="7">
        <f>IF(H31=-9999,"",IF(M31&lt;&gt;"", L31*M31, $U$14*L31))</f>
        <v>36.490053380557335</v>
      </c>
      <c r="O31" s="8" t="str">
        <f t="shared" si="6"/>
        <v/>
      </c>
      <c r="P31" s="1"/>
      <c r="Q31" s="3">
        <v>14</v>
      </c>
      <c r="R31" s="38">
        <v>471</v>
      </c>
      <c r="S31" s="34">
        <v>0</v>
      </c>
      <c r="T31" s="37">
        <v>201.83</v>
      </c>
      <c r="U31" s="35">
        <v>173.11</v>
      </c>
      <c r="V31" s="35">
        <v>25.48</v>
      </c>
      <c r="X31" s="3">
        <f t="shared" si="14"/>
        <v>471</v>
      </c>
    </row>
    <row r="32" spans="1:24" x14ac:dyDescent="0.35">
      <c r="A32" s="12">
        <v>15</v>
      </c>
      <c r="B32" s="2">
        <v>60</v>
      </c>
      <c r="C32" s="3">
        <v>2</v>
      </c>
      <c r="D32" s="3">
        <v>2.5</v>
      </c>
      <c r="E32" s="53">
        <v>514</v>
      </c>
      <c r="F32" s="33">
        <v>0</v>
      </c>
      <c r="G32" s="54">
        <f t="shared" si="7"/>
        <v>141.94</v>
      </c>
      <c r="H32" s="54">
        <f t="shared" si="8"/>
        <v>125.34</v>
      </c>
      <c r="I32" s="55">
        <f t="shared" si="9"/>
        <v>25.09</v>
      </c>
      <c r="J32" s="13">
        <f t="shared" si="10"/>
        <v>116.85</v>
      </c>
      <c r="K32" s="7">
        <f t="shared" si="11"/>
        <v>100.25</v>
      </c>
      <c r="L32" s="7">
        <f t="shared" si="12"/>
        <v>16.558603491271814</v>
      </c>
      <c r="M32" s="7"/>
      <c r="N32" s="7">
        <f>IF(H32=-9999,"",IF(M32&lt;&gt;"", L32*M32, $U$15*L32))</f>
        <v>23.954779722892756</v>
      </c>
      <c r="O32" s="8" t="str">
        <f t="shared" si="6"/>
        <v/>
      </c>
      <c r="P32" s="1"/>
      <c r="Q32" s="3">
        <v>15</v>
      </c>
      <c r="R32" s="38">
        <v>416</v>
      </c>
      <c r="S32" s="34">
        <v>0</v>
      </c>
      <c r="T32" s="37">
        <v>195.73</v>
      </c>
      <c r="U32" s="35">
        <v>167.53</v>
      </c>
      <c r="V32" s="35">
        <v>25.56</v>
      </c>
      <c r="X32" s="3">
        <f t="shared" si="14"/>
        <v>416</v>
      </c>
    </row>
    <row r="33" spans="1:24" x14ac:dyDescent="0.35">
      <c r="A33" s="12">
        <v>16</v>
      </c>
      <c r="B33" s="2">
        <v>60</v>
      </c>
      <c r="C33" s="3">
        <v>2</v>
      </c>
      <c r="D33" s="3">
        <v>7.5</v>
      </c>
      <c r="E33" s="53">
        <v>621</v>
      </c>
      <c r="F33" s="33">
        <v>0</v>
      </c>
      <c r="G33" s="54">
        <f t="shared" si="7"/>
        <v>203.2</v>
      </c>
      <c r="H33" s="54">
        <f t="shared" si="8"/>
        <v>169.07</v>
      </c>
      <c r="I33" s="55">
        <f t="shared" si="9"/>
        <v>25.24</v>
      </c>
      <c r="J33" s="13">
        <f t="shared" si="10"/>
        <v>177.95999999999998</v>
      </c>
      <c r="K33" s="7">
        <f t="shared" si="11"/>
        <v>143.82999999999998</v>
      </c>
      <c r="L33" s="7">
        <f t="shared" si="12"/>
        <v>23.729402767155669</v>
      </c>
      <c r="M33" s="7"/>
      <c r="N33" s="7">
        <f>IF(H33=-9999,"",IF(M33&lt;&gt;"", L33*M33, $U$9*L33))</f>
        <v>28.000695265243689</v>
      </c>
      <c r="O33" s="8" t="str">
        <f t="shared" si="6"/>
        <v/>
      </c>
      <c r="P33" s="1"/>
      <c r="Q33" s="3">
        <v>16</v>
      </c>
      <c r="R33" s="38">
        <v>108</v>
      </c>
      <c r="S33" s="34">
        <v>0</v>
      </c>
      <c r="T33" s="37">
        <v>196.56</v>
      </c>
      <c r="U33" s="35">
        <v>163.51</v>
      </c>
      <c r="V33" s="35">
        <v>27.79</v>
      </c>
      <c r="X33" s="3">
        <f t="shared" si="14"/>
        <v>108</v>
      </c>
    </row>
    <row r="34" spans="1:24" x14ac:dyDescent="0.35">
      <c r="A34" s="12">
        <v>17</v>
      </c>
      <c r="B34" s="2">
        <v>60</v>
      </c>
      <c r="C34" s="3">
        <v>2</v>
      </c>
      <c r="D34" s="3">
        <v>12.5</v>
      </c>
      <c r="E34" s="53">
        <v>405</v>
      </c>
      <c r="F34" s="33">
        <v>0</v>
      </c>
      <c r="G34" s="54">
        <f t="shared" si="7"/>
        <v>181.74</v>
      </c>
      <c r="H34" s="54">
        <f t="shared" si="8"/>
        <v>161.02000000000001</v>
      </c>
      <c r="I34" s="55">
        <f t="shared" si="9"/>
        <v>25.94</v>
      </c>
      <c r="J34" s="13">
        <f t="shared" si="10"/>
        <v>155.80000000000001</v>
      </c>
      <c r="K34" s="7">
        <f t="shared" si="11"/>
        <v>135.08000000000001</v>
      </c>
      <c r="L34" s="7">
        <f t="shared" si="12"/>
        <v>15.339058335801003</v>
      </c>
      <c r="M34" s="7"/>
      <c r="N34" s="7">
        <f>IF(H34=-9999,"",IF(M34&lt;&gt;"", L34*M34, $U$10*L34))</f>
        <v>21.628072253479413</v>
      </c>
      <c r="O34" s="8" t="str">
        <f t="shared" si="6"/>
        <v/>
      </c>
      <c r="P34" s="1"/>
      <c r="Q34" s="3">
        <v>17</v>
      </c>
      <c r="R34" s="38">
        <v>321</v>
      </c>
      <c r="S34" s="34">
        <v>0</v>
      </c>
      <c r="T34" s="37">
        <v>198.91</v>
      </c>
      <c r="U34" s="35">
        <v>170.2</v>
      </c>
      <c r="V34" s="35">
        <v>27.11</v>
      </c>
      <c r="X34" s="3">
        <f t="shared" si="14"/>
        <v>321</v>
      </c>
    </row>
    <row r="35" spans="1:24" x14ac:dyDescent="0.35">
      <c r="A35" s="12">
        <v>18</v>
      </c>
      <c r="B35" s="2">
        <v>60</v>
      </c>
      <c r="C35" s="3">
        <v>2</v>
      </c>
      <c r="D35" s="3">
        <v>17.5</v>
      </c>
      <c r="E35" s="53">
        <v>644</v>
      </c>
      <c r="F35" s="33">
        <v>0</v>
      </c>
      <c r="G35" s="54">
        <f t="shared" si="7"/>
        <v>181.79</v>
      </c>
      <c r="H35" s="54">
        <f t="shared" si="8"/>
        <v>153.58000000000001</v>
      </c>
      <c r="I35" s="55">
        <f t="shared" si="9"/>
        <v>25.4</v>
      </c>
      <c r="J35" s="13">
        <f t="shared" si="10"/>
        <v>156.38999999999999</v>
      </c>
      <c r="K35" s="7">
        <f t="shared" si="11"/>
        <v>128.18</v>
      </c>
      <c r="L35" s="7">
        <f t="shared" si="12"/>
        <v>22.008113590263676</v>
      </c>
      <c r="M35" s="7"/>
      <c r="N35" s="7">
        <f>IF(H35=-9999,"",IF(M35&lt;&gt;"", L35*M35, $U$11*L35))</f>
        <v>31.178160926876249</v>
      </c>
      <c r="O35" s="8" t="str">
        <f t="shared" si="6"/>
        <v/>
      </c>
      <c r="P35" s="1"/>
      <c r="Q35" s="3">
        <v>18</v>
      </c>
      <c r="R35" s="38">
        <v>556</v>
      </c>
      <c r="S35" s="34">
        <v>0</v>
      </c>
      <c r="T35" s="37">
        <v>177.46</v>
      </c>
      <c r="U35" s="35">
        <v>148.16</v>
      </c>
      <c r="V35" s="35">
        <v>25.26</v>
      </c>
      <c r="X35" s="3">
        <f t="shared" si="14"/>
        <v>556</v>
      </c>
    </row>
    <row r="36" spans="1:24" x14ac:dyDescent="0.35">
      <c r="A36" s="12">
        <v>19</v>
      </c>
      <c r="B36" s="2">
        <v>60</v>
      </c>
      <c r="C36" s="3">
        <v>2</v>
      </c>
      <c r="D36" s="3">
        <v>22.5</v>
      </c>
      <c r="E36" s="53">
        <v>20</v>
      </c>
      <c r="F36" s="33">
        <v>0</v>
      </c>
      <c r="G36" s="54">
        <f t="shared" si="7"/>
        <v>174.05</v>
      </c>
      <c r="H36" s="54">
        <f t="shared" si="8"/>
        <v>144.77000000000001</v>
      </c>
      <c r="I36" s="55">
        <f t="shared" si="9"/>
        <v>25.66</v>
      </c>
      <c r="J36" s="13">
        <f t="shared" si="10"/>
        <v>148.39000000000001</v>
      </c>
      <c r="K36" s="7">
        <f t="shared" si="11"/>
        <v>119.11000000000001</v>
      </c>
      <c r="L36" s="7">
        <f t="shared" si="12"/>
        <v>24.582318864914782</v>
      </c>
      <c r="M36" s="7"/>
      <c r="N36" s="7">
        <f>IF(H36=-9999,"",IF(M36&lt;&gt;"", L36*M36, $U$12*L36))</f>
        <v>36.463772974762819</v>
      </c>
      <c r="O36" s="8" t="str">
        <f t="shared" si="6"/>
        <v/>
      </c>
      <c r="P36" s="1"/>
      <c r="Q36" s="3">
        <v>19</v>
      </c>
      <c r="R36" s="38">
        <v>601</v>
      </c>
      <c r="S36" s="34">
        <v>0</v>
      </c>
      <c r="T36" s="37">
        <v>177.26</v>
      </c>
      <c r="U36" s="35">
        <v>152.15</v>
      </c>
      <c r="V36" s="35">
        <v>25.65</v>
      </c>
      <c r="X36" s="3">
        <f t="shared" si="14"/>
        <v>601</v>
      </c>
    </row>
    <row r="37" spans="1:24" x14ac:dyDescent="0.35">
      <c r="A37" s="12">
        <v>20</v>
      </c>
      <c r="B37" s="2">
        <v>60</v>
      </c>
      <c r="C37" s="3">
        <v>2</v>
      </c>
      <c r="D37" s="3">
        <v>27.5</v>
      </c>
      <c r="E37" s="53">
        <v>638</v>
      </c>
      <c r="F37" s="33">
        <v>0</v>
      </c>
      <c r="G37" s="54">
        <f t="shared" si="7"/>
        <v>216.49</v>
      </c>
      <c r="H37" s="54">
        <f t="shared" si="8"/>
        <v>178.47</v>
      </c>
      <c r="I37" s="55">
        <f t="shared" si="9"/>
        <v>25.47</v>
      </c>
      <c r="J37" s="13">
        <f t="shared" si="10"/>
        <v>191.02</v>
      </c>
      <c r="K37" s="7">
        <f t="shared" si="11"/>
        <v>153</v>
      </c>
      <c r="L37" s="7">
        <f t="shared" si="12"/>
        <v>24.849673202614387</v>
      </c>
      <c r="M37" s="7"/>
      <c r="N37" s="7">
        <f>IF(H37=-9999,"",IF(M37&lt;&gt;"", L37*M37, $U$13*L37))</f>
        <v>36.197690640091515</v>
      </c>
      <c r="O37" s="8" t="str">
        <f t="shared" si="6"/>
        <v/>
      </c>
      <c r="P37" s="1"/>
      <c r="Q37" s="3">
        <v>20</v>
      </c>
      <c r="R37" s="38">
        <v>372</v>
      </c>
      <c r="S37" s="34">
        <v>0</v>
      </c>
      <c r="T37" s="37">
        <v>187.43</v>
      </c>
      <c r="U37" s="35">
        <v>160.88</v>
      </c>
      <c r="V37" s="35">
        <v>25.25</v>
      </c>
      <c r="X37" s="3">
        <f t="shared" si="14"/>
        <v>372</v>
      </c>
    </row>
    <row r="38" spans="1:24" x14ac:dyDescent="0.35">
      <c r="A38" s="12">
        <v>21</v>
      </c>
      <c r="B38" s="2">
        <v>60</v>
      </c>
      <c r="C38" s="3">
        <v>2</v>
      </c>
      <c r="D38" s="3">
        <v>32.5</v>
      </c>
      <c r="E38" s="53">
        <v>319</v>
      </c>
      <c r="F38" s="33">
        <v>0</v>
      </c>
      <c r="G38" s="54">
        <f t="shared" si="7"/>
        <v>182.55</v>
      </c>
      <c r="H38" s="54">
        <f t="shared" si="8"/>
        <v>155.36000000000001</v>
      </c>
      <c r="I38" s="55">
        <f t="shared" si="9"/>
        <v>26.97</v>
      </c>
      <c r="J38" s="13">
        <f t="shared" si="10"/>
        <v>155.58000000000001</v>
      </c>
      <c r="K38" s="7">
        <f t="shared" si="11"/>
        <v>128.39000000000001</v>
      </c>
      <c r="L38" s="7">
        <f t="shared" si="12"/>
        <v>21.177661811667573</v>
      </c>
      <c r="M38" s="7"/>
      <c r="N38" s="7">
        <f>IF(H38=-9999,"",IF(M38&lt;&gt;"", L38*M38, $U$14*L38))</f>
        <v>30.637017427938307</v>
      </c>
      <c r="O38" s="8" t="str">
        <f t="shared" si="6"/>
        <v/>
      </c>
      <c r="P38" s="1"/>
      <c r="Q38" s="3">
        <v>21</v>
      </c>
      <c r="R38" s="38">
        <v>270</v>
      </c>
      <c r="S38" s="34">
        <v>0</v>
      </c>
      <c r="T38" s="37">
        <v>184.87</v>
      </c>
      <c r="U38" s="35">
        <v>155.52000000000001</v>
      </c>
      <c r="V38" s="35">
        <v>26.23</v>
      </c>
      <c r="X38" s="3">
        <f t="shared" si="14"/>
        <v>270</v>
      </c>
    </row>
    <row r="39" spans="1:24" x14ac:dyDescent="0.35">
      <c r="A39" s="12">
        <v>22</v>
      </c>
      <c r="B39" s="2">
        <v>120</v>
      </c>
      <c r="C39" s="3">
        <v>2</v>
      </c>
      <c r="D39" s="3">
        <v>2.5</v>
      </c>
      <c r="E39" s="53">
        <v>251</v>
      </c>
      <c r="F39" s="33">
        <v>0</v>
      </c>
      <c r="G39" s="54">
        <f t="shared" si="7"/>
        <v>177.07</v>
      </c>
      <c r="H39" s="54">
        <f t="shared" si="8"/>
        <v>148.15</v>
      </c>
      <c r="I39" s="55">
        <f t="shared" si="9"/>
        <v>27.4</v>
      </c>
      <c r="J39" s="13">
        <f t="shared" si="10"/>
        <v>149.66999999999999</v>
      </c>
      <c r="K39" s="7">
        <f t="shared" si="11"/>
        <v>120.75</v>
      </c>
      <c r="L39" s="7">
        <f t="shared" si="12"/>
        <v>23.950310559006201</v>
      </c>
      <c r="M39" s="7"/>
      <c r="N39" s="7">
        <f>IF(H39=-9999,"",IF(M39&lt;&gt;"", L39*M39, $U$15*L39))</f>
        <v>34.648115950012404</v>
      </c>
      <c r="O39" s="8" t="str">
        <f t="shared" si="6"/>
        <v/>
      </c>
      <c r="P39" s="1"/>
      <c r="Q39" s="3">
        <v>22</v>
      </c>
      <c r="R39" s="38">
        <v>554</v>
      </c>
      <c r="S39" s="34">
        <v>0</v>
      </c>
      <c r="T39" s="37">
        <v>147.99</v>
      </c>
      <c r="U39" s="35">
        <v>124.44</v>
      </c>
      <c r="V39" s="35">
        <v>25.51</v>
      </c>
      <c r="X39" s="3">
        <f t="shared" si="14"/>
        <v>554</v>
      </c>
    </row>
    <row r="40" spans="1:24" x14ac:dyDescent="0.35">
      <c r="A40" s="12">
        <v>23</v>
      </c>
      <c r="B40" s="2">
        <v>120</v>
      </c>
      <c r="C40" s="3">
        <v>2</v>
      </c>
      <c r="D40" s="3">
        <v>7.5</v>
      </c>
      <c r="E40" s="53">
        <v>250</v>
      </c>
      <c r="F40" s="33">
        <v>0</v>
      </c>
      <c r="G40" s="54">
        <f t="shared" si="7"/>
        <v>196.01</v>
      </c>
      <c r="H40" s="54">
        <f t="shared" si="8"/>
        <v>162.94999999999999</v>
      </c>
      <c r="I40" s="55">
        <f t="shared" si="9"/>
        <v>27.16</v>
      </c>
      <c r="J40" s="13">
        <f t="shared" si="10"/>
        <v>168.85</v>
      </c>
      <c r="K40" s="7">
        <f t="shared" si="11"/>
        <v>135.79</v>
      </c>
      <c r="L40" s="7">
        <f t="shared" si="12"/>
        <v>24.346417261948599</v>
      </c>
      <c r="M40" s="7"/>
      <c r="N40" s="7">
        <f>IF(H40=-9999,"",IF(M40&lt;&gt;"", L40*M40, $U$9*L40))</f>
        <v>28.728772369099346</v>
      </c>
      <c r="O40" s="8" t="str">
        <f t="shared" si="6"/>
        <v/>
      </c>
      <c r="P40" s="1"/>
      <c r="Q40" s="3">
        <v>23</v>
      </c>
      <c r="R40" s="38">
        <v>102</v>
      </c>
      <c r="S40" s="34">
        <v>0</v>
      </c>
      <c r="T40" s="36">
        <v>210.04</v>
      </c>
      <c r="U40" s="35">
        <v>180.93</v>
      </c>
      <c r="V40" s="35">
        <v>27.47</v>
      </c>
      <c r="X40" s="3">
        <f t="shared" si="14"/>
        <v>102</v>
      </c>
    </row>
    <row r="41" spans="1:24" x14ac:dyDescent="0.35">
      <c r="A41" s="12">
        <v>24</v>
      </c>
      <c r="B41" s="2">
        <v>120</v>
      </c>
      <c r="C41" s="3">
        <v>2</v>
      </c>
      <c r="D41" s="3">
        <v>12.5</v>
      </c>
      <c r="E41" s="53">
        <v>449</v>
      </c>
      <c r="F41" s="33">
        <v>0</v>
      </c>
      <c r="G41" s="54">
        <f t="shared" si="7"/>
        <v>198.89</v>
      </c>
      <c r="H41" s="54">
        <f t="shared" si="8"/>
        <v>165.91</v>
      </c>
      <c r="I41" s="55">
        <f t="shared" si="9"/>
        <v>25.58</v>
      </c>
      <c r="J41" s="13">
        <f t="shared" si="10"/>
        <v>173.31</v>
      </c>
      <c r="K41" s="7">
        <f t="shared" si="11"/>
        <v>140.32999999999998</v>
      </c>
      <c r="L41" s="7">
        <f t="shared" si="12"/>
        <v>23.501745884700366</v>
      </c>
      <c r="M41" s="7"/>
      <c r="N41" s="7">
        <f>IF(H41=-9999,"",IF(M41&lt;&gt;"", L41*M41, $U$10*L41))</f>
        <v>33.137461697427511</v>
      </c>
      <c r="O41" s="8" t="str">
        <f t="shared" si="6"/>
        <v/>
      </c>
      <c r="P41" s="1"/>
      <c r="Q41" s="3">
        <v>24</v>
      </c>
      <c r="R41" s="39">
        <v>397</v>
      </c>
      <c r="S41" s="34">
        <v>0</v>
      </c>
      <c r="T41" s="37">
        <v>169.15</v>
      </c>
      <c r="U41" s="35">
        <v>150.02000000000001</v>
      </c>
      <c r="V41" s="35">
        <v>25.53</v>
      </c>
      <c r="X41" s="3">
        <f t="shared" si="14"/>
        <v>397</v>
      </c>
    </row>
    <row r="42" spans="1:24" x14ac:dyDescent="0.35">
      <c r="A42" s="12">
        <v>25</v>
      </c>
      <c r="B42" s="2">
        <v>120</v>
      </c>
      <c r="C42" s="3">
        <v>2</v>
      </c>
      <c r="D42" s="3">
        <v>17.5</v>
      </c>
      <c r="E42" s="53">
        <v>531</v>
      </c>
      <c r="F42" s="33">
        <v>0</v>
      </c>
      <c r="G42" s="54">
        <f t="shared" si="7"/>
        <v>172.7</v>
      </c>
      <c r="H42" s="54">
        <f t="shared" si="8"/>
        <v>143.16</v>
      </c>
      <c r="I42" s="55">
        <f t="shared" si="9"/>
        <v>25.44</v>
      </c>
      <c r="J42" s="13">
        <f t="shared" si="10"/>
        <v>147.26</v>
      </c>
      <c r="K42" s="7">
        <f t="shared" si="11"/>
        <v>117.72</v>
      </c>
      <c r="L42" s="7">
        <f t="shared" si="12"/>
        <v>25.093442065919124</v>
      </c>
      <c r="M42" s="7"/>
      <c r="N42" s="7">
        <f>IF(H42=-9999,"",IF(M42&lt;&gt;"", L42*M42, $U$11*L42))</f>
        <v>35.549042935083243</v>
      </c>
      <c r="O42" s="8" t="str">
        <f t="shared" si="6"/>
        <v/>
      </c>
      <c r="P42" s="1"/>
      <c r="Q42" s="3">
        <v>25</v>
      </c>
      <c r="R42" s="38">
        <v>189</v>
      </c>
      <c r="S42" s="34">
        <v>0</v>
      </c>
      <c r="T42" s="37">
        <v>145.69999999999999</v>
      </c>
      <c r="U42" s="35">
        <v>127.03</v>
      </c>
      <c r="V42" s="35">
        <v>27.27</v>
      </c>
      <c r="X42" s="3">
        <f t="shared" si="14"/>
        <v>189</v>
      </c>
    </row>
    <row r="43" spans="1:24" x14ac:dyDescent="0.35">
      <c r="A43" s="12">
        <v>26</v>
      </c>
      <c r="B43" s="2">
        <v>120</v>
      </c>
      <c r="C43" s="3">
        <v>2</v>
      </c>
      <c r="D43" s="3">
        <v>22.5</v>
      </c>
      <c r="E43" s="53">
        <v>323</v>
      </c>
      <c r="F43" s="33">
        <v>0</v>
      </c>
      <c r="G43" s="54">
        <f t="shared" si="7"/>
        <v>177.22</v>
      </c>
      <c r="H43" s="54">
        <f t="shared" si="8"/>
        <v>147.22</v>
      </c>
      <c r="I43" s="55">
        <f t="shared" si="9"/>
        <v>27.2</v>
      </c>
      <c r="J43" s="13">
        <f t="shared" si="10"/>
        <v>150.02000000000001</v>
      </c>
      <c r="K43" s="7">
        <f t="shared" si="11"/>
        <v>120.02</v>
      </c>
      <c r="L43" s="7">
        <f t="shared" si="12"/>
        <v>24.99583402766207</v>
      </c>
      <c r="M43" s="7"/>
      <c r="N43" s="7">
        <f>IF(H43=-9999,"",IF(M43&lt;&gt;"", L43*M43, $U$12*L43))</f>
        <v>37.077153799366791</v>
      </c>
      <c r="O43" s="8" t="str">
        <f t="shared" si="6"/>
        <v/>
      </c>
      <c r="P43" s="1"/>
      <c r="Q43" s="3">
        <v>26</v>
      </c>
      <c r="R43" s="38">
        <v>241</v>
      </c>
      <c r="S43" s="34">
        <v>0</v>
      </c>
      <c r="T43" s="37">
        <v>170.59</v>
      </c>
      <c r="U43" s="35">
        <v>149.38999999999999</v>
      </c>
      <c r="V43" s="35">
        <v>27.04</v>
      </c>
      <c r="X43" s="3">
        <f t="shared" si="14"/>
        <v>241</v>
      </c>
    </row>
    <row r="44" spans="1:24" x14ac:dyDescent="0.35">
      <c r="A44" s="12">
        <v>27</v>
      </c>
      <c r="B44" s="2">
        <v>120</v>
      </c>
      <c r="C44" s="3">
        <v>2</v>
      </c>
      <c r="D44" s="3">
        <v>27.5</v>
      </c>
      <c r="E44" s="53">
        <v>584</v>
      </c>
      <c r="F44" s="33">
        <v>0</v>
      </c>
      <c r="G44" s="54">
        <f t="shared" si="7"/>
        <v>174.16</v>
      </c>
      <c r="H44" s="54">
        <f t="shared" si="8"/>
        <v>144.16</v>
      </c>
      <c r="I44" s="55">
        <f t="shared" si="9"/>
        <v>25.17</v>
      </c>
      <c r="J44" s="13">
        <f t="shared" si="10"/>
        <v>148.99</v>
      </c>
      <c r="K44" s="7">
        <f t="shared" si="11"/>
        <v>118.99</v>
      </c>
      <c r="L44" s="7">
        <f t="shared" si="12"/>
        <v>25.212202706109771</v>
      </c>
      <c r="M44" s="7"/>
      <c r="N44" s="7">
        <f>IF(H44=-9999,"",IF(M44&lt;&gt;"", L44*M44, $U$13*L44))</f>
        <v>36.725775283637297</v>
      </c>
      <c r="O44" s="8" t="str">
        <f t="shared" si="6"/>
        <v/>
      </c>
      <c r="P44" s="1"/>
      <c r="Q44" s="3">
        <v>27</v>
      </c>
      <c r="R44" s="38">
        <v>33</v>
      </c>
      <c r="S44" s="34">
        <v>0</v>
      </c>
      <c r="T44" s="37">
        <v>213.68</v>
      </c>
      <c r="U44" s="35">
        <v>187.94</v>
      </c>
      <c r="V44" s="35">
        <v>25.87</v>
      </c>
      <c r="X44" s="3">
        <f t="shared" si="14"/>
        <v>33</v>
      </c>
    </row>
    <row r="45" spans="1:24" x14ac:dyDescent="0.35">
      <c r="A45" s="12">
        <v>28</v>
      </c>
      <c r="B45" s="2">
        <v>120</v>
      </c>
      <c r="C45" s="3">
        <v>2</v>
      </c>
      <c r="D45" s="3">
        <v>32.5</v>
      </c>
      <c r="E45" s="53">
        <v>458</v>
      </c>
      <c r="F45" s="33">
        <v>0</v>
      </c>
      <c r="G45" s="54">
        <f t="shared" si="7"/>
        <v>185.4</v>
      </c>
      <c r="H45" s="54">
        <f t="shared" si="8"/>
        <v>154.36000000000001</v>
      </c>
      <c r="I45" s="55">
        <f t="shared" si="9"/>
        <v>25.07</v>
      </c>
      <c r="J45" s="13">
        <f t="shared" si="10"/>
        <v>160.33000000000001</v>
      </c>
      <c r="K45" s="7">
        <f t="shared" si="11"/>
        <v>129.29000000000002</v>
      </c>
      <c r="L45" s="7">
        <f t="shared" si="12"/>
        <v>24.008043932245329</v>
      </c>
      <c r="M45" s="7"/>
      <c r="N45" s="7">
        <f>IF(H45=-9999,"",IF(M45&lt;&gt;"", L45*M45, $U$14*L45))</f>
        <v>34.731636896650919</v>
      </c>
      <c r="O45" s="8" t="str">
        <f t="shared" si="6"/>
        <v/>
      </c>
      <c r="P45" s="1"/>
      <c r="Q45" s="3">
        <v>28</v>
      </c>
      <c r="R45" s="38">
        <v>312</v>
      </c>
      <c r="S45" s="34">
        <v>0</v>
      </c>
      <c r="T45" s="37">
        <v>186.1</v>
      </c>
      <c r="U45" s="35">
        <v>172.4</v>
      </c>
      <c r="V45" s="35">
        <v>27.86</v>
      </c>
      <c r="X45" s="3">
        <f t="shared" si="14"/>
        <v>312</v>
      </c>
    </row>
    <row r="46" spans="1:24" x14ac:dyDescent="0.35">
      <c r="A46" s="12">
        <v>29</v>
      </c>
      <c r="B46" s="2">
        <v>180</v>
      </c>
      <c r="C46" s="3">
        <v>2</v>
      </c>
      <c r="D46" s="3">
        <v>2.5</v>
      </c>
      <c r="E46" s="53">
        <v>481</v>
      </c>
      <c r="F46" s="33">
        <v>0</v>
      </c>
      <c r="G46" s="54">
        <f t="shared" si="7"/>
        <v>158.62</v>
      </c>
      <c r="H46" s="54">
        <f t="shared" si="8"/>
        <v>136.87</v>
      </c>
      <c r="I46" s="55">
        <f t="shared" si="9"/>
        <v>25.6</v>
      </c>
      <c r="J46" s="13">
        <f t="shared" si="10"/>
        <v>133.02000000000001</v>
      </c>
      <c r="K46" s="7">
        <f t="shared" si="11"/>
        <v>111.27000000000001</v>
      </c>
      <c r="L46" s="7">
        <f t="shared" si="12"/>
        <v>19.547047721757885</v>
      </c>
      <c r="M46" s="7"/>
      <c r="N46" s="7">
        <f>IF(H46=-9999,"",IF(M46&lt;&gt;"", L46*M46, $U$15*L46))</f>
        <v>28.278062377325419</v>
      </c>
      <c r="O46" s="8" t="str">
        <f t="shared" si="6"/>
        <v/>
      </c>
      <c r="P46" s="1"/>
      <c r="Q46" s="3">
        <v>29</v>
      </c>
      <c r="R46" s="38">
        <v>391</v>
      </c>
      <c r="S46" s="34">
        <v>0</v>
      </c>
      <c r="T46" s="37">
        <v>192.57</v>
      </c>
      <c r="U46" s="35">
        <v>180.96</v>
      </c>
      <c r="V46" s="35">
        <v>26.05</v>
      </c>
      <c r="X46" s="3">
        <f t="shared" si="14"/>
        <v>391</v>
      </c>
    </row>
    <row r="47" spans="1:24" x14ac:dyDescent="0.35">
      <c r="A47" s="12">
        <v>30</v>
      </c>
      <c r="B47" s="2">
        <v>180</v>
      </c>
      <c r="C47" s="3">
        <v>2</v>
      </c>
      <c r="D47" s="3">
        <v>7.5</v>
      </c>
      <c r="E47" s="53">
        <v>64</v>
      </c>
      <c r="F47" s="33">
        <v>0</v>
      </c>
      <c r="G47" s="54">
        <f t="shared" si="7"/>
        <v>173.64</v>
      </c>
      <c r="H47" s="54">
        <f t="shared" si="8"/>
        <v>146.88999999999999</v>
      </c>
      <c r="I47" s="55">
        <f t="shared" si="9"/>
        <v>26.3</v>
      </c>
      <c r="J47" s="13">
        <f t="shared" si="10"/>
        <v>147.33999999999997</v>
      </c>
      <c r="K47" s="7">
        <f t="shared" si="11"/>
        <v>120.58999999999999</v>
      </c>
      <c r="L47" s="7">
        <f t="shared" si="12"/>
        <v>22.182602205821368</v>
      </c>
      <c r="M47" s="7"/>
      <c r="N47" s="7">
        <f>IF(H47=-9999,"",IF(M47&lt;&gt;"", L47*M47, $U$9*L47))</f>
        <v>26.175470602869211</v>
      </c>
      <c r="O47" s="8" t="str">
        <f t="shared" si="6"/>
        <v/>
      </c>
      <c r="P47" s="1"/>
      <c r="Q47" s="3">
        <v>30</v>
      </c>
      <c r="R47" s="38">
        <v>266</v>
      </c>
      <c r="S47" s="34">
        <v>0</v>
      </c>
      <c r="T47" s="37">
        <v>161.74</v>
      </c>
      <c r="U47" s="35">
        <v>144.55000000000001</v>
      </c>
      <c r="V47" s="35">
        <v>26.05</v>
      </c>
      <c r="X47" s="3">
        <f t="shared" si="14"/>
        <v>266</v>
      </c>
    </row>
    <row r="48" spans="1:24" x14ac:dyDescent="0.35">
      <c r="A48" s="12">
        <v>31</v>
      </c>
      <c r="B48" s="2">
        <v>180</v>
      </c>
      <c r="C48" s="3">
        <v>2</v>
      </c>
      <c r="D48" s="3">
        <v>12.5</v>
      </c>
      <c r="E48" s="53">
        <v>390</v>
      </c>
      <c r="F48" s="33">
        <v>0</v>
      </c>
      <c r="G48" s="54">
        <f t="shared" si="7"/>
        <v>193.16</v>
      </c>
      <c r="H48" s="54">
        <f t="shared" si="8"/>
        <v>160.22</v>
      </c>
      <c r="I48" s="55">
        <f t="shared" si="9"/>
        <v>25.5</v>
      </c>
      <c r="J48" s="13">
        <f t="shared" si="10"/>
        <v>167.66</v>
      </c>
      <c r="K48" s="7">
        <f t="shared" si="11"/>
        <v>134.72</v>
      </c>
      <c r="L48" s="7">
        <f t="shared" si="12"/>
        <v>24.450712589073635</v>
      </c>
      <c r="M48" s="7"/>
      <c r="N48" s="7">
        <f>IF(H48=-9999,"",IF(M48&lt;&gt;"", L48*M48, $U$10*L48))</f>
        <v>34.475504750593821</v>
      </c>
      <c r="O48" s="8" t="str">
        <f t="shared" si="6"/>
        <v/>
      </c>
      <c r="P48" s="1"/>
      <c r="Q48" s="3">
        <v>31</v>
      </c>
      <c r="R48" s="38">
        <v>459</v>
      </c>
      <c r="S48" s="34">
        <v>0</v>
      </c>
      <c r="T48" s="37">
        <v>203.06</v>
      </c>
      <c r="U48" s="35">
        <v>179.49</v>
      </c>
      <c r="V48" s="35">
        <v>25.09</v>
      </c>
      <c r="X48" s="3">
        <f t="shared" si="14"/>
        <v>459</v>
      </c>
    </row>
    <row r="49" spans="1:24" x14ac:dyDescent="0.35">
      <c r="A49" s="12">
        <v>32</v>
      </c>
      <c r="B49" s="2">
        <v>180</v>
      </c>
      <c r="C49" s="3">
        <v>2</v>
      </c>
      <c r="D49" s="3">
        <v>17.5</v>
      </c>
      <c r="E49" s="53">
        <v>626</v>
      </c>
      <c r="F49" s="33">
        <v>0</v>
      </c>
      <c r="G49" s="54">
        <f t="shared" si="7"/>
        <v>193.22</v>
      </c>
      <c r="H49" s="54">
        <f t="shared" si="8"/>
        <v>160.33000000000001</v>
      </c>
      <c r="I49" s="55">
        <f t="shared" si="9"/>
        <v>24.91</v>
      </c>
      <c r="J49" s="13">
        <f t="shared" si="10"/>
        <v>168.31</v>
      </c>
      <c r="K49" s="7">
        <f t="shared" si="11"/>
        <v>135.42000000000002</v>
      </c>
      <c r="L49" s="7">
        <f t="shared" si="12"/>
        <v>24.287402156254604</v>
      </c>
      <c r="M49" s="7"/>
      <c r="N49" s="7">
        <f>IF(H49=-9999,"",IF(M49&lt;&gt;"", L49*M49, $U$11*L49))</f>
        <v>34.407153062789824</v>
      </c>
      <c r="O49" s="8" t="str">
        <f t="shared" si="6"/>
        <v/>
      </c>
      <c r="P49" s="1"/>
      <c r="Q49" s="3">
        <v>32</v>
      </c>
      <c r="R49" s="38">
        <v>427</v>
      </c>
      <c r="S49" s="34">
        <v>0</v>
      </c>
      <c r="T49" s="37">
        <v>232.26</v>
      </c>
      <c r="U49" s="35">
        <v>216.56</v>
      </c>
      <c r="V49" s="35">
        <v>25.96</v>
      </c>
      <c r="X49" s="3">
        <f t="shared" si="14"/>
        <v>427</v>
      </c>
    </row>
    <row r="50" spans="1:24" x14ac:dyDescent="0.35">
      <c r="A50" s="12">
        <v>33</v>
      </c>
      <c r="B50" s="2">
        <v>180</v>
      </c>
      <c r="C50" s="3">
        <v>2</v>
      </c>
      <c r="D50" s="3">
        <v>22.5</v>
      </c>
      <c r="E50" s="53">
        <v>425</v>
      </c>
      <c r="F50" s="33">
        <v>0</v>
      </c>
      <c r="G50" s="54">
        <f t="shared" si="7"/>
        <v>189.32</v>
      </c>
      <c r="H50" s="54">
        <f t="shared" si="8"/>
        <v>156.72</v>
      </c>
      <c r="I50" s="55">
        <f t="shared" si="9"/>
        <v>25.17</v>
      </c>
      <c r="J50" s="13">
        <f t="shared" si="10"/>
        <v>164.14999999999998</v>
      </c>
      <c r="K50" s="7">
        <f t="shared" si="11"/>
        <v>131.55000000000001</v>
      </c>
      <c r="L50" s="7">
        <f t="shared" si="12"/>
        <v>24.781451919422246</v>
      </c>
      <c r="M50" s="7"/>
      <c r="N50" s="7">
        <f>IF(H50=-9999,"",IF(M50&lt;&gt;"", L50*M50, $U$12*L50))</f>
        <v>36.759153672215845</v>
      </c>
      <c r="O50" s="8" t="str">
        <f t="shared" si="6"/>
        <v/>
      </c>
      <c r="P50" s="1"/>
      <c r="Q50" s="3">
        <v>33</v>
      </c>
      <c r="R50" s="38">
        <v>521</v>
      </c>
      <c r="S50" s="34">
        <v>0</v>
      </c>
      <c r="T50" s="37">
        <v>169.99</v>
      </c>
      <c r="U50" s="35">
        <v>149.44999999999999</v>
      </c>
      <c r="V50" s="35">
        <v>25.33</v>
      </c>
      <c r="X50" s="3">
        <f t="shared" si="14"/>
        <v>521</v>
      </c>
    </row>
    <row r="51" spans="1:24" x14ac:dyDescent="0.35">
      <c r="A51" s="12">
        <v>34</v>
      </c>
      <c r="B51" s="2">
        <v>180</v>
      </c>
      <c r="C51" s="3">
        <v>2</v>
      </c>
      <c r="D51" s="3">
        <v>27.5</v>
      </c>
      <c r="E51" s="53">
        <v>505</v>
      </c>
      <c r="F51" s="33">
        <v>0</v>
      </c>
      <c r="G51" s="54">
        <f t="shared" si="7"/>
        <v>181.3</v>
      </c>
      <c r="H51" s="54">
        <f t="shared" si="8"/>
        <v>149.03</v>
      </c>
      <c r="I51" s="55">
        <f t="shared" si="9"/>
        <v>25.09</v>
      </c>
      <c r="J51" s="13">
        <f t="shared" si="10"/>
        <v>156.21</v>
      </c>
      <c r="K51" s="7">
        <f t="shared" si="11"/>
        <v>123.94</v>
      </c>
      <c r="L51" s="7">
        <f t="shared" si="12"/>
        <v>26.036791996127167</v>
      </c>
      <c r="M51" s="7"/>
      <c r="N51" s="7">
        <f>IF(H51=-9999,"",IF(M51&lt;&gt;"", L51*M51, $U$13*L51))</f>
        <v>37.926927016370833</v>
      </c>
      <c r="O51" s="8" t="str">
        <f t="shared" si="6"/>
        <v/>
      </c>
      <c r="P51" s="1"/>
      <c r="Q51" s="3">
        <v>34</v>
      </c>
      <c r="R51" s="38">
        <v>244</v>
      </c>
      <c r="S51" s="34">
        <v>0</v>
      </c>
      <c r="T51" s="37">
        <v>175.52</v>
      </c>
      <c r="U51" s="35">
        <v>153.29</v>
      </c>
      <c r="V51" s="35">
        <v>27.03</v>
      </c>
      <c r="X51" s="3">
        <f t="shared" si="14"/>
        <v>244</v>
      </c>
    </row>
    <row r="52" spans="1:24" x14ac:dyDescent="0.35">
      <c r="A52" s="12">
        <v>35</v>
      </c>
      <c r="B52" s="2">
        <v>180</v>
      </c>
      <c r="C52" s="3">
        <v>2</v>
      </c>
      <c r="D52" s="3">
        <v>32.5</v>
      </c>
      <c r="E52" s="53">
        <v>204</v>
      </c>
      <c r="F52" s="33">
        <v>0</v>
      </c>
      <c r="G52" s="54">
        <f t="shared" si="7"/>
        <v>182.12</v>
      </c>
      <c r="H52" s="54">
        <f t="shared" si="8"/>
        <v>151.07</v>
      </c>
      <c r="I52" s="55">
        <f t="shared" si="9"/>
        <v>27.52</v>
      </c>
      <c r="J52" s="13">
        <f t="shared" si="10"/>
        <v>154.6</v>
      </c>
      <c r="K52" s="7">
        <f t="shared" si="11"/>
        <v>123.55</v>
      </c>
      <c r="L52" s="7">
        <f t="shared" si="12"/>
        <v>25.131525698097935</v>
      </c>
      <c r="M52" s="7"/>
      <c r="N52" s="7">
        <f>IF(H52=-9999,"",IF(M52&lt;&gt;"", L52*M52, $U$14*L52))</f>
        <v>36.356940518292184</v>
      </c>
      <c r="O52" s="8" t="str">
        <f t="shared" si="6"/>
        <v/>
      </c>
      <c r="P52" s="1"/>
      <c r="Q52" s="3">
        <v>35</v>
      </c>
      <c r="R52" s="38">
        <v>225</v>
      </c>
      <c r="S52" s="34">
        <v>0</v>
      </c>
      <c r="T52" s="37">
        <v>205.14</v>
      </c>
      <c r="U52" s="35">
        <v>174.61</v>
      </c>
      <c r="V52" s="35">
        <v>27.45</v>
      </c>
      <c r="X52" s="3">
        <f t="shared" si="14"/>
        <v>225</v>
      </c>
    </row>
    <row r="53" spans="1:24" x14ac:dyDescent="0.35">
      <c r="A53" s="12">
        <v>36</v>
      </c>
      <c r="B53" s="2">
        <v>240</v>
      </c>
      <c r="C53" s="3">
        <v>2</v>
      </c>
      <c r="D53" s="3">
        <v>2.5</v>
      </c>
      <c r="E53" s="53">
        <v>234</v>
      </c>
      <c r="F53" s="33">
        <v>0</v>
      </c>
      <c r="G53" s="54">
        <f t="shared" si="7"/>
        <v>142.37</v>
      </c>
      <c r="H53" s="54">
        <f t="shared" si="8"/>
        <v>124.23</v>
      </c>
      <c r="I53" s="55">
        <f t="shared" si="9"/>
        <v>27.16</v>
      </c>
      <c r="J53" s="13">
        <f t="shared" si="10"/>
        <v>115.21000000000001</v>
      </c>
      <c r="K53" s="7">
        <f t="shared" si="11"/>
        <v>97.070000000000007</v>
      </c>
      <c r="L53" s="7">
        <f t="shared" si="12"/>
        <v>18.687545070567634</v>
      </c>
      <c r="M53" s="7"/>
      <c r="N53" s="7">
        <f>IF(H53=-9999,"",IF(M53&lt;&gt;"", L53*M53, $U$15*L53))</f>
        <v>27.034648541650355</v>
      </c>
      <c r="O53" s="8" t="str">
        <f t="shared" si="6"/>
        <v/>
      </c>
      <c r="P53" s="1"/>
      <c r="Q53" s="3">
        <v>36</v>
      </c>
      <c r="R53" s="38">
        <v>107</v>
      </c>
      <c r="S53" s="34">
        <v>0</v>
      </c>
      <c r="T53" s="37">
        <v>206.68</v>
      </c>
      <c r="U53" s="35">
        <v>186.38</v>
      </c>
      <c r="V53" s="35">
        <v>28.03</v>
      </c>
      <c r="X53" s="3">
        <f t="shared" si="14"/>
        <v>107</v>
      </c>
    </row>
    <row r="54" spans="1:24" x14ac:dyDescent="0.35">
      <c r="A54" s="12">
        <v>37</v>
      </c>
      <c r="B54" s="2">
        <v>240</v>
      </c>
      <c r="C54" s="3">
        <v>2</v>
      </c>
      <c r="D54" s="3">
        <v>7.5</v>
      </c>
      <c r="E54" s="53">
        <v>409</v>
      </c>
      <c r="F54" s="33">
        <v>0</v>
      </c>
      <c r="G54" s="54">
        <f t="shared" si="7"/>
        <v>180.6</v>
      </c>
      <c r="H54" s="54">
        <f t="shared" si="8"/>
        <v>152.4</v>
      </c>
      <c r="I54" s="55">
        <f t="shared" si="9"/>
        <v>25.27</v>
      </c>
      <c r="J54" s="13">
        <f t="shared" si="10"/>
        <v>155.32999999999998</v>
      </c>
      <c r="K54" s="7">
        <f t="shared" si="11"/>
        <v>127.13000000000001</v>
      </c>
      <c r="L54" s="7">
        <f t="shared" si="12"/>
        <v>22.182018406355677</v>
      </c>
      <c r="M54" s="7"/>
      <c r="N54" s="7">
        <f>IF(H54=-9999,"",IF(M54&lt;&gt;"", L54*M54, $U$9*L54))</f>
        <v>26.174781719499698</v>
      </c>
      <c r="O54" s="8" t="str">
        <f t="shared" si="6"/>
        <v/>
      </c>
      <c r="P54" s="1"/>
      <c r="Q54" s="3">
        <v>37</v>
      </c>
      <c r="R54" s="38">
        <v>85</v>
      </c>
      <c r="S54" s="34">
        <v>0</v>
      </c>
      <c r="T54" s="37">
        <v>156.54</v>
      </c>
      <c r="U54" s="35">
        <v>139.29</v>
      </c>
      <c r="V54" s="35">
        <v>27.78</v>
      </c>
      <c r="X54" s="3">
        <f t="shared" si="14"/>
        <v>85</v>
      </c>
    </row>
    <row r="55" spans="1:24" x14ac:dyDescent="0.35">
      <c r="A55" s="12">
        <v>38</v>
      </c>
      <c r="B55" s="2">
        <v>240</v>
      </c>
      <c r="C55" s="3">
        <v>2</v>
      </c>
      <c r="D55" s="3">
        <v>12.5</v>
      </c>
      <c r="E55" s="53">
        <v>401</v>
      </c>
      <c r="F55" s="33">
        <v>0</v>
      </c>
      <c r="G55" s="54">
        <f t="shared" si="7"/>
        <v>191.27</v>
      </c>
      <c r="H55" s="54">
        <f t="shared" si="8"/>
        <v>163.28</v>
      </c>
      <c r="I55" s="55">
        <f t="shared" si="9"/>
        <v>25.35</v>
      </c>
      <c r="J55" s="13">
        <f t="shared" si="10"/>
        <v>165.92000000000002</v>
      </c>
      <c r="K55" s="7">
        <f t="shared" si="11"/>
        <v>137.93</v>
      </c>
      <c r="L55" s="7">
        <f t="shared" si="12"/>
        <v>20.292902196766484</v>
      </c>
      <c r="M55" s="7"/>
      <c r="N55" s="7">
        <f>IF(H55=-9999,"",IF(M55&lt;&gt;"", L55*M55, $U$10*L55))</f>
        <v>28.612992097440742</v>
      </c>
      <c r="O55" s="8" t="str">
        <f t="shared" si="6"/>
        <v/>
      </c>
      <c r="P55" s="1"/>
      <c r="Q55" s="3">
        <v>38</v>
      </c>
      <c r="R55" s="38">
        <v>363</v>
      </c>
      <c r="S55" s="34">
        <v>0</v>
      </c>
      <c r="T55" s="37">
        <v>162.46</v>
      </c>
      <c r="U55" s="35">
        <v>141.84</v>
      </c>
      <c r="V55" s="35">
        <v>25.47</v>
      </c>
      <c r="X55" s="3">
        <f t="shared" si="14"/>
        <v>363</v>
      </c>
    </row>
    <row r="56" spans="1:24" x14ac:dyDescent="0.35">
      <c r="A56" s="12">
        <v>39</v>
      </c>
      <c r="B56" s="2">
        <v>240</v>
      </c>
      <c r="C56" s="3">
        <v>2</v>
      </c>
      <c r="D56" s="3">
        <v>17.5</v>
      </c>
      <c r="E56" s="53">
        <v>152</v>
      </c>
      <c r="F56" s="33">
        <v>0</v>
      </c>
      <c r="G56" s="54">
        <f t="shared" si="7"/>
        <v>195.18</v>
      </c>
      <c r="H56" s="54">
        <f t="shared" si="8"/>
        <v>165.46</v>
      </c>
      <c r="I56" s="55">
        <f t="shared" si="9"/>
        <v>27.52</v>
      </c>
      <c r="J56" s="13">
        <f t="shared" si="10"/>
        <v>167.66</v>
      </c>
      <c r="K56" s="7">
        <f t="shared" si="11"/>
        <v>137.94</v>
      </c>
      <c r="L56" s="7">
        <f t="shared" si="12"/>
        <v>21.545599536030156</v>
      </c>
      <c r="M56" s="7"/>
      <c r="N56" s="7">
        <f>IF(H56=-9999,"",IF(M56&lt;&gt;"", L56*M56, $U$11*L56))</f>
        <v>30.522932683224589</v>
      </c>
      <c r="O56" s="8" t="str">
        <f t="shared" si="6"/>
        <v/>
      </c>
      <c r="P56" s="1"/>
      <c r="Q56" s="3">
        <v>39</v>
      </c>
      <c r="R56" s="38">
        <v>517</v>
      </c>
      <c r="S56" s="34">
        <v>0</v>
      </c>
      <c r="T56" s="37">
        <v>157.4</v>
      </c>
      <c r="U56" s="35">
        <v>142</v>
      </c>
      <c r="V56" s="35">
        <v>25.58</v>
      </c>
      <c r="X56" s="3">
        <f t="shared" si="14"/>
        <v>517</v>
      </c>
    </row>
    <row r="57" spans="1:24" x14ac:dyDescent="0.35">
      <c r="A57" s="12">
        <v>40</v>
      </c>
      <c r="B57" s="2">
        <v>240</v>
      </c>
      <c r="C57" s="3">
        <v>2</v>
      </c>
      <c r="D57" s="3">
        <v>22.5</v>
      </c>
      <c r="E57" s="53">
        <v>559</v>
      </c>
      <c r="F57" s="33">
        <v>0</v>
      </c>
      <c r="G57" s="54">
        <f t="shared" si="7"/>
        <v>196.1</v>
      </c>
      <c r="H57" s="54">
        <f t="shared" si="8"/>
        <v>162.78</v>
      </c>
      <c r="I57" s="55">
        <f t="shared" si="9"/>
        <v>25.82</v>
      </c>
      <c r="J57" s="13">
        <f t="shared" si="10"/>
        <v>170.28</v>
      </c>
      <c r="K57" s="7">
        <f t="shared" si="11"/>
        <v>136.96</v>
      </c>
      <c r="L57" s="7">
        <f t="shared" si="12"/>
        <v>24.328271028037378</v>
      </c>
      <c r="M57" s="7"/>
      <c r="N57" s="7">
        <f>IF(H57=-9999,"",IF(M57&lt;&gt;"", L57*M57, $U$12*L57))</f>
        <v>36.086935350146021</v>
      </c>
      <c r="O57" s="8" t="str">
        <f t="shared" si="6"/>
        <v/>
      </c>
      <c r="P57" s="1"/>
      <c r="Q57" s="3">
        <v>40</v>
      </c>
      <c r="R57" s="38">
        <v>539</v>
      </c>
      <c r="S57" s="34">
        <v>0</v>
      </c>
      <c r="T57" s="37">
        <v>179.5</v>
      </c>
      <c r="U57" s="35">
        <v>159.41999999999999</v>
      </c>
      <c r="V57" s="35">
        <v>25.6</v>
      </c>
      <c r="X57" s="3">
        <f t="shared" si="14"/>
        <v>539</v>
      </c>
    </row>
    <row r="58" spans="1:24" x14ac:dyDescent="0.35">
      <c r="A58" s="12">
        <v>41</v>
      </c>
      <c r="B58" s="2">
        <v>240</v>
      </c>
      <c r="C58" s="3">
        <v>2</v>
      </c>
      <c r="D58" s="3">
        <v>27.5</v>
      </c>
      <c r="E58" s="53">
        <v>285</v>
      </c>
      <c r="F58" s="33">
        <v>0</v>
      </c>
      <c r="G58" s="54">
        <f t="shared" si="7"/>
        <v>168.72</v>
      </c>
      <c r="H58" s="54">
        <f t="shared" si="8"/>
        <v>140.22999999999999</v>
      </c>
      <c r="I58" s="55">
        <f t="shared" si="9"/>
        <v>25.68</v>
      </c>
      <c r="J58" s="13">
        <f t="shared" si="10"/>
        <v>143.04</v>
      </c>
      <c r="K58" s="7">
        <f t="shared" si="11"/>
        <v>114.54999999999998</v>
      </c>
      <c r="L58" s="7">
        <f t="shared" si="12"/>
        <v>24.87123526844174</v>
      </c>
      <c r="M58" s="7"/>
      <c r="N58" s="7">
        <f>IF(H58=-9999,"",IF(M58&lt;&gt;"", L58*M58, $U$13*L58))</f>
        <v>36.229099382653878</v>
      </c>
      <c r="O58" s="8" t="str">
        <f t="shared" si="6"/>
        <v/>
      </c>
      <c r="P58" s="1"/>
      <c r="Q58" s="3">
        <v>41</v>
      </c>
      <c r="R58" s="38">
        <v>620</v>
      </c>
      <c r="S58" s="34">
        <v>0</v>
      </c>
      <c r="T58" s="37">
        <v>213.92</v>
      </c>
      <c r="U58" s="35">
        <v>190.57</v>
      </c>
      <c r="V58" s="35">
        <v>25.71</v>
      </c>
      <c r="X58" s="3">
        <f t="shared" si="14"/>
        <v>620</v>
      </c>
    </row>
    <row r="59" spans="1:24" x14ac:dyDescent="0.35">
      <c r="A59" s="12">
        <v>42</v>
      </c>
      <c r="B59" s="2">
        <v>240</v>
      </c>
      <c r="C59" s="3">
        <v>2</v>
      </c>
      <c r="D59" s="3">
        <v>32.5</v>
      </c>
      <c r="E59" s="53">
        <v>141</v>
      </c>
      <c r="F59" s="33">
        <v>0</v>
      </c>
      <c r="G59" s="54">
        <f t="shared" si="7"/>
        <v>178.24</v>
      </c>
      <c r="H59" s="54">
        <f t="shared" si="8"/>
        <v>149.09</v>
      </c>
      <c r="I59" s="55">
        <f t="shared" si="9"/>
        <v>25.86</v>
      </c>
      <c r="J59" s="13">
        <f t="shared" si="10"/>
        <v>152.38</v>
      </c>
      <c r="K59" s="7">
        <f t="shared" si="11"/>
        <v>123.23</v>
      </c>
      <c r="L59" s="7">
        <f t="shared" si="12"/>
        <v>23.654954150774966</v>
      </c>
      <c r="M59" s="7"/>
      <c r="N59" s="7">
        <f>IF(H59=-9999,"",IF(M59&lt;&gt;"", L59*M59, $U$14*L59))</f>
        <v>34.220833679339435</v>
      </c>
      <c r="O59" s="8" t="str">
        <f>IF(H59=1,1-M59/$B$4,"")</f>
        <v/>
      </c>
      <c r="P59" s="1"/>
      <c r="Q59" s="3">
        <v>42</v>
      </c>
      <c r="R59" s="38">
        <v>642</v>
      </c>
      <c r="S59" s="34">
        <v>0</v>
      </c>
      <c r="T59" s="37">
        <v>184.73</v>
      </c>
      <c r="U59" s="35">
        <v>157.38999999999999</v>
      </c>
      <c r="V59" s="35">
        <v>25.45</v>
      </c>
      <c r="X59" s="3">
        <f t="shared" si="14"/>
        <v>642</v>
      </c>
    </row>
    <row r="60" spans="1:24" x14ac:dyDescent="0.35">
      <c r="A60" s="12">
        <v>43</v>
      </c>
      <c r="B60" s="2">
        <v>300</v>
      </c>
      <c r="C60" s="3">
        <v>2</v>
      </c>
      <c r="D60" s="3">
        <v>2.5</v>
      </c>
      <c r="E60" s="53">
        <v>133</v>
      </c>
      <c r="F60" s="33">
        <v>0</v>
      </c>
      <c r="G60" s="54">
        <f t="shared" si="7"/>
        <v>162.07</v>
      </c>
      <c r="H60" s="54">
        <f t="shared" si="8"/>
        <v>141.22999999999999</v>
      </c>
      <c r="I60" s="55">
        <f t="shared" si="9"/>
        <v>25.88</v>
      </c>
      <c r="J60" s="13">
        <f t="shared" si="10"/>
        <v>136.19</v>
      </c>
      <c r="K60" s="7">
        <f t="shared" si="11"/>
        <v>115.35</v>
      </c>
      <c r="L60" s="7">
        <f t="shared" si="12"/>
        <v>18.066753359341138</v>
      </c>
      <c r="M60" s="7"/>
      <c r="N60" s="7">
        <f>IF(H60=-9999,"",IF(M60&lt;&gt;"", L60*M60, $U$15*L60))</f>
        <v>26.136569865869095</v>
      </c>
      <c r="O60" s="8" t="str">
        <f t="shared" ref="O60:O66" si="15">IF(H60=1,1-M60/$B$4,"")</f>
        <v/>
      </c>
      <c r="P60" s="1"/>
      <c r="Q60" s="3">
        <v>43</v>
      </c>
      <c r="R60" s="38">
        <v>361</v>
      </c>
      <c r="S60" s="34">
        <v>0</v>
      </c>
      <c r="T60" s="37">
        <v>168.42</v>
      </c>
      <c r="U60" s="35">
        <v>140.88</v>
      </c>
      <c r="V60" s="35">
        <v>25.42</v>
      </c>
      <c r="X60" s="3">
        <f t="shared" si="14"/>
        <v>361</v>
      </c>
    </row>
    <row r="61" spans="1:24" x14ac:dyDescent="0.35">
      <c r="A61" s="12">
        <v>44</v>
      </c>
      <c r="B61" s="2">
        <v>300</v>
      </c>
      <c r="C61" s="3">
        <v>2</v>
      </c>
      <c r="D61" s="3">
        <v>7.5</v>
      </c>
      <c r="E61" s="53">
        <v>162</v>
      </c>
      <c r="F61" s="33">
        <v>0</v>
      </c>
      <c r="G61" s="54">
        <f t="shared" si="7"/>
        <v>217.17</v>
      </c>
      <c r="H61" s="54">
        <f t="shared" si="8"/>
        <v>188.43</v>
      </c>
      <c r="I61" s="55">
        <f t="shared" si="9"/>
        <v>27.45</v>
      </c>
      <c r="J61" s="13">
        <f t="shared" si="10"/>
        <v>189.72</v>
      </c>
      <c r="K61" s="7">
        <f t="shared" si="11"/>
        <v>160.98000000000002</v>
      </c>
      <c r="L61" s="7">
        <f t="shared" si="12"/>
        <v>17.853149459560179</v>
      </c>
      <c r="M61" s="7"/>
      <c r="N61" s="7">
        <f>IF(H61=-9999,"",IF(M61&lt;&gt;"", L61*M61, $U$9*L61))</f>
        <v>21.06671636228101</v>
      </c>
      <c r="O61" s="8" t="str">
        <f t="shared" si="15"/>
        <v/>
      </c>
      <c r="P61" s="1"/>
      <c r="Q61" s="3">
        <v>44</v>
      </c>
      <c r="R61" s="38">
        <v>39</v>
      </c>
      <c r="S61" s="34">
        <v>0</v>
      </c>
      <c r="T61" s="37">
        <v>210.42</v>
      </c>
      <c r="U61" s="35">
        <v>176.93</v>
      </c>
      <c r="V61" s="35">
        <v>26.29</v>
      </c>
      <c r="X61" s="3">
        <f t="shared" si="14"/>
        <v>39</v>
      </c>
    </row>
    <row r="62" spans="1:24" x14ac:dyDescent="0.35">
      <c r="A62" s="12">
        <v>45</v>
      </c>
      <c r="B62" s="2">
        <v>300</v>
      </c>
      <c r="C62" s="3">
        <v>2</v>
      </c>
      <c r="D62" s="3">
        <v>12.5</v>
      </c>
      <c r="E62" s="53">
        <v>540</v>
      </c>
      <c r="F62" s="33">
        <v>0</v>
      </c>
      <c r="G62" s="54">
        <f t="shared" si="7"/>
        <v>232.86</v>
      </c>
      <c r="H62" s="54">
        <f t="shared" si="8"/>
        <v>201.77</v>
      </c>
      <c r="I62" s="55">
        <f t="shared" si="9"/>
        <v>25.14</v>
      </c>
      <c r="J62" s="13">
        <f t="shared" si="10"/>
        <v>207.72000000000003</v>
      </c>
      <c r="K62" s="7">
        <f t="shared" si="11"/>
        <v>176.63</v>
      </c>
      <c r="L62" s="7">
        <f t="shared" si="12"/>
        <v>17.601766404348091</v>
      </c>
      <c r="M62" s="7"/>
      <c r="N62" s="7">
        <f>IF(H62=-9999,"",IF(M62&lt;&gt;"", L62*M62, $U$10*L62))</f>
        <v>24.818490630130807</v>
      </c>
      <c r="O62" s="8" t="str">
        <f t="shared" si="15"/>
        <v/>
      </c>
      <c r="P62" s="1"/>
      <c r="Q62" s="3">
        <v>45</v>
      </c>
      <c r="R62" s="38">
        <v>434</v>
      </c>
      <c r="S62" s="34">
        <v>0</v>
      </c>
      <c r="T62" s="37">
        <v>185.48</v>
      </c>
      <c r="U62" s="35">
        <v>159.04</v>
      </c>
      <c r="V62" s="35">
        <v>25.36</v>
      </c>
      <c r="X62" s="3">
        <f t="shared" si="14"/>
        <v>434</v>
      </c>
    </row>
    <row r="63" spans="1:24" x14ac:dyDescent="0.35">
      <c r="A63" s="12">
        <v>46</v>
      </c>
      <c r="B63" s="2">
        <v>300</v>
      </c>
      <c r="C63" s="3">
        <v>2</v>
      </c>
      <c r="D63" s="3">
        <v>17.5</v>
      </c>
      <c r="E63" s="53">
        <v>193</v>
      </c>
      <c r="F63" s="33">
        <v>0</v>
      </c>
      <c r="G63" s="54">
        <f t="shared" si="7"/>
        <v>214.59</v>
      </c>
      <c r="H63" s="54">
        <f t="shared" si="8"/>
        <v>184.19</v>
      </c>
      <c r="I63" s="55">
        <f t="shared" si="9"/>
        <v>27.36</v>
      </c>
      <c r="J63" s="13">
        <f t="shared" si="10"/>
        <v>187.23000000000002</v>
      </c>
      <c r="K63" s="7">
        <f t="shared" si="11"/>
        <v>156.82999999999998</v>
      </c>
      <c r="L63" s="7">
        <f t="shared" si="12"/>
        <v>19.384046419690133</v>
      </c>
      <c r="M63" s="7"/>
      <c r="N63" s="7">
        <f>IF(H63=-9999,"",IF(M63&lt;&gt;"", L63*M63, $U$11*L63))</f>
        <v>27.460732434355705</v>
      </c>
      <c r="O63" s="8" t="str">
        <f t="shared" si="15"/>
        <v/>
      </c>
      <c r="P63" s="1"/>
      <c r="Q63" s="3">
        <v>46</v>
      </c>
      <c r="R63" s="38">
        <v>335</v>
      </c>
      <c r="S63" s="34">
        <v>0</v>
      </c>
      <c r="T63" s="37">
        <v>136.76</v>
      </c>
      <c r="U63" s="35">
        <v>114.31</v>
      </c>
      <c r="V63" s="35">
        <v>27.57</v>
      </c>
      <c r="X63" s="3">
        <f t="shared" si="14"/>
        <v>335</v>
      </c>
    </row>
    <row r="64" spans="1:24" x14ac:dyDescent="0.35">
      <c r="A64" s="12">
        <v>47</v>
      </c>
      <c r="B64" s="2">
        <v>300</v>
      </c>
      <c r="C64" s="3">
        <v>2</v>
      </c>
      <c r="D64" s="3">
        <v>22.5</v>
      </c>
      <c r="E64" s="53">
        <v>224</v>
      </c>
      <c r="F64" s="33">
        <v>0</v>
      </c>
      <c r="G64" s="54">
        <f t="shared" si="7"/>
        <v>205.62</v>
      </c>
      <c r="H64" s="54">
        <f t="shared" si="8"/>
        <v>171.59</v>
      </c>
      <c r="I64" s="55">
        <f t="shared" si="9"/>
        <v>27.42</v>
      </c>
      <c r="J64" s="13">
        <f t="shared" si="10"/>
        <v>178.2</v>
      </c>
      <c r="K64" s="7">
        <f t="shared" si="11"/>
        <v>144.17000000000002</v>
      </c>
      <c r="L64" s="7">
        <f t="shared" si="12"/>
        <v>23.60407851841574</v>
      </c>
      <c r="M64" s="7"/>
      <c r="N64" s="7">
        <f>IF(H64=-9999,"",IF(M64&lt;&gt;"", L64*M64, $U$12*L64))</f>
        <v>35.012716461115325</v>
      </c>
      <c r="O64" s="8" t="str">
        <f t="shared" si="15"/>
        <v/>
      </c>
      <c r="P64" s="1"/>
      <c r="Q64" s="3">
        <v>47</v>
      </c>
      <c r="R64" s="38">
        <v>451</v>
      </c>
      <c r="S64" s="34">
        <v>0</v>
      </c>
      <c r="T64" s="37">
        <v>181.45</v>
      </c>
      <c r="U64" s="35">
        <v>151.22999999999999</v>
      </c>
      <c r="V64" s="35">
        <v>25.68</v>
      </c>
      <c r="X64" s="3">
        <f t="shared" si="14"/>
        <v>451</v>
      </c>
    </row>
    <row r="65" spans="1:24" x14ac:dyDescent="0.35">
      <c r="A65" s="12">
        <v>48</v>
      </c>
      <c r="B65" s="2">
        <v>300</v>
      </c>
      <c r="C65" s="3">
        <v>2</v>
      </c>
      <c r="D65" s="3">
        <v>27.5</v>
      </c>
      <c r="E65" s="53">
        <v>100</v>
      </c>
      <c r="F65" s="33">
        <v>0</v>
      </c>
      <c r="G65" s="54">
        <f t="shared" si="7"/>
        <v>194.09</v>
      </c>
      <c r="H65" s="54">
        <f t="shared" si="8"/>
        <v>161</v>
      </c>
      <c r="I65" s="55">
        <f t="shared" si="9"/>
        <v>27.55</v>
      </c>
      <c r="J65" s="13">
        <f t="shared" si="10"/>
        <v>166.54</v>
      </c>
      <c r="K65" s="7">
        <f t="shared" si="11"/>
        <v>133.44999999999999</v>
      </c>
      <c r="L65" s="7">
        <f t="shared" si="12"/>
        <v>24.795803671787191</v>
      </c>
      <c r="M65" s="7"/>
      <c r="N65" s="7">
        <f>IF(H65=-9999,"",IF(M65&lt;&gt;"", L65*M65, $U$13*L65))</f>
        <v>36.119220690168603</v>
      </c>
      <c r="O65" s="8" t="str">
        <f t="shared" si="15"/>
        <v/>
      </c>
      <c r="P65" s="1"/>
      <c r="Q65" s="3">
        <v>48</v>
      </c>
      <c r="R65" s="38">
        <v>392</v>
      </c>
      <c r="S65" s="34">
        <v>0</v>
      </c>
      <c r="T65" s="37">
        <v>166.85</v>
      </c>
      <c r="U65" s="35">
        <v>142.30000000000001</v>
      </c>
      <c r="V65" s="35">
        <v>25.48</v>
      </c>
      <c r="X65" s="3">
        <f t="shared" si="14"/>
        <v>392</v>
      </c>
    </row>
    <row r="66" spans="1:24" x14ac:dyDescent="0.35">
      <c r="A66" s="12">
        <v>49</v>
      </c>
      <c r="B66" s="2">
        <v>300</v>
      </c>
      <c r="C66" s="3">
        <v>2</v>
      </c>
      <c r="D66" s="3">
        <v>32.5</v>
      </c>
      <c r="E66" s="53">
        <v>589</v>
      </c>
      <c r="F66" s="33">
        <v>0</v>
      </c>
      <c r="G66" s="54">
        <f t="shared" si="7"/>
        <v>195.91</v>
      </c>
      <c r="H66" s="54">
        <f t="shared" si="8"/>
        <v>166.17</v>
      </c>
      <c r="I66" s="55">
        <f t="shared" si="9"/>
        <v>25.45</v>
      </c>
      <c r="J66" s="13">
        <f t="shared" si="10"/>
        <v>170.46</v>
      </c>
      <c r="K66" s="7">
        <f t="shared" si="11"/>
        <v>140.72</v>
      </c>
      <c r="L66" s="7">
        <f t="shared" si="12"/>
        <v>21.134167140420701</v>
      </c>
      <c r="M66" s="7"/>
      <c r="N66" s="7">
        <f>IF(H66=-9999,"",IF(M66&lt;&gt;"", L66*M66, $U$14*L66))</f>
        <v>30.574095136853334</v>
      </c>
      <c r="O66" s="8" t="str">
        <f t="shared" si="15"/>
        <v/>
      </c>
      <c r="P66" s="1"/>
      <c r="Q66" s="3">
        <v>49</v>
      </c>
      <c r="R66" s="38">
        <v>308</v>
      </c>
      <c r="S66" s="34">
        <v>0</v>
      </c>
      <c r="T66" s="37">
        <v>215.87</v>
      </c>
      <c r="U66" s="35">
        <v>188.02</v>
      </c>
      <c r="V66" s="35">
        <v>27.4</v>
      </c>
      <c r="X66" s="3">
        <f t="shared" si="14"/>
        <v>308</v>
      </c>
    </row>
    <row r="67" spans="1:24" x14ac:dyDescent="0.35">
      <c r="A67" s="12">
        <v>50</v>
      </c>
      <c r="B67" s="2">
        <v>0</v>
      </c>
      <c r="C67" s="3">
        <v>5</v>
      </c>
      <c r="D67" s="3">
        <v>2.5</v>
      </c>
      <c r="E67" s="53">
        <v>342</v>
      </c>
      <c r="F67" s="33">
        <v>0</v>
      </c>
      <c r="G67" s="54">
        <f t="shared" si="7"/>
        <v>167.81</v>
      </c>
      <c r="H67" s="54">
        <f t="shared" si="8"/>
        <v>138.61000000000001</v>
      </c>
      <c r="I67" s="55">
        <f t="shared" si="9"/>
        <v>27.33</v>
      </c>
      <c r="J67" s="13">
        <f t="shared" si="10"/>
        <v>140.48000000000002</v>
      </c>
      <c r="K67" s="7">
        <f t="shared" si="11"/>
        <v>111.28000000000002</v>
      </c>
      <c r="L67" s="7">
        <f t="shared" si="12"/>
        <v>26.240115025161753</v>
      </c>
      <c r="M67" s="7"/>
      <c r="N67" s="7">
        <f>IF(H67=-9999,"",IF(M67&lt;&gt;"", L67*M67, $U$15*L67))</f>
        <v>37.960699745147373</v>
      </c>
      <c r="O67" s="8" t="str">
        <f>IF(G91=1,1-M67/$B$4,"")</f>
        <v/>
      </c>
      <c r="P67" s="1"/>
      <c r="Q67" s="3">
        <v>50</v>
      </c>
      <c r="R67" s="38">
        <v>522</v>
      </c>
      <c r="S67" s="34">
        <v>0</v>
      </c>
      <c r="T67" s="37">
        <v>207.7</v>
      </c>
      <c r="U67" s="35">
        <v>179.43</v>
      </c>
      <c r="V67" s="35">
        <v>25.14</v>
      </c>
      <c r="X67" s="3">
        <f t="shared" si="14"/>
        <v>522</v>
      </c>
    </row>
    <row r="68" spans="1:24" x14ac:dyDescent="0.35">
      <c r="A68" s="12">
        <v>51</v>
      </c>
      <c r="B68" s="2">
        <v>0</v>
      </c>
      <c r="C68" s="3">
        <v>5</v>
      </c>
      <c r="D68" s="3">
        <v>7.5</v>
      </c>
      <c r="E68" s="53">
        <v>580</v>
      </c>
      <c r="F68" s="33">
        <v>0</v>
      </c>
      <c r="G68" s="54">
        <f t="shared" si="7"/>
        <v>202.42</v>
      </c>
      <c r="H68" s="54">
        <f t="shared" si="8"/>
        <v>167.86</v>
      </c>
      <c r="I68" s="55">
        <f t="shared" si="9"/>
        <v>25.2</v>
      </c>
      <c r="J68" s="13">
        <f t="shared" si="10"/>
        <v>177.22</v>
      </c>
      <c r="K68" s="7">
        <f t="shared" si="11"/>
        <v>142.66000000000003</v>
      </c>
      <c r="L68" s="7">
        <f t="shared" si="12"/>
        <v>24.225431094910952</v>
      </c>
      <c r="M68" s="7"/>
      <c r="N68" s="7">
        <f>IF(H68=-9999,"",IF(M68&lt;&gt;"", L68*M68, $U$9*L68))</f>
        <v>28.586008691994923</v>
      </c>
      <c r="O68" s="8" t="str">
        <f>IF(G92=1,1-M68/$B$4,"")</f>
        <v/>
      </c>
      <c r="P68" s="1"/>
      <c r="Q68" s="3">
        <v>51</v>
      </c>
      <c r="R68" s="38">
        <v>268</v>
      </c>
      <c r="S68" s="34">
        <v>0</v>
      </c>
      <c r="T68" s="35">
        <v>195.65</v>
      </c>
      <c r="U68" s="35">
        <v>169.07</v>
      </c>
      <c r="V68" s="35">
        <v>25.73</v>
      </c>
      <c r="X68" s="3">
        <f t="shared" si="14"/>
        <v>268</v>
      </c>
    </row>
    <row r="69" spans="1:24" x14ac:dyDescent="0.35">
      <c r="A69" s="12">
        <v>52</v>
      </c>
      <c r="B69" s="2">
        <v>0</v>
      </c>
      <c r="C69" s="3">
        <v>5</v>
      </c>
      <c r="D69" s="3">
        <v>12.5</v>
      </c>
      <c r="E69" s="53">
        <v>96</v>
      </c>
      <c r="F69" s="33">
        <v>0</v>
      </c>
      <c r="G69" s="54">
        <f t="shared" si="7"/>
        <v>223.66</v>
      </c>
      <c r="H69" s="54">
        <f t="shared" si="8"/>
        <v>190.14</v>
      </c>
      <c r="I69" s="55">
        <f t="shared" si="9"/>
        <v>27.6</v>
      </c>
      <c r="J69" s="13">
        <f t="shared" si="10"/>
        <v>196.06</v>
      </c>
      <c r="K69" s="7">
        <f t="shared" si="11"/>
        <v>162.54</v>
      </c>
      <c r="L69" s="7">
        <f t="shared" si="12"/>
        <v>20.622615971453186</v>
      </c>
      <c r="M69" s="7"/>
      <c r="N69" s="7">
        <f>IF(H69=-9999,"",IF(M69&lt;&gt;"", L69*M69, $U$10*L69))</f>
        <v>29.077888519748992</v>
      </c>
      <c r="O69" s="8" t="str">
        <f>IF(G93=1,1-M69/$B$4,"")</f>
        <v/>
      </c>
      <c r="P69" s="1"/>
      <c r="Q69" s="3">
        <v>52</v>
      </c>
      <c r="R69" s="38">
        <v>444</v>
      </c>
      <c r="S69" s="34">
        <v>0</v>
      </c>
      <c r="T69" s="37">
        <v>212.38</v>
      </c>
      <c r="U69" s="35">
        <v>181.93</v>
      </c>
      <c r="V69" s="35">
        <v>25.45</v>
      </c>
      <c r="X69" s="3">
        <f t="shared" si="14"/>
        <v>444</v>
      </c>
    </row>
    <row r="70" spans="1:24" x14ac:dyDescent="0.35">
      <c r="A70" s="12">
        <v>53</v>
      </c>
      <c r="B70" s="2">
        <v>0</v>
      </c>
      <c r="C70" s="3">
        <v>5</v>
      </c>
      <c r="D70" s="3">
        <v>17.5</v>
      </c>
      <c r="E70" s="53">
        <v>490</v>
      </c>
      <c r="F70" s="33">
        <v>0</v>
      </c>
      <c r="G70" s="54">
        <f t="shared" si="7"/>
        <v>177.34</v>
      </c>
      <c r="H70" s="54">
        <f t="shared" si="8"/>
        <v>150.51</v>
      </c>
      <c r="I70" s="55">
        <f t="shared" si="9"/>
        <v>25.59</v>
      </c>
      <c r="J70" s="13">
        <f t="shared" si="10"/>
        <v>151.75</v>
      </c>
      <c r="K70" s="7">
        <f t="shared" si="11"/>
        <v>124.91999999999999</v>
      </c>
      <c r="L70" s="7">
        <f t="shared" si="12"/>
        <v>21.477745757284676</v>
      </c>
      <c r="M70" s="7"/>
      <c r="N70" s="7">
        <f>IF(H70=-9999,"",IF(M70&lt;&gt;"", L70*M70, $U$11*L70))</f>
        <v>30.426806496645877</v>
      </c>
      <c r="O70" s="7"/>
      <c r="P70" s="1"/>
      <c r="Q70" s="3">
        <v>53</v>
      </c>
      <c r="R70" s="38">
        <v>598</v>
      </c>
      <c r="S70" s="34">
        <v>0</v>
      </c>
      <c r="T70" s="37">
        <v>182.69</v>
      </c>
      <c r="U70" s="35">
        <v>155.13</v>
      </c>
      <c r="V70" s="35">
        <v>25.13</v>
      </c>
      <c r="X70" s="3">
        <f t="shared" si="14"/>
        <v>598</v>
      </c>
    </row>
    <row r="71" spans="1:24" x14ac:dyDescent="0.35">
      <c r="A71" s="12">
        <v>54</v>
      </c>
      <c r="B71" s="2">
        <v>0</v>
      </c>
      <c r="C71" s="3">
        <v>5</v>
      </c>
      <c r="D71" s="3">
        <v>22.5</v>
      </c>
      <c r="E71" s="53">
        <v>34</v>
      </c>
      <c r="F71" s="33">
        <v>0</v>
      </c>
      <c r="G71" s="54">
        <f t="shared" si="7"/>
        <v>227.2</v>
      </c>
      <c r="H71" s="54">
        <f t="shared" si="8"/>
        <v>187.7</v>
      </c>
      <c r="I71" s="55">
        <f t="shared" si="9"/>
        <v>26.01</v>
      </c>
      <c r="J71" s="13">
        <f t="shared" si="10"/>
        <v>201.19</v>
      </c>
      <c r="K71" s="7">
        <f t="shared" si="11"/>
        <v>161.69</v>
      </c>
      <c r="L71" s="7">
        <f t="shared" si="12"/>
        <v>24.429463788731525</v>
      </c>
      <c r="M71" s="7"/>
      <c r="N71" s="7">
        <f>IF(H71=-9999,"",IF(M71&lt;&gt;"", L71*M71, $U$12*L71))</f>
        <v>36.237037945141942</v>
      </c>
      <c r="O71" s="7"/>
      <c r="P71" s="1"/>
      <c r="Q71" s="3">
        <v>54</v>
      </c>
      <c r="R71" s="38">
        <v>281</v>
      </c>
      <c r="S71" s="34">
        <v>0</v>
      </c>
      <c r="T71" s="37">
        <v>214.37</v>
      </c>
      <c r="U71" s="35">
        <v>183.06</v>
      </c>
      <c r="V71" s="35">
        <v>25.94</v>
      </c>
      <c r="X71" s="3">
        <f t="shared" si="14"/>
        <v>281</v>
      </c>
    </row>
    <row r="72" spans="1:24" x14ac:dyDescent="0.35">
      <c r="A72" s="12">
        <v>55</v>
      </c>
      <c r="B72" s="2">
        <v>0</v>
      </c>
      <c r="C72" s="3">
        <v>5</v>
      </c>
      <c r="D72" s="3">
        <v>27.5</v>
      </c>
      <c r="E72" s="53">
        <v>447</v>
      </c>
      <c r="F72" s="33">
        <v>0</v>
      </c>
      <c r="G72" s="54">
        <f t="shared" si="7"/>
        <v>195.93</v>
      </c>
      <c r="H72" s="54">
        <f t="shared" si="8"/>
        <v>161.41999999999999</v>
      </c>
      <c r="I72" s="55">
        <f t="shared" si="9"/>
        <v>25.65</v>
      </c>
      <c r="J72" s="13">
        <f t="shared" si="10"/>
        <v>170.28</v>
      </c>
      <c r="K72" s="7">
        <f t="shared" si="11"/>
        <v>135.76999999999998</v>
      </c>
      <c r="L72" s="7">
        <f t="shared" si="12"/>
        <v>25.417986300360923</v>
      </c>
      <c r="M72" s="7"/>
      <c r="N72" s="7">
        <f>IF(H72=-9999,"",IF(M72&lt;&gt;"", L72*M72, $U$13*L72))</f>
        <v>37.025533385998401</v>
      </c>
      <c r="O72" s="7"/>
      <c r="P72" s="1"/>
      <c r="Q72" s="3">
        <v>55</v>
      </c>
      <c r="R72" s="38">
        <v>573</v>
      </c>
      <c r="S72" s="34">
        <v>0</v>
      </c>
      <c r="T72" s="37">
        <v>230.19</v>
      </c>
      <c r="U72" s="35">
        <v>194.65</v>
      </c>
      <c r="V72" s="35">
        <v>25.23</v>
      </c>
      <c r="X72" s="3">
        <f t="shared" si="14"/>
        <v>573</v>
      </c>
    </row>
    <row r="73" spans="1:24" x14ac:dyDescent="0.35">
      <c r="A73" s="12">
        <v>56</v>
      </c>
      <c r="B73" s="2">
        <v>0</v>
      </c>
      <c r="C73" s="3">
        <v>5</v>
      </c>
      <c r="D73" s="3">
        <v>32.5</v>
      </c>
      <c r="E73" s="53">
        <v>139</v>
      </c>
      <c r="F73" s="33">
        <v>0</v>
      </c>
      <c r="G73" s="54">
        <f t="shared" si="7"/>
        <v>219.56</v>
      </c>
      <c r="H73" s="54">
        <f t="shared" si="8"/>
        <v>180.07</v>
      </c>
      <c r="I73" s="55">
        <f t="shared" si="9"/>
        <v>25.87</v>
      </c>
      <c r="J73" s="13">
        <f t="shared" si="10"/>
        <v>193.69</v>
      </c>
      <c r="K73" s="7">
        <f t="shared" si="11"/>
        <v>154.19999999999999</v>
      </c>
      <c r="L73" s="7">
        <f t="shared" si="12"/>
        <v>25.609597924773031</v>
      </c>
      <c r="M73" s="7"/>
      <c r="N73" s="7">
        <f>IF(H73=-9999,"",IF(M73&lt;&gt;"", L73*M73, $U$14*L73))</f>
        <v>37.048551673041516</v>
      </c>
      <c r="O73" s="7"/>
      <c r="P73" s="1"/>
      <c r="Q73" s="3">
        <v>56</v>
      </c>
      <c r="R73" s="38">
        <v>431</v>
      </c>
      <c r="S73" s="34">
        <v>0</v>
      </c>
      <c r="T73" s="37">
        <v>198.15</v>
      </c>
      <c r="U73" s="35">
        <v>170.54</v>
      </c>
      <c r="V73" s="35">
        <v>25.36</v>
      </c>
      <c r="X73" s="3">
        <f t="shared" si="14"/>
        <v>431</v>
      </c>
    </row>
    <row r="74" spans="1:24" x14ac:dyDescent="0.35">
      <c r="A74" s="12">
        <v>57</v>
      </c>
      <c r="B74" s="2">
        <v>60</v>
      </c>
      <c r="C74" s="3">
        <v>5</v>
      </c>
      <c r="D74" s="3">
        <v>2.5</v>
      </c>
      <c r="E74" s="53">
        <v>383</v>
      </c>
      <c r="F74" s="33">
        <v>0</v>
      </c>
      <c r="G74" s="54">
        <f t="shared" si="7"/>
        <v>-9999</v>
      </c>
      <c r="H74" s="54">
        <f t="shared" si="8"/>
        <v>136.15</v>
      </c>
      <c r="I74" s="55">
        <f t="shared" si="9"/>
        <v>25.56</v>
      </c>
      <c r="J74" s="13" t="str">
        <f t="shared" si="10"/>
        <v xml:space="preserve"> </v>
      </c>
      <c r="K74" s="7" t="str">
        <f t="shared" si="11"/>
        <v xml:space="preserve"> </v>
      </c>
      <c r="L74" s="7" t="str">
        <f>IF(OR(G74 = -9999, H74=-9999)," ",(J74-K74)/K74*100)</f>
        <v xml:space="preserve"> </v>
      </c>
      <c r="M74" s="7"/>
      <c r="N74" s="7" t="str">
        <f>IF(OR(G74 = -9999, H74=-9999),"",IF(M74&lt;&gt;"", L74*M74, $U$15*L74))</f>
        <v/>
      </c>
      <c r="O74" s="7"/>
      <c r="P74" s="1"/>
      <c r="Q74" s="3">
        <v>57</v>
      </c>
      <c r="R74" s="38">
        <v>339</v>
      </c>
      <c r="S74" s="34">
        <v>0</v>
      </c>
      <c r="T74" s="37">
        <v>203.62</v>
      </c>
      <c r="U74" s="35">
        <v>176.24</v>
      </c>
      <c r="V74" s="35">
        <v>27.42</v>
      </c>
      <c r="X74" s="3">
        <f t="shared" si="14"/>
        <v>339</v>
      </c>
    </row>
    <row r="75" spans="1:24" x14ac:dyDescent="0.35">
      <c r="A75" s="12">
        <v>58</v>
      </c>
      <c r="B75" s="2">
        <v>60</v>
      </c>
      <c r="C75" s="3">
        <v>5</v>
      </c>
      <c r="D75" s="3">
        <v>7.5</v>
      </c>
      <c r="E75" s="53">
        <v>388</v>
      </c>
      <c r="F75" s="33">
        <v>0</v>
      </c>
      <c r="G75" s="54">
        <f t="shared" si="7"/>
        <v>187.71</v>
      </c>
      <c r="H75" s="54">
        <f t="shared" si="8"/>
        <v>155.19</v>
      </c>
      <c r="I75" s="55">
        <f t="shared" si="9"/>
        <v>25.19</v>
      </c>
      <c r="J75" s="13">
        <f t="shared" si="10"/>
        <v>162.52000000000001</v>
      </c>
      <c r="K75" s="7">
        <f t="shared" si="11"/>
        <v>130</v>
      </c>
      <c r="L75" s="7">
        <f t="shared" si="12"/>
        <v>25.015384615384622</v>
      </c>
      <c r="M75" s="7"/>
      <c r="N75" s="7">
        <f>IF(H75=-9999,"",IF(M75&lt;&gt;"", L75*M75, $U$9*L75))</f>
        <v>29.518153846153854</v>
      </c>
      <c r="O75" s="8" t="str">
        <f t="shared" ref="O75:O81" si="16">IF(F91=1,1-M75/$B$4,"")</f>
        <v/>
      </c>
      <c r="P75" s="1"/>
      <c r="Q75" s="3">
        <v>58</v>
      </c>
      <c r="R75" s="38">
        <v>79</v>
      </c>
      <c r="S75" s="34">
        <v>0</v>
      </c>
      <c r="T75" s="37">
        <v>192.69</v>
      </c>
      <c r="U75" s="35">
        <v>163.53</v>
      </c>
      <c r="V75" s="35">
        <v>28.01</v>
      </c>
      <c r="X75" s="3">
        <f t="shared" si="14"/>
        <v>79</v>
      </c>
    </row>
    <row r="76" spans="1:24" x14ac:dyDescent="0.35">
      <c r="A76" s="12">
        <v>59</v>
      </c>
      <c r="B76" s="2">
        <v>60</v>
      </c>
      <c r="C76" s="3">
        <v>5</v>
      </c>
      <c r="D76" s="3">
        <v>12.5</v>
      </c>
      <c r="E76" s="53">
        <v>233</v>
      </c>
      <c r="F76" s="33">
        <v>0</v>
      </c>
      <c r="G76" s="54">
        <f t="shared" si="7"/>
        <v>223.03</v>
      </c>
      <c r="H76" s="54">
        <f t="shared" si="8"/>
        <v>188.48</v>
      </c>
      <c r="I76" s="55">
        <f t="shared" si="9"/>
        <v>26.92</v>
      </c>
      <c r="J76" s="13">
        <f t="shared" si="10"/>
        <v>196.11</v>
      </c>
      <c r="K76" s="7">
        <f t="shared" si="11"/>
        <v>161.56</v>
      </c>
      <c r="L76" s="7">
        <f t="shared" si="12"/>
        <v>21.385243872245614</v>
      </c>
      <c r="M76" s="7"/>
      <c r="N76" s="7">
        <f>IF(H76=-9999,"",IF(M76&lt;&gt;"", L76*M76, $U$10*L76))</f>
        <v>30.153193859866313</v>
      </c>
      <c r="O76" s="8" t="str">
        <f t="shared" si="16"/>
        <v/>
      </c>
      <c r="P76" s="1"/>
      <c r="Q76" s="3">
        <v>59</v>
      </c>
      <c r="R76" s="38">
        <v>184</v>
      </c>
      <c r="S76" s="34">
        <v>0</v>
      </c>
      <c r="T76" s="37">
        <v>237.53</v>
      </c>
      <c r="U76" s="35">
        <v>208.66</v>
      </c>
      <c r="V76" s="35">
        <v>27.65</v>
      </c>
      <c r="X76" s="3">
        <f t="shared" si="14"/>
        <v>184</v>
      </c>
    </row>
    <row r="77" spans="1:24" x14ac:dyDescent="0.35">
      <c r="A77" s="12">
        <v>60</v>
      </c>
      <c r="B77" s="2">
        <v>60</v>
      </c>
      <c r="C77" s="3">
        <v>5</v>
      </c>
      <c r="D77" s="3">
        <v>17.5</v>
      </c>
      <c r="E77" s="53">
        <v>414</v>
      </c>
      <c r="F77" s="33">
        <v>0</v>
      </c>
      <c r="G77" s="54">
        <f t="shared" si="7"/>
        <v>213.93</v>
      </c>
      <c r="H77" s="54">
        <f t="shared" si="8"/>
        <v>186.55</v>
      </c>
      <c r="I77" s="55">
        <f t="shared" si="9"/>
        <v>25.41</v>
      </c>
      <c r="J77" s="13">
        <f t="shared" si="10"/>
        <v>188.52</v>
      </c>
      <c r="K77" s="7">
        <f t="shared" si="11"/>
        <v>161.14000000000001</v>
      </c>
      <c r="L77" s="7">
        <f t="shared" si="12"/>
        <v>16.991436018369114</v>
      </c>
      <c r="M77" s="7"/>
      <c r="N77" s="7">
        <f>IF(H77=-9999,"",IF(M77&lt;&gt;"", L77*M77, $U$11*L77))</f>
        <v>24.071201031686726</v>
      </c>
      <c r="O77" s="8" t="str">
        <f t="shared" si="16"/>
        <v/>
      </c>
      <c r="P77" s="1"/>
      <c r="Q77" s="3">
        <v>60</v>
      </c>
      <c r="R77" s="38">
        <v>562</v>
      </c>
      <c r="S77" s="34">
        <v>0</v>
      </c>
      <c r="T77" s="37">
        <v>173.46</v>
      </c>
      <c r="U77" s="35">
        <v>149.79</v>
      </c>
      <c r="V77" s="35">
        <v>25.79</v>
      </c>
      <c r="X77" s="3">
        <f t="shared" si="14"/>
        <v>562</v>
      </c>
    </row>
    <row r="78" spans="1:24" x14ac:dyDescent="0.35">
      <c r="A78" s="12">
        <v>61</v>
      </c>
      <c r="B78" s="2">
        <v>60</v>
      </c>
      <c r="C78" s="3">
        <v>5</v>
      </c>
      <c r="D78" s="3">
        <v>22.5</v>
      </c>
      <c r="E78" s="53">
        <v>455</v>
      </c>
      <c r="F78" s="33">
        <v>0</v>
      </c>
      <c r="G78" s="54">
        <f t="shared" si="7"/>
        <v>195.16</v>
      </c>
      <c r="H78" s="54">
        <f t="shared" si="8"/>
        <v>165.12</v>
      </c>
      <c r="I78" s="55">
        <f t="shared" si="9"/>
        <v>25.69</v>
      </c>
      <c r="J78" s="13">
        <f t="shared" si="10"/>
        <v>169.47</v>
      </c>
      <c r="K78" s="7">
        <f t="shared" si="11"/>
        <v>139.43</v>
      </c>
      <c r="L78" s="7">
        <f t="shared" si="12"/>
        <v>21.544861220684208</v>
      </c>
      <c r="M78" s="7"/>
      <c r="N78" s="7">
        <f>IF(H78=-9999,"",IF(M78&lt;&gt;"", L78*M78, $U$12*L78))</f>
        <v>31.958210803499956</v>
      </c>
      <c r="O78" s="8" t="str">
        <f t="shared" si="16"/>
        <v/>
      </c>
      <c r="P78" s="1"/>
      <c r="Q78" s="3">
        <v>61</v>
      </c>
      <c r="R78" s="38">
        <v>210</v>
      </c>
      <c r="S78" s="34">
        <v>0</v>
      </c>
      <c r="T78" s="37">
        <v>162.6</v>
      </c>
      <c r="U78" s="35">
        <v>132.43</v>
      </c>
      <c r="V78" s="35">
        <v>27.77</v>
      </c>
      <c r="X78" s="3">
        <f t="shared" si="14"/>
        <v>210</v>
      </c>
    </row>
    <row r="79" spans="1:24" x14ac:dyDescent="0.35">
      <c r="A79" s="12">
        <v>62</v>
      </c>
      <c r="B79" s="2">
        <v>60</v>
      </c>
      <c r="C79" s="3">
        <v>5</v>
      </c>
      <c r="D79" s="3">
        <v>27.5</v>
      </c>
      <c r="E79" s="53">
        <v>269</v>
      </c>
      <c r="F79" s="33">
        <v>0</v>
      </c>
      <c r="G79" s="54">
        <f t="shared" si="7"/>
        <v>217.78</v>
      </c>
      <c r="H79" s="54">
        <f t="shared" si="8"/>
        <v>185.68</v>
      </c>
      <c r="I79" s="55">
        <f t="shared" si="9"/>
        <v>25.48</v>
      </c>
      <c r="J79" s="13">
        <f t="shared" si="10"/>
        <v>192.3</v>
      </c>
      <c r="K79" s="7">
        <f t="shared" si="11"/>
        <v>160.20000000000002</v>
      </c>
      <c r="L79" s="7">
        <f t="shared" si="12"/>
        <v>20.037453183520594</v>
      </c>
      <c r="M79" s="7"/>
      <c r="N79" s="7">
        <f>IF(H79=-9999,"",IF(M79&lt;&gt;"", L79*M79, $U$13*L79))</f>
        <v>29.187890144007479</v>
      </c>
      <c r="O79" s="8" t="str">
        <f t="shared" si="16"/>
        <v/>
      </c>
      <c r="P79" s="1"/>
      <c r="Q79" s="3">
        <v>62</v>
      </c>
      <c r="R79" s="38">
        <v>632</v>
      </c>
      <c r="S79" s="34">
        <v>0</v>
      </c>
      <c r="T79" s="37">
        <v>198.92</v>
      </c>
      <c r="U79" s="35">
        <v>169.08</v>
      </c>
      <c r="V79" s="35">
        <v>25.5</v>
      </c>
      <c r="X79" s="3">
        <f t="shared" si="14"/>
        <v>632</v>
      </c>
    </row>
    <row r="80" spans="1:24" x14ac:dyDescent="0.35">
      <c r="A80" s="12">
        <v>63</v>
      </c>
      <c r="B80" s="2">
        <v>60</v>
      </c>
      <c r="C80" s="3">
        <v>5</v>
      </c>
      <c r="D80" s="3">
        <v>32.5</v>
      </c>
      <c r="E80" s="53">
        <v>632</v>
      </c>
      <c r="F80" s="33">
        <v>0</v>
      </c>
      <c r="G80" s="54">
        <f t="shared" si="7"/>
        <v>198.92</v>
      </c>
      <c r="H80" s="54">
        <f t="shared" si="8"/>
        <v>169.08</v>
      </c>
      <c r="I80" s="55">
        <f t="shared" si="9"/>
        <v>25.5</v>
      </c>
      <c r="J80" s="13">
        <f t="shared" si="10"/>
        <v>173.42</v>
      </c>
      <c r="K80" s="7">
        <f t="shared" si="11"/>
        <v>143.58000000000001</v>
      </c>
      <c r="L80" s="7">
        <f t="shared" si="12"/>
        <v>20.782838835492392</v>
      </c>
      <c r="M80" s="7"/>
      <c r="N80" s="7">
        <f>IF(H80=-9999,"",IF(M80&lt;&gt;"", L80*M80, $U$14*L80))</f>
        <v>30.065840188939937</v>
      </c>
      <c r="O80" s="8" t="str">
        <f t="shared" si="16"/>
        <v/>
      </c>
      <c r="P80" s="1"/>
      <c r="Q80" s="3">
        <v>63</v>
      </c>
      <c r="R80" s="38">
        <v>414</v>
      </c>
      <c r="S80" s="34">
        <v>0</v>
      </c>
      <c r="T80" s="37">
        <v>213.93</v>
      </c>
      <c r="U80" s="35">
        <v>186.55</v>
      </c>
      <c r="V80" s="35">
        <v>25.41</v>
      </c>
      <c r="X80" s="3">
        <f t="shared" si="14"/>
        <v>414</v>
      </c>
    </row>
    <row r="81" spans="1:24" x14ac:dyDescent="0.35">
      <c r="A81" s="12">
        <v>64</v>
      </c>
      <c r="B81" s="2">
        <v>120</v>
      </c>
      <c r="C81" s="3">
        <v>5</v>
      </c>
      <c r="D81" s="3">
        <v>2.5</v>
      </c>
      <c r="E81" s="53">
        <v>212</v>
      </c>
      <c r="F81" s="33">
        <v>0</v>
      </c>
      <c r="G81" s="54">
        <f t="shared" si="7"/>
        <v>194.8</v>
      </c>
      <c r="H81" s="54">
        <f t="shared" si="8"/>
        <v>160.44999999999999</v>
      </c>
      <c r="I81" s="55">
        <f t="shared" si="9"/>
        <v>27.85</v>
      </c>
      <c r="J81" s="13">
        <f t="shared" si="10"/>
        <v>166.95000000000002</v>
      </c>
      <c r="K81" s="7">
        <f t="shared" si="11"/>
        <v>132.6</v>
      </c>
      <c r="L81" s="7">
        <f t="shared" si="12"/>
        <v>25.904977375565629</v>
      </c>
      <c r="M81" s="7"/>
      <c r="N81" s="7">
        <f>IF(H81=-9999,"",IF(M81&lt;&gt;"", L81*M81, $U$15*L81))</f>
        <v>37.47586727861993</v>
      </c>
      <c r="O81" s="8" t="str">
        <f t="shared" si="16"/>
        <v/>
      </c>
      <c r="P81" s="1"/>
      <c r="Q81" s="3">
        <v>64</v>
      </c>
      <c r="R81" s="38">
        <v>319</v>
      </c>
      <c r="S81" s="34">
        <v>0</v>
      </c>
      <c r="T81" s="37">
        <v>182.55</v>
      </c>
      <c r="U81" s="35">
        <v>155.36000000000001</v>
      </c>
      <c r="V81" s="35">
        <v>26.97</v>
      </c>
      <c r="X81" s="3">
        <f t="shared" si="14"/>
        <v>319</v>
      </c>
    </row>
    <row r="82" spans="1:24" x14ac:dyDescent="0.35">
      <c r="A82" s="12">
        <v>65</v>
      </c>
      <c r="B82" s="2">
        <v>120</v>
      </c>
      <c r="C82" s="3">
        <v>5</v>
      </c>
      <c r="D82" s="3">
        <v>7.5</v>
      </c>
      <c r="E82" s="53">
        <v>463</v>
      </c>
      <c r="F82" s="33">
        <v>0</v>
      </c>
      <c r="G82" s="54">
        <f t="shared" si="7"/>
        <v>222.46</v>
      </c>
      <c r="H82" s="54">
        <f t="shared" si="8"/>
        <v>186</v>
      </c>
      <c r="I82" s="55">
        <f t="shared" si="9"/>
        <v>25.23</v>
      </c>
      <c r="J82" s="13">
        <f t="shared" si="10"/>
        <v>197.23000000000002</v>
      </c>
      <c r="K82" s="7">
        <f t="shared" si="11"/>
        <v>160.77000000000001</v>
      </c>
      <c r="L82" s="7">
        <f t="shared" si="12"/>
        <v>22.678360390620146</v>
      </c>
      <c r="M82" s="7"/>
      <c r="N82" s="7">
        <f>IF(H82=-9999,"",IF(M82&lt;&gt;"", L82*M82, $U$9*L82))</f>
        <v>26.76046526093177</v>
      </c>
      <c r="O82" s="8" t="str">
        <f t="shared" ref="O82:O88" si="17">IF(G98=1,1-M82/$B$4,"")</f>
        <v/>
      </c>
      <c r="P82" s="1"/>
      <c r="Q82" s="3">
        <v>65</v>
      </c>
      <c r="R82" s="38">
        <v>269</v>
      </c>
      <c r="S82" s="34">
        <v>0</v>
      </c>
      <c r="T82" s="37">
        <v>217.78</v>
      </c>
      <c r="U82" s="35">
        <v>185.68</v>
      </c>
      <c r="V82" s="35">
        <v>25.48</v>
      </c>
      <c r="X82" s="3">
        <f t="shared" si="14"/>
        <v>269</v>
      </c>
    </row>
    <row r="83" spans="1:24" x14ac:dyDescent="0.35">
      <c r="A83" s="12">
        <v>66</v>
      </c>
      <c r="B83" s="2">
        <v>120</v>
      </c>
      <c r="C83" s="3">
        <v>5</v>
      </c>
      <c r="D83" s="3">
        <v>12.5</v>
      </c>
      <c r="E83" s="53">
        <v>271</v>
      </c>
      <c r="F83" s="33">
        <v>0</v>
      </c>
      <c r="G83" s="54">
        <f t="shared" ref="G83:G146" si="18">_xlfn.XLOOKUP($E83,$R$18:$R$234,$T$18:$T$234, -9999)</f>
        <v>191.82</v>
      </c>
      <c r="H83" s="54">
        <f t="shared" ref="H83:H146" si="19">_xlfn.XLOOKUP($E83,$R$18:$R$234,$U$18:$U$234, -9999)</f>
        <v>162.01</v>
      </c>
      <c r="I83" s="55">
        <f t="shared" ref="I83:I146" si="20">_xlfn.XLOOKUP($E83,$R$18:$R$234,$V$18:$V$234, -9999)</f>
        <v>25.75</v>
      </c>
      <c r="J83" s="13">
        <f t="shared" ref="J83:J146" si="21">IF(G83=-9999," ",G83-I83)</f>
        <v>166.07</v>
      </c>
      <c r="K83" s="7">
        <f t="shared" ref="K83:K146" si="22">IF(G83=-9999," ",H83-I83)</f>
        <v>136.26</v>
      </c>
      <c r="L83" s="7">
        <f t="shared" si="12"/>
        <v>21.877293409658012</v>
      </c>
      <c r="M83" s="7"/>
      <c r="N83" s="7">
        <f>IF(H83=-9999,"",IF(M83&lt;&gt;"", L83*M83, $U$9*L83))</f>
        <v>25.815206223396451</v>
      </c>
      <c r="O83" s="8" t="str">
        <f t="shared" si="17"/>
        <v/>
      </c>
      <c r="P83" s="1"/>
      <c r="Q83" s="3">
        <v>66</v>
      </c>
      <c r="R83" s="38">
        <v>383</v>
      </c>
      <c r="S83" s="34">
        <v>0</v>
      </c>
      <c r="T83" s="37">
        <v>-9999</v>
      </c>
      <c r="U83" s="35">
        <v>136.15</v>
      </c>
      <c r="V83" s="35">
        <v>25.56</v>
      </c>
      <c r="X83" s="3">
        <f t="shared" ref="X83:X146" si="23">_xlfn.XLOOKUP(R83,E$18:E$234,E$18:E$234, FALSE)</f>
        <v>383</v>
      </c>
    </row>
    <row r="84" spans="1:24" x14ac:dyDescent="0.35">
      <c r="A84" s="12">
        <v>67</v>
      </c>
      <c r="B84" s="2">
        <v>120</v>
      </c>
      <c r="C84" s="3">
        <v>5</v>
      </c>
      <c r="D84" s="3">
        <v>17.5</v>
      </c>
      <c r="E84" s="53">
        <v>232</v>
      </c>
      <c r="F84" s="33">
        <v>0</v>
      </c>
      <c r="G84" s="54">
        <f t="shared" si="18"/>
        <v>175.86</v>
      </c>
      <c r="H84" s="54">
        <f t="shared" si="19"/>
        <v>147.77000000000001</v>
      </c>
      <c r="I84" s="55">
        <f t="shared" si="20"/>
        <v>27.26</v>
      </c>
      <c r="J84" s="13">
        <f t="shared" si="21"/>
        <v>148.60000000000002</v>
      </c>
      <c r="K84" s="7">
        <f t="shared" si="22"/>
        <v>120.51</v>
      </c>
      <c r="L84" s="7">
        <f t="shared" ref="L84:L146" si="24">IF(H84=-9999," ",(J84-K84)/K84*100)</f>
        <v>23.309268940336917</v>
      </c>
      <c r="M84" s="7"/>
      <c r="N84" s="7">
        <f>IF(H84=-9999,"",IF(M84&lt;&gt;"", L84*M84, $U$11*L84))</f>
        <v>33.021464339913727</v>
      </c>
      <c r="O84" s="8" t="str">
        <f t="shared" si="17"/>
        <v/>
      </c>
      <c r="P84" s="1"/>
      <c r="Q84" s="3">
        <v>67</v>
      </c>
      <c r="R84" s="38">
        <v>388</v>
      </c>
      <c r="S84" s="34">
        <v>0</v>
      </c>
      <c r="T84" s="37">
        <v>187.71</v>
      </c>
      <c r="U84" s="35">
        <v>155.19</v>
      </c>
      <c r="V84" s="35">
        <v>25.19</v>
      </c>
      <c r="X84" s="3">
        <f t="shared" si="23"/>
        <v>388</v>
      </c>
    </row>
    <row r="85" spans="1:24" x14ac:dyDescent="0.35">
      <c r="A85" s="12">
        <v>68</v>
      </c>
      <c r="B85" s="2">
        <v>120</v>
      </c>
      <c r="C85" s="3">
        <v>5</v>
      </c>
      <c r="D85" s="3">
        <v>22.5</v>
      </c>
      <c r="E85" s="53">
        <v>606</v>
      </c>
      <c r="F85" s="33">
        <v>0</v>
      </c>
      <c r="G85" s="54">
        <f t="shared" si="18"/>
        <v>168.98</v>
      </c>
      <c r="H85" s="54">
        <f t="shared" si="19"/>
        <v>139.11000000000001</v>
      </c>
      <c r="I85" s="55">
        <f t="shared" si="20"/>
        <v>25.34</v>
      </c>
      <c r="J85" s="13">
        <f t="shared" si="21"/>
        <v>143.63999999999999</v>
      </c>
      <c r="K85" s="7">
        <f t="shared" si="22"/>
        <v>113.77000000000001</v>
      </c>
      <c r="L85" s="7">
        <f t="shared" si="24"/>
        <v>26.254724444053767</v>
      </c>
      <c r="M85" s="7"/>
      <c r="N85" s="7">
        <f>IF(H85=-9999,"",IF(M85&lt;&gt;"", L85*M85, $U$12*L85))</f>
        <v>38.944507916594844</v>
      </c>
      <c r="O85" s="8" t="str">
        <f t="shared" si="17"/>
        <v/>
      </c>
      <c r="P85" s="1"/>
      <c r="Q85" s="3">
        <v>68</v>
      </c>
      <c r="R85" s="38">
        <v>145</v>
      </c>
      <c r="S85" s="34">
        <v>0</v>
      </c>
      <c r="T85" s="37">
        <v>188.57</v>
      </c>
      <c r="U85" s="35">
        <v>158.4</v>
      </c>
      <c r="V85" s="35">
        <v>27.6</v>
      </c>
      <c r="X85" s="3">
        <f t="shared" si="23"/>
        <v>145</v>
      </c>
    </row>
    <row r="86" spans="1:24" x14ac:dyDescent="0.35">
      <c r="A86" s="12">
        <v>69</v>
      </c>
      <c r="B86" s="2">
        <v>120</v>
      </c>
      <c r="C86" s="3">
        <v>5</v>
      </c>
      <c r="D86" s="3">
        <v>27.5</v>
      </c>
      <c r="E86" s="53">
        <v>44</v>
      </c>
      <c r="F86" s="33">
        <v>0</v>
      </c>
      <c r="G86" s="54">
        <f t="shared" si="18"/>
        <v>189.67</v>
      </c>
      <c r="H86" s="54">
        <f t="shared" si="19"/>
        <v>156.1</v>
      </c>
      <c r="I86" s="55">
        <f t="shared" si="20"/>
        <v>26.23</v>
      </c>
      <c r="J86" s="13">
        <f t="shared" si="21"/>
        <v>163.44</v>
      </c>
      <c r="K86" s="7">
        <f t="shared" si="22"/>
        <v>129.87</v>
      </c>
      <c r="L86" s="7">
        <f t="shared" si="24"/>
        <v>25.848925848925841</v>
      </c>
      <c r="M86" s="7"/>
      <c r="N86" s="7">
        <f>IF(H86=-9999,"",IF(M86&lt;&gt;"", L86*M86, $U$13*L86))</f>
        <v>37.653268661884951</v>
      </c>
      <c r="O86" s="8" t="str">
        <f t="shared" si="17"/>
        <v/>
      </c>
      <c r="P86" s="1"/>
      <c r="Q86" s="3">
        <v>69</v>
      </c>
      <c r="R86" s="38">
        <v>455</v>
      </c>
      <c r="S86" s="34">
        <v>0</v>
      </c>
      <c r="T86" s="37">
        <v>195.16</v>
      </c>
      <c r="U86" s="35">
        <v>165.12</v>
      </c>
      <c r="V86" s="35">
        <v>25.69</v>
      </c>
      <c r="X86" s="3">
        <f t="shared" si="23"/>
        <v>455</v>
      </c>
    </row>
    <row r="87" spans="1:24" x14ac:dyDescent="0.35">
      <c r="A87" s="12">
        <v>70</v>
      </c>
      <c r="B87" s="2">
        <v>120</v>
      </c>
      <c r="C87" s="3">
        <v>5</v>
      </c>
      <c r="D87" s="3">
        <v>32.5</v>
      </c>
      <c r="E87" s="53">
        <v>198</v>
      </c>
      <c r="F87" s="33">
        <v>0</v>
      </c>
      <c r="G87" s="54">
        <f t="shared" si="18"/>
        <v>179.22</v>
      </c>
      <c r="H87" s="54">
        <f t="shared" si="19"/>
        <v>149.59</v>
      </c>
      <c r="I87" s="55">
        <f t="shared" si="20"/>
        <v>27.47</v>
      </c>
      <c r="J87" s="13">
        <f t="shared" si="21"/>
        <v>151.75</v>
      </c>
      <c r="K87" s="7">
        <f t="shared" si="22"/>
        <v>122.12</v>
      </c>
      <c r="L87" s="7">
        <f t="shared" si="24"/>
        <v>24.263019980347195</v>
      </c>
      <c r="M87" s="7"/>
      <c r="N87" s="7">
        <f>IF(H87=-9999,"",IF(M87&lt;&gt;"", L87*M87, $U$14*L87))</f>
        <v>35.100502246323281</v>
      </c>
      <c r="O87" s="8" t="str">
        <f t="shared" si="17"/>
        <v/>
      </c>
      <c r="P87" s="1"/>
      <c r="Q87" s="3">
        <v>70</v>
      </c>
      <c r="R87" s="38">
        <v>233</v>
      </c>
      <c r="S87" s="34">
        <v>0</v>
      </c>
      <c r="T87" s="37">
        <v>223.03</v>
      </c>
      <c r="U87" s="35">
        <v>188.48</v>
      </c>
      <c r="V87" s="35">
        <v>26.92</v>
      </c>
      <c r="X87" s="3">
        <f t="shared" si="23"/>
        <v>233</v>
      </c>
    </row>
    <row r="88" spans="1:24" x14ac:dyDescent="0.35">
      <c r="A88" s="12">
        <v>71</v>
      </c>
      <c r="B88" s="2">
        <v>180</v>
      </c>
      <c r="C88" s="3">
        <v>5</v>
      </c>
      <c r="D88" s="3">
        <v>2.5</v>
      </c>
      <c r="E88" s="53">
        <v>466</v>
      </c>
      <c r="F88" s="33">
        <v>0</v>
      </c>
      <c r="G88" s="54">
        <f t="shared" si="18"/>
        <v>200.85</v>
      </c>
      <c r="H88" s="54">
        <f t="shared" si="19"/>
        <v>170.71</v>
      </c>
      <c r="I88" s="55">
        <f t="shared" si="20"/>
        <v>25.44</v>
      </c>
      <c r="J88" s="13">
        <f t="shared" si="21"/>
        <v>175.41</v>
      </c>
      <c r="K88" s="7">
        <f t="shared" si="22"/>
        <v>145.27000000000001</v>
      </c>
      <c r="L88" s="7">
        <f t="shared" si="24"/>
        <v>20.747573483857636</v>
      </c>
      <c r="M88" s="7"/>
      <c r="N88" s="7">
        <f>IF(H88=-9999,"",IF(M88&lt;&gt;"", L88*M88, $U$15*L88))</f>
        <v>30.014822980229901</v>
      </c>
      <c r="O88" s="8" t="str">
        <f t="shared" si="17"/>
        <v/>
      </c>
      <c r="P88" s="1"/>
      <c r="Q88" s="3">
        <v>71</v>
      </c>
      <c r="R88" s="38">
        <v>638</v>
      </c>
      <c r="S88" s="34">
        <v>0</v>
      </c>
      <c r="T88" s="37">
        <v>216.49</v>
      </c>
      <c r="U88" s="35">
        <v>178.47</v>
      </c>
      <c r="V88" s="35">
        <v>25.47</v>
      </c>
      <c r="X88" s="3">
        <f t="shared" si="23"/>
        <v>638</v>
      </c>
    </row>
    <row r="89" spans="1:24" x14ac:dyDescent="0.35">
      <c r="A89" s="12">
        <v>72</v>
      </c>
      <c r="B89" s="2">
        <v>180</v>
      </c>
      <c r="C89" s="3">
        <v>5</v>
      </c>
      <c r="D89" s="3">
        <v>7.5</v>
      </c>
      <c r="E89" s="53">
        <v>359</v>
      </c>
      <c r="F89" s="33">
        <v>0</v>
      </c>
      <c r="G89" s="54">
        <f t="shared" si="18"/>
        <v>208.92</v>
      </c>
      <c r="H89" s="54">
        <f t="shared" si="19"/>
        <v>179.03</v>
      </c>
      <c r="I89" s="55">
        <f t="shared" si="20"/>
        <v>27.57</v>
      </c>
      <c r="J89" s="13">
        <f t="shared" si="21"/>
        <v>181.35</v>
      </c>
      <c r="K89" s="7">
        <f t="shared" si="22"/>
        <v>151.46</v>
      </c>
      <c r="L89" s="7">
        <f t="shared" si="24"/>
        <v>19.73458338835335</v>
      </c>
      <c r="M89" s="7"/>
      <c r="N89" s="7">
        <f>IF(H89=-9999,"",IF(M89&lt;&gt;"", L89*M89, $U$9*L89))</f>
        <v>23.286808398256952</v>
      </c>
      <c r="O89" s="7"/>
      <c r="P89" s="1"/>
      <c r="Q89" s="3">
        <v>72</v>
      </c>
      <c r="R89" s="38">
        <v>20</v>
      </c>
      <c r="S89" s="34">
        <v>0</v>
      </c>
      <c r="T89" s="35">
        <v>174.05</v>
      </c>
      <c r="U89" s="35">
        <v>144.77000000000001</v>
      </c>
      <c r="V89" s="35">
        <v>25.66</v>
      </c>
      <c r="X89" s="3">
        <f t="shared" si="23"/>
        <v>20</v>
      </c>
    </row>
    <row r="90" spans="1:24" x14ac:dyDescent="0.35">
      <c r="A90" s="12">
        <v>73</v>
      </c>
      <c r="B90" s="2">
        <v>180</v>
      </c>
      <c r="C90" s="3">
        <v>5</v>
      </c>
      <c r="D90" s="3">
        <v>12.5</v>
      </c>
      <c r="E90" s="53">
        <v>411</v>
      </c>
      <c r="F90" s="33">
        <v>0</v>
      </c>
      <c r="G90" s="54">
        <f t="shared" si="18"/>
        <v>182.31</v>
      </c>
      <c r="H90" s="54">
        <f t="shared" si="19"/>
        <v>156.6</v>
      </c>
      <c r="I90" s="55">
        <f t="shared" si="20"/>
        <v>25.15</v>
      </c>
      <c r="J90" s="13">
        <f t="shared" si="21"/>
        <v>157.16</v>
      </c>
      <c r="K90" s="7">
        <f t="shared" si="22"/>
        <v>131.44999999999999</v>
      </c>
      <c r="L90" s="7">
        <f t="shared" si="24"/>
        <v>19.558767592240404</v>
      </c>
      <c r="M90" s="7"/>
      <c r="N90" s="7">
        <f>IF(H90=-9999,"",IF(M90&lt;&gt;"", L90*M90, $U$10*L90))</f>
        <v>27.577862305058968</v>
      </c>
      <c r="O90" s="7"/>
      <c r="P90" s="1"/>
      <c r="Q90" s="3">
        <v>73</v>
      </c>
      <c r="R90" s="38">
        <v>201</v>
      </c>
      <c r="S90" s="34">
        <v>0</v>
      </c>
      <c r="T90" s="35">
        <v>225.07</v>
      </c>
      <c r="U90" s="35">
        <v>184.27</v>
      </c>
      <c r="V90" s="35">
        <v>27.66</v>
      </c>
      <c r="X90" s="3">
        <f t="shared" si="23"/>
        <v>201</v>
      </c>
    </row>
    <row r="91" spans="1:24" x14ac:dyDescent="0.35">
      <c r="A91" s="12">
        <v>74</v>
      </c>
      <c r="B91" s="2">
        <v>180</v>
      </c>
      <c r="C91" s="3">
        <v>5</v>
      </c>
      <c r="D91" s="3">
        <v>17.5</v>
      </c>
      <c r="E91" s="53">
        <v>545</v>
      </c>
      <c r="F91" s="33">
        <v>0</v>
      </c>
      <c r="G91" s="54">
        <f t="shared" si="18"/>
        <v>184.94</v>
      </c>
      <c r="H91" s="54">
        <f t="shared" si="19"/>
        <v>156.22</v>
      </c>
      <c r="I91" s="55">
        <f t="shared" si="20"/>
        <v>25.13</v>
      </c>
      <c r="J91" s="13">
        <f t="shared" si="21"/>
        <v>159.81</v>
      </c>
      <c r="K91" s="7">
        <f t="shared" si="22"/>
        <v>131.09</v>
      </c>
      <c r="L91" s="7">
        <f t="shared" si="24"/>
        <v>21.908612403692118</v>
      </c>
      <c r="M91" s="7"/>
      <c r="N91" s="7">
        <f>IF(H91=-9999,"",IF(M91&lt;&gt;"", L91*M91, $U$11*L91))</f>
        <v>31.037200912533372</v>
      </c>
      <c r="O91" s="7"/>
      <c r="P91" s="1"/>
      <c r="Q91" s="3">
        <v>74</v>
      </c>
      <c r="R91" s="38">
        <v>644</v>
      </c>
      <c r="S91" s="34">
        <v>0</v>
      </c>
      <c r="T91" s="35">
        <v>181.79</v>
      </c>
      <c r="U91" s="35">
        <v>153.58000000000001</v>
      </c>
      <c r="V91" s="35">
        <v>25.4</v>
      </c>
      <c r="X91" s="3">
        <f t="shared" si="23"/>
        <v>644</v>
      </c>
    </row>
    <row r="92" spans="1:24" x14ac:dyDescent="0.35">
      <c r="A92" s="12">
        <v>75</v>
      </c>
      <c r="B92" s="2">
        <v>180</v>
      </c>
      <c r="C92" s="3">
        <v>5</v>
      </c>
      <c r="D92" s="3">
        <v>22.5</v>
      </c>
      <c r="E92" s="53">
        <v>90</v>
      </c>
      <c r="F92" s="33">
        <v>0</v>
      </c>
      <c r="G92" s="54">
        <f t="shared" si="18"/>
        <v>203.09</v>
      </c>
      <c r="H92" s="54">
        <f t="shared" si="19"/>
        <v>170.52</v>
      </c>
      <c r="I92" s="55">
        <f t="shared" si="20"/>
        <v>27.55</v>
      </c>
      <c r="J92" s="13">
        <f t="shared" si="21"/>
        <v>175.54</v>
      </c>
      <c r="K92" s="7">
        <f t="shared" si="22"/>
        <v>142.97</v>
      </c>
      <c r="L92" s="7">
        <f t="shared" si="24"/>
        <v>22.781003007623973</v>
      </c>
      <c r="M92" s="7"/>
      <c r="N92" s="7">
        <f>IF(H92=-9999,"",IF(M92&lt;&gt;"", L92*M92, $U$12*L92))</f>
        <v>33.79182112038189</v>
      </c>
      <c r="O92" s="7"/>
      <c r="P92" s="1"/>
      <c r="Q92" s="3">
        <v>75</v>
      </c>
      <c r="R92" s="38">
        <v>514</v>
      </c>
      <c r="S92" s="34">
        <v>0</v>
      </c>
      <c r="T92" s="35">
        <v>141.94</v>
      </c>
      <c r="U92" s="35">
        <v>125.34</v>
      </c>
      <c r="V92" s="35">
        <v>25.09</v>
      </c>
      <c r="X92" s="3">
        <f t="shared" si="23"/>
        <v>514</v>
      </c>
    </row>
    <row r="93" spans="1:24" x14ac:dyDescent="0.35">
      <c r="A93" s="12">
        <v>76</v>
      </c>
      <c r="B93" s="2">
        <v>180</v>
      </c>
      <c r="C93" s="3">
        <v>5</v>
      </c>
      <c r="D93" s="3">
        <v>27.5</v>
      </c>
      <c r="E93" s="53">
        <v>441</v>
      </c>
      <c r="F93" s="33">
        <v>0</v>
      </c>
      <c r="G93" s="54">
        <f t="shared" si="18"/>
        <v>171.76</v>
      </c>
      <c r="H93" s="54">
        <f t="shared" si="19"/>
        <v>142.93</v>
      </c>
      <c r="I93" s="55">
        <f t="shared" si="20"/>
        <v>25.27</v>
      </c>
      <c r="J93" s="13">
        <f t="shared" si="21"/>
        <v>146.48999999999998</v>
      </c>
      <c r="K93" s="7">
        <f t="shared" si="22"/>
        <v>117.66000000000001</v>
      </c>
      <c r="L93" s="7">
        <f t="shared" si="24"/>
        <v>24.502804691483909</v>
      </c>
      <c r="M93" s="7"/>
      <c r="N93" s="7">
        <f>IF(H93=-9999,"",IF(M93&lt;&gt;"", L93*M93, $U$13*L93))</f>
        <v>35.692418842095826</v>
      </c>
      <c r="O93" s="7"/>
      <c r="P93" s="1"/>
      <c r="Q93" s="3">
        <v>76</v>
      </c>
      <c r="R93" s="38">
        <v>621</v>
      </c>
      <c r="S93" s="34">
        <v>0</v>
      </c>
      <c r="T93" s="35">
        <v>203.2</v>
      </c>
      <c r="U93" s="35">
        <v>169.07</v>
      </c>
      <c r="V93" s="35">
        <v>25.24</v>
      </c>
      <c r="X93" s="3">
        <f t="shared" si="23"/>
        <v>621</v>
      </c>
    </row>
    <row r="94" spans="1:24" x14ac:dyDescent="0.35">
      <c r="A94" s="12">
        <v>77</v>
      </c>
      <c r="B94" s="2">
        <v>180</v>
      </c>
      <c r="C94" s="3">
        <v>5</v>
      </c>
      <c r="D94" s="3">
        <v>32.5</v>
      </c>
      <c r="E94" s="53">
        <v>47</v>
      </c>
      <c r="F94" s="33">
        <v>0</v>
      </c>
      <c r="G94" s="54">
        <f t="shared" si="18"/>
        <v>172.67</v>
      </c>
      <c r="H94" s="54">
        <f t="shared" si="19"/>
        <v>144.29</v>
      </c>
      <c r="I94" s="55">
        <f t="shared" si="20"/>
        <v>26.22</v>
      </c>
      <c r="J94" s="13">
        <f t="shared" si="21"/>
        <v>146.44999999999999</v>
      </c>
      <c r="K94" s="7">
        <f t="shared" si="22"/>
        <v>118.07</v>
      </c>
      <c r="L94" s="7">
        <f t="shared" si="24"/>
        <v>24.036588464470228</v>
      </c>
      <c r="M94" s="7"/>
      <c r="N94" s="7">
        <f>IF(H94=-9999,"",IF(M94&lt;&gt;"", L94*M94, $U$14*L94))</f>
        <v>34.772931319945791</v>
      </c>
      <c r="O94" s="7"/>
      <c r="P94" s="1"/>
      <c r="Q94" s="3">
        <v>77</v>
      </c>
      <c r="R94" s="38">
        <v>547</v>
      </c>
      <c r="S94" s="34">
        <v>0</v>
      </c>
      <c r="T94" s="35">
        <v>182.07</v>
      </c>
      <c r="U94" s="35">
        <v>150.44</v>
      </c>
      <c r="V94" s="35">
        <v>25.48</v>
      </c>
      <c r="X94" s="3">
        <f t="shared" si="23"/>
        <v>547</v>
      </c>
    </row>
    <row r="95" spans="1:24" x14ac:dyDescent="0.35">
      <c r="A95" s="12">
        <v>78</v>
      </c>
      <c r="B95" s="2">
        <v>240</v>
      </c>
      <c r="C95" s="3">
        <v>5</v>
      </c>
      <c r="D95" s="3">
        <v>2.5</v>
      </c>
      <c r="E95" s="53">
        <v>226</v>
      </c>
      <c r="F95" s="33">
        <v>0</v>
      </c>
      <c r="G95" s="54">
        <f t="shared" si="18"/>
        <v>177.5</v>
      </c>
      <c r="H95" s="54">
        <f t="shared" si="19"/>
        <v>154.29</v>
      </c>
      <c r="I95" s="55">
        <f t="shared" si="20"/>
        <v>27.34</v>
      </c>
      <c r="J95" s="13">
        <f t="shared" si="21"/>
        <v>150.16</v>
      </c>
      <c r="K95" s="7">
        <f t="shared" si="22"/>
        <v>126.94999999999999</v>
      </c>
      <c r="L95" s="7">
        <f t="shared" si="24"/>
        <v>18.282788499409225</v>
      </c>
      <c r="M95" s="7"/>
      <c r="N95" s="7">
        <f>IF(H95=-9999,"",IF(M95&lt;&gt;"", L95*M95, $U$15*L95))</f>
        <v>26.449100701906275</v>
      </c>
      <c r="O95" s="7"/>
      <c r="P95" s="1"/>
      <c r="Q95" s="3">
        <v>78</v>
      </c>
      <c r="R95" s="38">
        <v>139</v>
      </c>
      <c r="S95" s="34">
        <v>0</v>
      </c>
      <c r="T95" s="35">
        <v>219.56</v>
      </c>
      <c r="U95" s="35">
        <v>180.07</v>
      </c>
      <c r="V95" s="35">
        <v>25.87</v>
      </c>
      <c r="X95" s="3">
        <f t="shared" si="23"/>
        <v>139</v>
      </c>
    </row>
    <row r="96" spans="1:24" x14ac:dyDescent="0.35">
      <c r="A96" s="12">
        <v>79</v>
      </c>
      <c r="B96" s="2">
        <v>240</v>
      </c>
      <c r="C96" s="3">
        <v>5</v>
      </c>
      <c r="D96" s="3">
        <v>7.5</v>
      </c>
      <c r="E96" s="53">
        <v>102</v>
      </c>
      <c r="F96" s="33">
        <v>0</v>
      </c>
      <c r="G96" s="54">
        <f t="shared" si="18"/>
        <v>210.04</v>
      </c>
      <c r="H96" s="54">
        <f t="shared" si="19"/>
        <v>180.93</v>
      </c>
      <c r="I96" s="55">
        <f t="shared" si="20"/>
        <v>27.47</v>
      </c>
      <c r="J96" s="13">
        <f t="shared" si="21"/>
        <v>182.57</v>
      </c>
      <c r="K96" s="7">
        <f t="shared" si="22"/>
        <v>153.46</v>
      </c>
      <c r="L96" s="7">
        <f t="shared" si="24"/>
        <v>18.969112472305476</v>
      </c>
      <c r="M96" s="7"/>
      <c r="N96" s="7">
        <f>IF(H96=-9999,"",IF(M96&lt;&gt;"", L96*M96, $U$9*L96))</f>
        <v>22.383552717320459</v>
      </c>
      <c r="O96" s="8" t="str">
        <f>IF(G104=1,1-M96/$B$4,"")</f>
        <v/>
      </c>
      <c r="P96" s="1"/>
      <c r="Q96" s="3">
        <v>79</v>
      </c>
      <c r="R96" s="38">
        <v>405</v>
      </c>
      <c r="S96" s="34">
        <v>0</v>
      </c>
      <c r="T96" s="37">
        <v>181.74</v>
      </c>
      <c r="U96" s="35">
        <v>161.02000000000001</v>
      </c>
      <c r="V96" s="35">
        <v>25.94</v>
      </c>
      <c r="X96" s="3">
        <f t="shared" si="23"/>
        <v>405</v>
      </c>
    </row>
    <row r="97" spans="1:24" x14ac:dyDescent="0.35">
      <c r="A97" s="12">
        <v>80</v>
      </c>
      <c r="B97" s="2">
        <v>240</v>
      </c>
      <c r="C97" s="3">
        <v>5</v>
      </c>
      <c r="D97" s="3">
        <v>12.5</v>
      </c>
      <c r="E97" s="53">
        <v>471</v>
      </c>
      <c r="F97" s="33">
        <v>0</v>
      </c>
      <c r="G97" s="54">
        <f t="shared" si="18"/>
        <v>201.83</v>
      </c>
      <c r="H97" s="54">
        <f t="shared" si="19"/>
        <v>173.11</v>
      </c>
      <c r="I97" s="55">
        <f t="shared" si="20"/>
        <v>25.48</v>
      </c>
      <c r="J97" s="13">
        <f t="shared" si="21"/>
        <v>176.35000000000002</v>
      </c>
      <c r="K97" s="7">
        <f t="shared" si="22"/>
        <v>147.63000000000002</v>
      </c>
      <c r="L97" s="7">
        <f t="shared" si="24"/>
        <v>19.454040506672083</v>
      </c>
      <c r="M97" s="7"/>
      <c r="N97" s="7">
        <f>IF(H97=-9999,"",IF(M97&lt;&gt;"", L97*M97, $U$10*L97))</f>
        <v>27.430197114407637</v>
      </c>
      <c r="O97" s="8" t="str">
        <f>IF(G105=1,1-M97/$B$4,"")</f>
        <v/>
      </c>
      <c r="P97" s="1"/>
      <c r="Q97" s="3">
        <v>80</v>
      </c>
      <c r="R97" s="39">
        <v>484</v>
      </c>
      <c r="S97" s="34">
        <v>0</v>
      </c>
      <c r="T97" s="36">
        <v>226.17</v>
      </c>
      <c r="U97" s="35">
        <v>190.82</v>
      </c>
      <c r="V97" s="35">
        <v>25.14</v>
      </c>
      <c r="X97" s="3">
        <f t="shared" si="23"/>
        <v>484</v>
      </c>
    </row>
    <row r="98" spans="1:24" x14ac:dyDescent="0.35">
      <c r="A98" s="12">
        <v>81</v>
      </c>
      <c r="B98" s="2">
        <v>240</v>
      </c>
      <c r="C98" s="3">
        <v>5</v>
      </c>
      <c r="D98" s="3">
        <v>17.5</v>
      </c>
      <c r="E98" s="53">
        <v>627</v>
      </c>
      <c r="F98" s="33">
        <v>0</v>
      </c>
      <c r="G98" s="54">
        <f t="shared" si="18"/>
        <v>180.61</v>
      </c>
      <c r="H98" s="54">
        <f t="shared" si="19"/>
        <v>155.32</v>
      </c>
      <c r="I98" s="55">
        <f t="shared" si="20"/>
        <v>25.43</v>
      </c>
      <c r="J98" s="13">
        <f t="shared" si="21"/>
        <v>155.18</v>
      </c>
      <c r="K98" s="7">
        <f t="shared" si="22"/>
        <v>129.88999999999999</v>
      </c>
      <c r="L98" s="7">
        <f t="shared" si="24"/>
        <v>19.470321040880766</v>
      </c>
      <c r="M98" s="7"/>
      <c r="N98" s="7">
        <f>IF(H98=-9999,"",IF(M98&lt;&gt;"", L98*M98, $U$11*L98))</f>
        <v>27.582954814404527</v>
      </c>
      <c r="O98" s="8" t="str">
        <f>IF(G106=1,1-M98/$B$4,"")</f>
        <v/>
      </c>
      <c r="P98" s="1"/>
      <c r="Q98" s="3">
        <v>81</v>
      </c>
      <c r="R98" s="39">
        <v>34</v>
      </c>
      <c r="S98" s="34">
        <v>0</v>
      </c>
      <c r="T98" s="36">
        <v>227.2</v>
      </c>
      <c r="U98" s="35">
        <v>187.7</v>
      </c>
      <c r="V98" s="35">
        <v>26.01</v>
      </c>
      <c r="X98" s="3">
        <f t="shared" si="23"/>
        <v>34</v>
      </c>
    </row>
    <row r="99" spans="1:24" x14ac:dyDescent="0.35">
      <c r="A99" s="12">
        <v>82</v>
      </c>
      <c r="B99" s="2">
        <v>240</v>
      </c>
      <c r="C99" s="3">
        <v>5</v>
      </c>
      <c r="D99" s="3">
        <v>22.5</v>
      </c>
      <c r="E99" s="53">
        <v>270</v>
      </c>
      <c r="F99" s="33">
        <v>0</v>
      </c>
      <c r="G99" s="54">
        <f t="shared" si="18"/>
        <v>184.87</v>
      </c>
      <c r="H99" s="54">
        <f t="shared" si="19"/>
        <v>155.52000000000001</v>
      </c>
      <c r="I99" s="55">
        <f t="shared" si="20"/>
        <v>26.23</v>
      </c>
      <c r="J99" s="13">
        <f t="shared" si="21"/>
        <v>158.64000000000001</v>
      </c>
      <c r="K99" s="7">
        <f t="shared" si="22"/>
        <v>129.29000000000002</v>
      </c>
      <c r="L99" s="7">
        <f t="shared" si="24"/>
        <v>22.700904942377591</v>
      </c>
      <c r="M99" s="7"/>
      <c r="N99" s="7">
        <f>IF(H99=-9999,"",IF(M99&lt;&gt;"", L99*M99, $U$12*L99))</f>
        <v>33.673008990293127</v>
      </c>
      <c r="O99" s="8" t="str">
        <f>IF(G107=1,1-M99/$B$4,"")</f>
        <v/>
      </c>
      <c r="P99" s="1"/>
      <c r="Q99" s="3">
        <v>82</v>
      </c>
      <c r="R99" s="39">
        <v>342</v>
      </c>
      <c r="S99" s="34">
        <v>0</v>
      </c>
      <c r="T99" s="36">
        <v>167.81</v>
      </c>
      <c r="U99" s="35">
        <v>138.61000000000001</v>
      </c>
      <c r="V99" s="35">
        <v>27.33</v>
      </c>
      <c r="X99" s="3">
        <f t="shared" si="23"/>
        <v>342</v>
      </c>
    </row>
    <row r="100" spans="1:24" x14ac:dyDescent="0.35">
      <c r="A100" s="12">
        <v>83</v>
      </c>
      <c r="B100" s="2">
        <v>240</v>
      </c>
      <c r="C100" s="3">
        <v>5</v>
      </c>
      <c r="D100" s="3">
        <v>27.5</v>
      </c>
      <c r="E100" s="53">
        <v>518</v>
      </c>
      <c r="F100" s="33">
        <v>0</v>
      </c>
      <c r="G100" s="54">
        <f t="shared" si="18"/>
        <v>174.55</v>
      </c>
      <c r="H100" s="54">
        <f t="shared" si="19"/>
        <v>145.97</v>
      </c>
      <c r="I100" s="55">
        <f t="shared" si="20"/>
        <v>25.64</v>
      </c>
      <c r="J100" s="13">
        <f t="shared" si="21"/>
        <v>148.91000000000003</v>
      </c>
      <c r="K100" s="7">
        <f t="shared" si="22"/>
        <v>120.33</v>
      </c>
      <c r="L100" s="7">
        <f t="shared" si="24"/>
        <v>23.751350452921155</v>
      </c>
      <c r="M100" s="7"/>
      <c r="N100" s="7">
        <f>IF(H100=-9999,"",IF(M100&lt;&gt;"", L100*M100, $U$13*L100))</f>
        <v>34.597800501005601</v>
      </c>
      <c r="O100" s="8" t="str">
        <f>IF(F116=1,1-M100/$B$4,"")</f>
        <v/>
      </c>
      <c r="P100" s="1"/>
      <c r="Q100" s="3">
        <v>83</v>
      </c>
      <c r="R100" s="39">
        <v>13</v>
      </c>
      <c r="S100" s="34">
        <v>0</v>
      </c>
      <c r="T100" s="36">
        <v>245.31</v>
      </c>
      <c r="U100" s="35">
        <v>202.07</v>
      </c>
      <c r="V100" s="35">
        <v>25.86</v>
      </c>
      <c r="X100" s="3">
        <f t="shared" si="23"/>
        <v>13</v>
      </c>
    </row>
    <row r="101" spans="1:24" x14ac:dyDescent="0.35">
      <c r="A101" s="12">
        <v>84</v>
      </c>
      <c r="B101" s="2">
        <v>240</v>
      </c>
      <c r="C101" s="3">
        <v>5</v>
      </c>
      <c r="D101" s="3">
        <v>32.5</v>
      </c>
      <c r="E101" s="53">
        <v>124</v>
      </c>
      <c r="F101" s="33">
        <v>0</v>
      </c>
      <c r="G101" s="54">
        <f t="shared" si="18"/>
        <v>165.52</v>
      </c>
      <c r="H101" s="54">
        <f t="shared" si="19"/>
        <v>139.38999999999999</v>
      </c>
      <c r="I101" s="55">
        <f t="shared" si="20"/>
        <v>26.37</v>
      </c>
      <c r="J101" s="13">
        <f t="shared" si="21"/>
        <v>139.15</v>
      </c>
      <c r="K101" s="7">
        <f t="shared" si="22"/>
        <v>113.01999999999998</v>
      </c>
      <c r="L101" s="7">
        <f t="shared" si="24"/>
        <v>23.119801804990292</v>
      </c>
      <c r="M101" s="7"/>
      <c r="N101" s="7">
        <f>IF(H101=-9999,"",IF(M101&lt;&gt;"", L101*M101, $U$14*L101))</f>
        <v>33.44664661892589</v>
      </c>
      <c r="O101" s="8" t="str">
        <f>IF(F117=1,1-M101/$B$4,"")</f>
        <v/>
      </c>
      <c r="P101" s="1"/>
      <c r="Q101" s="3">
        <v>84</v>
      </c>
      <c r="R101" s="39">
        <v>105</v>
      </c>
      <c r="S101" s="34">
        <v>0</v>
      </c>
      <c r="T101" s="36">
        <v>224.75</v>
      </c>
      <c r="U101" s="35">
        <v>189.92</v>
      </c>
      <c r="V101" s="35">
        <v>27.47</v>
      </c>
      <c r="X101" s="3">
        <f t="shared" si="23"/>
        <v>105</v>
      </c>
    </row>
    <row r="102" spans="1:24" x14ac:dyDescent="0.35">
      <c r="A102" s="12">
        <v>85</v>
      </c>
      <c r="B102" s="2">
        <v>300</v>
      </c>
      <c r="C102" s="3">
        <v>5</v>
      </c>
      <c r="D102" s="3">
        <v>2.5</v>
      </c>
      <c r="E102" s="53">
        <v>60</v>
      </c>
      <c r="F102" s="33">
        <v>0</v>
      </c>
      <c r="G102" s="54">
        <f t="shared" si="18"/>
        <v>177.96</v>
      </c>
      <c r="H102" s="54">
        <f t="shared" si="19"/>
        <v>154.04</v>
      </c>
      <c r="I102" s="55">
        <f t="shared" si="20"/>
        <v>26.2</v>
      </c>
      <c r="J102" s="13">
        <f t="shared" si="21"/>
        <v>151.76000000000002</v>
      </c>
      <c r="K102" s="7">
        <f t="shared" si="22"/>
        <v>127.83999999999999</v>
      </c>
      <c r="L102" s="7">
        <f t="shared" si="24"/>
        <v>18.71088861076348</v>
      </c>
      <c r="M102" s="7"/>
      <c r="N102" s="7">
        <f>IF(H102=-9999,"",IF(M102&lt;&gt;"", L102*M102, $U$15*L102))</f>
        <v>27.06841886314146</v>
      </c>
      <c r="O102" s="8" t="str">
        <f>IF(F118=1,1-M102/$B$4,"")</f>
        <v/>
      </c>
      <c r="P102" s="1"/>
      <c r="Q102" s="3">
        <v>85</v>
      </c>
      <c r="R102" s="39">
        <v>490</v>
      </c>
      <c r="S102" s="34">
        <v>0</v>
      </c>
      <c r="T102" s="36">
        <v>177.34</v>
      </c>
      <c r="U102" s="35">
        <v>150.51</v>
      </c>
      <c r="V102" s="35">
        <v>25.59</v>
      </c>
      <c r="X102" s="3">
        <f t="shared" si="23"/>
        <v>490</v>
      </c>
    </row>
    <row r="103" spans="1:24" x14ac:dyDescent="0.35">
      <c r="A103" s="12">
        <v>86</v>
      </c>
      <c r="B103" s="2">
        <v>300</v>
      </c>
      <c r="C103" s="3">
        <v>5</v>
      </c>
      <c r="D103" s="3">
        <v>7.5</v>
      </c>
      <c r="E103" s="53">
        <v>172</v>
      </c>
      <c r="F103" s="33">
        <v>0</v>
      </c>
      <c r="G103" s="54">
        <f t="shared" si="18"/>
        <v>182.14</v>
      </c>
      <c r="H103" s="54">
        <f t="shared" si="19"/>
        <v>157.37</v>
      </c>
      <c r="I103" s="55">
        <f t="shared" si="20"/>
        <v>27.23</v>
      </c>
      <c r="J103" s="13">
        <f t="shared" si="21"/>
        <v>154.91</v>
      </c>
      <c r="K103" s="7">
        <f t="shared" si="22"/>
        <v>130.14000000000001</v>
      </c>
      <c r="L103" s="7">
        <f t="shared" si="24"/>
        <v>19.033348701398477</v>
      </c>
      <c r="M103" s="7"/>
      <c r="N103" s="7">
        <f>IF(H103=-9999,"",IF(M103&lt;&gt;"", L103*M103, $U$9*L103))</f>
        <v>22.459351467650201</v>
      </c>
      <c r="O103" s="8" t="str">
        <f t="shared" ref="O103:O109" si="25">IF(F114=1,1-M103/$B$4,"")</f>
        <v/>
      </c>
      <c r="P103" s="1"/>
      <c r="Q103" s="3">
        <v>86</v>
      </c>
      <c r="R103" s="38">
        <v>31</v>
      </c>
      <c r="S103" s="34">
        <v>0</v>
      </c>
      <c r="T103" s="37">
        <v>195.69</v>
      </c>
      <c r="U103" s="35">
        <v>161.63999999999999</v>
      </c>
      <c r="V103" s="35">
        <v>26.21</v>
      </c>
      <c r="X103" s="3">
        <f t="shared" si="23"/>
        <v>31</v>
      </c>
    </row>
    <row r="104" spans="1:24" x14ac:dyDescent="0.35">
      <c r="A104" s="12">
        <v>87</v>
      </c>
      <c r="B104" s="2">
        <v>300</v>
      </c>
      <c r="C104" s="3">
        <v>5</v>
      </c>
      <c r="D104" s="3">
        <v>12.5</v>
      </c>
      <c r="E104" s="53">
        <v>529</v>
      </c>
      <c r="F104" s="33">
        <v>0</v>
      </c>
      <c r="G104" s="54">
        <f t="shared" si="18"/>
        <v>207.79</v>
      </c>
      <c r="H104" s="54">
        <f t="shared" si="19"/>
        <v>178.37</v>
      </c>
      <c r="I104" s="55">
        <f t="shared" si="20"/>
        <v>25.37</v>
      </c>
      <c r="J104" s="13">
        <f t="shared" si="21"/>
        <v>182.42</v>
      </c>
      <c r="K104" s="7">
        <f t="shared" si="22"/>
        <v>153</v>
      </c>
      <c r="L104" s="7">
        <f t="shared" si="24"/>
        <v>19.228758169934633</v>
      </c>
      <c r="M104" s="7"/>
      <c r="N104" s="7">
        <f>IF(H104=-9999,"",IF(M104&lt;&gt;"", L104*M104, $U$10*L104))</f>
        <v>27.11254901960783</v>
      </c>
      <c r="O104" s="8" t="str">
        <f t="shared" si="25"/>
        <v/>
      </c>
      <c r="P104" s="1"/>
      <c r="Q104" s="3">
        <v>87</v>
      </c>
      <c r="R104" s="38">
        <v>576</v>
      </c>
      <c r="S104" s="34">
        <v>0</v>
      </c>
      <c r="T104" s="37">
        <v>189.85</v>
      </c>
      <c r="U104" s="35">
        <v>160.69999999999999</v>
      </c>
      <c r="V104" s="35">
        <v>25.18</v>
      </c>
      <c r="X104" s="3">
        <f t="shared" si="23"/>
        <v>576</v>
      </c>
    </row>
    <row r="105" spans="1:24" x14ac:dyDescent="0.35">
      <c r="A105" s="12">
        <v>88</v>
      </c>
      <c r="B105" s="2">
        <v>300</v>
      </c>
      <c r="C105" s="3">
        <v>5</v>
      </c>
      <c r="D105" s="3">
        <v>17.5</v>
      </c>
      <c r="E105" s="53">
        <v>179</v>
      </c>
      <c r="F105" s="33">
        <v>0</v>
      </c>
      <c r="G105" s="54">
        <f t="shared" si="18"/>
        <v>202.03</v>
      </c>
      <c r="H105" s="54">
        <f t="shared" si="19"/>
        <v>173.67</v>
      </c>
      <c r="I105" s="55">
        <f t="shared" si="20"/>
        <v>27.04</v>
      </c>
      <c r="J105" s="13">
        <f t="shared" si="21"/>
        <v>174.99</v>
      </c>
      <c r="K105" s="7">
        <f t="shared" si="22"/>
        <v>146.63</v>
      </c>
      <c r="L105" s="7">
        <f t="shared" si="24"/>
        <v>19.341198936097669</v>
      </c>
      <c r="M105" s="7"/>
      <c r="N105" s="7">
        <f>IF(H105=-9999,"",IF(M105&lt;&gt;"", L105*M105, $U$11*L105))</f>
        <v>27.400031832585434</v>
      </c>
      <c r="O105" s="8" t="str">
        <f t="shared" si="25"/>
        <v/>
      </c>
      <c r="P105" s="1"/>
      <c r="Q105" s="3">
        <v>88</v>
      </c>
      <c r="R105" s="38">
        <v>181</v>
      </c>
      <c r="S105" s="34">
        <v>0</v>
      </c>
      <c r="T105" s="37">
        <v>208.6</v>
      </c>
      <c r="U105" s="35">
        <v>172.74</v>
      </c>
      <c r="V105" s="35">
        <v>27.48</v>
      </c>
      <c r="X105" s="3">
        <f t="shared" si="23"/>
        <v>181</v>
      </c>
    </row>
    <row r="106" spans="1:24" x14ac:dyDescent="0.35">
      <c r="A106" s="12">
        <v>89</v>
      </c>
      <c r="B106" s="2">
        <v>300</v>
      </c>
      <c r="C106" s="3">
        <v>5</v>
      </c>
      <c r="D106" s="3">
        <v>22.5</v>
      </c>
      <c r="E106" s="53">
        <v>328</v>
      </c>
      <c r="F106" s="33">
        <v>0</v>
      </c>
      <c r="G106" s="54">
        <f t="shared" si="18"/>
        <v>211.83</v>
      </c>
      <c r="H106" s="54">
        <f t="shared" si="19"/>
        <v>181.3</v>
      </c>
      <c r="I106" s="55">
        <f t="shared" si="20"/>
        <v>27.29</v>
      </c>
      <c r="J106" s="13">
        <f t="shared" si="21"/>
        <v>184.54000000000002</v>
      </c>
      <c r="K106" s="7">
        <f t="shared" si="22"/>
        <v>154.01000000000002</v>
      </c>
      <c r="L106" s="7">
        <f t="shared" si="24"/>
        <v>19.823388091682357</v>
      </c>
      <c r="M106" s="7"/>
      <c r="N106" s="7">
        <f>IF(H106=-9999,"",IF(M106&lt;&gt;"", L106*M106, $U$12*L106))</f>
        <v>29.4046923293877</v>
      </c>
      <c r="O106" s="8" t="str">
        <f t="shared" si="25"/>
        <v/>
      </c>
      <c r="P106" s="1"/>
      <c r="Q106" s="3">
        <v>89</v>
      </c>
      <c r="R106" s="38">
        <v>570</v>
      </c>
      <c r="S106" s="34">
        <v>0</v>
      </c>
      <c r="T106" s="37">
        <v>203.58</v>
      </c>
      <c r="U106" s="35">
        <v>172.26</v>
      </c>
      <c r="V106" s="35">
        <v>25.39</v>
      </c>
      <c r="X106" s="3">
        <f t="shared" si="23"/>
        <v>570</v>
      </c>
    </row>
    <row r="107" spans="1:24" x14ac:dyDescent="0.35">
      <c r="A107" s="12">
        <v>90</v>
      </c>
      <c r="B107" s="2">
        <v>300</v>
      </c>
      <c r="C107" s="3">
        <v>5</v>
      </c>
      <c r="D107" s="3">
        <v>27.5</v>
      </c>
      <c r="E107" s="53">
        <v>565</v>
      </c>
      <c r="F107" s="33">
        <v>0</v>
      </c>
      <c r="G107" s="54">
        <f t="shared" si="18"/>
        <v>185.08</v>
      </c>
      <c r="H107" s="54">
        <f t="shared" si="19"/>
        <v>156.62</v>
      </c>
      <c r="I107" s="55">
        <f t="shared" si="20"/>
        <v>25.32</v>
      </c>
      <c r="J107" s="13">
        <f t="shared" si="21"/>
        <v>159.76000000000002</v>
      </c>
      <c r="K107" s="7">
        <f t="shared" si="22"/>
        <v>131.30000000000001</v>
      </c>
      <c r="L107" s="7">
        <f t="shared" si="24"/>
        <v>21.67555217060168</v>
      </c>
      <c r="M107" s="7"/>
      <c r="N107" s="7">
        <f>IF(H107=-9999,"",IF(M107&lt;&gt;"", L107*M107, $U$13*L107))</f>
        <v>31.574054335734964</v>
      </c>
      <c r="O107" s="8" t="str">
        <f t="shared" si="25"/>
        <v/>
      </c>
      <c r="P107" s="1"/>
      <c r="Q107" s="3">
        <v>90</v>
      </c>
      <c r="R107" s="38">
        <v>96</v>
      </c>
      <c r="S107" s="34">
        <v>0</v>
      </c>
      <c r="T107" s="37">
        <v>223.66</v>
      </c>
      <c r="U107" s="35">
        <v>190.14</v>
      </c>
      <c r="V107" s="35">
        <v>27.6</v>
      </c>
      <c r="X107" s="3">
        <f t="shared" si="23"/>
        <v>96</v>
      </c>
    </row>
    <row r="108" spans="1:24" x14ac:dyDescent="0.35">
      <c r="A108" s="12">
        <v>91</v>
      </c>
      <c r="B108" s="2">
        <v>300</v>
      </c>
      <c r="C108" s="3">
        <v>5</v>
      </c>
      <c r="D108" s="3">
        <v>32.5</v>
      </c>
      <c r="E108" s="53">
        <v>470</v>
      </c>
      <c r="F108" s="33">
        <v>0</v>
      </c>
      <c r="G108" s="54">
        <f t="shared" si="18"/>
        <v>192.85</v>
      </c>
      <c r="H108" s="54">
        <f t="shared" si="19"/>
        <v>161.02000000000001</v>
      </c>
      <c r="I108" s="55">
        <f t="shared" si="20"/>
        <v>25.76</v>
      </c>
      <c r="J108" s="13">
        <f t="shared" si="21"/>
        <v>167.09</v>
      </c>
      <c r="K108" s="7">
        <f t="shared" si="22"/>
        <v>135.26000000000002</v>
      </c>
      <c r="L108" s="7">
        <f t="shared" si="24"/>
        <v>23.532456010646147</v>
      </c>
      <c r="M108" s="7"/>
      <c r="N108" s="7">
        <f>IF(H108=-9999,"",IF(M108&lt;&gt;"", L108*M108, $U$14*L108))</f>
        <v>34.043619703245575</v>
      </c>
      <c r="O108" s="8" t="str">
        <f t="shared" si="25"/>
        <v/>
      </c>
      <c r="P108" s="1"/>
      <c r="Q108" s="3">
        <v>91</v>
      </c>
      <c r="R108" s="38">
        <v>592</v>
      </c>
      <c r="S108" s="34">
        <v>0</v>
      </c>
      <c r="T108" s="37">
        <v>168.77</v>
      </c>
      <c r="U108" s="35">
        <v>138.04</v>
      </c>
      <c r="V108" s="35">
        <v>25.26</v>
      </c>
      <c r="X108" s="3">
        <f t="shared" si="23"/>
        <v>592</v>
      </c>
    </row>
    <row r="109" spans="1:24" x14ac:dyDescent="0.35">
      <c r="A109" s="12">
        <v>92</v>
      </c>
      <c r="B109" s="2">
        <v>0</v>
      </c>
      <c r="C109" s="3">
        <v>12</v>
      </c>
      <c r="D109" s="3">
        <v>2.5</v>
      </c>
      <c r="E109" s="53">
        <v>592</v>
      </c>
      <c r="F109" s="33">
        <v>0</v>
      </c>
      <c r="G109" s="54">
        <f t="shared" si="18"/>
        <v>168.77</v>
      </c>
      <c r="H109" s="54">
        <f t="shared" si="19"/>
        <v>138.04</v>
      </c>
      <c r="I109" s="55">
        <f t="shared" si="20"/>
        <v>25.26</v>
      </c>
      <c r="J109" s="13">
        <f t="shared" si="21"/>
        <v>143.51000000000002</v>
      </c>
      <c r="K109" s="7">
        <f t="shared" si="22"/>
        <v>112.77999999999999</v>
      </c>
      <c r="L109" s="7">
        <f t="shared" si="24"/>
        <v>27.247738960808686</v>
      </c>
      <c r="M109" s="7"/>
      <c r="N109" s="7">
        <f>IF(H109=-9999,"",IF(M109&lt;&gt;"", L109*M109, $U$15*L109))</f>
        <v>39.418395705719142</v>
      </c>
      <c r="O109" s="8" t="str">
        <f t="shared" si="25"/>
        <v/>
      </c>
      <c r="P109" s="1"/>
      <c r="Q109" s="3">
        <v>92</v>
      </c>
      <c r="R109" s="38">
        <v>497</v>
      </c>
      <c r="S109" s="34">
        <v>0</v>
      </c>
      <c r="T109" s="37">
        <v>169.56</v>
      </c>
      <c r="U109" s="35">
        <v>143.78</v>
      </c>
      <c r="V109" s="35">
        <v>25.16</v>
      </c>
      <c r="X109" s="3">
        <f t="shared" si="23"/>
        <v>497</v>
      </c>
    </row>
    <row r="110" spans="1:24" x14ac:dyDescent="0.35">
      <c r="A110" s="12">
        <v>93</v>
      </c>
      <c r="B110" s="2">
        <v>0</v>
      </c>
      <c r="C110" s="3">
        <v>12</v>
      </c>
      <c r="D110" s="3">
        <v>7.5</v>
      </c>
      <c r="E110" s="53">
        <v>35</v>
      </c>
      <c r="F110" s="33">
        <v>0</v>
      </c>
      <c r="G110" s="54">
        <f t="shared" si="18"/>
        <v>189.18</v>
      </c>
      <c r="H110" s="54">
        <f t="shared" si="19"/>
        <v>159.13999999999999</v>
      </c>
      <c r="I110" s="55">
        <f t="shared" si="20"/>
        <v>26.07</v>
      </c>
      <c r="J110" s="13">
        <f t="shared" si="21"/>
        <v>163.11000000000001</v>
      </c>
      <c r="K110" s="7">
        <f t="shared" si="22"/>
        <v>133.07</v>
      </c>
      <c r="L110" s="7">
        <f t="shared" si="24"/>
        <v>22.574584804989872</v>
      </c>
      <c r="M110" s="7"/>
      <c r="N110" s="7">
        <f>IF(H110=-9999,"",IF(M110&lt;&gt;"", L110*M110, $U$9*L110))</f>
        <v>26.638010069888047</v>
      </c>
      <c r="O110" s="7"/>
      <c r="P110" s="1"/>
      <c r="Q110" s="3">
        <v>93</v>
      </c>
      <c r="R110" s="38">
        <v>447</v>
      </c>
      <c r="S110" s="34">
        <v>0</v>
      </c>
      <c r="T110" s="37">
        <v>195.93</v>
      </c>
      <c r="U110" s="35">
        <v>161.41999999999999</v>
      </c>
      <c r="V110" s="35">
        <v>25.65</v>
      </c>
      <c r="X110" s="3">
        <f t="shared" si="23"/>
        <v>447</v>
      </c>
    </row>
    <row r="111" spans="1:24" x14ac:dyDescent="0.35">
      <c r="A111" s="12">
        <v>94</v>
      </c>
      <c r="B111" s="2">
        <v>0</v>
      </c>
      <c r="C111" s="3">
        <v>12</v>
      </c>
      <c r="D111" s="3">
        <v>12.5</v>
      </c>
      <c r="E111" s="53">
        <v>267</v>
      </c>
      <c r="F111" s="33">
        <v>0</v>
      </c>
      <c r="G111" s="54">
        <f t="shared" si="18"/>
        <v>211.62</v>
      </c>
      <c r="H111" s="54">
        <f t="shared" si="19"/>
        <v>180.06</v>
      </c>
      <c r="I111" s="55">
        <f t="shared" si="20"/>
        <v>25.84</v>
      </c>
      <c r="J111" s="13">
        <f t="shared" si="21"/>
        <v>185.78</v>
      </c>
      <c r="K111" s="7">
        <f t="shared" si="22"/>
        <v>154.22</v>
      </c>
      <c r="L111" s="7">
        <f t="shared" si="24"/>
        <v>20.464271819478668</v>
      </c>
      <c r="M111" s="7"/>
      <c r="N111" s="7">
        <f>IF(H111=-9999,"",IF(M111&lt;&gt;"", L111*M111, $U$10*L111))</f>
        <v>28.85462326546492</v>
      </c>
      <c r="O111" s="7"/>
      <c r="P111" s="1"/>
      <c r="Q111" s="3">
        <v>94</v>
      </c>
      <c r="R111" s="38">
        <v>393</v>
      </c>
      <c r="S111" s="34">
        <v>0</v>
      </c>
      <c r="T111" s="37">
        <v>206.08</v>
      </c>
      <c r="U111" s="35">
        <v>169.69</v>
      </c>
      <c r="V111" s="35">
        <v>25.42</v>
      </c>
      <c r="X111" s="3">
        <f t="shared" si="23"/>
        <v>393</v>
      </c>
    </row>
    <row r="112" spans="1:24" x14ac:dyDescent="0.35">
      <c r="A112" s="12">
        <v>95</v>
      </c>
      <c r="B112" s="2">
        <v>0</v>
      </c>
      <c r="C112" s="3">
        <v>12</v>
      </c>
      <c r="D112" s="3">
        <v>17.5</v>
      </c>
      <c r="E112" s="53">
        <v>576</v>
      </c>
      <c r="F112" s="33">
        <v>0</v>
      </c>
      <c r="G112" s="54">
        <f t="shared" si="18"/>
        <v>189.85</v>
      </c>
      <c r="H112" s="54">
        <f t="shared" si="19"/>
        <v>160.69999999999999</v>
      </c>
      <c r="I112" s="55">
        <f t="shared" si="20"/>
        <v>25.18</v>
      </c>
      <c r="J112" s="13">
        <f t="shared" si="21"/>
        <v>164.67</v>
      </c>
      <c r="K112" s="7">
        <f t="shared" si="22"/>
        <v>135.51999999999998</v>
      </c>
      <c r="L112" s="7">
        <f t="shared" si="24"/>
        <v>21.509740259740269</v>
      </c>
      <c r="M112" s="7"/>
      <c r="N112" s="7">
        <f>IF(H112=-9999,"",IF(M112&lt;&gt;"", L112*M112, $U$11*L112))</f>
        <v>30.472132041801963</v>
      </c>
      <c r="O112" s="7"/>
      <c r="P112" s="1"/>
      <c r="Q112" s="3">
        <v>95</v>
      </c>
      <c r="R112" s="38">
        <v>35</v>
      </c>
      <c r="S112" s="34">
        <v>0</v>
      </c>
      <c r="T112" s="37">
        <v>189.18</v>
      </c>
      <c r="U112" s="35">
        <v>159.13999999999999</v>
      </c>
      <c r="V112" s="35">
        <v>26.07</v>
      </c>
      <c r="X112" s="3">
        <f t="shared" si="23"/>
        <v>35</v>
      </c>
    </row>
    <row r="113" spans="1:24" x14ac:dyDescent="0.35">
      <c r="A113" s="12">
        <v>96</v>
      </c>
      <c r="B113" s="2">
        <v>0</v>
      </c>
      <c r="C113" s="3">
        <v>12</v>
      </c>
      <c r="D113" s="3">
        <v>22.5</v>
      </c>
      <c r="E113" s="53">
        <v>13</v>
      </c>
      <c r="F113" s="33">
        <v>0</v>
      </c>
      <c r="G113" s="54">
        <f t="shared" si="18"/>
        <v>245.31</v>
      </c>
      <c r="H113" s="54">
        <f t="shared" si="19"/>
        <v>202.07</v>
      </c>
      <c r="I113" s="55">
        <f t="shared" si="20"/>
        <v>25.86</v>
      </c>
      <c r="J113" s="13">
        <f t="shared" si="21"/>
        <v>219.45</v>
      </c>
      <c r="K113" s="7">
        <f t="shared" si="22"/>
        <v>176.20999999999998</v>
      </c>
      <c r="L113" s="7">
        <f t="shared" si="24"/>
        <v>24.538902445945187</v>
      </c>
      <c r="M113" s="7"/>
      <c r="N113" s="7">
        <f>IF(H113=-9999,"",IF(M113&lt;&gt;"", L113*M113, $U$12*L113))</f>
        <v>36.399371953305725</v>
      </c>
      <c r="O113" s="7"/>
      <c r="P113" s="1"/>
      <c r="Q113" s="3">
        <v>96</v>
      </c>
      <c r="R113" s="38">
        <v>267</v>
      </c>
      <c r="S113" s="34">
        <v>0</v>
      </c>
      <c r="T113" s="37">
        <v>211.62</v>
      </c>
      <c r="U113" s="35">
        <v>180.06</v>
      </c>
      <c r="V113" s="35">
        <v>25.84</v>
      </c>
      <c r="X113" s="3">
        <f t="shared" si="23"/>
        <v>267</v>
      </c>
    </row>
    <row r="114" spans="1:24" x14ac:dyDescent="0.35">
      <c r="A114" s="12">
        <v>97</v>
      </c>
      <c r="B114" s="2">
        <v>0</v>
      </c>
      <c r="C114" s="3">
        <v>12</v>
      </c>
      <c r="D114" s="3">
        <v>27.5</v>
      </c>
      <c r="E114" s="53">
        <v>31</v>
      </c>
      <c r="F114" s="33">
        <v>0</v>
      </c>
      <c r="G114" s="54">
        <f t="shared" si="18"/>
        <v>195.69</v>
      </c>
      <c r="H114" s="54">
        <f t="shared" si="19"/>
        <v>161.63999999999999</v>
      </c>
      <c r="I114" s="55">
        <f t="shared" si="20"/>
        <v>26.21</v>
      </c>
      <c r="J114" s="13">
        <f t="shared" si="21"/>
        <v>169.48</v>
      </c>
      <c r="K114" s="7">
        <f t="shared" si="22"/>
        <v>135.42999999999998</v>
      </c>
      <c r="L114" s="7">
        <f t="shared" si="24"/>
        <v>25.142139850845467</v>
      </c>
      <c r="M114" s="7"/>
      <c r="N114" s="7">
        <f>IF(H114=-9999,"",IF(M114&lt;&gt;"", L114*M114, $U$13*L114))</f>
        <v>36.62371705777894</v>
      </c>
      <c r="O114" s="7"/>
      <c r="P114" s="1"/>
      <c r="Q114" s="3">
        <v>97</v>
      </c>
      <c r="R114" s="38">
        <v>580</v>
      </c>
      <c r="S114" s="34">
        <v>0</v>
      </c>
      <c r="T114" s="37">
        <v>202.42</v>
      </c>
      <c r="U114" s="35">
        <v>167.86</v>
      </c>
      <c r="V114" s="35">
        <v>25.2</v>
      </c>
      <c r="X114" s="3">
        <f t="shared" si="23"/>
        <v>580</v>
      </c>
    </row>
    <row r="115" spans="1:24" x14ac:dyDescent="0.35">
      <c r="A115" s="12">
        <v>98</v>
      </c>
      <c r="B115" s="2">
        <v>0</v>
      </c>
      <c r="C115" s="3">
        <v>12</v>
      </c>
      <c r="D115" s="3">
        <v>32.5</v>
      </c>
      <c r="E115" s="53">
        <v>547</v>
      </c>
      <c r="F115" s="33">
        <v>0</v>
      </c>
      <c r="G115" s="54">
        <f t="shared" si="18"/>
        <v>182.07</v>
      </c>
      <c r="H115" s="54">
        <f t="shared" si="19"/>
        <v>150.44</v>
      </c>
      <c r="I115" s="55">
        <f t="shared" si="20"/>
        <v>25.48</v>
      </c>
      <c r="J115" s="13">
        <f t="shared" si="21"/>
        <v>156.59</v>
      </c>
      <c r="K115" s="7">
        <f t="shared" si="22"/>
        <v>124.96</v>
      </c>
      <c r="L115" s="7">
        <f t="shared" si="24"/>
        <v>25.312099871959038</v>
      </c>
      <c r="M115" s="7"/>
      <c r="N115" s="7">
        <f>IF(H115=-9999,"",IF(M115&lt;&gt;"", L115*M115, $U$14*L115))</f>
        <v>36.618171156538104</v>
      </c>
      <c r="O115" s="7"/>
      <c r="P115" s="1"/>
      <c r="Q115" s="3">
        <v>98</v>
      </c>
      <c r="R115" s="38">
        <v>80</v>
      </c>
      <c r="S115" s="34">
        <v>0</v>
      </c>
      <c r="T115" s="37">
        <v>178.47</v>
      </c>
      <c r="U115" s="35">
        <v>148.24</v>
      </c>
      <c r="V115" s="35">
        <v>27.48</v>
      </c>
      <c r="X115" s="3">
        <f t="shared" si="23"/>
        <v>80</v>
      </c>
    </row>
    <row r="116" spans="1:24" x14ac:dyDescent="0.35">
      <c r="A116" s="12">
        <v>99</v>
      </c>
      <c r="B116" s="2">
        <v>60</v>
      </c>
      <c r="C116" s="3">
        <v>12</v>
      </c>
      <c r="D116" s="3">
        <v>2.5</v>
      </c>
      <c r="E116" s="53">
        <v>562</v>
      </c>
      <c r="F116" s="33">
        <v>0</v>
      </c>
      <c r="G116" s="54">
        <f t="shared" si="18"/>
        <v>173.46</v>
      </c>
      <c r="H116" s="54">
        <f t="shared" si="19"/>
        <v>149.79</v>
      </c>
      <c r="I116" s="55">
        <f t="shared" si="20"/>
        <v>25.79</v>
      </c>
      <c r="J116" s="13">
        <f t="shared" si="21"/>
        <v>147.67000000000002</v>
      </c>
      <c r="K116" s="7">
        <f t="shared" si="22"/>
        <v>124</v>
      </c>
      <c r="L116" s="7">
        <f t="shared" si="24"/>
        <v>19.08870967741937</v>
      </c>
      <c r="M116" s="7"/>
      <c r="N116" s="7">
        <f>IF(H116=-9999,"",IF(M116&lt;&gt;"", L116*M116, $U$15*L116))</f>
        <v>27.615000006362923</v>
      </c>
      <c r="O116" s="7"/>
      <c r="P116" s="1"/>
      <c r="Q116" s="3">
        <v>99</v>
      </c>
      <c r="R116" s="38">
        <v>604</v>
      </c>
      <c r="S116" s="34">
        <v>0</v>
      </c>
      <c r="T116" s="37">
        <v>185.12</v>
      </c>
      <c r="U116" s="35">
        <v>155.41999999999999</v>
      </c>
      <c r="V116" s="35">
        <v>25.42</v>
      </c>
      <c r="X116" s="3">
        <f t="shared" si="23"/>
        <v>604</v>
      </c>
    </row>
    <row r="117" spans="1:24" x14ac:dyDescent="0.35">
      <c r="A117" s="12">
        <v>100</v>
      </c>
      <c r="B117" s="2">
        <v>60</v>
      </c>
      <c r="C117" s="3">
        <v>12</v>
      </c>
      <c r="D117" s="3">
        <v>7.5</v>
      </c>
      <c r="E117" s="53">
        <v>145</v>
      </c>
      <c r="F117" s="33">
        <v>0</v>
      </c>
      <c r="G117" s="54">
        <f t="shared" si="18"/>
        <v>188.57</v>
      </c>
      <c r="H117" s="54">
        <f t="shared" si="19"/>
        <v>158.4</v>
      </c>
      <c r="I117" s="55">
        <f t="shared" si="20"/>
        <v>27.6</v>
      </c>
      <c r="J117" s="13">
        <f t="shared" si="21"/>
        <v>160.97</v>
      </c>
      <c r="K117" s="7">
        <f t="shared" si="22"/>
        <v>130.80000000000001</v>
      </c>
      <c r="L117" s="7">
        <f t="shared" si="24"/>
        <v>23.065749235473994</v>
      </c>
      <c r="M117" s="7"/>
      <c r="N117" s="7">
        <f>IF(H117=-9999,"",IF(M117&lt;&gt;"", L117*M117, $U$9*L117))</f>
        <v>27.217584097859312</v>
      </c>
      <c r="O117" s="8" t="str">
        <f t="shared" ref="O117:O123" si="26">IF(G133=1,1-M117/$B$4,"")</f>
        <v/>
      </c>
      <c r="P117" s="1"/>
      <c r="Q117" s="3">
        <v>100</v>
      </c>
      <c r="R117" s="38">
        <v>647</v>
      </c>
      <c r="S117" s="34">
        <v>0</v>
      </c>
      <c r="T117" s="37">
        <v>171.64</v>
      </c>
      <c r="U117" s="35">
        <v>143.08000000000001</v>
      </c>
      <c r="V117" s="35">
        <v>25.36</v>
      </c>
      <c r="X117" s="3">
        <f t="shared" si="23"/>
        <v>647</v>
      </c>
    </row>
    <row r="118" spans="1:24" x14ac:dyDescent="0.35">
      <c r="A118" s="12">
        <v>101</v>
      </c>
      <c r="B118" s="2">
        <v>60</v>
      </c>
      <c r="C118" s="3">
        <v>12</v>
      </c>
      <c r="D118" s="3">
        <v>12.5</v>
      </c>
      <c r="E118" s="53">
        <v>14</v>
      </c>
      <c r="F118" s="33">
        <v>0</v>
      </c>
      <c r="G118" s="54">
        <f t="shared" si="18"/>
        <v>243</v>
      </c>
      <c r="H118" s="54">
        <f t="shared" si="19"/>
        <v>207.56</v>
      </c>
      <c r="I118" s="55">
        <f t="shared" si="20"/>
        <v>25.79</v>
      </c>
      <c r="J118" s="13">
        <f t="shared" si="21"/>
        <v>217.21</v>
      </c>
      <c r="K118" s="7">
        <f t="shared" si="22"/>
        <v>181.77</v>
      </c>
      <c r="L118" s="7">
        <f t="shared" si="24"/>
        <v>19.497166749188533</v>
      </c>
      <c r="M118" s="7"/>
      <c r="N118" s="7">
        <f>IF(H118=-9999,"",IF(M118&lt;&gt;"", L118*M118, $U$10*L118))</f>
        <v>27.491005116355829</v>
      </c>
      <c r="O118" s="8" t="str">
        <f t="shared" si="26"/>
        <v/>
      </c>
      <c r="P118" s="1"/>
      <c r="Q118" s="3">
        <v>101</v>
      </c>
      <c r="R118" s="38">
        <v>74</v>
      </c>
      <c r="S118" s="34">
        <v>0</v>
      </c>
      <c r="T118" s="37">
        <v>166.77</v>
      </c>
      <c r="U118" s="35">
        <v>140.02000000000001</v>
      </c>
      <c r="V118" s="35">
        <v>27.45</v>
      </c>
      <c r="X118" s="3">
        <f t="shared" si="23"/>
        <v>74</v>
      </c>
    </row>
    <row r="119" spans="1:24" x14ac:dyDescent="0.35">
      <c r="A119" s="12">
        <v>102</v>
      </c>
      <c r="B119" s="2">
        <v>60</v>
      </c>
      <c r="C119" s="3">
        <v>12</v>
      </c>
      <c r="D119" s="3">
        <v>17.5</v>
      </c>
      <c r="E119" s="53">
        <v>184</v>
      </c>
      <c r="F119" s="33">
        <v>0</v>
      </c>
      <c r="G119" s="54">
        <f t="shared" si="18"/>
        <v>237.53</v>
      </c>
      <c r="H119" s="54">
        <f t="shared" si="19"/>
        <v>208.66</v>
      </c>
      <c r="I119" s="55">
        <f t="shared" si="20"/>
        <v>27.65</v>
      </c>
      <c r="J119" s="13">
        <f t="shared" si="21"/>
        <v>209.88</v>
      </c>
      <c r="K119" s="7">
        <f t="shared" si="22"/>
        <v>181.01</v>
      </c>
      <c r="L119" s="7">
        <f t="shared" si="24"/>
        <v>15.949395061046353</v>
      </c>
      <c r="M119" s="7"/>
      <c r="N119" s="7">
        <f>IF(H119=-9999,"",IF(M119&lt;&gt;"", L119*M119, $U$11*L119))</f>
        <v>22.594976341798798</v>
      </c>
      <c r="O119" s="8" t="str">
        <f t="shared" si="26"/>
        <v/>
      </c>
      <c r="P119" s="1"/>
      <c r="Q119" s="3">
        <v>102</v>
      </c>
      <c r="R119" s="38">
        <v>163</v>
      </c>
      <c r="S119" s="34">
        <v>0</v>
      </c>
      <c r="T119" s="37">
        <v>205.62</v>
      </c>
      <c r="U119" s="35">
        <v>172.55</v>
      </c>
      <c r="V119" s="35">
        <v>27.39</v>
      </c>
      <c r="X119" s="3">
        <f t="shared" si="23"/>
        <v>163</v>
      </c>
    </row>
    <row r="120" spans="1:24" x14ac:dyDescent="0.35">
      <c r="A120" s="12">
        <v>103</v>
      </c>
      <c r="B120" s="2">
        <v>60</v>
      </c>
      <c r="C120" s="3">
        <v>12</v>
      </c>
      <c r="D120" s="3">
        <v>22.5</v>
      </c>
      <c r="E120" s="53">
        <v>431</v>
      </c>
      <c r="F120" s="33">
        <v>0</v>
      </c>
      <c r="G120" s="54">
        <f t="shared" si="18"/>
        <v>198.15</v>
      </c>
      <c r="H120" s="54">
        <f t="shared" si="19"/>
        <v>170.54</v>
      </c>
      <c r="I120" s="55">
        <f t="shared" si="20"/>
        <v>25.36</v>
      </c>
      <c r="J120" s="13">
        <f t="shared" si="21"/>
        <v>172.79000000000002</v>
      </c>
      <c r="K120" s="7">
        <f>IF(G120=-9999," ",H120-I120)</f>
        <v>145.18</v>
      </c>
      <c r="L120" s="7">
        <f t="shared" si="24"/>
        <v>19.017771042843375</v>
      </c>
      <c r="M120" s="7"/>
      <c r="N120" s="7">
        <f>IF(H120=-9999,"",IF(M120&lt;&gt;"", L120*M120, $U$12*L120))</f>
        <v>28.209693707211748</v>
      </c>
      <c r="O120" s="8" t="str">
        <f t="shared" si="26"/>
        <v/>
      </c>
      <c r="P120" s="1"/>
      <c r="Q120" s="3">
        <v>103</v>
      </c>
      <c r="R120" s="38">
        <v>400</v>
      </c>
      <c r="S120" s="34">
        <v>0</v>
      </c>
      <c r="T120" s="37">
        <v>185.18</v>
      </c>
      <c r="U120" s="35">
        <v>156.07</v>
      </c>
      <c r="V120" s="35">
        <v>25.76</v>
      </c>
      <c r="X120" s="3">
        <f t="shared" si="23"/>
        <v>400</v>
      </c>
    </row>
    <row r="121" spans="1:24" x14ac:dyDescent="0.35">
      <c r="A121" s="12">
        <v>104</v>
      </c>
      <c r="B121" s="2">
        <v>60</v>
      </c>
      <c r="C121" s="3">
        <v>12</v>
      </c>
      <c r="D121" s="3">
        <v>27.5</v>
      </c>
      <c r="E121" s="53">
        <v>79</v>
      </c>
      <c r="F121" s="33">
        <v>0</v>
      </c>
      <c r="G121" s="54">
        <f t="shared" si="18"/>
        <v>192.69</v>
      </c>
      <c r="H121" s="54">
        <f t="shared" si="19"/>
        <v>163.53</v>
      </c>
      <c r="I121" s="55">
        <f t="shared" si="20"/>
        <v>28.01</v>
      </c>
      <c r="J121" s="13">
        <f t="shared" si="21"/>
        <v>164.68</v>
      </c>
      <c r="K121" s="7">
        <f t="shared" si="22"/>
        <v>135.52000000000001</v>
      </c>
      <c r="L121" s="7">
        <f t="shared" si="24"/>
        <v>21.517119244391967</v>
      </c>
      <c r="M121" s="7"/>
      <c r="N121" s="7">
        <f>IF(H121=-9999,"",IF(M121&lt;&gt;"", L121*M121, $U$13*L121))</f>
        <v>31.343270373170004</v>
      </c>
      <c r="O121" s="8" t="str">
        <f t="shared" si="26"/>
        <v/>
      </c>
      <c r="P121" s="1"/>
      <c r="Q121" s="3">
        <v>104</v>
      </c>
      <c r="R121" s="38">
        <v>340</v>
      </c>
      <c r="S121" s="34">
        <v>0</v>
      </c>
      <c r="T121" s="37">
        <v>178.53</v>
      </c>
      <c r="U121" s="35">
        <v>149.37</v>
      </c>
      <c r="V121" s="35">
        <v>27.39</v>
      </c>
      <c r="X121" s="3">
        <f t="shared" si="23"/>
        <v>340</v>
      </c>
    </row>
    <row r="122" spans="1:24" x14ac:dyDescent="0.35">
      <c r="A122" s="12">
        <v>105</v>
      </c>
      <c r="B122" s="2">
        <v>60</v>
      </c>
      <c r="C122" s="3">
        <v>12</v>
      </c>
      <c r="D122" s="3">
        <v>32.5</v>
      </c>
      <c r="E122" s="53">
        <v>598</v>
      </c>
      <c r="F122" s="33">
        <v>0</v>
      </c>
      <c r="G122" s="54">
        <f t="shared" si="18"/>
        <v>182.69</v>
      </c>
      <c r="H122" s="54">
        <f t="shared" si="19"/>
        <v>155.13</v>
      </c>
      <c r="I122" s="55">
        <f t="shared" si="20"/>
        <v>25.13</v>
      </c>
      <c r="J122" s="13">
        <f t="shared" si="21"/>
        <v>157.56</v>
      </c>
      <c r="K122" s="7">
        <f t="shared" si="22"/>
        <v>130</v>
      </c>
      <c r="L122" s="7">
        <f t="shared" si="24"/>
        <v>21.200000000000003</v>
      </c>
      <c r="M122" s="7"/>
      <c r="N122" s="7">
        <f>IF(H122=-9999,"",IF(M122&lt;&gt;"", L122*M122, $U$14*L122))</f>
        <v>30.669333340400001</v>
      </c>
      <c r="O122" s="8" t="str">
        <f t="shared" si="26"/>
        <v/>
      </c>
      <c r="P122" s="1"/>
      <c r="Q122" s="3">
        <v>105</v>
      </c>
      <c r="R122" s="38">
        <v>613</v>
      </c>
      <c r="S122" s="34">
        <v>0</v>
      </c>
      <c r="T122" s="37">
        <v>191.69</v>
      </c>
      <c r="U122" s="35">
        <v>158.97999999999999</v>
      </c>
      <c r="V122" s="35">
        <v>25.35</v>
      </c>
      <c r="X122" s="3">
        <f t="shared" si="23"/>
        <v>613</v>
      </c>
    </row>
    <row r="123" spans="1:24" x14ac:dyDescent="0.35">
      <c r="A123" s="12">
        <v>106</v>
      </c>
      <c r="B123" s="2">
        <v>120</v>
      </c>
      <c r="C123" s="3">
        <v>12</v>
      </c>
      <c r="D123" s="3">
        <v>2.5</v>
      </c>
      <c r="E123" s="53">
        <v>244</v>
      </c>
      <c r="F123" s="33">
        <v>0</v>
      </c>
      <c r="G123" s="54">
        <f t="shared" si="18"/>
        <v>175.52</v>
      </c>
      <c r="H123" s="54">
        <f t="shared" si="19"/>
        <v>153.29</v>
      </c>
      <c r="I123" s="55">
        <f t="shared" si="20"/>
        <v>27.03</v>
      </c>
      <c r="J123" s="13">
        <f t="shared" si="21"/>
        <v>148.49</v>
      </c>
      <c r="K123" s="7">
        <f t="shared" si="22"/>
        <v>126.25999999999999</v>
      </c>
      <c r="L123" s="7">
        <f t="shared" si="24"/>
        <v>17.606526215745301</v>
      </c>
      <c r="M123" s="7"/>
      <c r="N123" s="7">
        <f>IF(H123=-9999,"",IF(M123&lt;&gt;"", L123*M123, $U$15*L123))</f>
        <v>25.470774597980377</v>
      </c>
      <c r="O123" s="8" t="str">
        <f t="shared" si="26"/>
        <v/>
      </c>
      <c r="P123" s="1"/>
      <c r="Q123" s="3">
        <v>106</v>
      </c>
      <c r="R123" s="38">
        <v>468</v>
      </c>
      <c r="S123" s="34">
        <v>0</v>
      </c>
      <c r="T123" s="37">
        <v>182.59</v>
      </c>
      <c r="U123" s="35">
        <v>151.26</v>
      </c>
      <c r="V123" s="35">
        <v>25.69</v>
      </c>
      <c r="X123" s="3">
        <f t="shared" si="23"/>
        <v>468</v>
      </c>
    </row>
    <row r="124" spans="1:24" x14ac:dyDescent="0.35">
      <c r="A124" s="12">
        <v>107</v>
      </c>
      <c r="B124" s="2">
        <v>120</v>
      </c>
      <c r="C124" s="3">
        <v>12</v>
      </c>
      <c r="D124" s="3">
        <v>7.5</v>
      </c>
      <c r="E124" s="53">
        <v>33</v>
      </c>
      <c r="F124" s="33">
        <v>0</v>
      </c>
      <c r="G124" s="54">
        <f t="shared" si="18"/>
        <v>213.68</v>
      </c>
      <c r="H124" s="54">
        <f t="shared" si="19"/>
        <v>187.94</v>
      </c>
      <c r="I124" s="55">
        <f t="shared" si="20"/>
        <v>25.87</v>
      </c>
      <c r="J124" s="13">
        <f t="shared" si="21"/>
        <v>187.81</v>
      </c>
      <c r="K124" s="7">
        <f t="shared" si="22"/>
        <v>162.07</v>
      </c>
      <c r="L124" s="7">
        <f t="shared" si="24"/>
        <v>15.882026284938613</v>
      </c>
      <c r="M124" s="7"/>
      <c r="N124" s="7">
        <f>IF(H124=-9999,"",IF(M124&lt;&gt;"", L124*M124, $U$9*L124))</f>
        <v>18.740791016227561</v>
      </c>
      <c r="O124" s="8" t="str">
        <f t="shared" ref="O124:O130" si="27">IF(F140=1,1-M124/$B$4,"")</f>
        <v/>
      </c>
      <c r="P124" s="1"/>
      <c r="Q124" s="3">
        <v>107</v>
      </c>
      <c r="R124" s="38">
        <v>582</v>
      </c>
      <c r="S124" s="34">
        <v>0</v>
      </c>
      <c r="T124" s="37">
        <v>195.68</v>
      </c>
      <c r="U124" s="35">
        <v>162.05000000000001</v>
      </c>
      <c r="V124" s="35">
        <v>25.57</v>
      </c>
      <c r="X124" s="3">
        <f t="shared" si="23"/>
        <v>582</v>
      </c>
    </row>
    <row r="125" spans="1:24" x14ac:dyDescent="0.35">
      <c r="A125" s="12">
        <v>108</v>
      </c>
      <c r="B125" s="2">
        <v>120</v>
      </c>
      <c r="C125" s="3">
        <v>12</v>
      </c>
      <c r="D125" s="3">
        <v>12.5</v>
      </c>
      <c r="E125" s="53">
        <v>459</v>
      </c>
      <c r="F125" s="33">
        <v>0</v>
      </c>
      <c r="G125" s="54">
        <f t="shared" si="18"/>
        <v>203.06</v>
      </c>
      <c r="H125" s="54">
        <f t="shared" si="19"/>
        <v>179.49</v>
      </c>
      <c r="I125" s="55">
        <f t="shared" si="20"/>
        <v>25.09</v>
      </c>
      <c r="J125" s="13">
        <f t="shared" si="21"/>
        <v>177.97</v>
      </c>
      <c r="K125" s="7">
        <f t="shared" si="22"/>
        <v>154.4</v>
      </c>
      <c r="L125" s="7">
        <f t="shared" si="24"/>
        <v>15.26554404145077</v>
      </c>
      <c r="M125" s="7"/>
      <c r="N125" s="7">
        <f>IF(H125=-9999,"",IF(M125&lt;&gt;"", L125*M125, $U$10*L125))</f>
        <v>21.524417098445586</v>
      </c>
      <c r="O125" s="8" t="str">
        <f t="shared" si="27"/>
        <v/>
      </c>
      <c r="P125" s="1"/>
      <c r="Q125" s="3">
        <v>108</v>
      </c>
      <c r="R125" s="38">
        <v>574</v>
      </c>
      <c r="S125" s="34">
        <v>0</v>
      </c>
      <c r="T125" s="37">
        <v>171.66</v>
      </c>
      <c r="U125" s="35">
        <v>142.11000000000001</v>
      </c>
      <c r="V125" s="35">
        <v>25.54</v>
      </c>
      <c r="X125" s="3">
        <f t="shared" si="23"/>
        <v>574</v>
      </c>
    </row>
    <row r="126" spans="1:24" x14ac:dyDescent="0.35">
      <c r="A126" s="12">
        <v>109</v>
      </c>
      <c r="B126" s="2">
        <v>120</v>
      </c>
      <c r="C126" s="3">
        <v>12</v>
      </c>
      <c r="D126" s="3">
        <v>17.5</v>
      </c>
      <c r="E126" s="53">
        <v>416</v>
      </c>
      <c r="F126" s="33">
        <v>0</v>
      </c>
      <c r="G126" s="54">
        <f t="shared" si="18"/>
        <v>195.73</v>
      </c>
      <c r="H126" s="54">
        <f t="shared" si="19"/>
        <v>167.53</v>
      </c>
      <c r="I126" s="55">
        <f t="shared" si="20"/>
        <v>25.56</v>
      </c>
      <c r="J126" s="13">
        <f t="shared" si="21"/>
        <v>170.17</v>
      </c>
      <c r="K126" s="7">
        <f t="shared" si="22"/>
        <v>141.97</v>
      </c>
      <c r="L126" s="7">
        <f t="shared" si="24"/>
        <v>19.863351412270188</v>
      </c>
      <c r="M126" s="7"/>
      <c r="N126" s="7">
        <f>IF(H126=-9999,"",IF(M126&lt;&gt;"", L126*M126, $U$11*L126))</f>
        <v>28.139747840670552</v>
      </c>
      <c r="O126" s="8" t="str">
        <f t="shared" si="27"/>
        <v/>
      </c>
      <c r="Q126" s="3">
        <v>109</v>
      </c>
      <c r="R126" s="38">
        <v>523</v>
      </c>
      <c r="S126" s="34">
        <v>0</v>
      </c>
      <c r="T126" s="37">
        <v>170.12</v>
      </c>
      <c r="U126" s="35">
        <v>140.56</v>
      </c>
      <c r="V126" s="35">
        <v>25.5</v>
      </c>
      <c r="X126" s="3">
        <f t="shared" si="23"/>
        <v>523</v>
      </c>
    </row>
    <row r="127" spans="1:24" x14ac:dyDescent="0.35">
      <c r="A127" s="12">
        <v>110</v>
      </c>
      <c r="B127" s="2">
        <v>120</v>
      </c>
      <c r="C127" s="3">
        <v>12</v>
      </c>
      <c r="D127" s="3">
        <v>22.5</v>
      </c>
      <c r="E127" s="53">
        <v>266</v>
      </c>
      <c r="F127" s="33">
        <v>0</v>
      </c>
      <c r="G127" s="54">
        <f t="shared" si="18"/>
        <v>161.74</v>
      </c>
      <c r="H127" s="54">
        <f t="shared" si="19"/>
        <v>144.55000000000001</v>
      </c>
      <c r="I127" s="55">
        <f t="shared" si="20"/>
        <v>26.05</v>
      </c>
      <c r="J127" s="13">
        <f t="shared" si="21"/>
        <v>135.69</v>
      </c>
      <c r="K127" s="7">
        <f>IF(G127=-9999," ",H127-I127)</f>
        <v>118.50000000000001</v>
      </c>
      <c r="L127" s="7">
        <f t="shared" si="24"/>
        <v>14.506329113924036</v>
      </c>
      <c r="M127" s="7"/>
      <c r="N127" s="7">
        <f>IF(H127=-9999,"",IF(M127&lt;&gt;"", L127*M127, $U$12*L127))</f>
        <v>21.517721514151877</v>
      </c>
      <c r="O127" s="8" t="str">
        <f t="shared" si="27"/>
        <v/>
      </c>
      <c r="Q127" s="3">
        <v>110</v>
      </c>
      <c r="R127" s="38">
        <v>272</v>
      </c>
      <c r="S127" s="34">
        <v>0</v>
      </c>
      <c r="T127" s="37">
        <v>193.48</v>
      </c>
      <c r="U127" s="35">
        <v>161</v>
      </c>
      <c r="V127" s="35">
        <v>25.82</v>
      </c>
      <c r="X127" s="3">
        <f t="shared" si="23"/>
        <v>272</v>
      </c>
    </row>
    <row r="128" spans="1:24" x14ac:dyDescent="0.35">
      <c r="A128" s="12">
        <v>111</v>
      </c>
      <c r="B128" s="2">
        <v>120</v>
      </c>
      <c r="C128" s="3">
        <v>12</v>
      </c>
      <c r="D128" s="3">
        <v>27.5</v>
      </c>
      <c r="E128" s="53">
        <v>539</v>
      </c>
      <c r="F128" s="33">
        <v>0</v>
      </c>
      <c r="G128" s="54">
        <f t="shared" si="18"/>
        <v>179.5</v>
      </c>
      <c r="H128" s="54">
        <f t="shared" si="19"/>
        <v>159.41999999999999</v>
      </c>
      <c r="I128" s="55">
        <f t="shared" si="20"/>
        <v>25.6</v>
      </c>
      <c r="J128" s="13">
        <f t="shared" si="21"/>
        <v>153.9</v>
      </c>
      <c r="K128" s="7">
        <f t="shared" si="22"/>
        <v>133.82</v>
      </c>
      <c r="L128" s="7">
        <f t="shared" si="24"/>
        <v>15.005230907188771</v>
      </c>
      <c r="M128" s="7"/>
      <c r="N128" s="7">
        <f>IF(H128=-9999,"",IF(M128&lt;&gt;"", L128*M128, $U$13*L128))</f>
        <v>21.857619693140052</v>
      </c>
      <c r="O128" s="8" t="str">
        <f t="shared" si="27"/>
        <v/>
      </c>
      <c r="Q128" s="3">
        <v>111</v>
      </c>
      <c r="R128" s="38">
        <v>398</v>
      </c>
      <c r="S128" s="34">
        <v>0</v>
      </c>
      <c r="T128" s="37">
        <v>158.77000000000001</v>
      </c>
      <c r="U128" s="35">
        <v>130.68</v>
      </c>
      <c r="V128" s="35">
        <v>25.29</v>
      </c>
      <c r="X128" s="3">
        <f t="shared" si="23"/>
        <v>398</v>
      </c>
    </row>
    <row r="129" spans="1:24" x14ac:dyDescent="0.35">
      <c r="A129" s="12">
        <v>112</v>
      </c>
      <c r="B129" s="2">
        <v>120</v>
      </c>
      <c r="C129" s="3">
        <v>12</v>
      </c>
      <c r="D129" s="3">
        <v>32.5</v>
      </c>
      <c r="E129" s="53">
        <v>517</v>
      </c>
      <c r="F129" s="33">
        <v>0</v>
      </c>
      <c r="G129" s="54">
        <f t="shared" si="18"/>
        <v>157.4</v>
      </c>
      <c r="H129" s="54">
        <f t="shared" si="19"/>
        <v>142</v>
      </c>
      <c r="I129" s="55">
        <f t="shared" si="20"/>
        <v>25.58</v>
      </c>
      <c r="J129" s="13">
        <f t="shared" si="21"/>
        <v>131.82</v>
      </c>
      <c r="K129" s="7">
        <f t="shared" si="22"/>
        <v>116.42</v>
      </c>
      <c r="L129" s="7">
        <f t="shared" si="24"/>
        <v>13.227967703143781</v>
      </c>
      <c r="M129" s="7"/>
      <c r="N129" s="7">
        <f>IF(H129=-9999,"",IF(M129&lt;&gt;"", L129*M129, $U$14*L129))</f>
        <v>19.136459948290657</v>
      </c>
      <c r="O129" s="8" t="str">
        <f t="shared" si="27"/>
        <v/>
      </c>
      <c r="Q129" s="3">
        <v>112</v>
      </c>
      <c r="R129" s="38">
        <v>433</v>
      </c>
      <c r="S129" s="34">
        <v>0</v>
      </c>
      <c r="T129" s="37">
        <v>186.98</v>
      </c>
      <c r="U129" s="35">
        <v>155.15</v>
      </c>
      <c r="V129" s="35">
        <v>25.6</v>
      </c>
      <c r="X129" s="3">
        <f t="shared" si="23"/>
        <v>433</v>
      </c>
    </row>
    <row r="130" spans="1:24" x14ac:dyDescent="0.35">
      <c r="A130" s="12">
        <v>113</v>
      </c>
      <c r="B130" s="2">
        <v>180</v>
      </c>
      <c r="C130" s="3">
        <v>12</v>
      </c>
      <c r="D130" s="3">
        <v>2.5</v>
      </c>
      <c r="E130" s="53">
        <v>460</v>
      </c>
      <c r="F130" s="33">
        <v>0</v>
      </c>
      <c r="G130" s="54">
        <f t="shared" si="18"/>
        <v>142.82</v>
      </c>
      <c r="H130" s="54">
        <f t="shared" si="19"/>
        <v>121.01</v>
      </c>
      <c r="I130" s="55">
        <f t="shared" si="20"/>
        <v>24.93</v>
      </c>
      <c r="J130" s="13">
        <f t="shared" si="21"/>
        <v>117.88999999999999</v>
      </c>
      <c r="K130" s="7">
        <f t="shared" si="22"/>
        <v>96.080000000000013</v>
      </c>
      <c r="L130" s="7">
        <f t="shared" si="24"/>
        <v>22.699833472106548</v>
      </c>
      <c r="M130" s="7"/>
      <c r="N130" s="7">
        <f>IF(H130=-9999,"",IF(M130&lt;&gt;"", L130*M130, $U$15*L130))</f>
        <v>32.839092430547417</v>
      </c>
      <c r="O130" s="8" t="str">
        <f t="shared" si="27"/>
        <v/>
      </c>
      <c r="Q130" s="3">
        <v>113</v>
      </c>
      <c r="R130" s="38">
        <v>54</v>
      </c>
      <c r="S130" s="34">
        <v>0</v>
      </c>
      <c r="T130" s="37">
        <v>154.82</v>
      </c>
      <c r="U130" s="35">
        <v>125.37</v>
      </c>
      <c r="V130" s="35">
        <v>26.24</v>
      </c>
      <c r="X130" s="3">
        <f t="shared" si="23"/>
        <v>54</v>
      </c>
    </row>
    <row r="131" spans="1:24" x14ac:dyDescent="0.35">
      <c r="A131" s="12">
        <v>114</v>
      </c>
      <c r="B131" s="2">
        <v>180</v>
      </c>
      <c r="C131" s="3">
        <v>12</v>
      </c>
      <c r="D131" s="3">
        <v>7.5</v>
      </c>
      <c r="E131" s="53">
        <v>229</v>
      </c>
      <c r="F131" s="33">
        <v>0</v>
      </c>
      <c r="G131" s="54">
        <f t="shared" si="18"/>
        <v>192.67</v>
      </c>
      <c r="H131" s="54">
        <f t="shared" si="19"/>
        <v>164.25</v>
      </c>
      <c r="I131" s="55">
        <f t="shared" si="20"/>
        <v>27.53</v>
      </c>
      <c r="J131" s="13">
        <f t="shared" si="21"/>
        <v>165.14</v>
      </c>
      <c r="K131" s="7">
        <f t="shared" si="22"/>
        <v>136.72</v>
      </c>
      <c r="L131" s="7">
        <f t="shared" si="24"/>
        <v>20.787009947337616</v>
      </c>
      <c r="M131" s="7"/>
      <c r="N131" s="7">
        <f>IF(H131=-9999,"",IF(M131&lt;&gt;"", L131*M131, $U$9*L131))</f>
        <v>24.528671737858385</v>
      </c>
      <c r="O131" s="7"/>
      <c r="Q131" s="3">
        <v>114</v>
      </c>
      <c r="R131" s="38">
        <v>191</v>
      </c>
      <c r="S131" s="34">
        <v>0</v>
      </c>
      <c r="T131" s="37">
        <v>193.45</v>
      </c>
      <c r="U131" s="35">
        <v>161.1</v>
      </c>
      <c r="V131" s="35">
        <v>27.53</v>
      </c>
      <c r="X131" s="3">
        <f t="shared" si="23"/>
        <v>191</v>
      </c>
    </row>
    <row r="132" spans="1:24" x14ac:dyDescent="0.35">
      <c r="A132" s="12">
        <v>115</v>
      </c>
      <c r="B132" s="2">
        <v>180</v>
      </c>
      <c r="C132" s="3">
        <v>12</v>
      </c>
      <c r="D132" s="3">
        <v>12.5</v>
      </c>
      <c r="E132" s="53">
        <v>429</v>
      </c>
      <c r="F132" s="33">
        <v>0</v>
      </c>
      <c r="G132" s="54">
        <f t="shared" si="18"/>
        <v>203.86</v>
      </c>
      <c r="H132" s="54">
        <f t="shared" si="19"/>
        <v>172.9</v>
      </c>
      <c r="I132" s="55">
        <f t="shared" si="20"/>
        <v>25.04</v>
      </c>
      <c r="J132" s="13">
        <f t="shared" si="21"/>
        <v>178.82000000000002</v>
      </c>
      <c r="K132" s="7">
        <f t="shared" si="22"/>
        <v>147.86000000000001</v>
      </c>
      <c r="L132" s="7">
        <f t="shared" si="24"/>
        <v>20.938725821723256</v>
      </c>
      <c r="M132" s="7"/>
      <c r="N132" s="7">
        <f>IF(H132=-9999,"",IF(M132&lt;&gt;"", L132*M132, $U$10*L132))</f>
        <v>29.523603408629789</v>
      </c>
      <c r="O132" s="7"/>
      <c r="Q132" s="3">
        <v>115</v>
      </c>
      <c r="R132" s="38">
        <v>442</v>
      </c>
      <c r="S132" s="34">
        <v>0</v>
      </c>
      <c r="T132" s="37">
        <v>183.12</v>
      </c>
      <c r="U132" s="35">
        <v>151.69999999999999</v>
      </c>
      <c r="V132" s="35">
        <v>25.19</v>
      </c>
      <c r="X132" s="3">
        <f t="shared" si="23"/>
        <v>442</v>
      </c>
    </row>
    <row r="133" spans="1:24" x14ac:dyDescent="0.35">
      <c r="A133" s="12">
        <v>116</v>
      </c>
      <c r="B133" s="2">
        <v>180</v>
      </c>
      <c r="C133" s="3">
        <v>12</v>
      </c>
      <c r="D133" s="3">
        <v>17.5</v>
      </c>
      <c r="E133" s="53">
        <v>294</v>
      </c>
      <c r="F133" s="33">
        <v>0</v>
      </c>
      <c r="G133" s="54">
        <f t="shared" si="18"/>
        <v>177.25</v>
      </c>
      <c r="H133" s="54">
        <f t="shared" si="19"/>
        <v>151.22999999999999</v>
      </c>
      <c r="I133" s="55">
        <f t="shared" si="20"/>
        <v>27.17</v>
      </c>
      <c r="J133" s="13">
        <f t="shared" si="21"/>
        <v>150.07999999999998</v>
      </c>
      <c r="K133" s="7">
        <f t="shared" si="22"/>
        <v>124.05999999999999</v>
      </c>
      <c r="L133" s="7">
        <f t="shared" si="24"/>
        <v>20.97372239239078</v>
      </c>
      <c r="M133" s="7"/>
      <c r="N133" s="7">
        <f>IF(H133=-9999,"",IF(M133&lt;&gt;"", L133*M133, $U$11*L133))</f>
        <v>29.712773396211514</v>
      </c>
      <c r="O133" s="7"/>
      <c r="Q133" s="3">
        <v>116</v>
      </c>
      <c r="R133" s="38">
        <v>631</v>
      </c>
      <c r="S133" s="34">
        <v>0</v>
      </c>
      <c r="T133" s="37">
        <v>185.24</v>
      </c>
      <c r="U133" s="35">
        <v>153.41999999999999</v>
      </c>
      <c r="V133" s="35">
        <v>25.52</v>
      </c>
      <c r="X133" s="3">
        <f t="shared" si="23"/>
        <v>631</v>
      </c>
    </row>
    <row r="134" spans="1:24" x14ac:dyDescent="0.35">
      <c r="A134" s="12">
        <v>117</v>
      </c>
      <c r="B134" s="2">
        <v>180</v>
      </c>
      <c r="C134" s="3">
        <v>12</v>
      </c>
      <c r="D134" s="3">
        <v>22.5</v>
      </c>
      <c r="E134" s="53">
        <v>336</v>
      </c>
      <c r="F134" s="33">
        <v>0</v>
      </c>
      <c r="G134" s="54">
        <f t="shared" si="18"/>
        <v>180</v>
      </c>
      <c r="H134" s="54">
        <f t="shared" si="19"/>
        <v>152.22</v>
      </c>
      <c r="I134" s="55">
        <f t="shared" si="20"/>
        <v>27.65</v>
      </c>
      <c r="J134" s="13">
        <f t="shared" si="21"/>
        <v>152.35</v>
      </c>
      <c r="K134" s="7">
        <f t="shared" si="22"/>
        <v>124.57</v>
      </c>
      <c r="L134" s="7">
        <f t="shared" si="24"/>
        <v>22.300714457734607</v>
      </c>
      <c r="M134" s="7"/>
      <c r="N134" s="7">
        <f>IF(H134=-9999,"",IF(M134&lt;&gt;"", L134*M134, $U$12*L134))</f>
        <v>33.079393104872764</v>
      </c>
      <c r="O134" s="7"/>
      <c r="Q134" s="3">
        <v>117</v>
      </c>
      <c r="R134" s="38">
        <v>309</v>
      </c>
      <c r="S134" s="34">
        <v>0</v>
      </c>
      <c r="T134" s="37">
        <v>213.11</v>
      </c>
      <c r="U134" s="35">
        <v>177.17</v>
      </c>
      <c r="V134" s="35">
        <v>26.96</v>
      </c>
      <c r="X134" s="3">
        <f t="shared" si="23"/>
        <v>309</v>
      </c>
    </row>
    <row r="135" spans="1:24" x14ac:dyDescent="0.35">
      <c r="A135" s="12">
        <v>118</v>
      </c>
      <c r="B135" s="2">
        <v>180</v>
      </c>
      <c r="C135" s="3">
        <v>12</v>
      </c>
      <c r="D135" s="3">
        <v>27.5</v>
      </c>
      <c r="E135" s="53">
        <v>59</v>
      </c>
      <c r="F135" s="33">
        <v>0</v>
      </c>
      <c r="G135" s="54">
        <f t="shared" si="18"/>
        <v>194.08</v>
      </c>
      <c r="H135" s="54">
        <f t="shared" si="19"/>
        <v>161.85</v>
      </c>
      <c r="I135" s="55">
        <f t="shared" si="20"/>
        <v>26.47</v>
      </c>
      <c r="J135" s="13">
        <f t="shared" si="21"/>
        <v>167.61</v>
      </c>
      <c r="K135" s="7">
        <f t="shared" si="22"/>
        <v>135.38</v>
      </c>
      <c r="L135" s="7">
        <f t="shared" si="24"/>
        <v>23.80706160437289</v>
      </c>
      <c r="M135" s="7"/>
      <c r="N135" s="7">
        <f>IF(H135=-9999,"",IF(M135&lt;&gt;"", L135*M135, $U$13*L135))</f>
        <v>34.678953078305526</v>
      </c>
      <c r="O135" s="7"/>
      <c r="Q135" s="3">
        <v>118</v>
      </c>
      <c r="R135" s="38">
        <v>583</v>
      </c>
      <c r="S135" s="34">
        <v>0</v>
      </c>
      <c r="T135" s="37">
        <v>165.02</v>
      </c>
      <c r="U135" s="35">
        <v>137.06</v>
      </c>
      <c r="V135" s="35">
        <v>25.19</v>
      </c>
      <c r="X135" s="3">
        <f t="shared" si="23"/>
        <v>583</v>
      </c>
    </row>
    <row r="136" spans="1:24" x14ac:dyDescent="0.35">
      <c r="A136" s="12">
        <v>119</v>
      </c>
      <c r="B136" s="2">
        <v>180</v>
      </c>
      <c r="C136" s="3">
        <v>12</v>
      </c>
      <c r="D136" s="3">
        <v>32.5</v>
      </c>
      <c r="E136" s="53">
        <v>309</v>
      </c>
      <c r="F136" s="33">
        <v>0</v>
      </c>
      <c r="G136" s="54">
        <f t="shared" si="18"/>
        <v>213.11</v>
      </c>
      <c r="H136" s="54">
        <f t="shared" si="19"/>
        <v>177.17</v>
      </c>
      <c r="I136" s="55">
        <f t="shared" si="20"/>
        <v>26.96</v>
      </c>
      <c r="J136" s="13">
        <f t="shared" si="21"/>
        <v>186.15</v>
      </c>
      <c r="K136" s="7">
        <f t="shared" si="22"/>
        <v>150.20999999999998</v>
      </c>
      <c r="L136" s="7">
        <f t="shared" si="24"/>
        <v>23.926502895945699</v>
      </c>
      <c r="M136" s="7"/>
      <c r="N136" s="7">
        <f>IF(H136=-9999,"",IF(M136&lt;&gt;"", L136*M136, $U$14*L136))</f>
        <v>34.613674197443608</v>
      </c>
      <c r="O136" s="7"/>
      <c r="Q136" s="3">
        <v>119</v>
      </c>
      <c r="R136" s="38">
        <v>313</v>
      </c>
      <c r="S136" s="34">
        <v>0</v>
      </c>
      <c r="T136" s="37">
        <v>178.96</v>
      </c>
      <c r="U136" s="35">
        <v>149.35</v>
      </c>
      <c r="V136" s="35">
        <v>26.88</v>
      </c>
      <c r="X136" s="3">
        <f t="shared" si="23"/>
        <v>313</v>
      </c>
    </row>
    <row r="137" spans="1:24" x14ac:dyDescent="0.35">
      <c r="A137" s="12">
        <v>120</v>
      </c>
      <c r="B137" s="2">
        <v>240</v>
      </c>
      <c r="C137" s="3">
        <v>12</v>
      </c>
      <c r="D137" s="3">
        <v>2.5</v>
      </c>
      <c r="E137" s="53">
        <v>189</v>
      </c>
      <c r="F137" s="33">
        <v>0</v>
      </c>
      <c r="G137" s="54">
        <f t="shared" si="18"/>
        <v>145.69999999999999</v>
      </c>
      <c r="H137" s="54">
        <f t="shared" si="19"/>
        <v>127.03</v>
      </c>
      <c r="I137" s="55">
        <f t="shared" si="20"/>
        <v>27.27</v>
      </c>
      <c r="J137" s="13">
        <f t="shared" si="21"/>
        <v>118.42999999999999</v>
      </c>
      <c r="K137" s="7">
        <f t="shared" si="22"/>
        <v>99.76</v>
      </c>
      <c r="L137" s="7">
        <f t="shared" si="24"/>
        <v>18.714915797914983</v>
      </c>
      <c r="M137" s="7"/>
      <c r="N137" s="7">
        <f>IF(H137=-9999,"",IF(M137&lt;&gt;"", L137*M137, $U$15*L137))</f>
        <v>27.074244860555314</v>
      </c>
      <c r="O137" s="7"/>
      <c r="Q137" s="3">
        <v>120</v>
      </c>
      <c r="R137" s="38">
        <v>294</v>
      </c>
      <c r="S137" s="34">
        <v>0</v>
      </c>
      <c r="T137" s="37">
        <v>177.25</v>
      </c>
      <c r="U137" s="35">
        <v>151.22999999999999</v>
      </c>
      <c r="V137" s="35">
        <v>27.17</v>
      </c>
      <c r="X137" s="3">
        <f t="shared" si="23"/>
        <v>294</v>
      </c>
    </row>
    <row r="138" spans="1:24" x14ac:dyDescent="0.35">
      <c r="A138" s="12">
        <v>121</v>
      </c>
      <c r="B138" s="2">
        <v>240</v>
      </c>
      <c r="C138" s="3">
        <v>12</v>
      </c>
      <c r="D138" s="3">
        <v>7.5</v>
      </c>
      <c r="E138" s="53">
        <v>321</v>
      </c>
      <c r="F138" s="33">
        <v>0</v>
      </c>
      <c r="G138" s="54">
        <f t="shared" si="18"/>
        <v>198.91</v>
      </c>
      <c r="H138" s="54">
        <f t="shared" si="19"/>
        <v>170.2</v>
      </c>
      <c r="I138" s="55">
        <f t="shared" si="20"/>
        <v>27.11</v>
      </c>
      <c r="J138" s="13">
        <f>IF(G138=-9999," ",G138-I138)</f>
        <v>171.8</v>
      </c>
      <c r="K138" s="7">
        <f>IF(G138=-9999," ",H138-I138)</f>
        <v>143.08999999999997</v>
      </c>
      <c r="L138" s="7">
        <f t="shared" si="24"/>
        <v>20.064295198825942</v>
      </c>
      <c r="M138" s="7"/>
      <c r="N138" s="7">
        <f>IF(H138=-9999,"",IF(M138&lt;&gt;"", L138*M138, $U$9*L138))</f>
        <v>23.675868334614609</v>
      </c>
      <c r="O138" s="8" t="str">
        <f>IF(G154=1,1-M138/$B$4,"")</f>
        <v/>
      </c>
      <c r="Q138" s="3">
        <v>121</v>
      </c>
      <c r="R138" s="38">
        <v>219</v>
      </c>
      <c r="S138" s="34">
        <v>0</v>
      </c>
      <c r="T138" s="37">
        <v>194.08</v>
      </c>
      <c r="U138" s="35">
        <v>159.47999999999999</v>
      </c>
      <c r="V138" s="35">
        <v>27.33</v>
      </c>
      <c r="X138" s="3">
        <f t="shared" si="23"/>
        <v>219</v>
      </c>
    </row>
    <row r="139" spans="1:24" x14ac:dyDescent="0.35">
      <c r="A139" s="12">
        <v>122</v>
      </c>
      <c r="B139" s="2">
        <v>240</v>
      </c>
      <c r="C139" s="3">
        <v>12</v>
      </c>
      <c r="D139" s="3">
        <v>12.5</v>
      </c>
      <c r="E139" s="53">
        <v>601</v>
      </c>
      <c r="F139" s="33">
        <v>0</v>
      </c>
      <c r="G139" s="54">
        <f t="shared" si="18"/>
        <v>177.26</v>
      </c>
      <c r="H139" s="54">
        <f t="shared" si="19"/>
        <v>152.15</v>
      </c>
      <c r="I139" s="55">
        <f t="shared" si="20"/>
        <v>25.65</v>
      </c>
      <c r="J139" s="13">
        <f t="shared" si="21"/>
        <v>151.60999999999999</v>
      </c>
      <c r="K139" s="7">
        <f t="shared" si="22"/>
        <v>126.5</v>
      </c>
      <c r="L139" s="7">
        <f t="shared" si="24"/>
        <v>19.84980237154149</v>
      </c>
      <c r="M139" s="7"/>
      <c r="N139" s="7">
        <f>IF(H139=-9999,"",IF(M139&lt;&gt;"", L139*M139, $U$10*L139))</f>
        <v>27.988221343873498</v>
      </c>
      <c r="O139" s="8" t="str">
        <f>IF(G155=1,1-M139/$B$4,"")</f>
        <v/>
      </c>
      <c r="Q139" s="3">
        <v>122</v>
      </c>
      <c r="R139" s="38">
        <v>247</v>
      </c>
      <c r="S139" s="34">
        <v>0</v>
      </c>
      <c r="T139" s="37">
        <v>200.69</v>
      </c>
      <c r="U139" s="35">
        <v>165.42</v>
      </c>
      <c r="V139" s="35">
        <v>27.2</v>
      </c>
      <c r="X139" s="3">
        <f t="shared" si="23"/>
        <v>247</v>
      </c>
    </row>
    <row r="140" spans="1:24" x14ac:dyDescent="0.35">
      <c r="A140" s="12">
        <v>123</v>
      </c>
      <c r="B140" s="2">
        <v>240</v>
      </c>
      <c r="C140" s="3">
        <v>12</v>
      </c>
      <c r="D140" s="3">
        <v>17.5</v>
      </c>
      <c r="E140" s="53">
        <v>372</v>
      </c>
      <c r="F140" s="33">
        <v>0</v>
      </c>
      <c r="G140" s="54">
        <f t="shared" si="18"/>
        <v>187.43</v>
      </c>
      <c r="H140" s="54">
        <f t="shared" si="19"/>
        <v>160.88</v>
      </c>
      <c r="I140" s="55">
        <f t="shared" si="20"/>
        <v>25.25</v>
      </c>
      <c r="J140" s="13">
        <f t="shared" si="21"/>
        <v>162.18</v>
      </c>
      <c r="K140" s="7">
        <f t="shared" si="22"/>
        <v>135.63</v>
      </c>
      <c r="L140" s="7">
        <f t="shared" si="24"/>
        <v>19.575315195753163</v>
      </c>
      <c r="M140" s="7"/>
      <c r="N140" s="7">
        <f>IF(H140=-9999,"",IF(M140&lt;&gt;"", L140*M140, $U$11*L140))</f>
        <v>27.731696533842086</v>
      </c>
      <c r="O140" s="8" t="str">
        <f>IF(G156=1,1-M140/$B$4,"")</f>
        <v/>
      </c>
      <c r="Q140" s="3">
        <v>123</v>
      </c>
      <c r="R140" s="38">
        <v>495</v>
      </c>
      <c r="S140" s="34">
        <v>0</v>
      </c>
      <c r="T140" s="37">
        <v>183.84</v>
      </c>
      <c r="U140" s="35">
        <v>152.77000000000001</v>
      </c>
      <c r="V140" s="35">
        <v>25.76</v>
      </c>
      <c r="X140" s="3">
        <f t="shared" si="23"/>
        <v>495</v>
      </c>
    </row>
    <row r="141" spans="1:24" x14ac:dyDescent="0.35">
      <c r="A141" s="12">
        <v>124</v>
      </c>
      <c r="B141" s="2">
        <v>240</v>
      </c>
      <c r="C141" s="3">
        <v>12</v>
      </c>
      <c r="D141" s="3">
        <v>22.5</v>
      </c>
      <c r="E141" s="53">
        <v>108</v>
      </c>
      <c r="F141" s="33">
        <v>0</v>
      </c>
      <c r="G141" s="54">
        <f t="shared" si="18"/>
        <v>196.56</v>
      </c>
      <c r="H141" s="54">
        <f t="shared" si="19"/>
        <v>163.51</v>
      </c>
      <c r="I141" s="55">
        <f t="shared" si="20"/>
        <v>27.79</v>
      </c>
      <c r="J141" s="13">
        <f t="shared" si="21"/>
        <v>168.77</v>
      </c>
      <c r="K141" s="7">
        <f t="shared" si="22"/>
        <v>135.72</v>
      </c>
      <c r="L141" s="7">
        <f t="shared" si="24"/>
        <v>24.351606248157982</v>
      </c>
      <c r="M141" s="7"/>
      <c r="N141" s="7">
        <f>IF(H141=-9999,"",IF(M141&lt;&gt;"", L141*M141, $U$12*L141))</f>
        <v>36.121549259983802</v>
      </c>
      <c r="O141" s="8" t="str">
        <f>IF(F157=1,1-M141/$B$4,"")</f>
        <v/>
      </c>
      <c r="Q141" s="3">
        <v>124</v>
      </c>
      <c r="R141" s="38">
        <v>315</v>
      </c>
      <c r="S141" s="34">
        <v>0</v>
      </c>
      <c r="T141" s="37">
        <v>174.42</v>
      </c>
      <c r="U141" s="35">
        <v>146.69</v>
      </c>
      <c r="V141" s="35">
        <v>27.09</v>
      </c>
      <c r="X141" s="3">
        <f t="shared" si="23"/>
        <v>315</v>
      </c>
    </row>
    <row r="142" spans="1:24" x14ac:dyDescent="0.35">
      <c r="A142" s="12">
        <v>125</v>
      </c>
      <c r="B142" s="2">
        <v>240</v>
      </c>
      <c r="C142" s="3">
        <v>12</v>
      </c>
      <c r="D142" s="3">
        <v>27.5</v>
      </c>
      <c r="E142" s="53">
        <v>397</v>
      </c>
      <c r="F142" s="33">
        <v>0</v>
      </c>
      <c r="G142" s="54">
        <f t="shared" si="18"/>
        <v>169.15</v>
      </c>
      <c r="H142" s="54">
        <f t="shared" si="19"/>
        <v>150.02000000000001</v>
      </c>
      <c r="I142" s="55">
        <f t="shared" si="20"/>
        <v>25.53</v>
      </c>
      <c r="J142" s="13">
        <f t="shared" si="21"/>
        <v>143.62</v>
      </c>
      <c r="K142" s="7">
        <f t="shared" si="22"/>
        <v>124.49000000000001</v>
      </c>
      <c r="L142" s="7">
        <f t="shared" si="24"/>
        <v>15.366696120170289</v>
      </c>
      <c r="M142" s="7"/>
      <c r="N142" s="7">
        <f>IF(H142=-9999,"",IF(M142&lt;&gt;"", L142*M142, $U$13*L142))</f>
        <v>22.384154020170286</v>
      </c>
      <c r="O142" s="8" t="str">
        <f>IF(G150=1,1-M142/$B$4,"")</f>
        <v/>
      </c>
      <c r="Q142" s="3">
        <v>125</v>
      </c>
      <c r="R142" s="38">
        <v>246</v>
      </c>
      <c r="S142" s="34">
        <v>0</v>
      </c>
      <c r="T142" s="37">
        <v>139.38999999999999</v>
      </c>
      <c r="U142" s="35">
        <v>114.8</v>
      </c>
      <c r="V142" s="35">
        <v>27.28</v>
      </c>
      <c r="X142" s="3">
        <f t="shared" si="23"/>
        <v>246</v>
      </c>
    </row>
    <row r="143" spans="1:24" x14ac:dyDescent="0.35">
      <c r="A143" s="12">
        <v>126</v>
      </c>
      <c r="B143" s="2">
        <v>240</v>
      </c>
      <c r="C143" s="3">
        <v>12</v>
      </c>
      <c r="D143" s="3">
        <v>32.5</v>
      </c>
      <c r="E143" s="53">
        <v>556</v>
      </c>
      <c r="F143" s="33">
        <v>0</v>
      </c>
      <c r="G143" s="54">
        <f t="shared" si="18"/>
        <v>177.46</v>
      </c>
      <c r="H143" s="54">
        <f t="shared" si="19"/>
        <v>148.16</v>
      </c>
      <c r="I143" s="55">
        <f t="shared" si="20"/>
        <v>25.26</v>
      </c>
      <c r="J143" s="13">
        <f t="shared" si="21"/>
        <v>152.20000000000002</v>
      </c>
      <c r="K143" s="7">
        <f t="shared" si="22"/>
        <v>122.89999999999999</v>
      </c>
      <c r="L143" s="7">
        <f t="shared" si="24"/>
        <v>23.8405207485761</v>
      </c>
      <c r="M143" s="7"/>
      <c r="N143" s="7">
        <f>IF(H143=-9999,"",IF(M143&lt;&gt;"", L143*M143, $U$14*L143))</f>
        <v>34.489286690886928</v>
      </c>
      <c r="O143" s="8" t="str">
        <f>IF(G151=1,1-M143/$B$4,"")</f>
        <v/>
      </c>
      <c r="Q143" s="3">
        <v>126</v>
      </c>
      <c r="R143" s="38">
        <v>429</v>
      </c>
      <c r="S143" s="34">
        <v>0</v>
      </c>
      <c r="T143" s="37">
        <v>203.86</v>
      </c>
      <c r="U143" s="35">
        <v>172.9</v>
      </c>
      <c r="V143" s="35">
        <v>25.04</v>
      </c>
      <c r="X143" s="3">
        <f t="shared" si="23"/>
        <v>429</v>
      </c>
    </row>
    <row r="144" spans="1:24" x14ac:dyDescent="0.35">
      <c r="A144" s="12">
        <v>127</v>
      </c>
      <c r="B144" s="2">
        <v>300</v>
      </c>
      <c r="C144" s="3">
        <v>12</v>
      </c>
      <c r="D144" s="3">
        <v>2.5</v>
      </c>
      <c r="E144" s="53">
        <v>520</v>
      </c>
      <c r="F144" s="33">
        <v>0</v>
      </c>
      <c r="G144" s="54">
        <f t="shared" si="18"/>
        <v>168.37</v>
      </c>
      <c r="H144" s="54">
        <f t="shared" si="19"/>
        <v>144.05000000000001</v>
      </c>
      <c r="I144" s="55">
        <f t="shared" si="20"/>
        <v>25.32</v>
      </c>
      <c r="J144" s="13">
        <f t="shared" si="21"/>
        <v>143.05000000000001</v>
      </c>
      <c r="K144" s="7">
        <f t="shared" si="22"/>
        <v>118.73000000000002</v>
      </c>
      <c r="L144" s="7">
        <f t="shared" si="24"/>
        <v>20.483449844184275</v>
      </c>
      <c r="M144" s="7"/>
      <c r="N144" s="7">
        <f>IF(H144=-9999,"",IF(M144&lt;&gt;"", L144*M144, $U$15*L144))</f>
        <v>29.632724114747731</v>
      </c>
      <c r="O144" s="8" t="str">
        <f>IF(G152=1,1-M144/$B$4,"")</f>
        <v/>
      </c>
      <c r="Q144" s="3">
        <v>127</v>
      </c>
      <c r="R144" s="38">
        <v>59</v>
      </c>
      <c r="S144" s="34">
        <v>0</v>
      </c>
      <c r="T144" s="37">
        <v>194.08</v>
      </c>
      <c r="U144" s="35">
        <v>161.85</v>
      </c>
      <c r="V144" s="35">
        <v>26.47</v>
      </c>
      <c r="X144" s="3">
        <f t="shared" si="23"/>
        <v>59</v>
      </c>
    </row>
    <row r="145" spans="1:24" x14ac:dyDescent="0.35">
      <c r="A145" s="12">
        <v>128</v>
      </c>
      <c r="B145" s="2">
        <v>300</v>
      </c>
      <c r="C145" s="3">
        <v>12</v>
      </c>
      <c r="D145" s="3">
        <v>7.5</v>
      </c>
      <c r="E145" s="53">
        <v>50</v>
      </c>
      <c r="F145" s="33">
        <v>0</v>
      </c>
      <c r="G145" s="54">
        <f t="shared" si="18"/>
        <v>234.68</v>
      </c>
      <c r="H145" s="54">
        <f t="shared" si="19"/>
        <v>196.85</v>
      </c>
      <c r="I145" s="55">
        <f t="shared" si="20"/>
        <v>26.22</v>
      </c>
      <c r="J145" s="13">
        <f t="shared" si="21"/>
        <v>208.46</v>
      </c>
      <c r="K145" s="7">
        <f t="shared" si="22"/>
        <v>170.63</v>
      </c>
      <c r="L145" s="7">
        <f t="shared" si="24"/>
        <v>22.170778878274639</v>
      </c>
      <c r="M145" s="7"/>
      <c r="N145" s="7">
        <f>IF(H145=-9999,"",IF(M145&lt;&gt;"", L145*M145, $U$9*L145))</f>
        <v>26.161519076364073</v>
      </c>
      <c r="O145" s="8"/>
      <c r="Q145" s="3">
        <v>128</v>
      </c>
      <c r="R145" s="39">
        <v>229</v>
      </c>
      <c r="S145" s="34">
        <v>0</v>
      </c>
      <c r="T145" s="36">
        <v>192.67</v>
      </c>
      <c r="U145" s="35">
        <v>164.25</v>
      </c>
      <c r="V145" s="35">
        <v>27.53</v>
      </c>
      <c r="X145" s="3">
        <f t="shared" si="23"/>
        <v>229</v>
      </c>
    </row>
    <row r="146" spans="1:24" x14ac:dyDescent="0.35">
      <c r="A146" s="12">
        <v>129</v>
      </c>
      <c r="B146" s="2">
        <v>300</v>
      </c>
      <c r="C146" s="3">
        <v>12</v>
      </c>
      <c r="D146" s="3">
        <v>12.5</v>
      </c>
      <c r="E146" s="53">
        <v>348</v>
      </c>
      <c r="F146" s="33">
        <v>0</v>
      </c>
      <c r="G146" s="54">
        <f t="shared" si="18"/>
        <v>201.09</v>
      </c>
      <c r="H146" s="54">
        <f t="shared" si="19"/>
        <v>170.96</v>
      </c>
      <c r="I146" s="55">
        <f t="shared" si="20"/>
        <v>27.34</v>
      </c>
      <c r="J146" s="13">
        <f t="shared" si="21"/>
        <v>173.75</v>
      </c>
      <c r="K146" s="7">
        <f t="shared" si="22"/>
        <v>143.62</v>
      </c>
      <c r="L146" s="7">
        <f t="shared" si="24"/>
        <v>20.978972287982174</v>
      </c>
      <c r="M146" s="7"/>
      <c r="N146" s="7">
        <f>IF(H146=-9999,"",IF(M146&lt;&gt;"", L146*M146, $U$10*L146))</f>
        <v>29.580350926054862</v>
      </c>
      <c r="O146" s="8"/>
      <c r="Q146" s="3">
        <v>129</v>
      </c>
      <c r="R146" s="39">
        <v>460</v>
      </c>
      <c r="S146" s="34">
        <v>0</v>
      </c>
      <c r="T146" s="37">
        <v>142.82</v>
      </c>
      <c r="U146" s="35">
        <v>121.01</v>
      </c>
      <c r="V146" s="35">
        <v>24.93</v>
      </c>
      <c r="X146" s="3">
        <f t="shared" si="23"/>
        <v>460</v>
      </c>
    </row>
    <row r="147" spans="1:24" x14ac:dyDescent="0.35">
      <c r="A147" s="12">
        <v>130</v>
      </c>
      <c r="B147" s="2">
        <v>300</v>
      </c>
      <c r="C147" s="3">
        <v>12</v>
      </c>
      <c r="D147" s="3">
        <v>17.5</v>
      </c>
      <c r="E147" s="53">
        <v>83</v>
      </c>
      <c r="F147" s="33">
        <v>0</v>
      </c>
      <c r="G147" s="54">
        <f t="shared" ref="G147:G210" si="28">_xlfn.XLOOKUP($E147,$R$18:$R$234,$T$18:$T$234, -9999)</f>
        <v>213.83</v>
      </c>
      <c r="H147" s="54">
        <f t="shared" ref="H147:H210" si="29">_xlfn.XLOOKUP($E147,$R$18:$R$234,$U$18:$U$234, -9999)</f>
        <v>184.29</v>
      </c>
      <c r="I147" s="55">
        <f t="shared" ref="I147:I210" si="30">_xlfn.XLOOKUP($E147,$R$18:$R$234,$V$18:$V$234, -9999)</f>
        <v>27.39</v>
      </c>
      <c r="J147" s="13">
        <f>IF(G147=-9999," ",G147-I147)</f>
        <v>186.44</v>
      </c>
      <c r="K147" s="7">
        <f>IF(G147=-9999," ",H147-I147)</f>
        <v>156.89999999999998</v>
      </c>
      <c r="L147" s="7">
        <f>IF(H147=-9999," ",(J147-K147)/K147*100)</f>
        <v>18.827278521351197</v>
      </c>
      <c r="M147" s="7"/>
      <c r="N147" s="7">
        <f>IF(H147=-9999,"",IF(M147&lt;&gt;"", L147*M147, $U$11*L147))</f>
        <v>26.671977911523289</v>
      </c>
      <c r="O147" s="8"/>
      <c r="Q147" s="3">
        <v>130</v>
      </c>
      <c r="R147" s="38">
        <v>90</v>
      </c>
      <c r="S147" s="34">
        <v>0</v>
      </c>
      <c r="T147" s="37">
        <v>203.09</v>
      </c>
      <c r="U147" s="35">
        <v>170.52</v>
      </c>
      <c r="V147" s="35">
        <v>27.55</v>
      </c>
      <c r="X147" s="3">
        <f t="shared" ref="X147:X210" si="31">_xlfn.XLOOKUP(R147,E$18:E$234,E$18:E$234, FALSE)</f>
        <v>90</v>
      </c>
    </row>
    <row r="148" spans="1:24" x14ac:dyDescent="0.35">
      <c r="A148" s="12">
        <v>131</v>
      </c>
      <c r="B148" s="2">
        <v>300</v>
      </c>
      <c r="C148" s="3">
        <v>12</v>
      </c>
      <c r="D148" s="3">
        <v>22.5</v>
      </c>
      <c r="E148" s="53">
        <v>643</v>
      </c>
      <c r="F148" s="33">
        <v>0</v>
      </c>
      <c r="G148" s="54">
        <f t="shared" si="28"/>
        <v>224.13</v>
      </c>
      <c r="H148" s="54">
        <f t="shared" si="29"/>
        <v>194.72</v>
      </c>
      <c r="I148" s="55">
        <f t="shared" si="30"/>
        <v>25.32</v>
      </c>
      <c r="J148" s="13">
        <f>IF(G148=-9999," ",G148-I148)</f>
        <v>198.81</v>
      </c>
      <c r="K148" s="7">
        <f>IF(G148=-9999," ",H148-I148)</f>
        <v>169.4</v>
      </c>
      <c r="L148" s="7">
        <f>IF(H148=-9999," ",(J148-K148)/K148*100)</f>
        <v>17.361275088547814</v>
      </c>
      <c r="M148" s="7"/>
      <c r="N148" s="7">
        <f>IF(H148=-9999,"",IF(M148&lt;&gt;"", L148*M148, $U$12*L148))</f>
        <v>25.752558042225498</v>
      </c>
      <c r="O148" s="8" t="str">
        <f>IF(F159=1,1-M148/$B$4,"")</f>
        <v/>
      </c>
      <c r="Q148" s="3">
        <v>131</v>
      </c>
      <c r="R148" s="38">
        <v>513</v>
      </c>
      <c r="S148" s="34">
        <v>0</v>
      </c>
      <c r="T148" s="37">
        <v>176.66</v>
      </c>
      <c r="U148" s="35">
        <v>144.69</v>
      </c>
      <c r="V148" s="35">
        <v>25.44</v>
      </c>
      <c r="X148" s="3">
        <f t="shared" si="31"/>
        <v>513</v>
      </c>
    </row>
    <row r="149" spans="1:24" x14ac:dyDescent="0.35">
      <c r="A149" s="12">
        <v>132</v>
      </c>
      <c r="B149" s="2">
        <v>300</v>
      </c>
      <c r="C149" s="3">
        <v>12</v>
      </c>
      <c r="D149" s="3">
        <v>27.5</v>
      </c>
      <c r="E149" s="53">
        <v>483</v>
      </c>
      <c r="F149" s="33">
        <v>0</v>
      </c>
      <c r="G149" s="54">
        <f t="shared" si="28"/>
        <v>209.21</v>
      </c>
      <c r="H149" s="54">
        <f t="shared" si="29"/>
        <v>176.81</v>
      </c>
      <c r="I149" s="55">
        <f t="shared" si="30"/>
        <v>25.62</v>
      </c>
      <c r="J149" s="13">
        <f>IF(G149=-9999," ",G149-I149)</f>
        <v>183.59</v>
      </c>
      <c r="K149" s="7">
        <f>IF(G149=-9999," ",H149-I149)</f>
        <v>151.19</v>
      </c>
      <c r="L149" s="7">
        <f>IF(H149=-9999," ",(J149-K149)/K149*100)</f>
        <v>21.429988755870102</v>
      </c>
      <c r="M149" s="7"/>
      <c r="N149" s="7">
        <f>IF(H149=-9999,"",IF(M149&lt;&gt;"", L149*M149, $U$13*L149))</f>
        <v>31.216350294860778</v>
      </c>
      <c r="O149" s="8" t="str">
        <f>IF(F160=1,1-M149/$B$4,"")</f>
        <v/>
      </c>
      <c r="Q149" s="3">
        <v>132</v>
      </c>
      <c r="R149" s="38">
        <v>336</v>
      </c>
      <c r="S149" s="34">
        <v>0</v>
      </c>
      <c r="T149" s="37">
        <v>180</v>
      </c>
      <c r="U149" s="35">
        <v>152.22</v>
      </c>
      <c r="V149" s="35">
        <v>27.65</v>
      </c>
      <c r="X149" s="3">
        <f t="shared" si="31"/>
        <v>336</v>
      </c>
    </row>
    <row r="150" spans="1:24" x14ac:dyDescent="0.35">
      <c r="A150" s="12">
        <v>133</v>
      </c>
      <c r="B150" s="2">
        <v>300</v>
      </c>
      <c r="C150" s="3">
        <v>12</v>
      </c>
      <c r="D150" s="3">
        <v>32.5</v>
      </c>
      <c r="E150" s="53">
        <v>353</v>
      </c>
      <c r="F150" s="33">
        <v>0</v>
      </c>
      <c r="G150" s="54">
        <f t="shared" si="28"/>
        <v>193.2</v>
      </c>
      <c r="H150" s="54">
        <f t="shared" si="29"/>
        <v>164.71</v>
      </c>
      <c r="I150" s="55">
        <f t="shared" si="30"/>
        <v>27.34</v>
      </c>
      <c r="J150" s="13">
        <f>IF(G150=-9999," ",G150-I150)</f>
        <v>165.85999999999999</v>
      </c>
      <c r="K150" s="7">
        <f>IF(G150=-9999," ",H150-I150)</f>
        <v>137.37</v>
      </c>
      <c r="L150" s="7">
        <f>IF(H150=-9999," ",(J150-K150)/K150*100)</f>
        <v>20.739608356992051</v>
      </c>
      <c r="M150" s="7"/>
      <c r="N150" s="7">
        <f>IF(H150=-9999,"",IF(M150&lt;&gt;"", L150*M150, $U$14*L150))</f>
        <v>30.003300096695035</v>
      </c>
      <c r="O150" s="8" t="str">
        <f>IF(F161=1,1-M150/$B$4,"")</f>
        <v/>
      </c>
      <c r="Q150" s="3">
        <v>133</v>
      </c>
      <c r="R150" s="38">
        <v>362</v>
      </c>
      <c r="S150" s="34">
        <v>0</v>
      </c>
      <c r="T150" s="37">
        <v>175.94</v>
      </c>
      <c r="U150" s="35">
        <v>144.65</v>
      </c>
      <c r="V150" s="35">
        <v>25.48</v>
      </c>
      <c r="X150" s="3">
        <f t="shared" si="31"/>
        <v>362</v>
      </c>
    </row>
    <row r="151" spans="1:24" x14ac:dyDescent="0.35">
      <c r="A151" s="42">
        <v>134</v>
      </c>
      <c r="B151" s="2">
        <v>0</v>
      </c>
      <c r="C151" s="3">
        <v>50</v>
      </c>
      <c r="D151" s="3">
        <v>2.5</v>
      </c>
      <c r="E151" s="53">
        <v>530</v>
      </c>
      <c r="F151" s="33">
        <v>0</v>
      </c>
      <c r="G151" s="54">
        <f t="shared" si="28"/>
        <v>145.21</v>
      </c>
      <c r="H151" s="54">
        <f t="shared" si="29"/>
        <v>123.4</v>
      </c>
      <c r="I151" s="55">
        <f t="shared" si="30"/>
        <v>25.18</v>
      </c>
      <c r="J151" s="47">
        <f>IF(G151=-9999," ",G151-I151)</f>
        <v>120.03</v>
      </c>
      <c r="K151" s="48">
        <f>IF(G151=-9999," ",H151-I151)</f>
        <v>98.22</v>
      </c>
      <c r="L151" s="48">
        <f>IF(H151=-9999," ",(J151-K151)/K151*100)</f>
        <v>22.205253512522908</v>
      </c>
      <c r="M151" s="48"/>
      <c r="N151" s="48">
        <f>IF(H151=-9999,"",IF(M151&lt;&gt;"", L151*M151, $U$15*L151))</f>
        <v>32.123600088851553</v>
      </c>
      <c r="O151" s="49" t="str">
        <f>IF(F162=1,1-M151/$B$4,"")</f>
        <v/>
      </c>
      <c r="Q151" s="3">
        <v>134</v>
      </c>
      <c r="R151" s="43">
        <v>505</v>
      </c>
      <c r="S151" s="44">
        <v>0</v>
      </c>
      <c r="T151" s="45">
        <v>181.3</v>
      </c>
      <c r="U151" s="46">
        <v>149.03</v>
      </c>
      <c r="V151" s="46">
        <v>25.09</v>
      </c>
      <c r="X151" s="3">
        <f t="shared" si="31"/>
        <v>505</v>
      </c>
    </row>
    <row r="152" spans="1:24" x14ac:dyDescent="0.35">
      <c r="A152" s="40">
        <v>135</v>
      </c>
      <c r="B152" s="2">
        <v>0</v>
      </c>
      <c r="C152" s="3">
        <v>50</v>
      </c>
      <c r="D152" s="3">
        <v>7.5</v>
      </c>
      <c r="E152" s="53">
        <v>519</v>
      </c>
      <c r="F152" s="33">
        <v>0</v>
      </c>
      <c r="G152" s="54">
        <f t="shared" si="28"/>
        <v>176.46</v>
      </c>
      <c r="H152" s="54">
        <f t="shared" si="29"/>
        <v>145.21</v>
      </c>
      <c r="I152" s="55">
        <f t="shared" si="30"/>
        <v>25.19</v>
      </c>
      <c r="J152" s="47">
        <f t="shared" ref="J152:J215" si="32">IF(G152=-9999," ",G152-I152)</f>
        <v>151.27000000000001</v>
      </c>
      <c r="K152" s="48">
        <f t="shared" ref="K152:K215" si="33">IF(G152=-9999," ",H152-I152)</f>
        <v>120.02000000000001</v>
      </c>
      <c r="L152" s="48">
        <f t="shared" ref="L152:L215" si="34">IF(H152=-9999," ",(J152-K152)/K152*100)</f>
        <v>26.037327112147974</v>
      </c>
      <c r="M152" s="48"/>
      <c r="N152" s="48">
        <f t="shared" ref="N152:N215" si="35">IF(H152=-9999,"",IF(M152&lt;&gt;"", L152*M152, $U$15*L152))</f>
        <v>37.667333230919844</v>
      </c>
      <c r="O152" s="40"/>
      <c r="P152" s="3"/>
      <c r="Q152" s="3">
        <v>135</v>
      </c>
      <c r="R152" s="50">
        <v>466</v>
      </c>
      <c r="S152" s="51">
        <v>0</v>
      </c>
      <c r="T152" s="51">
        <v>200.85</v>
      </c>
      <c r="U152" s="51">
        <v>170.71</v>
      </c>
      <c r="V152" s="51">
        <v>25.44</v>
      </c>
      <c r="X152" s="3">
        <f t="shared" si="31"/>
        <v>466</v>
      </c>
    </row>
    <row r="153" spans="1:24" x14ac:dyDescent="0.35">
      <c r="A153" s="40">
        <v>136</v>
      </c>
      <c r="B153" s="2">
        <v>0</v>
      </c>
      <c r="C153" s="3">
        <v>50</v>
      </c>
      <c r="D153" s="3">
        <v>12.5</v>
      </c>
      <c r="E153" s="53">
        <v>46</v>
      </c>
      <c r="F153" s="33">
        <v>0</v>
      </c>
      <c r="G153" s="54">
        <f t="shared" si="28"/>
        <v>234.41</v>
      </c>
      <c r="H153" s="54">
        <f t="shared" si="29"/>
        <v>194.68</v>
      </c>
      <c r="I153" s="55">
        <f t="shared" si="30"/>
        <v>26.29</v>
      </c>
      <c r="J153" s="47">
        <f t="shared" si="32"/>
        <v>208.12</v>
      </c>
      <c r="K153" s="48">
        <f t="shared" si="33"/>
        <v>168.39000000000001</v>
      </c>
      <c r="L153" s="48">
        <f t="shared" si="34"/>
        <v>23.594037650691838</v>
      </c>
      <c r="M153" s="48"/>
      <c r="N153" s="48">
        <f t="shared" si="35"/>
        <v>34.13270780919887</v>
      </c>
      <c r="O153" s="40"/>
      <c r="P153" s="3"/>
      <c r="Q153" s="3">
        <v>136</v>
      </c>
      <c r="R153" s="50">
        <v>359</v>
      </c>
      <c r="S153" s="51">
        <v>0</v>
      </c>
      <c r="T153" s="51">
        <v>208.92</v>
      </c>
      <c r="U153" s="51">
        <v>179.03</v>
      </c>
      <c r="V153" s="51">
        <v>27.57</v>
      </c>
      <c r="X153" s="3">
        <f t="shared" si="31"/>
        <v>359</v>
      </c>
    </row>
    <row r="154" spans="1:24" x14ac:dyDescent="0.35">
      <c r="A154" s="40">
        <v>137</v>
      </c>
      <c r="B154" s="2">
        <v>0</v>
      </c>
      <c r="C154" s="3">
        <v>50</v>
      </c>
      <c r="D154" s="3">
        <v>17.5</v>
      </c>
      <c r="E154" s="53">
        <v>403</v>
      </c>
      <c r="F154" s="33">
        <v>0</v>
      </c>
      <c r="G154" s="54">
        <f t="shared" si="28"/>
        <v>204.85</v>
      </c>
      <c r="H154" s="54">
        <f t="shared" si="29"/>
        <v>167.72</v>
      </c>
      <c r="I154" s="55">
        <f t="shared" si="30"/>
        <v>25.07</v>
      </c>
      <c r="J154" s="47">
        <f t="shared" si="32"/>
        <v>179.78</v>
      </c>
      <c r="K154" s="48">
        <f t="shared" si="33"/>
        <v>142.65</v>
      </c>
      <c r="L154" s="48">
        <f t="shared" si="34"/>
        <v>26.028741675429366</v>
      </c>
      <c r="M154" s="48"/>
      <c r="N154" s="48">
        <f t="shared" si="35"/>
        <v>37.654912965797394</v>
      </c>
      <c r="O154" s="40"/>
      <c r="P154" s="3"/>
      <c r="Q154" s="3">
        <v>137</v>
      </c>
      <c r="R154" s="50">
        <v>390</v>
      </c>
      <c r="S154" s="51">
        <v>0</v>
      </c>
      <c r="T154" s="51">
        <v>193.16</v>
      </c>
      <c r="U154" s="51">
        <v>160.22</v>
      </c>
      <c r="V154" s="51">
        <v>25.5</v>
      </c>
      <c r="X154" s="3">
        <f t="shared" si="31"/>
        <v>390</v>
      </c>
    </row>
    <row r="155" spans="1:24" x14ac:dyDescent="0.35">
      <c r="A155" s="40">
        <v>138</v>
      </c>
      <c r="B155" s="2">
        <v>0</v>
      </c>
      <c r="C155" s="3">
        <v>50</v>
      </c>
      <c r="D155" s="3">
        <v>22.5</v>
      </c>
      <c r="E155" s="53">
        <v>99</v>
      </c>
      <c r="F155" s="33">
        <v>0</v>
      </c>
      <c r="G155" s="54">
        <f t="shared" si="28"/>
        <v>224.9</v>
      </c>
      <c r="H155" s="54">
        <f t="shared" si="29"/>
        <v>186.06</v>
      </c>
      <c r="I155" s="55">
        <f t="shared" si="30"/>
        <v>27.44</v>
      </c>
      <c r="J155" s="47">
        <f t="shared" si="32"/>
        <v>197.46</v>
      </c>
      <c r="K155" s="48">
        <f t="shared" si="33"/>
        <v>158.62</v>
      </c>
      <c r="L155" s="48">
        <f t="shared" si="34"/>
        <v>24.486193418232254</v>
      </c>
      <c r="M155" s="48"/>
      <c r="N155" s="48">
        <f t="shared" si="35"/>
        <v>35.423359819871393</v>
      </c>
      <c r="O155" s="41"/>
      <c r="Q155" s="3">
        <v>138</v>
      </c>
      <c r="R155" s="50">
        <v>47</v>
      </c>
      <c r="S155" s="51">
        <v>0</v>
      </c>
      <c r="T155" s="51">
        <v>172.67</v>
      </c>
      <c r="U155" s="51">
        <v>144.29</v>
      </c>
      <c r="V155" s="51">
        <v>26.22</v>
      </c>
      <c r="X155" s="3">
        <f t="shared" si="31"/>
        <v>47</v>
      </c>
    </row>
    <row r="156" spans="1:24" x14ac:dyDescent="0.35">
      <c r="A156" s="40">
        <v>139</v>
      </c>
      <c r="B156" s="2">
        <v>0</v>
      </c>
      <c r="C156" s="3">
        <v>50</v>
      </c>
      <c r="D156" s="3">
        <v>27.5</v>
      </c>
      <c r="E156" s="53">
        <v>511</v>
      </c>
      <c r="F156" s="33">
        <v>0</v>
      </c>
      <c r="G156" s="54">
        <f t="shared" si="28"/>
        <v>205.93</v>
      </c>
      <c r="H156" s="54">
        <f t="shared" si="29"/>
        <v>171.12</v>
      </c>
      <c r="I156" s="55">
        <f t="shared" si="30"/>
        <v>25.31</v>
      </c>
      <c r="J156" s="47">
        <f t="shared" si="32"/>
        <v>180.62</v>
      </c>
      <c r="K156" s="48">
        <f t="shared" si="33"/>
        <v>145.81</v>
      </c>
      <c r="L156" s="48">
        <f t="shared" si="34"/>
        <v>23.873534051162473</v>
      </c>
      <c r="M156" s="48"/>
      <c r="N156" s="48">
        <f t="shared" si="35"/>
        <v>34.537045935306217</v>
      </c>
      <c r="O156" s="41"/>
      <c r="Q156" s="3">
        <v>139</v>
      </c>
      <c r="R156" s="50">
        <v>441</v>
      </c>
      <c r="S156" s="51">
        <v>0</v>
      </c>
      <c r="T156" s="51">
        <v>171.76</v>
      </c>
      <c r="U156" s="51">
        <v>142.93</v>
      </c>
      <c r="V156" s="51">
        <v>25.27</v>
      </c>
      <c r="X156" s="3">
        <f t="shared" si="31"/>
        <v>441</v>
      </c>
    </row>
    <row r="157" spans="1:24" x14ac:dyDescent="0.35">
      <c r="A157" s="40">
        <v>140</v>
      </c>
      <c r="B157" s="2">
        <v>0</v>
      </c>
      <c r="C157" s="3">
        <v>50</v>
      </c>
      <c r="D157" s="3">
        <v>32.5</v>
      </c>
      <c r="E157" s="53">
        <v>408</v>
      </c>
      <c r="F157" s="33">
        <v>0</v>
      </c>
      <c r="G157" s="54">
        <f t="shared" si="28"/>
        <v>145.31</v>
      </c>
      <c r="H157" s="54">
        <f t="shared" si="29"/>
        <v>123.14</v>
      </c>
      <c r="I157" s="55">
        <f t="shared" si="30"/>
        <v>25.45</v>
      </c>
      <c r="J157" s="47">
        <f t="shared" si="32"/>
        <v>119.86</v>
      </c>
      <c r="K157" s="48">
        <f t="shared" si="33"/>
        <v>97.69</v>
      </c>
      <c r="L157" s="48">
        <f t="shared" si="34"/>
        <v>22.694236871737132</v>
      </c>
      <c r="M157" s="48"/>
      <c r="N157" s="48">
        <f t="shared" si="35"/>
        <v>32.830996015344461</v>
      </c>
      <c r="O157" s="41"/>
      <c r="Q157" s="3">
        <v>140</v>
      </c>
      <c r="R157" s="50">
        <v>411</v>
      </c>
      <c r="S157" s="51">
        <v>0</v>
      </c>
      <c r="T157" s="51">
        <v>182.31</v>
      </c>
      <c r="U157" s="51">
        <v>156.6</v>
      </c>
      <c r="V157" s="51">
        <v>25.15</v>
      </c>
      <c r="X157" s="3">
        <f t="shared" si="31"/>
        <v>411</v>
      </c>
    </row>
    <row r="158" spans="1:24" x14ac:dyDescent="0.35">
      <c r="A158" s="40">
        <v>141</v>
      </c>
      <c r="B158" s="2">
        <v>60</v>
      </c>
      <c r="C158" s="3">
        <v>50</v>
      </c>
      <c r="D158" s="3">
        <v>2.5</v>
      </c>
      <c r="E158" s="53">
        <v>335</v>
      </c>
      <c r="F158" s="33">
        <v>0</v>
      </c>
      <c r="G158" s="54">
        <f t="shared" si="28"/>
        <v>136.76</v>
      </c>
      <c r="H158" s="54">
        <f t="shared" si="29"/>
        <v>114.31</v>
      </c>
      <c r="I158" s="55">
        <f t="shared" si="30"/>
        <v>27.57</v>
      </c>
      <c r="J158" s="47">
        <f t="shared" si="32"/>
        <v>109.19</v>
      </c>
      <c r="K158" s="48">
        <f t="shared" si="33"/>
        <v>86.740000000000009</v>
      </c>
      <c r="L158" s="48">
        <f t="shared" si="34"/>
        <v>25.881946045653663</v>
      </c>
      <c r="M158" s="48"/>
      <c r="N158" s="48">
        <f t="shared" si="35"/>
        <v>37.442548621339611</v>
      </c>
      <c r="O158" s="41"/>
      <c r="Q158" s="3">
        <v>141</v>
      </c>
      <c r="R158" s="50">
        <v>545</v>
      </c>
      <c r="S158" s="51">
        <v>0</v>
      </c>
      <c r="T158" s="51">
        <v>184.94</v>
      </c>
      <c r="U158" s="51">
        <v>156.22</v>
      </c>
      <c r="V158" s="51">
        <v>25.13</v>
      </c>
      <c r="X158" s="3">
        <f t="shared" si="31"/>
        <v>545</v>
      </c>
    </row>
    <row r="159" spans="1:24" x14ac:dyDescent="0.35">
      <c r="A159" s="40">
        <v>142</v>
      </c>
      <c r="B159" s="2">
        <v>60</v>
      </c>
      <c r="C159" s="3">
        <v>50</v>
      </c>
      <c r="D159" s="3">
        <v>7.5</v>
      </c>
      <c r="E159" s="53">
        <v>573</v>
      </c>
      <c r="F159" s="33">
        <v>0</v>
      </c>
      <c r="G159" s="54">
        <f t="shared" si="28"/>
        <v>230.19</v>
      </c>
      <c r="H159" s="54">
        <f t="shared" si="29"/>
        <v>194.65</v>
      </c>
      <c r="I159" s="55">
        <f t="shared" si="30"/>
        <v>25.23</v>
      </c>
      <c r="J159" s="47">
        <f t="shared" si="32"/>
        <v>204.96</v>
      </c>
      <c r="K159" s="48">
        <f t="shared" si="33"/>
        <v>169.42000000000002</v>
      </c>
      <c r="L159" s="48">
        <f t="shared" si="34"/>
        <v>20.977452484948643</v>
      </c>
      <c r="M159" s="48"/>
      <c r="N159" s="48">
        <f t="shared" si="35"/>
        <v>30.347381268551519</v>
      </c>
      <c r="O159" s="41"/>
      <c r="Q159" s="3">
        <v>142</v>
      </c>
      <c r="R159" s="50">
        <v>531</v>
      </c>
      <c r="S159" s="51">
        <v>0</v>
      </c>
      <c r="T159" s="51">
        <v>172.7</v>
      </c>
      <c r="U159" s="51">
        <v>143.16</v>
      </c>
      <c r="V159" s="51">
        <v>25.44</v>
      </c>
      <c r="X159" s="3">
        <f t="shared" si="31"/>
        <v>531</v>
      </c>
    </row>
    <row r="160" spans="1:24" x14ac:dyDescent="0.35">
      <c r="A160" s="40">
        <v>143</v>
      </c>
      <c r="B160" s="2">
        <v>60</v>
      </c>
      <c r="C160" s="3">
        <v>50</v>
      </c>
      <c r="D160" s="3">
        <v>12.5</v>
      </c>
      <c r="E160" s="53">
        <v>268</v>
      </c>
      <c r="F160" s="33">
        <v>0</v>
      </c>
      <c r="G160" s="54">
        <f t="shared" si="28"/>
        <v>195.65</v>
      </c>
      <c r="H160" s="54">
        <f t="shared" si="29"/>
        <v>169.07</v>
      </c>
      <c r="I160" s="55">
        <f t="shared" si="30"/>
        <v>25.73</v>
      </c>
      <c r="J160" s="47">
        <f t="shared" si="32"/>
        <v>169.92000000000002</v>
      </c>
      <c r="K160" s="48">
        <f t="shared" si="33"/>
        <v>143.34</v>
      </c>
      <c r="L160" s="48">
        <f t="shared" si="34"/>
        <v>18.543323566345759</v>
      </c>
      <c r="M160" s="48"/>
      <c r="N160" s="48">
        <f t="shared" si="35"/>
        <v>26.82600809882797</v>
      </c>
      <c r="O160" s="41"/>
      <c r="Q160" s="3">
        <v>143</v>
      </c>
      <c r="R160" s="50">
        <v>425</v>
      </c>
      <c r="S160" s="51">
        <v>0</v>
      </c>
      <c r="T160" s="51">
        <v>189.32</v>
      </c>
      <c r="U160" s="52">
        <v>156.72</v>
      </c>
      <c r="V160" s="51">
        <v>25.17</v>
      </c>
      <c r="X160" s="3">
        <f t="shared" si="31"/>
        <v>425</v>
      </c>
    </row>
    <row r="161" spans="1:24" x14ac:dyDescent="0.35">
      <c r="A161" s="40">
        <v>144</v>
      </c>
      <c r="B161" s="2">
        <v>60</v>
      </c>
      <c r="C161" s="3">
        <v>50</v>
      </c>
      <c r="D161" s="3">
        <v>17.5</v>
      </c>
      <c r="E161" s="53">
        <v>339</v>
      </c>
      <c r="F161" s="33">
        <v>0</v>
      </c>
      <c r="G161" s="54">
        <f t="shared" si="28"/>
        <v>203.62</v>
      </c>
      <c r="H161" s="54">
        <f t="shared" si="29"/>
        <v>176.24</v>
      </c>
      <c r="I161" s="55">
        <f t="shared" si="30"/>
        <v>27.42</v>
      </c>
      <c r="J161" s="47">
        <f t="shared" si="32"/>
        <v>176.2</v>
      </c>
      <c r="K161" s="48">
        <f t="shared" si="33"/>
        <v>148.82</v>
      </c>
      <c r="L161" s="48">
        <f t="shared" si="34"/>
        <v>18.39806477623975</v>
      </c>
      <c r="M161" s="48"/>
      <c r="N161" s="48">
        <f t="shared" si="35"/>
        <v>26.615867049092859</v>
      </c>
      <c r="O161" s="41"/>
      <c r="Q161" s="3">
        <v>144</v>
      </c>
      <c r="R161" s="50">
        <v>204</v>
      </c>
      <c r="S161" s="51">
        <v>0</v>
      </c>
      <c r="T161" s="51">
        <v>182.12</v>
      </c>
      <c r="U161" s="52">
        <v>151.07</v>
      </c>
      <c r="V161" s="51">
        <v>27.52</v>
      </c>
      <c r="X161" s="3">
        <f t="shared" si="31"/>
        <v>204</v>
      </c>
    </row>
    <row r="162" spans="1:24" x14ac:dyDescent="0.35">
      <c r="A162" s="40">
        <v>145</v>
      </c>
      <c r="B162" s="2">
        <v>60</v>
      </c>
      <c r="C162" s="3">
        <v>50</v>
      </c>
      <c r="D162" s="3">
        <v>22.5</v>
      </c>
      <c r="E162" s="53">
        <v>522</v>
      </c>
      <c r="F162" s="33">
        <v>0</v>
      </c>
      <c r="G162" s="54">
        <f t="shared" si="28"/>
        <v>207.7</v>
      </c>
      <c r="H162" s="54">
        <f t="shared" si="29"/>
        <v>179.43</v>
      </c>
      <c r="I162" s="55">
        <f t="shared" si="30"/>
        <v>25.14</v>
      </c>
      <c r="J162" s="47">
        <f t="shared" si="32"/>
        <v>182.56</v>
      </c>
      <c r="K162" s="48">
        <f t="shared" si="33"/>
        <v>154.29000000000002</v>
      </c>
      <c r="L162" s="48">
        <f t="shared" si="34"/>
        <v>18.322639185948525</v>
      </c>
      <c r="M162" s="48"/>
      <c r="N162" s="48">
        <f t="shared" si="35"/>
        <v>26.506751361779745</v>
      </c>
      <c r="O162" s="41"/>
      <c r="Q162" s="3">
        <v>145</v>
      </c>
      <c r="R162" s="50">
        <v>626</v>
      </c>
      <c r="S162" s="51">
        <v>0</v>
      </c>
      <c r="T162" s="51">
        <v>193.22</v>
      </c>
      <c r="U162" s="52">
        <v>160.33000000000001</v>
      </c>
      <c r="V162" s="51">
        <v>24.91</v>
      </c>
      <c r="X162" s="3">
        <f t="shared" si="31"/>
        <v>626</v>
      </c>
    </row>
    <row r="163" spans="1:24" x14ac:dyDescent="0.35">
      <c r="A163" s="40">
        <v>146</v>
      </c>
      <c r="B163" s="2">
        <v>60</v>
      </c>
      <c r="C163" s="3">
        <v>50</v>
      </c>
      <c r="D163" s="3">
        <v>27.5</v>
      </c>
      <c r="E163" s="53">
        <v>281</v>
      </c>
      <c r="F163" s="33">
        <v>0</v>
      </c>
      <c r="G163" s="54">
        <f t="shared" si="28"/>
        <v>214.37</v>
      </c>
      <c r="H163" s="54">
        <f t="shared" si="29"/>
        <v>183.06</v>
      </c>
      <c r="I163" s="55">
        <f t="shared" si="30"/>
        <v>25.94</v>
      </c>
      <c r="J163" s="47">
        <f t="shared" si="32"/>
        <v>188.43</v>
      </c>
      <c r="K163" s="48">
        <f t="shared" si="33"/>
        <v>157.12</v>
      </c>
      <c r="L163" s="48">
        <f t="shared" si="34"/>
        <v>19.927443991853362</v>
      </c>
      <c r="M163" s="48"/>
      <c r="N163" s="48">
        <f t="shared" si="35"/>
        <v>28.828368981523678</v>
      </c>
      <c r="O163" s="41"/>
      <c r="Q163" s="3">
        <v>146</v>
      </c>
      <c r="R163" s="50">
        <v>481</v>
      </c>
      <c r="S163" s="51">
        <v>0</v>
      </c>
      <c r="T163" s="51">
        <v>158.62</v>
      </c>
      <c r="U163" s="52">
        <v>136.87</v>
      </c>
      <c r="V163" s="51">
        <v>25.6</v>
      </c>
      <c r="X163" s="3">
        <f t="shared" si="31"/>
        <v>481</v>
      </c>
    </row>
    <row r="164" spans="1:24" x14ac:dyDescent="0.35">
      <c r="A164" s="40">
        <v>147</v>
      </c>
      <c r="B164" s="2">
        <v>60</v>
      </c>
      <c r="C164" s="3">
        <v>50</v>
      </c>
      <c r="D164" s="3">
        <v>32.5</v>
      </c>
      <c r="E164" s="53">
        <v>107</v>
      </c>
      <c r="F164" s="33">
        <v>0</v>
      </c>
      <c r="G164" s="54">
        <f t="shared" si="28"/>
        <v>206.68</v>
      </c>
      <c r="H164" s="54">
        <f t="shared" si="29"/>
        <v>186.38</v>
      </c>
      <c r="I164" s="55">
        <f t="shared" si="30"/>
        <v>28.03</v>
      </c>
      <c r="J164" s="47">
        <f t="shared" si="32"/>
        <v>178.65</v>
      </c>
      <c r="K164" s="48">
        <f t="shared" si="33"/>
        <v>158.35</v>
      </c>
      <c r="L164" s="48">
        <f t="shared" si="34"/>
        <v>12.819703189137993</v>
      </c>
      <c r="M164" s="48"/>
      <c r="N164" s="48">
        <f t="shared" si="35"/>
        <v>18.545837284559529</v>
      </c>
      <c r="O164" s="41"/>
      <c r="Q164" s="3">
        <v>147</v>
      </c>
      <c r="R164" s="50">
        <v>463</v>
      </c>
      <c r="S164" s="51">
        <v>0</v>
      </c>
      <c r="T164" s="51">
        <v>222.46</v>
      </c>
      <c r="U164" s="52">
        <v>186</v>
      </c>
      <c r="V164" s="51">
        <v>25.23</v>
      </c>
      <c r="X164" s="3">
        <f t="shared" si="31"/>
        <v>463</v>
      </c>
    </row>
    <row r="165" spans="1:24" x14ac:dyDescent="0.35">
      <c r="A165" s="40">
        <v>148</v>
      </c>
      <c r="B165" s="2">
        <v>120</v>
      </c>
      <c r="C165" s="3">
        <v>50</v>
      </c>
      <c r="D165" s="3">
        <v>2.5</v>
      </c>
      <c r="E165" s="53">
        <v>241</v>
      </c>
      <c r="F165" s="33">
        <v>0</v>
      </c>
      <c r="G165" s="54">
        <f t="shared" si="28"/>
        <v>170.59</v>
      </c>
      <c r="H165" s="54">
        <f t="shared" si="29"/>
        <v>149.38999999999999</v>
      </c>
      <c r="I165" s="55">
        <f t="shared" si="30"/>
        <v>27.04</v>
      </c>
      <c r="J165" s="47">
        <f t="shared" si="32"/>
        <v>143.55000000000001</v>
      </c>
      <c r="K165" s="48">
        <f t="shared" si="33"/>
        <v>122.35</v>
      </c>
      <c r="L165" s="48">
        <f t="shared" si="34"/>
        <v>17.327339599509621</v>
      </c>
      <c r="M165" s="48"/>
      <c r="N165" s="48">
        <f t="shared" si="35"/>
        <v>25.066884626399695</v>
      </c>
      <c r="O165" s="41"/>
      <c r="Q165" s="3">
        <v>148</v>
      </c>
      <c r="R165" s="50">
        <v>250</v>
      </c>
      <c r="S165" s="51">
        <v>0</v>
      </c>
      <c r="T165" s="51">
        <v>196.01</v>
      </c>
      <c r="U165" s="52">
        <v>162.94999999999999</v>
      </c>
      <c r="V165" s="51">
        <v>27.16</v>
      </c>
      <c r="X165" s="3">
        <f t="shared" si="31"/>
        <v>250</v>
      </c>
    </row>
    <row r="166" spans="1:24" x14ac:dyDescent="0.35">
      <c r="A166" s="40">
        <v>149</v>
      </c>
      <c r="B166" s="2">
        <v>120</v>
      </c>
      <c r="C166" s="3">
        <v>50</v>
      </c>
      <c r="D166" s="3">
        <v>7.5</v>
      </c>
      <c r="E166" s="53">
        <v>521</v>
      </c>
      <c r="F166" s="33">
        <v>0</v>
      </c>
      <c r="G166" s="54">
        <f t="shared" si="28"/>
        <v>169.99</v>
      </c>
      <c r="H166" s="54">
        <f t="shared" si="29"/>
        <v>149.44999999999999</v>
      </c>
      <c r="I166" s="55">
        <f t="shared" si="30"/>
        <v>25.33</v>
      </c>
      <c r="J166" s="47">
        <f t="shared" si="32"/>
        <v>144.66000000000003</v>
      </c>
      <c r="K166" s="48">
        <f t="shared" si="33"/>
        <v>124.11999999999999</v>
      </c>
      <c r="L166" s="48">
        <f t="shared" si="34"/>
        <v>16.548501450209503</v>
      </c>
      <c r="M166" s="48"/>
      <c r="N166" s="48">
        <f t="shared" si="35"/>
        <v>23.940165436819246</v>
      </c>
      <c r="O166" s="41"/>
      <c r="Q166" s="3">
        <v>149</v>
      </c>
      <c r="R166" s="50">
        <v>323</v>
      </c>
      <c r="S166" s="51">
        <v>0</v>
      </c>
      <c r="T166" s="51">
        <v>177.22</v>
      </c>
      <c r="U166" s="52">
        <v>147.22</v>
      </c>
      <c r="V166" s="51">
        <v>27.2</v>
      </c>
      <c r="X166" s="3">
        <f t="shared" si="31"/>
        <v>323</v>
      </c>
    </row>
    <row r="167" spans="1:24" x14ac:dyDescent="0.35">
      <c r="A167" s="40">
        <v>150</v>
      </c>
      <c r="B167" s="2">
        <v>120</v>
      </c>
      <c r="C167" s="3">
        <v>50</v>
      </c>
      <c r="D167" s="3">
        <v>12.5</v>
      </c>
      <c r="E167" s="53">
        <v>642</v>
      </c>
      <c r="F167" s="33">
        <v>0</v>
      </c>
      <c r="G167" s="54">
        <f t="shared" si="28"/>
        <v>184.73</v>
      </c>
      <c r="H167" s="54">
        <f t="shared" si="29"/>
        <v>157.38999999999999</v>
      </c>
      <c r="I167" s="55">
        <f t="shared" si="30"/>
        <v>25.45</v>
      </c>
      <c r="J167" s="47">
        <f t="shared" si="32"/>
        <v>159.28</v>
      </c>
      <c r="K167" s="48">
        <f t="shared" si="33"/>
        <v>131.94</v>
      </c>
      <c r="L167" s="48">
        <f t="shared" si="34"/>
        <v>20.721540093982117</v>
      </c>
      <c r="M167" s="48"/>
      <c r="N167" s="48">
        <f t="shared" si="35"/>
        <v>29.977161342867973</v>
      </c>
      <c r="O167" s="41"/>
      <c r="Q167" s="3">
        <v>150</v>
      </c>
      <c r="R167" s="50">
        <v>251</v>
      </c>
      <c r="S167" s="51">
        <v>0</v>
      </c>
      <c r="T167" s="51">
        <v>177.07</v>
      </c>
      <c r="U167" s="52">
        <v>148.15</v>
      </c>
      <c r="V167" s="51">
        <v>27.4</v>
      </c>
      <c r="X167" s="3">
        <f t="shared" si="31"/>
        <v>251</v>
      </c>
    </row>
    <row r="168" spans="1:24" x14ac:dyDescent="0.35">
      <c r="A168" s="40">
        <v>151</v>
      </c>
      <c r="B168" s="2">
        <v>120</v>
      </c>
      <c r="C168" s="3">
        <v>50</v>
      </c>
      <c r="D168" s="3">
        <v>17.5</v>
      </c>
      <c r="E168" s="53">
        <v>373</v>
      </c>
      <c r="F168" s="33">
        <v>0</v>
      </c>
      <c r="G168" s="54">
        <f t="shared" si="28"/>
        <v>187.84</v>
      </c>
      <c r="H168" s="54">
        <f t="shared" si="29"/>
        <v>155.76</v>
      </c>
      <c r="I168" s="55">
        <f t="shared" si="30"/>
        <v>25.45</v>
      </c>
      <c r="J168" s="47">
        <f t="shared" si="32"/>
        <v>162.39000000000001</v>
      </c>
      <c r="K168" s="48">
        <f t="shared" si="33"/>
        <v>130.31</v>
      </c>
      <c r="L168" s="48">
        <f t="shared" si="34"/>
        <v>24.618218095311189</v>
      </c>
      <c r="M168" s="48"/>
      <c r="N168" s="48">
        <f t="shared" si="35"/>
        <v>35.614355519422922</v>
      </c>
      <c r="O168" s="41"/>
      <c r="Q168" s="3">
        <v>151</v>
      </c>
      <c r="R168" s="50">
        <v>271</v>
      </c>
      <c r="S168" s="51">
        <v>0</v>
      </c>
      <c r="T168" s="51">
        <v>191.82</v>
      </c>
      <c r="U168" s="52">
        <v>162.01</v>
      </c>
      <c r="V168" s="51">
        <v>25.75</v>
      </c>
      <c r="X168" s="3">
        <f t="shared" si="31"/>
        <v>271</v>
      </c>
    </row>
    <row r="169" spans="1:24" x14ac:dyDescent="0.35">
      <c r="A169" s="40">
        <v>152</v>
      </c>
      <c r="B169" s="2">
        <v>120</v>
      </c>
      <c r="C169" s="3">
        <v>50</v>
      </c>
      <c r="D169" s="3">
        <v>22.5</v>
      </c>
      <c r="E169" s="53">
        <v>560</v>
      </c>
      <c r="F169" s="33">
        <v>0</v>
      </c>
      <c r="G169" s="54">
        <f t="shared" si="28"/>
        <v>156.97999999999999</v>
      </c>
      <c r="H169" s="54">
        <f t="shared" si="29"/>
        <v>130.47</v>
      </c>
      <c r="I169" s="55">
        <f t="shared" si="30"/>
        <v>25.74</v>
      </c>
      <c r="J169" s="47">
        <f t="shared" si="32"/>
        <v>131.23999999999998</v>
      </c>
      <c r="K169" s="48">
        <f t="shared" si="33"/>
        <v>104.73</v>
      </c>
      <c r="L169" s="48">
        <f t="shared" si="34"/>
        <v>25.312708870428697</v>
      </c>
      <c r="M169" s="48"/>
      <c r="N169" s="48">
        <f t="shared" si="35"/>
        <v>36.619052174324416</v>
      </c>
      <c r="O169" s="41"/>
      <c r="Q169" s="3">
        <v>152</v>
      </c>
      <c r="R169" s="50">
        <v>458</v>
      </c>
      <c r="S169" s="51">
        <v>0</v>
      </c>
      <c r="T169" s="51">
        <v>185.4</v>
      </c>
      <c r="U169" s="52">
        <v>154.36000000000001</v>
      </c>
      <c r="V169" s="51">
        <v>25.07</v>
      </c>
      <c r="X169" s="3">
        <f t="shared" si="31"/>
        <v>458</v>
      </c>
    </row>
    <row r="170" spans="1:24" x14ac:dyDescent="0.35">
      <c r="A170" s="40">
        <v>153</v>
      </c>
      <c r="B170" s="2">
        <v>120</v>
      </c>
      <c r="C170" s="3">
        <v>50</v>
      </c>
      <c r="D170" s="3">
        <v>27.5</v>
      </c>
      <c r="E170" s="53">
        <v>361</v>
      </c>
      <c r="F170" s="33">
        <v>0</v>
      </c>
      <c r="G170" s="54">
        <f t="shared" si="28"/>
        <v>168.42</v>
      </c>
      <c r="H170" s="54">
        <f t="shared" si="29"/>
        <v>140.88</v>
      </c>
      <c r="I170" s="55">
        <f t="shared" si="30"/>
        <v>25.42</v>
      </c>
      <c r="J170" s="47">
        <f t="shared" si="32"/>
        <v>143</v>
      </c>
      <c r="K170" s="48">
        <f t="shared" si="33"/>
        <v>115.46</v>
      </c>
      <c r="L170" s="48">
        <f t="shared" si="34"/>
        <v>23.852416421271442</v>
      </c>
      <c r="M170" s="48"/>
      <c r="N170" s="48">
        <f t="shared" si="35"/>
        <v>34.506495764056822</v>
      </c>
      <c r="O170" s="41"/>
      <c r="Q170" s="3">
        <v>153</v>
      </c>
      <c r="R170" s="50">
        <v>44</v>
      </c>
      <c r="S170" s="51">
        <v>0</v>
      </c>
      <c r="T170" s="51">
        <v>189.67</v>
      </c>
      <c r="U170" s="52">
        <v>156.1</v>
      </c>
      <c r="V170" s="51">
        <v>26.23</v>
      </c>
      <c r="X170" s="3">
        <f t="shared" si="31"/>
        <v>44</v>
      </c>
    </row>
    <row r="171" spans="1:24" x14ac:dyDescent="0.35">
      <c r="A171" s="40">
        <v>154</v>
      </c>
      <c r="B171" s="2">
        <v>120</v>
      </c>
      <c r="C171" s="3">
        <v>50</v>
      </c>
      <c r="D171" s="3">
        <v>32.5</v>
      </c>
      <c r="E171" s="53">
        <v>554</v>
      </c>
      <c r="F171" s="33">
        <v>0</v>
      </c>
      <c r="G171" s="54">
        <f t="shared" si="28"/>
        <v>147.99</v>
      </c>
      <c r="H171" s="54">
        <f t="shared" si="29"/>
        <v>124.44</v>
      </c>
      <c r="I171" s="55">
        <f t="shared" si="30"/>
        <v>25.51</v>
      </c>
      <c r="J171" s="47">
        <f t="shared" si="32"/>
        <v>122.48</v>
      </c>
      <c r="K171" s="48">
        <f t="shared" si="33"/>
        <v>98.929999999999993</v>
      </c>
      <c r="L171" s="48">
        <f t="shared" si="34"/>
        <v>23.804710401293857</v>
      </c>
      <c r="M171" s="48"/>
      <c r="N171" s="48">
        <f t="shared" si="35"/>
        <v>34.437481055140012</v>
      </c>
      <c r="O171" s="41"/>
      <c r="Q171" s="3">
        <v>154</v>
      </c>
      <c r="R171" s="50">
        <v>584</v>
      </c>
      <c r="S171" s="51">
        <v>0</v>
      </c>
      <c r="T171" s="51">
        <v>174.16</v>
      </c>
      <c r="U171" s="52">
        <v>144.16</v>
      </c>
      <c r="V171" s="51">
        <v>25.17</v>
      </c>
      <c r="X171" s="3">
        <f t="shared" si="31"/>
        <v>584</v>
      </c>
    </row>
    <row r="172" spans="1:24" x14ac:dyDescent="0.35">
      <c r="A172" s="40">
        <v>155</v>
      </c>
      <c r="B172" s="2">
        <v>180</v>
      </c>
      <c r="C172" s="3">
        <v>50</v>
      </c>
      <c r="D172" s="3">
        <v>2.5</v>
      </c>
      <c r="E172" s="53">
        <v>246</v>
      </c>
      <c r="F172" s="33">
        <v>0</v>
      </c>
      <c r="G172" s="54">
        <f t="shared" si="28"/>
        <v>139.38999999999999</v>
      </c>
      <c r="H172" s="54">
        <f t="shared" si="29"/>
        <v>114.8</v>
      </c>
      <c r="I172" s="55">
        <f t="shared" si="30"/>
        <v>27.28</v>
      </c>
      <c r="J172" s="47">
        <f t="shared" si="32"/>
        <v>112.10999999999999</v>
      </c>
      <c r="K172" s="48">
        <f t="shared" si="33"/>
        <v>87.52</v>
      </c>
      <c r="L172" s="48">
        <f t="shared" si="34"/>
        <v>28.096435100548433</v>
      </c>
      <c r="M172" s="48"/>
      <c r="N172" s="48">
        <f t="shared" si="35"/>
        <v>40.646176121492211</v>
      </c>
      <c r="O172" s="41"/>
      <c r="Q172" s="3">
        <v>155</v>
      </c>
      <c r="R172" s="50">
        <v>64</v>
      </c>
      <c r="S172" s="51">
        <v>0</v>
      </c>
      <c r="T172" s="51">
        <v>173.64</v>
      </c>
      <c r="U172" s="52">
        <v>146.88999999999999</v>
      </c>
      <c r="V172" s="51">
        <v>26.3</v>
      </c>
      <c r="X172" s="3">
        <f t="shared" si="31"/>
        <v>64</v>
      </c>
    </row>
    <row r="173" spans="1:24" x14ac:dyDescent="0.35">
      <c r="A173" s="40">
        <v>156</v>
      </c>
      <c r="B173" s="2">
        <v>180</v>
      </c>
      <c r="C173" s="3">
        <v>50</v>
      </c>
      <c r="D173" s="3">
        <v>7.5</v>
      </c>
      <c r="E173" s="53">
        <v>315</v>
      </c>
      <c r="F173" s="33">
        <v>0</v>
      </c>
      <c r="G173" s="54">
        <f t="shared" si="28"/>
        <v>174.42</v>
      </c>
      <c r="H173" s="54">
        <f t="shared" si="29"/>
        <v>146.69</v>
      </c>
      <c r="I173" s="55">
        <f t="shared" si="30"/>
        <v>27.09</v>
      </c>
      <c r="J173" s="47">
        <f t="shared" si="32"/>
        <v>147.32999999999998</v>
      </c>
      <c r="K173" s="48">
        <f t="shared" si="33"/>
        <v>119.6</v>
      </c>
      <c r="L173" s="48">
        <f t="shared" si="34"/>
        <v>23.185618729096984</v>
      </c>
      <c r="M173" s="48"/>
      <c r="N173" s="48">
        <f t="shared" si="35"/>
        <v>33.54186176915551</v>
      </c>
      <c r="O173" s="41"/>
      <c r="Q173" s="3">
        <v>156</v>
      </c>
      <c r="R173" s="50">
        <v>212</v>
      </c>
      <c r="S173" s="51">
        <v>0</v>
      </c>
      <c r="T173" s="51">
        <v>194.8</v>
      </c>
      <c r="U173" s="52">
        <v>160.44999999999999</v>
      </c>
      <c r="V173" s="51">
        <v>27.85</v>
      </c>
      <c r="X173" s="3">
        <f t="shared" si="31"/>
        <v>212</v>
      </c>
    </row>
    <row r="174" spans="1:24" x14ac:dyDescent="0.35">
      <c r="A174" s="40">
        <v>157</v>
      </c>
      <c r="B174" s="2">
        <v>180</v>
      </c>
      <c r="C174" s="3">
        <v>50</v>
      </c>
      <c r="D174" s="3">
        <v>12.5</v>
      </c>
      <c r="E174" s="53">
        <v>583</v>
      </c>
      <c r="F174" s="33">
        <v>0</v>
      </c>
      <c r="G174" s="54">
        <f t="shared" si="28"/>
        <v>165.02</v>
      </c>
      <c r="H174" s="54">
        <f t="shared" si="29"/>
        <v>137.06</v>
      </c>
      <c r="I174" s="55">
        <f t="shared" si="30"/>
        <v>25.19</v>
      </c>
      <c r="J174" s="47">
        <f t="shared" si="32"/>
        <v>139.83000000000001</v>
      </c>
      <c r="K174" s="48">
        <f t="shared" si="33"/>
        <v>111.87</v>
      </c>
      <c r="L174" s="48">
        <f t="shared" si="34"/>
        <v>24.993295789755972</v>
      </c>
      <c r="M174" s="48"/>
      <c r="N174" s="48">
        <f t="shared" si="35"/>
        <v>36.156967917511402</v>
      </c>
      <c r="O174" s="41"/>
      <c r="Q174" s="3">
        <v>157</v>
      </c>
      <c r="R174" s="50">
        <v>232</v>
      </c>
      <c r="S174" s="51">
        <v>0</v>
      </c>
      <c r="T174" s="51">
        <v>175.86</v>
      </c>
      <c r="U174" s="51">
        <v>147.77000000000001</v>
      </c>
      <c r="V174" s="52">
        <v>27.26</v>
      </c>
      <c r="X174" s="3">
        <f t="shared" si="31"/>
        <v>232</v>
      </c>
    </row>
    <row r="175" spans="1:24" x14ac:dyDescent="0.35">
      <c r="A175" s="40">
        <v>158</v>
      </c>
      <c r="B175" s="2">
        <v>180</v>
      </c>
      <c r="C175" s="3">
        <v>50</v>
      </c>
      <c r="D175" s="3">
        <v>17.5</v>
      </c>
      <c r="E175" s="53">
        <v>362</v>
      </c>
      <c r="F175" s="33">
        <v>0</v>
      </c>
      <c r="G175" s="54">
        <f t="shared" si="28"/>
        <v>175.94</v>
      </c>
      <c r="H175" s="54">
        <f t="shared" si="29"/>
        <v>144.65</v>
      </c>
      <c r="I175" s="55">
        <f t="shared" si="30"/>
        <v>25.48</v>
      </c>
      <c r="J175" s="47">
        <f t="shared" si="32"/>
        <v>150.46</v>
      </c>
      <c r="K175" s="48">
        <f t="shared" si="33"/>
        <v>119.17</v>
      </c>
      <c r="L175" s="48">
        <f t="shared" si="34"/>
        <v>26.256608206763453</v>
      </c>
      <c r="M175" s="48"/>
      <c r="N175" s="48">
        <f t="shared" si="35"/>
        <v>37.984559881203332</v>
      </c>
      <c r="O175" s="41"/>
      <c r="Q175" s="3">
        <v>158</v>
      </c>
      <c r="R175" s="50">
        <v>606</v>
      </c>
      <c r="S175" s="51">
        <v>0</v>
      </c>
      <c r="T175" s="51">
        <v>168.98</v>
      </c>
      <c r="U175" s="51">
        <v>139.11000000000001</v>
      </c>
      <c r="V175" s="51">
        <v>25.34</v>
      </c>
      <c r="X175" s="3">
        <f t="shared" si="31"/>
        <v>606</v>
      </c>
    </row>
    <row r="176" spans="1:24" x14ac:dyDescent="0.35">
      <c r="A176" s="40">
        <v>159</v>
      </c>
      <c r="B176" s="2">
        <v>180</v>
      </c>
      <c r="C176" s="3">
        <v>50</v>
      </c>
      <c r="D176" s="3">
        <v>22.5</v>
      </c>
      <c r="E176" s="53">
        <v>513</v>
      </c>
      <c r="F176" s="33">
        <v>0</v>
      </c>
      <c r="G176" s="54">
        <f t="shared" si="28"/>
        <v>176.66</v>
      </c>
      <c r="H176" s="54">
        <f t="shared" si="29"/>
        <v>144.69</v>
      </c>
      <c r="I176" s="55">
        <f t="shared" si="30"/>
        <v>25.44</v>
      </c>
      <c r="J176" s="47">
        <f t="shared" si="32"/>
        <v>151.22</v>
      </c>
      <c r="K176" s="48">
        <f t="shared" si="33"/>
        <v>119.25</v>
      </c>
      <c r="L176" s="48">
        <f t="shared" si="34"/>
        <v>26.809224318658281</v>
      </c>
      <c r="M176" s="48"/>
      <c r="N176" s="48">
        <f t="shared" si="35"/>
        <v>38.784011189928719</v>
      </c>
      <c r="O176" s="41"/>
      <c r="Q176" s="3">
        <v>159</v>
      </c>
      <c r="R176" s="50">
        <v>511</v>
      </c>
      <c r="S176" s="51">
        <v>0</v>
      </c>
      <c r="T176" s="51">
        <v>205.93</v>
      </c>
      <c r="U176" s="52">
        <v>171.12</v>
      </c>
      <c r="V176" s="51">
        <v>25.31</v>
      </c>
      <c r="X176" s="3">
        <f t="shared" si="31"/>
        <v>511</v>
      </c>
    </row>
    <row r="177" spans="1:24" x14ac:dyDescent="0.35">
      <c r="A177" s="40">
        <v>160</v>
      </c>
      <c r="B177" s="2">
        <v>180</v>
      </c>
      <c r="C177" s="3">
        <v>50</v>
      </c>
      <c r="D177" s="3">
        <v>27.5</v>
      </c>
      <c r="E177" s="53">
        <v>247</v>
      </c>
      <c r="F177" s="33">
        <v>0</v>
      </c>
      <c r="G177" s="54">
        <f t="shared" si="28"/>
        <v>200.69</v>
      </c>
      <c r="H177" s="54">
        <f t="shared" si="29"/>
        <v>165.42</v>
      </c>
      <c r="I177" s="55">
        <f t="shared" si="30"/>
        <v>27.2</v>
      </c>
      <c r="J177" s="47">
        <f t="shared" si="32"/>
        <v>173.49</v>
      </c>
      <c r="K177" s="48">
        <f t="shared" si="33"/>
        <v>138.22</v>
      </c>
      <c r="L177" s="48">
        <f t="shared" si="34"/>
        <v>25.517291274779346</v>
      </c>
      <c r="M177" s="48"/>
      <c r="N177" s="48">
        <f t="shared" si="35"/>
        <v>36.915014719353216</v>
      </c>
      <c r="O177" s="41"/>
      <c r="Q177" s="3">
        <v>160</v>
      </c>
      <c r="R177" s="50">
        <v>198</v>
      </c>
      <c r="S177" s="51">
        <v>0</v>
      </c>
      <c r="T177" s="51">
        <v>179.22</v>
      </c>
      <c r="U177" s="52">
        <v>149.59</v>
      </c>
      <c r="V177" s="51">
        <v>27.47</v>
      </c>
      <c r="X177" s="3">
        <f t="shared" si="31"/>
        <v>198</v>
      </c>
    </row>
    <row r="178" spans="1:24" x14ac:dyDescent="0.35">
      <c r="A178" s="40">
        <v>161</v>
      </c>
      <c r="B178" s="2">
        <v>180</v>
      </c>
      <c r="C178" s="3">
        <v>50</v>
      </c>
      <c r="D178" s="3">
        <v>32.5</v>
      </c>
      <c r="E178" s="53">
        <v>631</v>
      </c>
      <c r="F178" s="33">
        <v>0</v>
      </c>
      <c r="G178" s="54">
        <f t="shared" si="28"/>
        <v>185.24</v>
      </c>
      <c r="H178" s="54">
        <f t="shared" si="29"/>
        <v>153.41999999999999</v>
      </c>
      <c r="I178" s="55">
        <f t="shared" si="30"/>
        <v>25.52</v>
      </c>
      <c r="J178" s="47">
        <f t="shared" si="32"/>
        <v>159.72</v>
      </c>
      <c r="K178" s="48">
        <f t="shared" si="33"/>
        <v>127.89999999999999</v>
      </c>
      <c r="L178" s="48">
        <f t="shared" si="34"/>
        <v>24.878811571540275</v>
      </c>
      <c r="M178" s="48"/>
      <c r="N178" s="48">
        <f t="shared" si="35"/>
        <v>35.991347415121197</v>
      </c>
      <c r="O178" s="41"/>
      <c r="Q178" s="3">
        <v>161</v>
      </c>
      <c r="R178" s="50">
        <v>449</v>
      </c>
      <c r="S178" s="51">
        <v>0</v>
      </c>
      <c r="T178" s="51">
        <v>198.89</v>
      </c>
      <c r="U178" s="52">
        <v>165.91</v>
      </c>
      <c r="V178" s="51">
        <v>25.58</v>
      </c>
      <c r="X178" s="3">
        <f t="shared" si="31"/>
        <v>449</v>
      </c>
    </row>
    <row r="179" spans="1:24" x14ac:dyDescent="0.35">
      <c r="A179" s="40">
        <v>162</v>
      </c>
      <c r="B179" s="2">
        <v>240</v>
      </c>
      <c r="C179" s="3">
        <v>50</v>
      </c>
      <c r="D179" s="3">
        <v>2.5</v>
      </c>
      <c r="E179" s="53">
        <v>523</v>
      </c>
      <c r="F179" s="33">
        <v>0</v>
      </c>
      <c r="G179" s="54">
        <f t="shared" si="28"/>
        <v>170.12</v>
      </c>
      <c r="H179" s="54">
        <f t="shared" si="29"/>
        <v>140.56</v>
      </c>
      <c r="I179" s="55">
        <f t="shared" si="30"/>
        <v>25.5</v>
      </c>
      <c r="J179" s="47">
        <f t="shared" si="32"/>
        <v>144.62</v>
      </c>
      <c r="K179" s="48">
        <f t="shared" si="33"/>
        <v>115.06</v>
      </c>
      <c r="L179" s="48">
        <f t="shared" si="34"/>
        <v>25.690943855379807</v>
      </c>
      <c r="M179" s="48"/>
      <c r="N179" s="48">
        <f t="shared" si="35"/>
        <v>37.166232119346432</v>
      </c>
      <c r="O179" s="41"/>
      <c r="Q179" s="3">
        <v>162</v>
      </c>
      <c r="R179" s="50">
        <v>530</v>
      </c>
      <c r="S179" s="51">
        <v>0</v>
      </c>
      <c r="T179" s="51">
        <v>145.21</v>
      </c>
      <c r="U179" s="52">
        <v>123.4</v>
      </c>
      <c r="V179" s="51">
        <v>25.18</v>
      </c>
      <c r="X179" s="3">
        <f t="shared" si="31"/>
        <v>530</v>
      </c>
    </row>
    <row r="180" spans="1:24" x14ac:dyDescent="0.35">
      <c r="A180" s="40">
        <v>163</v>
      </c>
      <c r="B180" s="2">
        <v>240</v>
      </c>
      <c r="C180" s="3">
        <v>50</v>
      </c>
      <c r="D180" s="3">
        <v>7.5</v>
      </c>
      <c r="E180" s="53">
        <v>604</v>
      </c>
      <c r="F180" s="33">
        <v>0</v>
      </c>
      <c r="G180" s="54">
        <f t="shared" si="28"/>
        <v>185.12</v>
      </c>
      <c r="H180" s="54">
        <f t="shared" si="29"/>
        <v>155.41999999999999</v>
      </c>
      <c r="I180" s="55">
        <f t="shared" si="30"/>
        <v>25.42</v>
      </c>
      <c r="J180" s="47">
        <f t="shared" si="32"/>
        <v>159.69999999999999</v>
      </c>
      <c r="K180" s="48">
        <f t="shared" si="33"/>
        <v>130</v>
      </c>
      <c r="L180" s="48">
        <f t="shared" si="34"/>
        <v>22.84615384615384</v>
      </c>
      <c r="M180" s="48"/>
      <c r="N180" s="48">
        <f t="shared" si="35"/>
        <v>33.050769238384603</v>
      </c>
      <c r="O180" s="41"/>
      <c r="Q180" s="3">
        <v>163</v>
      </c>
      <c r="R180" s="50">
        <v>519</v>
      </c>
      <c r="S180" s="51">
        <v>0</v>
      </c>
      <c r="T180" s="51">
        <v>176.46</v>
      </c>
      <c r="U180" s="52">
        <v>145.21</v>
      </c>
      <c r="V180" s="51">
        <v>25.19</v>
      </c>
      <c r="X180" s="3">
        <f t="shared" si="31"/>
        <v>519</v>
      </c>
    </row>
    <row r="181" spans="1:24" x14ac:dyDescent="0.35">
      <c r="A181" s="40">
        <v>164</v>
      </c>
      <c r="B181" s="2">
        <v>240</v>
      </c>
      <c r="C181" s="3">
        <v>50</v>
      </c>
      <c r="D181" s="3">
        <v>12.5</v>
      </c>
      <c r="E181" s="53">
        <v>400</v>
      </c>
      <c r="F181" s="33">
        <v>0</v>
      </c>
      <c r="G181" s="54">
        <f t="shared" si="28"/>
        <v>185.18</v>
      </c>
      <c r="H181" s="54">
        <f t="shared" si="29"/>
        <v>156.07</v>
      </c>
      <c r="I181" s="55">
        <f t="shared" si="30"/>
        <v>25.76</v>
      </c>
      <c r="J181" s="47">
        <f t="shared" si="32"/>
        <v>159.42000000000002</v>
      </c>
      <c r="K181" s="48">
        <f t="shared" si="33"/>
        <v>130.31</v>
      </c>
      <c r="L181" s="48">
        <f t="shared" si="34"/>
        <v>22.339037679379949</v>
      </c>
      <c r="M181" s="48"/>
      <c r="N181" s="48">
        <f t="shared" si="35"/>
        <v>32.317141183616002</v>
      </c>
      <c r="O181" s="41"/>
      <c r="Q181" s="3">
        <v>164</v>
      </c>
      <c r="R181" s="50">
        <v>408</v>
      </c>
      <c r="S181" s="51">
        <v>0</v>
      </c>
      <c r="T181" s="51">
        <v>145.31</v>
      </c>
      <c r="U181" s="52">
        <v>123.14</v>
      </c>
      <c r="V181" s="51">
        <v>25.45</v>
      </c>
      <c r="X181" s="3">
        <f t="shared" si="31"/>
        <v>408</v>
      </c>
    </row>
    <row r="182" spans="1:24" x14ac:dyDescent="0.35">
      <c r="A182" s="40">
        <v>165</v>
      </c>
      <c r="B182" s="2">
        <v>240</v>
      </c>
      <c r="C182" s="3">
        <v>50</v>
      </c>
      <c r="D182" s="3">
        <v>17.5</v>
      </c>
      <c r="E182" s="53">
        <v>163</v>
      </c>
      <c r="F182" s="33">
        <v>0</v>
      </c>
      <c r="G182" s="54">
        <f t="shared" si="28"/>
        <v>205.62</v>
      </c>
      <c r="H182" s="54">
        <f t="shared" si="29"/>
        <v>172.55</v>
      </c>
      <c r="I182" s="55">
        <f t="shared" si="30"/>
        <v>27.39</v>
      </c>
      <c r="J182" s="47">
        <f t="shared" si="32"/>
        <v>178.23000000000002</v>
      </c>
      <c r="K182" s="48">
        <f t="shared" si="33"/>
        <v>145.16000000000003</v>
      </c>
      <c r="L182" s="48">
        <f t="shared" si="34"/>
        <v>22.781758060071635</v>
      </c>
      <c r="M182" s="48"/>
      <c r="N182" s="48">
        <f t="shared" si="35"/>
        <v>32.957610001164213</v>
      </c>
      <c r="O182" s="41"/>
      <c r="Q182" s="3">
        <v>165</v>
      </c>
      <c r="R182" s="50">
        <v>403</v>
      </c>
      <c r="S182" s="51">
        <v>0</v>
      </c>
      <c r="T182" s="51">
        <v>204.85</v>
      </c>
      <c r="U182" s="52">
        <v>167.72</v>
      </c>
      <c r="V182" s="51">
        <v>25.07</v>
      </c>
      <c r="X182" s="3">
        <f t="shared" si="31"/>
        <v>403</v>
      </c>
    </row>
    <row r="183" spans="1:24" x14ac:dyDescent="0.35">
      <c r="A183" s="40">
        <v>166</v>
      </c>
      <c r="B183" s="2">
        <v>240</v>
      </c>
      <c r="C183" s="3">
        <v>50</v>
      </c>
      <c r="D183" s="3">
        <v>22.5</v>
      </c>
      <c r="E183" s="53">
        <v>574</v>
      </c>
      <c r="F183" s="33">
        <v>0</v>
      </c>
      <c r="G183" s="54">
        <f t="shared" si="28"/>
        <v>171.66</v>
      </c>
      <c r="H183" s="54">
        <f t="shared" si="29"/>
        <v>142.11000000000001</v>
      </c>
      <c r="I183" s="55">
        <f t="shared" si="30"/>
        <v>25.54</v>
      </c>
      <c r="J183" s="47">
        <f t="shared" si="32"/>
        <v>146.12</v>
      </c>
      <c r="K183" s="48">
        <f t="shared" si="33"/>
        <v>116.57000000000002</v>
      </c>
      <c r="L183" s="48">
        <f t="shared" si="34"/>
        <v>25.349575362443151</v>
      </c>
      <c r="M183" s="48"/>
      <c r="N183" s="48">
        <f t="shared" si="35"/>
        <v>36.672385699450949</v>
      </c>
      <c r="O183" s="41"/>
      <c r="Q183" s="3">
        <v>166</v>
      </c>
      <c r="R183" s="50">
        <v>561</v>
      </c>
      <c r="S183" s="51">
        <v>0</v>
      </c>
      <c r="T183" s="51">
        <v>200.24</v>
      </c>
      <c r="U183" s="52">
        <v>164.35</v>
      </c>
      <c r="V183" s="51">
        <v>25.21</v>
      </c>
      <c r="X183" s="3">
        <f t="shared" si="31"/>
        <v>561</v>
      </c>
    </row>
    <row r="184" spans="1:24" x14ac:dyDescent="0.35">
      <c r="A184" s="40">
        <v>167</v>
      </c>
      <c r="B184" s="2">
        <v>240</v>
      </c>
      <c r="C184" s="3">
        <v>50</v>
      </c>
      <c r="D184" s="3">
        <v>27.5</v>
      </c>
      <c r="E184" s="53">
        <v>80</v>
      </c>
      <c r="F184" s="33">
        <v>0</v>
      </c>
      <c r="G184" s="54">
        <f t="shared" si="28"/>
        <v>178.47</v>
      </c>
      <c r="H184" s="54">
        <f t="shared" si="29"/>
        <v>148.24</v>
      </c>
      <c r="I184" s="55">
        <f t="shared" si="30"/>
        <v>27.48</v>
      </c>
      <c r="J184" s="47">
        <f t="shared" si="32"/>
        <v>150.99</v>
      </c>
      <c r="K184" s="48">
        <f t="shared" si="33"/>
        <v>120.76</v>
      </c>
      <c r="L184" s="48">
        <f t="shared" si="34"/>
        <v>25.033123550844653</v>
      </c>
      <c r="M184" s="48"/>
      <c r="N184" s="48">
        <f t="shared" si="35"/>
        <v>36.214585411899634</v>
      </c>
      <c r="O184" s="41"/>
      <c r="Q184" s="3">
        <v>167</v>
      </c>
      <c r="R184" s="50">
        <v>467</v>
      </c>
      <c r="S184" s="51">
        <v>0</v>
      </c>
      <c r="T184" s="51">
        <v>185.76</v>
      </c>
      <c r="U184" s="52">
        <v>153.37</v>
      </c>
      <c r="V184" s="51">
        <v>25.39</v>
      </c>
      <c r="X184" s="3">
        <f t="shared" si="31"/>
        <v>467</v>
      </c>
    </row>
    <row r="185" spans="1:24" x14ac:dyDescent="0.35">
      <c r="A185" s="40">
        <v>168</v>
      </c>
      <c r="B185" s="2">
        <v>240</v>
      </c>
      <c r="C185" s="3">
        <v>50</v>
      </c>
      <c r="D185" s="3">
        <v>32.5</v>
      </c>
      <c r="E185" s="53">
        <v>647</v>
      </c>
      <c r="F185" s="33">
        <v>0</v>
      </c>
      <c r="G185" s="54">
        <f t="shared" si="28"/>
        <v>171.64</v>
      </c>
      <c r="H185" s="54">
        <f t="shared" si="29"/>
        <v>143.08000000000001</v>
      </c>
      <c r="I185" s="55">
        <f t="shared" si="30"/>
        <v>25.36</v>
      </c>
      <c r="J185" s="47">
        <f t="shared" si="32"/>
        <v>146.27999999999997</v>
      </c>
      <c r="K185" s="48">
        <f t="shared" si="33"/>
        <v>117.72000000000001</v>
      </c>
      <c r="L185" s="48">
        <f t="shared" si="34"/>
        <v>24.260958205912296</v>
      </c>
      <c r="M185" s="48"/>
      <c r="N185" s="48">
        <f t="shared" si="35"/>
        <v>35.097519545973441</v>
      </c>
      <c r="O185" s="41"/>
      <c r="Q185" s="3">
        <v>168</v>
      </c>
      <c r="R185" s="50">
        <v>622</v>
      </c>
      <c r="S185" s="51">
        <v>0</v>
      </c>
      <c r="T185" s="51">
        <v>218.42</v>
      </c>
      <c r="U185" s="52">
        <v>181.7</v>
      </c>
      <c r="V185" s="51">
        <v>25.29</v>
      </c>
      <c r="X185" s="3">
        <f t="shared" si="31"/>
        <v>622</v>
      </c>
    </row>
    <row r="186" spans="1:24" x14ac:dyDescent="0.35">
      <c r="A186" s="40">
        <v>169</v>
      </c>
      <c r="B186" s="2">
        <v>300</v>
      </c>
      <c r="C186" s="3">
        <v>50</v>
      </c>
      <c r="D186" s="3">
        <v>2.5</v>
      </c>
      <c r="E186" s="53">
        <v>493</v>
      </c>
      <c r="F186" s="33">
        <v>0</v>
      </c>
      <c r="G186" s="54">
        <f t="shared" si="28"/>
        <v>212.93</v>
      </c>
      <c r="H186" s="54">
        <f t="shared" si="29"/>
        <v>179.68</v>
      </c>
      <c r="I186" s="55">
        <f t="shared" si="30"/>
        <v>25.62</v>
      </c>
      <c r="J186" s="47">
        <f t="shared" si="32"/>
        <v>187.31</v>
      </c>
      <c r="K186" s="48">
        <f t="shared" si="33"/>
        <v>154.06</v>
      </c>
      <c r="L186" s="48">
        <f t="shared" si="34"/>
        <v>21.582500324548874</v>
      </c>
      <c r="M186" s="48"/>
      <c r="N186" s="48">
        <f t="shared" si="35"/>
        <v>31.222683810041538</v>
      </c>
      <c r="O186" s="41"/>
      <c r="Q186" s="3">
        <v>169</v>
      </c>
      <c r="R186" s="50">
        <v>525</v>
      </c>
      <c r="S186" s="51">
        <v>0</v>
      </c>
      <c r="T186" s="51">
        <v>199.47</v>
      </c>
      <c r="U186" s="52">
        <v>165.46</v>
      </c>
      <c r="V186" s="51">
        <v>25.47</v>
      </c>
      <c r="X186" s="3">
        <f t="shared" si="31"/>
        <v>525</v>
      </c>
    </row>
    <row r="187" spans="1:24" x14ac:dyDescent="0.35">
      <c r="A187" s="40">
        <v>170</v>
      </c>
      <c r="B187" s="2">
        <v>300</v>
      </c>
      <c r="C187" s="3">
        <v>50</v>
      </c>
      <c r="D187" s="3">
        <v>7.5</v>
      </c>
      <c r="E187" s="53">
        <v>346</v>
      </c>
      <c r="F187" s="33">
        <v>0</v>
      </c>
      <c r="G187" s="54">
        <f t="shared" si="28"/>
        <v>213.52</v>
      </c>
      <c r="H187" s="54">
        <f t="shared" si="29"/>
        <v>183.2</v>
      </c>
      <c r="I187" s="55">
        <f t="shared" si="30"/>
        <v>27.14</v>
      </c>
      <c r="J187" s="47">
        <f t="shared" si="32"/>
        <v>186.38</v>
      </c>
      <c r="K187" s="48">
        <f t="shared" si="33"/>
        <v>156.06</v>
      </c>
      <c r="L187" s="48">
        <f t="shared" si="34"/>
        <v>19.428424964757141</v>
      </c>
      <c r="M187" s="48"/>
      <c r="N187" s="48">
        <f t="shared" si="35"/>
        <v>28.106454788824806</v>
      </c>
      <c r="O187" s="41"/>
      <c r="Q187" s="3">
        <v>170</v>
      </c>
      <c r="R187" s="50">
        <v>46</v>
      </c>
      <c r="S187" s="51">
        <v>0</v>
      </c>
      <c r="T187" s="51">
        <v>234.41</v>
      </c>
      <c r="U187" s="52">
        <v>194.68</v>
      </c>
      <c r="V187" s="51">
        <v>26.29</v>
      </c>
      <c r="X187" s="3">
        <f t="shared" si="31"/>
        <v>46</v>
      </c>
    </row>
    <row r="188" spans="1:24" x14ac:dyDescent="0.35">
      <c r="A188" s="40">
        <v>171</v>
      </c>
      <c r="B188" s="2">
        <v>300</v>
      </c>
      <c r="C188" s="3">
        <v>50</v>
      </c>
      <c r="D188" s="3">
        <v>12.5</v>
      </c>
      <c r="E188" s="53">
        <v>415</v>
      </c>
      <c r="F188" s="33">
        <v>0</v>
      </c>
      <c r="G188" s="54">
        <f t="shared" si="28"/>
        <v>187.39</v>
      </c>
      <c r="H188" s="54">
        <f t="shared" si="29"/>
        <v>156.81</v>
      </c>
      <c r="I188" s="55">
        <f t="shared" si="30"/>
        <v>25.75</v>
      </c>
      <c r="J188" s="47">
        <f t="shared" si="32"/>
        <v>161.63999999999999</v>
      </c>
      <c r="K188" s="48">
        <f t="shared" si="33"/>
        <v>131.06</v>
      </c>
      <c r="L188" s="48">
        <f t="shared" si="34"/>
        <v>23.332824660460847</v>
      </c>
      <c r="M188" s="48"/>
      <c r="N188" s="48">
        <f t="shared" si="35"/>
        <v>33.7548196832443</v>
      </c>
      <c r="O188" s="41"/>
      <c r="Q188" s="3">
        <v>171</v>
      </c>
      <c r="R188" s="50">
        <v>462</v>
      </c>
      <c r="S188" s="51">
        <v>0</v>
      </c>
      <c r="T188" s="51">
        <v>204.41</v>
      </c>
      <c r="U188" s="52">
        <v>172.03</v>
      </c>
      <c r="V188" s="51">
        <v>25.43</v>
      </c>
      <c r="X188" s="3">
        <f t="shared" si="31"/>
        <v>462</v>
      </c>
    </row>
    <row r="189" spans="1:24" x14ac:dyDescent="0.35">
      <c r="A189" s="40">
        <v>172</v>
      </c>
      <c r="B189" s="2">
        <v>300</v>
      </c>
      <c r="C189" s="3">
        <v>50</v>
      </c>
      <c r="D189" s="3">
        <v>17.5</v>
      </c>
      <c r="E189" s="53">
        <v>314</v>
      </c>
      <c r="F189" s="33">
        <v>0</v>
      </c>
      <c r="G189" s="54">
        <f t="shared" si="28"/>
        <v>203.43</v>
      </c>
      <c r="H189" s="54">
        <f t="shared" si="29"/>
        <v>173.73</v>
      </c>
      <c r="I189" s="55">
        <f t="shared" si="30"/>
        <v>27.05</v>
      </c>
      <c r="J189" s="47">
        <f t="shared" si="32"/>
        <v>176.38</v>
      </c>
      <c r="K189" s="48">
        <f t="shared" si="33"/>
        <v>146.67999999999998</v>
      </c>
      <c r="L189" s="48">
        <f t="shared" si="34"/>
        <v>20.248159258249267</v>
      </c>
      <c r="M189" s="48"/>
      <c r="N189" s="48">
        <f t="shared" si="35"/>
        <v>29.292337067016657</v>
      </c>
      <c r="O189" s="41"/>
      <c r="Q189" s="3">
        <v>172</v>
      </c>
      <c r="R189" s="50">
        <v>99</v>
      </c>
      <c r="S189" s="51">
        <v>0</v>
      </c>
      <c r="T189" s="51">
        <v>224.9</v>
      </c>
      <c r="U189" s="52">
        <v>186.06</v>
      </c>
      <c r="V189" s="51">
        <v>27.44</v>
      </c>
      <c r="X189" s="3">
        <f t="shared" si="31"/>
        <v>99</v>
      </c>
    </row>
    <row r="190" spans="1:24" x14ac:dyDescent="0.35">
      <c r="A190" s="40">
        <v>173</v>
      </c>
      <c r="B190" s="2">
        <v>300</v>
      </c>
      <c r="C190" s="3">
        <v>50</v>
      </c>
      <c r="D190" s="3">
        <v>22.5</v>
      </c>
      <c r="E190" s="53">
        <v>320</v>
      </c>
      <c r="F190" s="33">
        <v>0</v>
      </c>
      <c r="G190" s="54">
        <f t="shared" si="28"/>
        <v>237.09</v>
      </c>
      <c r="H190" s="54">
        <f t="shared" si="29"/>
        <v>204.7</v>
      </c>
      <c r="I190" s="55">
        <f t="shared" si="30"/>
        <v>27.54</v>
      </c>
      <c r="J190" s="47">
        <f t="shared" si="32"/>
        <v>209.55</v>
      </c>
      <c r="K190" s="48">
        <f t="shared" si="33"/>
        <v>177.16</v>
      </c>
      <c r="L190" s="48">
        <f t="shared" si="34"/>
        <v>18.282908105667204</v>
      </c>
      <c r="M190" s="48"/>
      <c r="N190" s="48">
        <f t="shared" si="35"/>
        <v>26.449273732292855</v>
      </c>
      <c r="O190" s="41"/>
      <c r="Q190" s="3">
        <v>173</v>
      </c>
      <c r="R190" s="50">
        <v>426</v>
      </c>
      <c r="S190" s="51">
        <v>0</v>
      </c>
      <c r="T190" s="51">
        <v>187.26</v>
      </c>
      <c r="U190" s="52">
        <v>156.78</v>
      </c>
      <c r="V190" s="51">
        <v>24.87</v>
      </c>
      <c r="X190" s="3">
        <f t="shared" si="31"/>
        <v>426</v>
      </c>
    </row>
    <row r="191" spans="1:24" x14ac:dyDescent="0.35">
      <c r="A191" s="40">
        <v>174</v>
      </c>
      <c r="B191" s="2">
        <v>300</v>
      </c>
      <c r="C191" s="3">
        <v>50</v>
      </c>
      <c r="D191" s="3">
        <v>27.5</v>
      </c>
      <c r="E191" s="53">
        <v>215</v>
      </c>
      <c r="F191" s="33">
        <v>0</v>
      </c>
      <c r="G191" s="54">
        <f t="shared" si="28"/>
        <v>194.41</v>
      </c>
      <c r="H191" s="54">
        <f t="shared" si="29"/>
        <v>164.5</v>
      </c>
      <c r="I191" s="55">
        <f t="shared" si="30"/>
        <v>27.75</v>
      </c>
      <c r="J191" s="47">
        <f t="shared" si="32"/>
        <v>166.66</v>
      </c>
      <c r="K191" s="48">
        <f t="shared" si="33"/>
        <v>136.75</v>
      </c>
      <c r="L191" s="48">
        <f t="shared" si="34"/>
        <v>21.872029250457036</v>
      </c>
      <c r="M191" s="48"/>
      <c r="N191" s="48">
        <f t="shared" si="35"/>
        <v>31.641535656285185</v>
      </c>
      <c r="O191" s="41"/>
      <c r="Q191" s="3">
        <v>174</v>
      </c>
      <c r="R191" s="50">
        <v>326</v>
      </c>
      <c r="S191" s="51">
        <v>0</v>
      </c>
      <c r="T191" s="51">
        <v>219.44</v>
      </c>
      <c r="U191" s="52">
        <v>185.18</v>
      </c>
      <c r="V191" s="51">
        <v>27.48</v>
      </c>
      <c r="X191" s="3">
        <f t="shared" si="31"/>
        <v>326</v>
      </c>
    </row>
    <row r="192" spans="1:24" x14ac:dyDescent="0.35">
      <c r="A192" s="40">
        <v>175</v>
      </c>
      <c r="B192" s="2">
        <v>300</v>
      </c>
      <c r="C192" s="3">
        <v>50</v>
      </c>
      <c r="D192" s="3">
        <v>32.5</v>
      </c>
      <c r="E192" s="53">
        <v>333</v>
      </c>
      <c r="F192" s="33">
        <v>0</v>
      </c>
      <c r="G192" s="54">
        <f t="shared" si="28"/>
        <v>231.04</v>
      </c>
      <c r="H192" s="54">
        <f t="shared" si="29"/>
        <v>200.02</v>
      </c>
      <c r="I192" s="55">
        <f t="shared" si="30"/>
        <v>27.49</v>
      </c>
      <c r="J192" s="47">
        <f t="shared" si="32"/>
        <v>203.54999999999998</v>
      </c>
      <c r="K192" s="48">
        <f t="shared" si="33"/>
        <v>172.53</v>
      </c>
      <c r="L192" s="48">
        <f t="shared" si="34"/>
        <v>17.979481829247078</v>
      </c>
      <c r="M192" s="48"/>
      <c r="N192" s="48">
        <f t="shared" si="35"/>
        <v>26.010317052303932</v>
      </c>
      <c r="O192" s="41"/>
      <c r="Q192" s="3">
        <v>175</v>
      </c>
      <c r="R192" s="50">
        <v>262</v>
      </c>
      <c r="S192" s="51">
        <v>0</v>
      </c>
      <c r="T192" s="51">
        <v>200.84</v>
      </c>
      <c r="U192" s="52">
        <v>168.44</v>
      </c>
      <c r="V192" s="51">
        <v>26.08</v>
      </c>
      <c r="X192" s="3">
        <f t="shared" si="31"/>
        <v>262</v>
      </c>
    </row>
    <row r="193" spans="1:24" x14ac:dyDescent="0.35">
      <c r="A193" s="40">
        <v>176</v>
      </c>
      <c r="B193" s="2">
        <v>0</v>
      </c>
      <c r="C193" s="3">
        <v>125</v>
      </c>
      <c r="D193" s="3">
        <v>2.5</v>
      </c>
      <c r="E193" s="53">
        <v>381</v>
      </c>
      <c r="F193" s="33">
        <v>0</v>
      </c>
      <c r="G193" s="54">
        <f t="shared" si="28"/>
        <v>147.66999999999999</v>
      </c>
      <c r="H193" s="54">
        <f t="shared" si="29"/>
        <v>119.61</v>
      </c>
      <c r="I193" s="55">
        <f t="shared" si="30"/>
        <v>25.71</v>
      </c>
      <c r="J193" s="47">
        <f t="shared" si="32"/>
        <v>121.95999999999998</v>
      </c>
      <c r="K193" s="48">
        <f t="shared" si="33"/>
        <v>93.9</v>
      </c>
      <c r="L193" s="48">
        <f t="shared" si="34"/>
        <v>29.882854100106464</v>
      </c>
      <c r="M193" s="48"/>
      <c r="N193" s="48">
        <f t="shared" si="35"/>
        <v>43.230528941448298</v>
      </c>
      <c r="O193" s="41"/>
      <c r="Q193" s="3">
        <v>176</v>
      </c>
      <c r="R193" s="50">
        <v>635</v>
      </c>
      <c r="S193" s="51">
        <v>0</v>
      </c>
      <c r="T193" s="51">
        <v>182.18</v>
      </c>
      <c r="U193" s="52">
        <v>152.72</v>
      </c>
      <c r="V193" s="51">
        <v>25.28</v>
      </c>
      <c r="X193" s="3">
        <f t="shared" si="31"/>
        <v>635</v>
      </c>
    </row>
    <row r="194" spans="1:24" x14ac:dyDescent="0.35">
      <c r="A194" s="40">
        <v>177</v>
      </c>
      <c r="B194" s="2">
        <v>0</v>
      </c>
      <c r="C194" s="3">
        <v>125</v>
      </c>
      <c r="D194" s="3">
        <v>7.5</v>
      </c>
      <c r="E194" s="53">
        <v>622</v>
      </c>
      <c r="F194" s="33">
        <v>0</v>
      </c>
      <c r="G194" s="54">
        <f t="shared" si="28"/>
        <v>218.42</v>
      </c>
      <c r="H194" s="54">
        <f t="shared" si="29"/>
        <v>181.7</v>
      </c>
      <c r="I194" s="55">
        <f t="shared" si="30"/>
        <v>25.29</v>
      </c>
      <c r="J194" s="47">
        <f t="shared" si="32"/>
        <v>193.13</v>
      </c>
      <c r="K194" s="48">
        <f t="shared" si="33"/>
        <v>156.41</v>
      </c>
      <c r="L194" s="48">
        <f t="shared" si="34"/>
        <v>23.476759797966881</v>
      </c>
      <c r="M194" s="48"/>
      <c r="N194" s="48">
        <f t="shared" si="35"/>
        <v>33.963045848884342</v>
      </c>
      <c r="O194" s="41"/>
      <c r="Q194" s="3">
        <v>177</v>
      </c>
      <c r="R194" s="50">
        <v>637</v>
      </c>
      <c r="S194" s="51">
        <v>0</v>
      </c>
      <c r="T194" s="51">
        <v>245.36</v>
      </c>
      <c r="U194" s="52">
        <v>210.69</v>
      </c>
      <c r="V194" s="51">
        <v>25.66</v>
      </c>
      <c r="X194" s="3">
        <f t="shared" si="31"/>
        <v>637</v>
      </c>
    </row>
    <row r="195" spans="1:24" x14ac:dyDescent="0.35">
      <c r="A195" s="40">
        <v>178</v>
      </c>
      <c r="B195" s="2">
        <v>0</v>
      </c>
      <c r="C195" s="3">
        <v>125</v>
      </c>
      <c r="D195" s="3">
        <v>12.5</v>
      </c>
      <c r="E195" s="53">
        <v>462</v>
      </c>
      <c r="F195" s="33">
        <v>0</v>
      </c>
      <c r="G195" s="54">
        <f t="shared" si="28"/>
        <v>204.41</v>
      </c>
      <c r="H195" s="54">
        <f t="shared" si="29"/>
        <v>172.03</v>
      </c>
      <c r="I195" s="55">
        <f t="shared" si="30"/>
        <v>25.43</v>
      </c>
      <c r="J195" s="47">
        <f t="shared" si="32"/>
        <v>178.98</v>
      </c>
      <c r="K195" s="48">
        <f t="shared" si="33"/>
        <v>146.6</v>
      </c>
      <c r="L195" s="48">
        <f t="shared" si="34"/>
        <v>22.087312414733969</v>
      </c>
      <c r="M195" s="48"/>
      <c r="N195" s="48">
        <f t="shared" si="35"/>
        <v>31.952978634010911</v>
      </c>
      <c r="O195" s="41"/>
      <c r="Q195" s="3">
        <v>178</v>
      </c>
      <c r="R195" s="50">
        <v>385</v>
      </c>
      <c r="S195" s="51">
        <v>0</v>
      </c>
      <c r="T195" s="51">
        <v>203.88</v>
      </c>
      <c r="U195" s="52">
        <v>172.79</v>
      </c>
      <c r="V195" s="51">
        <v>25.22</v>
      </c>
      <c r="X195" s="3">
        <f t="shared" si="31"/>
        <v>385</v>
      </c>
    </row>
    <row r="196" spans="1:24" x14ac:dyDescent="0.35">
      <c r="A196" s="40">
        <v>179</v>
      </c>
      <c r="B196" s="2">
        <v>0</v>
      </c>
      <c r="C196" s="3">
        <v>125</v>
      </c>
      <c r="D196" s="3">
        <v>17.5</v>
      </c>
      <c r="E196" s="53">
        <v>326</v>
      </c>
      <c r="F196" s="33">
        <v>0</v>
      </c>
      <c r="G196" s="54">
        <f t="shared" si="28"/>
        <v>219.44</v>
      </c>
      <c r="H196" s="54">
        <f t="shared" si="29"/>
        <v>185.18</v>
      </c>
      <c r="I196" s="55">
        <f t="shared" si="30"/>
        <v>27.48</v>
      </c>
      <c r="J196" s="47">
        <f t="shared" si="32"/>
        <v>191.96</v>
      </c>
      <c r="K196" s="48">
        <f t="shared" si="33"/>
        <v>157.70000000000002</v>
      </c>
      <c r="L196" s="48">
        <f t="shared" si="34"/>
        <v>21.724793912492064</v>
      </c>
      <c r="M196" s="48"/>
      <c r="N196" s="48">
        <f t="shared" si="35"/>
        <v>31.428535200646781</v>
      </c>
      <c r="O196" s="41"/>
      <c r="Q196" s="3">
        <v>179</v>
      </c>
      <c r="R196" s="50">
        <v>381</v>
      </c>
      <c r="S196" s="51">
        <v>0</v>
      </c>
      <c r="T196" s="51">
        <v>147.66999999999999</v>
      </c>
      <c r="U196" s="52">
        <v>119.61</v>
      </c>
      <c r="V196" s="51">
        <v>25.71</v>
      </c>
      <c r="X196" s="3">
        <f t="shared" si="31"/>
        <v>381</v>
      </c>
    </row>
    <row r="197" spans="1:24" x14ac:dyDescent="0.35">
      <c r="A197" s="40">
        <v>180</v>
      </c>
      <c r="B197" s="2">
        <v>0</v>
      </c>
      <c r="C197" s="3">
        <v>125</v>
      </c>
      <c r="D197" s="3">
        <v>22.5</v>
      </c>
      <c r="E197" s="53">
        <v>525</v>
      </c>
      <c r="F197" s="33">
        <v>0</v>
      </c>
      <c r="G197" s="54">
        <f t="shared" si="28"/>
        <v>199.47</v>
      </c>
      <c r="H197" s="54">
        <f t="shared" si="29"/>
        <v>165.46</v>
      </c>
      <c r="I197" s="55">
        <f t="shared" si="30"/>
        <v>25.47</v>
      </c>
      <c r="J197" s="47">
        <f t="shared" si="32"/>
        <v>174</v>
      </c>
      <c r="K197" s="48">
        <f t="shared" si="33"/>
        <v>139.99</v>
      </c>
      <c r="L197" s="48">
        <f t="shared" si="34"/>
        <v>24.29459247089077</v>
      </c>
      <c r="M197" s="48"/>
      <c r="N197" s="48">
        <f t="shared" si="35"/>
        <v>35.146177115986845</v>
      </c>
      <c r="O197" s="41"/>
      <c r="Q197" s="3">
        <v>180</v>
      </c>
      <c r="R197" s="50">
        <v>473</v>
      </c>
      <c r="S197" s="51">
        <v>0</v>
      </c>
      <c r="T197" s="51">
        <v>200.75</v>
      </c>
      <c r="U197" s="52">
        <v>174.5</v>
      </c>
      <c r="V197" s="51">
        <v>25.47</v>
      </c>
      <c r="X197" s="3">
        <f t="shared" si="31"/>
        <v>473</v>
      </c>
    </row>
    <row r="198" spans="1:24" x14ac:dyDescent="0.35">
      <c r="A198" s="40">
        <v>181</v>
      </c>
      <c r="B198" s="2">
        <v>0</v>
      </c>
      <c r="C198" s="3">
        <v>125</v>
      </c>
      <c r="D198" s="3">
        <v>27.5</v>
      </c>
      <c r="E198" s="53">
        <v>561</v>
      </c>
      <c r="F198" s="33">
        <v>0</v>
      </c>
      <c r="G198" s="54">
        <f t="shared" si="28"/>
        <v>200.24</v>
      </c>
      <c r="H198" s="54">
        <f t="shared" si="29"/>
        <v>164.35</v>
      </c>
      <c r="I198" s="55">
        <f t="shared" si="30"/>
        <v>25.21</v>
      </c>
      <c r="J198" s="47">
        <f t="shared" si="32"/>
        <v>175.03</v>
      </c>
      <c r="K198" s="48">
        <f t="shared" si="33"/>
        <v>139.13999999999999</v>
      </c>
      <c r="L198" s="48">
        <f t="shared" si="34"/>
        <v>25.794164151214616</v>
      </c>
      <c r="M198" s="48"/>
      <c r="N198" s="48">
        <f t="shared" si="35"/>
        <v>37.315557480688533</v>
      </c>
      <c r="O198" s="41"/>
      <c r="Q198" s="3">
        <v>181</v>
      </c>
      <c r="R198" s="50">
        <v>346</v>
      </c>
      <c r="S198" s="51">
        <v>0</v>
      </c>
      <c r="T198" s="51">
        <v>213.52</v>
      </c>
      <c r="U198" s="52">
        <v>183.2</v>
      </c>
      <c r="V198" s="51">
        <v>27.14</v>
      </c>
      <c r="X198" s="3">
        <f t="shared" si="31"/>
        <v>346</v>
      </c>
    </row>
    <row r="199" spans="1:24" x14ac:dyDescent="0.35">
      <c r="A199" s="40">
        <v>182</v>
      </c>
      <c r="B199" s="2">
        <v>0</v>
      </c>
      <c r="C199" s="3">
        <v>125</v>
      </c>
      <c r="D199" s="3">
        <v>32.5</v>
      </c>
      <c r="E199" s="53">
        <v>467</v>
      </c>
      <c r="F199" s="33">
        <v>0</v>
      </c>
      <c r="G199" s="54">
        <f t="shared" si="28"/>
        <v>185.76</v>
      </c>
      <c r="H199" s="54">
        <f t="shared" si="29"/>
        <v>153.37</v>
      </c>
      <c r="I199" s="55">
        <f t="shared" si="30"/>
        <v>25.39</v>
      </c>
      <c r="J199" s="47">
        <f t="shared" si="32"/>
        <v>160.37</v>
      </c>
      <c r="K199" s="48">
        <f t="shared" si="33"/>
        <v>127.98</v>
      </c>
      <c r="L199" s="48">
        <f t="shared" si="34"/>
        <v>25.308641975308642</v>
      </c>
      <c r="M199" s="48"/>
      <c r="N199" s="48">
        <f t="shared" si="35"/>
        <v>36.613168732716048</v>
      </c>
      <c r="O199" s="41"/>
      <c r="Q199" s="3">
        <v>182</v>
      </c>
      <c r="R199" s="50">
        <v>314</v>
      </c>
      <c r="S199" s="51">
        <v>0</v>
      </c>
      <c r="T199" s="51">
        <v>203.43</v>
      </c>
      <c r="U199" s="52">
        <v>173.73</v>
      </c>
      <c r="V199" s="51">
        <v>27.05</v>
      </c>
      <c r="X199" s="3">
        <f t="shared" si="31"/>
        <v>314</v>
      </c>
    </row>
    <row r="200" spans="1:24" x14ac:dyDescent="0.35">
      <c r="A200" s="40">
        <v>183</v>
      </c>
      <c r="B200" s="2">
        <v>60</v>
      </c>
      <c r="C200" s="3">
        <v>125</v>
      </c>
      <c r="D200" s="3">
        <v>2.5</v>
      </c>
      <c r="E200" s="53">
        <v>210</v>
      </c>
      <c r="F200" s="33">
        <v>0</v>
      </c>
      <c r="G200" s="54">
        <f t="shared" si="28"/>
        <v>162.6</v>
      </c>
      <c r="H200" s="54">
        <f t="shared" si="29"/>
        <v>132.43</v>
      </c>
      <c r="I200" s="55">
        <f t="shared" si="30"/>
        <v>27.77</v>
      </c>
      <c r="J200" s="47">
        <f t="shared" si="32"/>
        <v>134.82999999999998</v>
      </c>
      <c r="K200" s="48">
        <f t="shared" si="33"/>
        <v>104.66000000000001</v>
      </c>
      <c r="L200" s="48">
        <f t="shared" si="34"/>
        <v>28.826676858398599</v>
      </c>
      <c r="M200" s="48"/>
      <c r="N200" s="48">
        <f t="shared" si="35"/>
        <v>41.70259253142553</v>
      </c>
      <c r="O200" s="41"/>
      <c r="Q200" s="3">
        <v>183</v>
      </c>
      <c r="R200" s="50">
        <v>215</v>
      </c>
      <c r="S200" s="51">
        <v>0</v>
      </c>
      <c r="T200" s="51">
        <v>194.41</v>
      </c>
      <c r="U200" s="52">
        <v>164.5</v>
      </c>
      <c r="V200" s="51">
        <v>27.75</v>
      </c>
      <c r="X200" s="3">
        <f t="shared" si="31"/>
        <v>215</v>
      </c>
    </row>
    <row r="201" spans="1:24" x14ac:dyDescent="0.35">
      <c r="A201" s="40">
        <v>184</v>
      </c>
      <c r="B201" s="2">
        <v>60</v>
      </c>
      <c r="C201" s="3">
        <v>125</v>
      </c>
      <c r="D201" s="3">
        <v>7.5</v>
      </c>
      <c r="E201" s="53">
        <v>444</v>
      </c>
      <c r="F201" s="33">
        <v>0</v>
      </c>
      <c r="G201" s="54">
        <f t="shared" si="28"/>
        <v>212.38</v>
      </c>
      <c r="H201" s="54">
        <f t="shared" si="29"/>
        <v>181.93</v>
      </c>
      <c r="I201" s="55">
        <f t="shared" si="30"/>
        <v>25.45</v>
      </c>
      <c r="J201" s="47">
        <f t="shared" si="32"/>
        <v>186.93</v>
      </c>
      <c r="K201" s="48">
        <f t="shared" si="33"/>
        <v>156.48000000000002</v>
      </c>
      <c r="L201" s="48">
        <f t="shared" si="34"/>
        <v>19.459355828220851</v>
      </c>
      <c r="M201" s="48"/>
      <c r="N201" s="48">
        <f t="shared" si="35"/>
        <v>28.151201437979282</v>
      </c>
      <c r="O201" s="41"/>
      <c r="Q201" s="3">
        <v>184</v>
      </c>
      <c r="R201" s="50">
        <v>493</v>
      </c>
      <c r="S201" s="51">
        <v>0</v>
      </c>
      <c r="T201" s="51">
        <v>212.93</v>
      </c>
      <c r="U201" s="52">
        <v>179.68</v>
      </c>
      <c r="V201" s="51">
        <v>25.62</v>
      </c>
      <c r="X201" s="3">
        <f t="shared" si="31"/>
        <v>493</v>
      </c>
    </row>
    <row r="202" spans="1:24" x14ac:dyDescent="0.35">
      <c r="A202" s="40">
        <v>185</v>
      </c>
      <c r="B202" s="2">
        <v>60</v>
      </c>
      <c r="C202" s="3">
        <v>125</v>
      </c>
      <c r="D202" s="3">
        <v>12.5</v>
      </c>
      <c r="E202" s="53">
        <v>308</v>
      </c>
      <c r="F202" s="33">
        <v>0</v>
      </c>
      <c r="G202" s="54">
        <f t="shared" si="28"/>
        <v>215.87</v>
      </c>
      <c r="H202" s="54">
        <f t="shared" si="29"/>
        <v>188.02</v>
      </c>
      <c r="I202" s="55">
        <f t="shared" si="30"/>
        <v>27.4</v>
      </c>
      <c r="J202" s="47">
        <f t="shared" si="32"/>
        <v>188.47</v>
      </c>
      <c r="K202" s="48">
        <f t="shared" si="33"/>
        <v>160.62</v>
      </c>
      <c r="L202" s="48">
        <f t="shared" si="34"/>
        <v>17.3390611380899</v>
      </c>
      <c r="M202" s="48"/>
      <c r="N202" s="48">
        <f t="shared" si="35"/>
        <v>25.08384178554974</v>
      </c>
      <c r="O202" s="41"/>
      <c r="Q202" s="3">
        <v>185</v>
      </c>
      <c r="R202" s="50">
        <v>483</v>
      </c>
      <c r="S202" s="51">
        <v>0</v>
      </c>
      <c r="T202" s="51">
        <v>209.21</v>
      </c>
      <c r="U202" s="52">
        <v>176.81</v>
      </c>
      <c r="V202" s="51">
        <v>25.62</v>
      </c>
      <c r="X202" s="3">
        <f t="shared" si="31"/>
        <v>483</v>
      </c>
    </row>
    <row r="203" spans="1:24" x14ac:dyDescent="0.35">
      <c r="A203" s="40">
        <v>186</v>
      </c>
      <c r="B203" s="2">
        <v>60</v>
      </c>
      <c r="C203" s="3">
        <v>125</v>
      </c>
      <c r="D203" s="3">
        <v>17.5</v>
      </c>
      <c r="E203" s="53">
        <v>434</v>
      </c>
      <c r="F203" s="33">
        <v>0</v>
      </c>
      <c r="G203" s="54">
        <f t="shared" si="28"/>
        <v>185.48</v>
      </c>
      <c r="H203" s="54">
        <f t="shared" si="29"/>
        <v>159.04</v>
      </c>
      <c r="I203" s="55">
        <f t="shared" si="30"/>
        <v>25.36</v>
      </c>
      <c r="J203" s="47">
        <f t="shared" si="32"/>
        <v>160.12</v>
      </c>
      <c r="K203" s="48">
        <f t="shared" si="33"/>
        <v>133.68</v>
      </c>
      <c r="L203" s="48">
        <f t="shared" si="34"/>
        <v>19.77857570317175</v>
      </c>
      <c r="M203" s="48"/>
      <c r="N203" s="48">
        <f t="shared" si="35"/>
        <v>28.613006190514657</v>
      </c>
      <c r="O203" s="41"/>
      <c r="Q203" s="3">
        <v>186</v>
      </c>
      <c r="R203" s="50">
        <v>83</v>
      </c>
      <c r="S203" s="51">
        <v>0</v>
      </c>
      <c r="T203" s="51">
        <v>213.83</v>
      </c>
      <c r="U203" s="52">
        <v>184.29</v>
      </c>
      <c r="V203" s="51">
        <v>27.39</v>
      </c>
      <c r="X203" s="3">
        <f t="shared" si="31"/>
        <v>83</v>
      </c>
    </row>
    <row r="204" spans="1:24" x14ac:dyDescent="0.35">
      <c r="A204" s="40">
        <v>187</v>
      </c>
      <c r="B204" s="2">
        <v>60</v>
      </c>
      <c r="C204" s="3">
        <v>125</v>
      </c>
      <c r="D204" s="3">
        <v>22.5</v>
      </c>
      <c r="E204" s="53">
        <v>392</v>
      </c>
      <c r="F204" s="33">
        <v>0</v>
      </c>
      <c r="G204" s="54">
        <f t="shared" si="28"/>
        <v>166.85</v>
      </c>
      <c r="H204" s="54">
        <f t="shared" si="29"/>
        <v>142.30000000000001</v>
      </c>
      <c r="I204" s="55">
        <f t="shared" si="30"/>
        <v>25.48</v>
      </c>
      <c r="J204" s="47">
        <f t="shared" si="32"/>
        <v>141.37</v>
      </c>
      <c r="K204" s="48">
        <f t="shared" si="33"/>
        <v>116.82000000000001</v>
      </c>
      <c r="L204" s="48">
        <f t="shared" si="34"/>
        <v>21.015237116932028</v>
      </c>
      <c r="M204" s="48"/>
      <c r="N204" s="48">
        <f t="shared" si="35"/>
        <v>30.402043036166745</v>
      </c>
      <c r="O204" s="41"/>
      <c r="Q204" s="3">
        <v>187</v>
      </c>
      <c r="R204" s="50">
        <v>415</v>
      </c>
      <c r="S204" s="51">
        <v>0</v>
      </c>
      <c r="T204" s="51">
        <v>187.39</v>
      </c>
      <c r="U204" s="52">
        <v>156.81</v>
      </c>
      <c r="V204" s="51">
        <v>25.75</v>
      </c>
      <c r="X204" s="3">
        <f t="shared" si="31"/>
        <v>415</v>
      </c>
    </row>
    <row r="205" spans="1:24" x14ac:dyDescent="0.35">
      <c r="A205" s="40">
        <v>188</v>
      </c>
      <c r="B205" s="2">
        <v>60</v>
      </c>
      <c r="C205" s="3">
        <v>125</v>
      </c>
      <c r="D205" s="3">
        <v>27.5</v>
      </c>
      <c r="E205" s="53">
        <v>39</v>
      </c>
      <c r="F205" s="33">
        <v>0</v>
      </c>
      <c r="G205" s="54">
        <f t="shared" si="28"/>
        <v>210.42</v>
      </c>
      <c r="H205" s="54">
        <f t="shared" si="29"/>
        <v>176.93</v>
      </c>
      <c r="I205" s="55">
        <f t="shared" si="30"/>
        <v>26.29</v>
      </c>
      <c r="J205" s="47">
        <f t="shared" si="32"/>
        <v>184.13</v>
      </c>
      <c r="K205" s="48">
        <f t="shared" si="33"/>
        <v>150.64000000000001</v>
      </c>
      <c r="L205" s="48">
        <f t="shared" si="34"/>
        <v>22.231810939989362</v>
      </c>
      <c r="M205" s="48"/>
      <c r="N205" s="48">
        <f t="shared" si="35"/>
        <v>32.162019833928547</v>
      </c>
      <c r="O205" s="41"/>
      <c r="Q205" s="3">
        <v>188</v>
      </c>
      <c r="R205" s="50">
        <v>333</v>
      </c>
      <c r="S205" s="51">
        <v>0</v>
      </c>
      <c r="T205" s="51">
        <v>231.04</v>
      </c>
      <c r="U205" s="52">
        <v>200.02</v>
      </c>
      <c r="V205" s="51">
        <v>27.49</v>
      </c>
      <c r="X205" s="3">
        <f t="shared" si="31"/>
        <v>333</v>
      </c>
    </row>
    <row r="206" spans="1:24" x14ac:dyDescent="0.35">
      <c r="A206" s="40">
        <v>189</v>
      </c>
      <c r="B206" s="2">
        <v>60</v>
      </c>
      <c r="C206" s="3">
        <v>125</v>
      </c>
      <c r="D206" s="3">
        <v>32.5</v>
      </c>
      <c r="E206" s="53">
        <v>451</v>
      </c>
      <c r="F206" s="33">
        <v>0</v>
      </c>
      <c r="G206" s="54">
        <f t="shared" si="28"/>
        <v>181.45</v>
      </c>
      <c r="H206" s="54">
        <f t="shared" si="29"/>
        <v>151.22999999999999</v>
      </c>
      <c r="I206" s="55">
        <f t="shared" si="30"/>
        <v>25.68</v>
      </c>
      <c r="J206" s="47">
        <f t="shared" si="32"/>
        <v>155.76999999999998</v>
      </c>
      <c r="K206" s="48">
        <f t="shared" si="33"/>
        <v>125.54999999999998</v>
      </c>
      <c r="L206" s="48">
        <f t="shared" si="34"/>
        <v>24.07009159697332</v>
      </c>
      <c r="M206" s="48"/>
      <c r="N206" s="48">
        <f t="shared" si="35"/>
        <v>34.821399184978098</v>
      </c>
      <c r="O206" s="41"/>
      <c r="Q206" s="3">
        <v>189</v>
      </c>
      <c r="R206" s="50">
        <v>465</v>
      </c>
      <c r="S206" s="51">
        <v>0</v>
      </c>
      <c r="T206" s="51">
        <v>227.31</v>
      </c>
      <c r="U206" s="52">
        <v>194.72</v>
      </c>
      <c r="V206" s="51">
        <v>25.32</v>
      </c>
      <c r="X206" s="3">
        <f t="shared" si="31"/>
        <v>465</v>
      </c>
    </row>
    <row r="207" spans="1:24" x14ac:dyDescent="0.35">
      <c r="A207" s="40">
        <v>190</v>
      </c>
      <c r="B207" s="2">
        <v>120</v>
      </c>
      <c r="C207" s="3">
        <v>125</v>
      </c>
      <c r="D207" s="3">
        <v>2.5</v>
      </c>
      <c r="E207" s="53">
        <v>620</v>
      </c>
      <c r="F207" s="33">
        <v>0</v>
      </c>
      <c r="G207" s="54">
        <f t="shared" si="28"/>
        <v>213.92</v>
      </c>
      <c r="H207" s="54">
        <f t="shared" si="29"/>
        <v>190.57</v>
      </c>
      <c r="I207" s="55">
        <f t="shared" si="30"/>
        <v>25.71</v>
      </c>
      <c r="J207" s="47">
        <f t="shared" si="32"/>
        <v>188.20999999999998</v>
      </c>
      <c r="K207" s="48">
        <f t="shared" si="33"/>
        <v>164.85999999999999</v>
      </c>
      <c r="L207" s="48">
        <f t="shared" si="34"/>
        <v>14.163532694407374</v>
      </c>
      <c r="M207" s="48"/>
      <c r="N207" s="48">
        <f t="shared" si="35"/>
        <v>20.489910635963845</v>
      </c>
      <c r="O207" s="41"/>
      <c r="Q207" s="3">
        <v>190</v>
      </c>
      <c r="R207" s="50">
        <v>643</v>
      </c>
      <c r="S207" s="51">
        <v>0</v>
      </c>
      <c r="T207" s="51">
        <v>224.13</v>
      </c>
      <c r="U207" s="51">
        <v>194.72</v>
      </c>
      <c r="V207" s="51">
        <v>25.32</v>
      </c>
      <c r="X207" s="3">
        <f t="shared" si="31"/>
        <v>643</v>
      </c>
    </row>
    <row r="208" spans="1:24" x14ac:dyDescent="0.35">
      <c r="A208" s="40">
        <v>191</v>
      </c>
      <c r="B208" s="2">
        <v>120</v>
      </c>
      <c r="C208" s="3">
        <v>125</v>
      </c>
      <c r="D208" s="3">
        <v>7.5</v>
      </c>
      <c r="E208" s="53">
        <v>225</v>
      </c>
      <c r="F208" s="33">
        <v>0</v>
      </c>
      <c r="G208" s="54">
        <f t="shared" si="28"/>
        <v>205.14</v>
      </c>
      <c r="H208" s="54">
        <f t="shared" si="29"/>
        <v>174.61</v>
      </c>
      <c r="I208" s="55">
        <f t="shared" si="30"/>
        <v>27.45</v>
      </c>
      <c r="J208" s="47">
        <f t="shared" si="32"/>
        <v>177.69</v>
      </c>
      <c r="K208" s="48">
        <f t="shared" si="33"/>
        <v>147.16000000000003</v>
      </c>
      <c r="L208" s="48">
        <f t="shared" si="34"/>
        <v>20.746126664854557</v>
      </c>
      <c r="M208" s="48"/>
      <c r="N208" s="48">
        <f t="shared" si="35"/>
        <v>30.012729915404968</v>
      </c>
      <c r="O208" s="41"/>
      <c r="Q208" s="3">
        <v>191</v>
      </c>
      <c r="R208" s="50">
        <v>353</v>
      </c>
      <c r="S208" s="51">
        <v>0</v>
      </c>
      <c r="T208" s="51">
        <v>193.2</v>
      </c>
      <c r="U208" s="51">
        <v>164.71</v>
      </c>
      <c r="V208" s="51">
        <v>27.34</v>
      </c>
      <c r="X208" s="3">
        <f t="shared" si="31"/>
        <v>353</v>
      </c>
    </row>
    <row r="209" spans="1:24" x14ac:dyDescent="0.35">
      <c r="A209" s="40">
        <v>192</v>
      </c>
      <c r="B209" s="2">
        <v>120</v>
      </c>
      <c r="C209" s="3">
        <v>125</v>
      </c>
      <c r="D209" s="3">
        <v>12.5</v>
      </c>
      <c r="E209" s="53">
        <v>427</v>
      </c>
      <c r="F209" s="33">
        <v>0</v>
      </c>
      <c r="G209" s="54">
        <f t="shared" si="28"/>
        <v>232.26</v>
      </c>
      <c r="H209" s="54">
        <f t="shared" si="29"/>
        <v>216.56</v>
      </c>
      <c r="I209" s="55">
        <f t="shared" si="30"/>
        <v>25.96</v>
      </c>
      <c r="J209" s="47">
        <f t="shared" si="32"/>
        <v>206.29999999999998</v>
      </c>
      <c r="K209" s="48">
        <f t="shared" si="33"/>
        <v>190.6</v>
      </c>
      <c r="L209" s="48">
        <f t="shared" si="34"/>
        <v>8.2371458551941181</v>
      </c>
      <c r="M209" s="48"/>
      <c r="N209" s="48">
        <f t="shared" si="35"/>
        <v>11.916404339926538</v>
      </c>
      <c r="O209" s="41"/>
      <c r="Q209" s="3">
        <v>192</v>
      </c>
      <c r="R209" s="50">
        <v>320</v>
      </c>
      <c r="S209" s="51">
        <v>0</v>
      </c>
      <c r="T209" s="51">
        <v>237.09</v>
      </c>
      <c r="U209" s="51">
        <v>204.7</v>
      </c>
      <c r="V209" s="51">
        <v>27.54</v>
      </c>
      <c r="X209" s="3">
        <f t="shared" si="31"/>
        <v>320</v>
      </c>
    </row>
    <row r="210" spans="1:24" x14ac:dyDescent="0.35">
      <c r="A210" s="40">
        <v>193</v>
      </c>
      <c r="B210" s="2">
        <v>120</v>
      </c>
      <c r="C210" s="3">
        <v>125</v>
      </c>
      <c r="D210" s="3">
        <v>17.5</v>
      </c>
      <c r="E210" s="53">
        <v>312</v>
      </c>
      <c r="F210" s="33">
        <v>0</v>
      </c>
      <c r="G210" s="54">
        <f t="shared" si="28"/>
        <v>186.1</v>
      </c>
      <c r="H210" s="54">
        <f t="shared" si="29"/>
        <v>172.4</v>
      </c>
      <c r="I210" s="55">
        <f t="shared" si="30"/>
        <v>27.86</v>
      </c>
      <c r="J210" s="47">
        <f t="shared" si="32"/>
        <v>158.24</v>
      </c>
      <c r="K210" s="48">
        <f t="shared" si="33"/>
        <v>144.54000000000002</v>
      </c>
      <c r="L210" s="48">
        <f t="shared" si="34"/>
        <v>9.4783450947834407</v>
      </c>
      <c r="M210" s="48"/>
      <c r="N210" s="48">
        <f t="shared" si="35"/>
        <v>13.712005906946159</v>
      </c>
      <c r="O210" s="41"/>
      <c r="Q210" s="3">
        <v>193</v>
      </c>
      <c r="R210" s="50">
        <v>100</v>
      </c>
      <c r="S210" s="51">
        <v>0</v>
      </c>
      <c r="T210" s="51">
        <v>194.09</v>
      </c>
      <c r="U210" s="51">
        <v>161</v>
      </c>
      <c r="V210" s="51">
        <v>27.55</v>
      </c>
      <c r="X210" s="3">
        <f t="shared" si="31"/>
        <v>100</v>
      </c>
    </row>
    <row r="211" spans="1:24" x14ac:dyDescent="0.35">
      <c r="A211" s="40">
        <v>194</v>
      </c>
      <c r="B211" s="2">
        <v>120</v>
      </c>
      <c r="C211" s="3">
        <v>125</v>
      </c>
      <c r="D211" s="3">
        <v>22.5</v>
      </c>
      <c r="E211" s="53">
        <v>363</v>
      </c>
      <c r="F211" s="33">
        <v>0</v>
      </c>
      <c r="G211" s="54">
        <f t="shared" ref="G211:G234" si="36">_xlfn.XLOOKUP($E211,$R$18:$R$234,$T$18:$T$234, -9999)</f>
        <v>162.46</v>
      </c>
      <c r="H211" s="54">
        <f t="shared" ref="H211:H234" si="37">_xlfn.XLOOKUP($E211,$R$18:$R$234,$U$18:$U$234, -9999)</f>
        <v>141.84</v>
      </c>
      <c r="I211" s="55">
        <f t="shared" ref="I211:I234" si="38">_xlfn.XLOOKUP($E211,$R$18:$R$234,$V$18:$V$234, -9999)</f>
        <v>25.47</v>
      </c>
      <c r="J211" s="47">
        <f t="shared" si="32"/>
        <v>136.99</v>
      </c>
      <c r="K211" s="48">
        <f t="shared" si="33"/>
        <v>116.37</v>
      </c>
      <c r="L211" s="48">
        <f t="shared" si="34"/>
        <v>17.7193434734038</v>
      </c>
      <c r="M211" s="48"/>
      <c r="N211" s="48">
        <f t="shared" si="35"/>
        <v>25.633983564097278</v>
      </c>
      <c r="O211" s="41"/>
      <c r="Q211" s="3">
        <v>194</v>
      </c>
      <c r="R211" s="50">
        <v>50</v>
      </c>
      <c r="S211" s="51">
        <v>0</v>
      </c>
      <c r="T211" s="51">
        <v>234.68</v>
      </c>
      <c r="U211" s="51">
        <v>196.85</v>
      </c>
      <c r="V211" s="51">
        <v>26.22</v>
      </c>
      <c r="X211" s="3">
        <f t="shared" ref="X211:X234" si="39">_xlfn.XLOOKUP(R211,E$18:E$234,E$18:E$234, FALSE)</f>
        <v>50</v>
      </c>
    </row>
    <row r="212" spans="1:24" x14ac:dyDescent="0.35">
      <c r="A212" s="40">
        <v>195</v>
      </c>
      <c r="B212" s="2">
        <v>120</v>
      </c>
      <c r="C212" s="3">
        <v>125</v>
      </c>
      <c r="D212" s="3">
        <v>27.5</v>
      </c>
      <c r="E212" s="53">
        <v>391</v>
      </c>
      <c r="F212" s="33">
        <v>0</v>
      </c>
      <c r="G212" s="54">
        <f t="shared" si="36"/>
        <v>192.57</v>
      </c>
      <c r="H212" s="54">
        <f t="shared" si="37"/>
        <v>180.96</v>
      </c>
      <c r="I212" s="55">
        <f t="shared" si="38"/>
        <v>26.05</v>
      </c>
      <c r="J212" s="47">
        <f t="shared" si="32"/>
        <v>166.51999999999998</v>
      </c>
      <c r="K212" s="48">
        <f t="shared" si="33"/>
        <v>154.91</v>
      </c>
      <c r="L212" s="48">
        <f t="shared" si="34"/>
        <v>7.4946743270285872</v>
      </c>
      <c r="M212" s="48"/>
      <c r="N212" s="48">
        <f t="shared" si="35"/>
        <v>10.842295528932913</v>
      </c>
      <c r="O212" s="41"/>
      <c r="Q212" s="3">
        <v>195</v>
      </c>
      <c r="R212" s="50">
        <v>565</v>
      </c>
      <c r="S212" s="51">
        <v>0</v>
      </c>
      <c r="T212" s="51">
        <v>185.08</v>
      </c>
      <c r="U212" s="51">
        <v>156.62</v>
      </c>
      <c r="V212" s="51">
        <v>25.32</v>
      </c>
      <c r="X212" s="3">
        <f t="shared" si="39"/>
        <v>565</v>
      </c>
    </row>
    <row r="213" spans="1:24" x14ac:dyDescent="0.35">
      <c r="A213" s="40">
        <v>196</v>
      </c>
      <c r="B213" s="2">
        <v>120</v>
      </c>
      <c r="C213" s="3">
        <v>125</v>
      </c>
      <c r="D213" s="3">
        <v>32.5</v>
      </c>
      <c r="E213" s="53">
        <v>85</v>
      </c>
      <c r="F213" s="33">
        <v>0</v>
      </c>
      <c r="G213" s="54">
        <f t="shared" si="36"/>
        <v>156.54</v>
      </c>
      <c r="H213" s="54">
        <f t="shared" si="37"/>
        <v>139.29</v>
      </c>
      <c r="I213" s="55">
        <f t="shared" si="38"/>
        <v>27.78</v>
      </c>
      <c r="J213" s="47">
        <f t="shared" si="32"/>
        <v>128.76</v>
      </c>
      <c r="K213" s="48">
        <f t="shared" si="33"/>
        <v>111.50999999999999</v>
      </c>
      <c r="L213" s="48">
        <f t="shared" si="34"/>
        <v>15.469464622006996</v>
      </c>
      <c r="M213" s="48"/>
      <c r="N213" s="48">
        <f t="shared" si="35"/>
        <v>22.379158824993272</v>
      </c>
      <c r="O213" s="41"/>
      <c r="Q213" s="3">
        <v>196</v>
      </c>
      <c r="R213" s="50">
        <v>470</v>
      </c>
      <c r="S213" s="51">
        <v>0</v>
      </c>
      <c r="T213" s="51">
        <v>192.85</v>
      </c>
      <c r="U213" s="51">
        <v>161.02000000000001</v>
      </c>
      <c r="V213" s="51">
        <v>25.76</v>
      </c>
      <c r="X213" s="3">
        <f t="shared" si="39"/>
        <v>470</v>
      </c>
    </row>
    <row r="214" spans="1:24" x14ac:dyDescent="0.35">
      <c r="A214" s="40">
        <v>197</v>
      </c>
      <c r="B214" s="2">
        <v>180</v>
      </c>
      <c r="C214" s="3">
        <v>125</v>
      </c>
      <c r="D214" s="3">
        <v>2.5</v>
      </c>
      <c r="E214" s="53">
        <v>54</v>
      </c>
      <c r="F214" s="33">
        <v>0</v>
      </c>
      <c r="G214" s="54">
        <f t="shared" si="36"/>
        <v>154.82</v>
      </c>
      <c r="H214" s="54">
        <f t="shared" si="37"/>
        <v>125.37</v>
      </c>
      <c r="I214" s="55">
        <f t="shared" si="38"/>
        <v>26.24</v>
      </c>
      <c r="J214" s="47">
        <f t="shared" si="32"/>
        <v>128.57999999999998</v>
      </c>
      <c r="K214" s="48">
        <f t="shared" si="33"/>
        <v>99.13000000000001</v>
      </c>
      <c r="L214" s="48">
        <f t="shared" si="34"/>
        <v>29.708463633612396</v>
      </c>
      <c r="M214" s="48"/>
      <c r="N214" s="48">
        <f t="shared" si="35"/>
        <v>42.978244066528752</v>
      </c>
      <c r="O214" s="41"/>
      <c r="Q214" s="3">
        <v>197</v>
      </c>
      <c r="R214" s="50">
        <v>60</v>
      </c>
      <c r="S214" s="51">
        <v>0</v>
      </c>
      <c r="T214" s="51">
        <v>177.96</v>
      </c>
      <c r="U214" s="51">
        <v>154.04</v>
      </c>
      <c r="V214" s="51">
        <v>26.2</v>
      </c>
      <c r="X214" s="3">
        <f t="shared" si="39"/>
        <v>60</v>
      </c>
    </row>
    <row r="215" spans="1:24" x14ac:dyDescent="0.35">
      <c r="A215" s="40">
        <v>198</v>
      </c>
      <c r="B215" s="2">
        <v>180</v>
      </c>
      <c r="C215" s="3">
        <v>125</v>
      </c>
      <c r="D215" s="3">
        <v>7.5</v>
      </c>
      <c r="E215" s="53">
        <v>219</v>
      </c>
      <c r="F215" s="33">
        <v>0</v>
      </c>
      <c r="G215" s="54">
        <f t="shared" si="36"/>
        <v>194.08</v>
      </c>
      <c r="H215" s="54">
        <f t="shared" si="37"/>
        <v>159.47999999999999</v>
      </c>
      <c r="I215" s="55">
        <f t="shared" si="38"/>
        <v>27.33</v>
      </c>
      <c r="J215" s="47">
        <f t="shared" si="32"/>
        <v>166.75</v>
      </c>
      <c r="K215" s="48">
        <f t="shared" si="33"/>
        <v>132.14999999999998</v>
      </c>
      <c r="L215" s="48">
        <f t="shared" si="34"/>
        <v>26.182368520620532</v>
      </c>
      <c r="M215" s="48"/>
      <c r="N215" s="48">
        <f t="shared" si="35"/>
        <v>37.877159801891821</v>
      </c>
      <c r="O215" s="41"/>
      <c r="Q215" s="3">
        <v>198</v>
      </c>
      <c r="R215" s="50">
        <v>328</v>
      </c>
      <c r="S215" s="51">
        <v>0</v>
      </c>
      <c r="T215" s="51">
        <v>211.83</v>
      </c>
      <c r="U215" s="51">
        <v>181.3</v>
      </c>
      <c r="V215" s="51">
        <v>27.29</v>
      </c>
      <c r="X215" s="3">
        <f t="shared" si="39"/>
        <v>328</v>
      </c>
    </row>
    <row r="216" spans="1:24" x14ac:dyDescent="0.35">
      <c r="A216" s="40">
        <v>199</v>
      </c>
      <c r="B216" s="2">
        <v>180</v>
      </c>
      <c r="C216" s="3">
        <v>125</v>
      </c>
      <c r="D216" s="3">
        <v>12.5</v>
      </c>
      <c r="E216" s="53">
        <v>433</v>
      </c>
      <c r="F216" s="33">
        <v>0</v>
      </c>
      <c r="G216" s="54">
        <f t="shared" si="36"/>
        <v>186.98</v>
      </c>
      <c r="H216" s="54">
        <f t="shared" si="37"/>
        <v>155.15</v>
      </c>
      <c r="I216" s="55">
        <f t="shared" si="38"/>
        <v>25.6</v>
      </c>
      <c r="J216" s="47">
        <f t="shared" ref="J216:J234" si="40">IF(G216=-9999," ",G216-I216)</f>
        <v>161.38</v>
      </c>
      <c r="K216" s="48">
        <f t="shared" ref="K216:K234" si="41">IF(G216=-9999," ",H216-I216)</f>
        <v>129.55000000000001</v>
      </c>
      <c r="L216" s="48">
        <f t="shared" ref="L216:L234" si="42">IF(H216=-9999," ",(J216-K216)/K216*100)</f>
        <v>24.569664222307974</v>
      </c>
      <c r="M216" s="48"/>
      <c r="N216" s="48">
        <f t="shared" ref="N216:N234" si="43">IF(H216=-9999,"",IF(M216&lt;&gt;"", L216*M216, $U$15*L216))</f>
        <v>35.54411424979542</v>
      </c>
      <c r="O216" s="41"/>
      <c r="Q216" s="3">
        <v>199</v>
      </c>
      <c r="R216" s="50">
        <v>179</v>
      </c>
      <c r="S216" s="51">
        <v>0</v>
      </c>
      <c r="T216" s="51">
        <v>202.03</v>
      </c>
      <c r="U216" s="51">
        <v>173.67</v>
      </c>
      <c r="V216" s="51">
        <v>27.04</v>
      </c>
      <c r="X216" s="3">
        <f t="shared" si="39"/>
        <v>179</v>
      </c>
    </row>
    <row r="217" spans="1:24" x14ac:dyDescent="0.35">
      <c r="A217" s="40">
        <v>200</v>
      </c>
      <c r="B217" s="2">
        <v>180</v>
      </c>
      <c r="C217" s="3">
        <v>125</v>
      </c>
      <c r="D217" s="3">
        <v>17.5</v>
      </c>
      <c r="E217" s="53">
        <v>495</v>
      </c>
      <c r="F217" s="33">
        <v>0</v>
      </c>
      <c r="G217" s="54">
        <f t="shared" si="36"/>
        <v>183.84</v>
      </c>
      <c r="H217" s="54">
        <f t="shared" si="37"/>
        <v>152.77000000000001</v>
      </c>
      <c r="I217" s="55">
        <f t="shared" si="38"/>
        <v>25.76</v>
      </c>
      <c r="J217" s="47">
        <f t="shared" si="40"/>
        <v>158.08000000000001</v>
      </c>
      <c r="K217" s="48">
        <f t="shared" si="41"/>
        <v>127.01</v>
      </c>
      <c r="L217" s="48">
        <f t="shared" si="42"/>
        <v>24.462640736949851</v>
      </c>
      <c r="M217" s="48"/>
      <c r="N217" s="48">
        <f t="shared" si="43"/>
        <v>35.389286940941659</v>
      </c>
      <c r="O217" s="41"/>
      <c r="Q217" s="3">
        <v>200</v>
      </c>
      <c r="R217" s="50">
        <v>520</v>
      </c>
      <c r="S217" s="51">
        <v>0</v>
      </c>
      <c r="T217" s="51">
        <v>168.37</v>
      </c>
      <c r="U217" s="51">
        <v>144.05000000000001</v>
      </c>
      <c r="V217" s="51">
        <v>25.32</v>
      </c>
      <c r="X217" s="3">
        <f t="shared" si="39"/>
        <v>520</v>
      </c>
    </row>
    <row r="218" spans="1:24" x14ac:dyDescent="0.35">
      <c r="A218" s="40">
        <v>201</v>
      </c>
      <c r="B218" s="2">
        <v>180</v>
      </c>
      <c r="C218" s="3">
        <v>125</v>
      </c>
      <c r="D218" s="3">
        <v>22.5</v>
      </c>
      <c r="E218" s="53">
        <v>442</v>
      </c>
      <c r="F218" s="33">
        <v>0</v>
      </c>
      <c r="G218" s="54">
        <f t="shared" si="36"/>
        <v>183.12</v>
      </c>
      <c r="H218" s="54">
        <f t="shared" si="37"/>
        <v>151.69999999999999</v>
      </c>
      <c r="I218" s="55">
        <f t="shared" si="38"/>
        <v>25.19</v>
      </c>
      <c r="J218" s="47">
        <f t="shared" si="40"/>
        <v>157.93</v>
      </c>
      <c r="K218" s="48">
        <f t="shared" si="41"/>
        <v>126.50999999999999</v>
      </c>
      <c r="L218" s="48">
        <f t="shared" si="42"/>
        <v>24.835981345348205</v>
      </c>
      <c r="M218" s="48"/>
      <c r="N218" s="48">
        <f t="shared" si="43"/>
        <v>35.929386354549059</v>
      </c>
      <c r="O218" s="41"/>
      <c r="Q218" s="3">
        <v>201</v>
      </c>
      <c r="R218" s="50">
        <v>162</v>
      </c>
      <c r="S218" s="51">
        <v>0</v>
      </c>
      <c r="T218" s="51">
        <v>217.17</v>
      </c>
      <c r="U218" s="51">
        <v>188.43</v>
      </c>
      <c r="V218" s="51">
        <v>27.45</v>
      </c>
      <c r="X218" s="3">
        <f t="shared" si="39"/>
        <v>162</v>
      </c>
    </row>
    <row r="219" spans="1:24" x14ac:dyDescent="0.35">
      <c r="A219" s="40">
        <v>202</v>
      </c>
      <c r="B219" s="2">
        <v>180</v>
      </c>
      <c r="C219" s="3">
        <v>125</v>
      </c>
      <c r="D219" s="3">
        <v>27.5</v>
      </c>
      <c r="E219" s="53">
        <v>191</v>
      </c>
      <c r="F219" s="33">
        <v>0</v>
      </c>
      <c r="G219" s="54">
        <f t="shared" si="36"/>
        <v>193.45</v>
      </c>
      <c r="H219" s="54">
        <f t="shared" si="37"/>
        <v>161.1</v>
      </c>
      <c r="I219" s="55">
        <f t="shared" si="38"/>
        <v>27.53</v>
      </c>
      <c r="J219" s="47">
        <f t="shared" si="40"/>
        <v>165.92</v>
      </c>
      <c r="K219" s="48">
        <f t="shared" si="41"/>
        <v>133.57</v>
      </c>
      <c r="L219" s="48">
        <f t="shared" si="42"/>
        <v>24.219510369094856</v>
      </c>
      <c r="M219" s="48"/>
      <c r="N219" s="48">
        <f t="shared" si="43"/>
        <v>35.037558342030394</v>
      </c>
      <c r="O219" s="41"/>
      <c r="Q219" s="3">
        <v>202</v>
      </c>
      <c r="R219" s="50">
        <v>348</v>
      </c>
      <c r="S219" s="51">
        <v>0</v>
      </c>
      <c r="T219" s="51">
        <v>201.09</v>
      </c>
      <c r="U219" s="51">
        <v>170.96</v>
      </c>
      <c r="V219" s="51">
        <v>27.34</v>
      </c>
      <c r="X219" s="3">
        <f t="shared" si="39"/>
        <v>348</v>
      </c>
    </row>
    <row r="220" spans="1:24" x14ac:dyDescent="0.35">
      <c r="A220" s="40">
        <v>203</v>
      </c>
      <c r="B220" s="2">
        <v>180</v>
      </c>
      <c r="C220" s="3">
        <v>125</v>
      </c>
      <c r="D220" s="3">
        <v>32.5</v>
      </c>
      <c r="E220" s="53">
        <v>613</v>
      </c>
      <c r="F220" s="33">
        <v>0</v>
      </c>
      <c r="G220" s="54">
        <f t="shared" si="36"/>
        <v>191.69</v>
      </c>
      <c r="H220" s="54">
        <f t="shared" si="37"/>
        <v>158.97999999999999</v>
      </c>
      <c r="I220" s="55">
        <f t="shared" si="38"/>
        <v>25.35</v>
      </c>
      <c r="J220" s="47">
        <f t="shared" si="40"/>
        <v>166.34</v>
      </c>
      <c r="K220" s="48">
        <f t="shared" si="41"/>
        <v>133.63</v>
      </c>
      <c r="L220" s="48">
        <f t="shared" si="42"/>
        <v>24.478036369078808</v>
      </c>
      <c r="M220" s="48"/>
      <c r="N220" s="48">
        <f t="shared" si="43"/>
        <v>35.411559288760017</v>
      </c>
      <c r="O220" s="41"/>
      <c r="Q220" s="3">
        <v>203</v>
      </c>
      <c r="R220" s="50">
        <v>193</v>
      </c>
      <c r="S220" s="51">
        <v>0</v>
      </c>
      <c r="T220" s="51">
        <v>214.59</v>
      </c>
      <c r="U220" s="51">
        <v>184.19</v>
      </c>
      <c r="V220" s="51">
        <v>27.36</v>
      </c>
      <c r="X220" s="3">
        <f t="shared" si="39"/>
        <v>193</v>
      </c>
    </row>
    <row r="221" spans="1:24" x14ac:dyDescent="0.35">
      <c r="A221" s="40">
        <v>204</v>
      </c>
      <c r="B221" s="2">
        <v>240</v>
      </c>
      <c r="C221" s="3">
        <v>125</v>
      </c>
      <c r="D221" s="3">
        <v>2.5</v>
      </c>
      <c r="E221" s="53">
        <v>398</v>
      </c>
      <c r="F221" s="33">
        <v>0</v>
      </c>
      <c r="G221" s="54">
        <f t="shared" si="36"/>
        <v>158.77000000000001</v>
      </c>
      <c r="H221" s="54">
        <f t="shared" si="37"/>
        <v>130.68</v>
      </c>
      <c r="I221" s="55">
        <f t="shared" si="38"/>
        <v>25.29</v>
      </c>
      <c r="J221" s="47">
        <f t="shared" si="40"/>
        <v>133.48000000000002</v>
      </c>
      <c r="K221" s="48">
        <f t="shared" si="41"/>
        <v>105.39000000000001</v>
      </c>
      <c r="L221" s="48">
        <f t="shared" si="42"/>
        <v>26.653382673877978</v>
      </c>
      <c r="M221" s="48"/>
      <c r="N221" s="48">
        <f t="shared" si="43"/>
        <v>38.5585602770946</v>
      </c>
      <c r="O221" s="41"/>
      <c r="Q221" s="3">
        <v>204</v>
      </c>
      <c r="R221" s="50">
        <v>172</v>
      </c>
      <c r="S221" s="51">
        <v>0</v>
      </c>
      <c r="T221" s="51">
        <v>182.14</v>
      </c>
      <c r="U221" s="51">
        <v>157.37</v>
      </c>
      <c r="V221" s="51">
        <v>27.23</v>
      </c>
      <c r="X221" s="3">
        <f t="shared" si="39"/>
        <v>172</v>
      </c>
    </row>
    <row r="222" spans="1:24" x14ac:dyDescent="0.35">
      <c r="A222" s="40">
        <v>205</v>
      </c>
      <c r="B222" s="2">
        <v>240</v>
      </c>
      <c r="C222" s="3">
        <v>125</v>
      </c>
      <c r="D222" s="3">
        <v>7.5</v>
      </c>
      <c r="E222" s="53">
        <v>313</v>
      </c>
      <c r="F222" s="33">
        <v>0</v>
      </c>
      <c r="G222" s="54">
        <f t="shared" si="36"/>
        <v>178.96</v>
      </c>
      <c r="H222" s="54">
        <f t="shared" si="37"/>
        <v>149.35</v>
      </c>
      <c r="I222" s="55">
        <f t="shared" si="38"/>
        <v>26.88</v>
      </c>
      <c r="J222" s="47">
        <f t="shared" si="40"/>
        <v>152.08000000000001</v>
      </c>
      <c r="K222" s="48">
        <f t="shared" si="41"/>
        <v>122.47</v>
      </c>
      <c r="L222" s="48">
        <f t="shared" si="42"/>
        <v>24.177349554993071</v>
      </c>
      <c r="M222" s="48"/>
      <c r="N222" s="48">
        <f t="shared" si="43"/>
        <v>34.976565697615754</v>
      </c>
      <c r="O222" s="41"/>
      <c r="Q222" s="3">
        <v>205</v>
      </c>
      <c r="R222" s="50">
        <v>384</v>
      </c>
      <c r="S222" s="51">
        <v>0</v>
      </c>
      <c r="T222" s="51">
        <v>212.11</v>
      </c>
      <c r="U222" s="51">
        <v>176.94</v>
      </c>
      <c r="V222" s="51">
        <v>25.35</v>
      </c>
      <c r="X222" s="3">
        <f t="shared" si="39"/>
        <v>384</v>
      </c>
    </row>
    <row r="223" spans="1:24" x14ac:dyDescent="0.35">
      <c r="A223" s="40">
        <v>206</v>
      </c>
      <c r="B223" s="2">
        <v>240</v>
      </c>
      <c r="C223" s="3">
        <v>125</v>
      </c>
      <c r="D223" s="3">
        <v>12.5</v>
      </c>
      <c r="E223" s="53">
        <v>272</v>
      </c>
      <c r="F223" s="33">
        <v>0</v>
      </c>
      <c r="G223" s="54">
        <f t="shared" si="36"/>
        <v>193.48</v>
      </c>
      <c r="H223" s="54">
        <f t="shared" si="37"/>
        <v>161</v>
      </c>
      <c r="I223" s="55">
        <f t="shared" si="38"/>
        <v>25.82</v>
      </c>
      <c r="J223" s="47">
        <f t="shared" si="40"/>
        <v>167.66</v>
      </c>
      <c r="K223" s="48">
        <f t="shared" si="41"/>
        <v>135.18</v>
      </c>
      <c r="L223" s="48">
        <f t="shared" si="42"/>
        <v>24.027222961976616</v>
      </c>
      <c r="M223" s="48"/>
      <c r="N223" s="48">
        <f t="shared" si="43"/>
        <v>34.759382559668573</v>
      </c>
      <c r="O223" s="41"/>
      <c r="Q223" s="3">
        <v>206</v>
      </c>
      <c r="R223" s="50">
        <v>540</v>
      </c>
      <c r="S223" s="51">
        <v>0</v>
      </c>
      <c r="T223" s="51">
        <v>232.86</v>
      </c>
      <c r="U223" s="51">
        <v>201.77</v>
      </c>
      <c r="V223" s="51">
        <v>25.14</v>
      </c>
      <c r="X223" s="3">
        <f t="shared" si="39"/>
        <v>540</v>
      </c>
    </row>
    <row r="224" spans="1:24" x14ac:dyDescent="0.35">
      <c r="A224" s="40">
        <v>207</v>
      </c>
      <c r="B224" s="2">
        <v>240</v>
      </c>
      <c r="C224" s="3">
        <v>125</v>
      </c>
      <c r="D224" s="3">
        <v>17.5</v>
      </c>
      <c r="E224" s="53">
        <v>468</v>
      </c>
      <c r="F224" s="33">
        <v>0</v>
      </c>
      <c r="G224" s="54">
        <f t="shared" si="36"/>
        <v>182.59</v>
      </c>
      <c r="H224" s="54">
        <f t="shared" si="37"/>
        <v>151.26</v>
      </c>
      <c r="I224" s="55">
        <f t="shared" si="38"/>
        <v>25.69</v>
      </c>
      <c r="J224" s="47">
        <f t="shared" si="40"/>
        <v>156.9</v>
      </c>
      <c r="K224" s="48">
        <f t="shared" si="41"/>
        <v>125.57</v>
      </c>
      <c r="L224" s="48">
        <f t="shared" si="42"/>
        <v>24.95022696503943</v>
      </c>
      <c r="M224" s="48"/>
      <c r="N224" s="48">
        <f t="shared" si="43"/>
        <v>36.094661684407114</v>
      </c>
      <c r="O224" s="41"/>
      <c r="Q224" s="3">
        <v>207</v>
      </c>
      <c r="R224" s="50">
        <v>377</v>
      </c>
      <c r="S224" s="51">
        <v>0</v>
      </c>
      <c r="T224" s="51">
        <v>140.59</v>
      </c>
      <c r="U224" s="51">
        <v>123.11</v>
      </c>
      <c r="V224" s="51">
        <v>25.22</v>
      </c>
      <c r="X224" s="3">
        <f t="shared" si="39"/>
        <v>377</v>
      </c>
    </row>
    <row r="225" spans="1:24" x14ac:dyDescent="0.35">
      <c r="A225" s="40">
        <v>208</v>
      </c>
      <c r="B225" s="2">
        <v>240</v>
      </c>
      <c r="C225" s="3">
        <v>125</v>
      </c>
      <c r="D225" s="3">
        <v>22.5</v>
      </c>
      <c r="E225" s="53">
        <v>340</v>
      </c>
      <c r="F225" s="33">
        <v>0</v>
      </c>
      <c r="G225" s="54">
        <f t="shared" si="36"/>
        <v>178.53</v>
      </c>
      <c r="H225" s="54">
        <f t="shared" si="37"/>
        <v>149.37</v>
      </c>
      <c r="I225" s="55">
        <f t="shared" si="38"/>
        <v>27.39</v>
      </c>
      <c r="J225" s="47">
        <f t="shared" si="40"/>
        <v>151.13999999999999</v>
      </c>
      <c r="K225" s="48">
        <f t="shared" si="41"/>
        <v>121.98</v>
      </c>
      <c r="L225" s="48">
        <f t="shared" si="42"/>
        <v>23.905558288243959</v>
      </c>
      <c r="M225" s="48"/>
      <c r="N225" s="48">
        <f t="shared" si="43"/>
        <v>34.583374331628114</v>
      </c>
      <c r="O225" s="41"/>
      <c r="Q225" s="3">
        <v>208</v>
      </c>
      <c r="R225" s="50">
        <v>224</v>
      </c>
      <c r="S225" s="51">
        <v>0</v>
      </c>
      <c r="T225" s="51">
        <v>205.62</v>
      </c>
      <c r="U225" s="51">
        <v>171.59</v>
      </c>
      <c r="V225" s="51">
        <v>27.42</v>
      </c>
      <c r="X225" s="3">
        <f t="shared" si="39"/>
        <v>224</v>
      </c>
    </row>
    <row r="226" spans="1:24" x14ac:dyDescent="0.35">
      <c r="A226" s="40">
        <v>209</v>
      </c>
      <c r="B226" s="2">
        <v>240</v>
      </c>
      <c r="C226" s="3">
        <v>125</v>
      </c>
      <c r="D226" s="3">
        <v>27.5</v>
      </c>
      <c r="E226" s="53">
        <v>74</v>
      </c>
      <c r="F226" s="33">
        <v>0</v>
      </c>
      <c r="G226" s="54">
        <f t="shared" si="36"/>
        <v>166.77</v>
      </c>
      <c r="H226" s="54">
        <f t="shared" si="37"/>
        <v>140.02000000000001</v>
      </c>
      <c r="I226" s="55">
        <f t="shared" si="38"/>
        <v>27.45</v>
      </c>
      <c r="J226" s="47">
        <f t="shared" si="40"/>
        <v>139.32000000000002</v>
      </c>
      <c r="K226" s="48">
        <f t="shared" si="41"/>
        <v>112.57000000000001</v>
      </c>
      <c r="L226" s="48">
        <f t="shared" si="42"/>
        <v>23.762991916141079</v>
      </c>
      <c r="M226" s="48"/>
      <c r="N226" s="48">
        <f t="shared" si="43"/>
        <v>34.377128313271754</v>
      </c>
      <c r="O226" s="41"/>
      <c r="Q226" s="3">
        <v>209</v>
      </c>
      <c r="R226" s="50">
        <v>417</v>
      </c>
      <c r="S226" s="51">
        <v>0</v>
      </c>
      <c r="T226" s="51">
        <v>222.38</v>
      </c>
      <c r="U226" s="51">
        <v>190.08</v>
      </c>
      <c r="V226" s="51">
        <v>25.33</v>
      </c>
      <c r="X226" s="3">
        <f t="shared" si="39"/>
        <v>417</v>
      </c>
    </row>
    <row r="227" spans="1:24" x14ac:dyDescent="0.35">
      <c r="A227" s="40">
        <v>210</v>
      </c>
      <c r="B227" s="2">
        <v>240</v>
      </c>
      <c r="C227" s="3">
        <v>125</v>
      </c>
      <c r="D227" s="3">
        <v>32.5</v>
      </c>
      <c r="E227" s="53">
        <v>582</v>
      </c>
      <c r="F227" s="33">
        <v>0</v>
      </c>
      <c r="G227" s="54">
        <f t="shared" si="36"/>
        <v>195.68</v>
      </c>
      <c r="H227" s="54">
        <f t="shared" si="37"/>
        <v>162.05000000000001</v>
      </c>
      <c r="I227" s="55">
        <f t="shared" si="38"/>
        <v>25.57</v>
      </c>
      <c r="J227" s="47">
        <f t="shared" si="40"/>
        <v>170.11</v>
      </c>
      <c r="K227" s="48">
        <f t="shared" si="41"/>
        <v>136.48000000000002</v>
      </c>
      <c r="L227" s="48">
        <f t="shared" si="42"/>
        <v>24.640973036342313</v>
      </c>
      <c r="M227" s="48"/>
      <c r="N227" s="48">
        <f t="shared" si="43"/>
        <v>35.647274334122201</v>
      </c>
      <c r="O227" s="41"/>
      <c r="Q227" s="3">
        <v>210</v>
      </c>
      <c r="R227" s="50">
        <v>589</v>
      </c>
      <c r="S227" s="51">
        <v>0</v>
      </c>
      <c r="T227" s="51">
        <v>195.91</v>
      </c>
      <c r="U227" s="51">
        <v>166.17</v>
      </c>
      <c r="V227" s="51">
        <v>25.45</v>
      </c>
      <c r="X227" s="3">
        <f t="shared" si="39"/>
        <v>589</v>
      </c>
    </row>
    <row r="228" spans="1:24" x14ac:dyDescent="0.35">
      <c r="A228" s="40">
        <v>211</v>
      </c>
      <c r="B228" s="2">
        <v>300</v>
      </c>
      <c r="C228" s="3">
        <v>125</v>
      </c>
      <c r="D228" s="3">
        <v>2.5</v>
      </c>
      <c r="E228" s="53">
        <v>635</v>
      </c>
      <c r="F228" s="33">
        <v>0</v>
      </c>
      <c r="G228" s="54">
        <f t="shared" si="36"/>
        <v>182.18</v>
      </c>
      <c r="H228" s="54">
        <f t="shared" si="37"/>
        <v>152.72</v>
      </c>
      <c r="I228" s="55">
        <f t="shared" si="38"/>
        <v>25.28</v>
      </c>
      <c r="J228" s="47">
        <f t="shared" si="40"/>
        <v>156.9</v>
      </c>
      <c r="K228" s="48">
        <f t="shared" si="41"/>
        <v>127.44</v>
      </c>
      <c r="L228" s="48">
        <f t="shared" si="42"/>
        <v>23.116760828625242</v>
      </c>
      <c r="M228" s="48"/>
      <c r="N228" s="48">
        <f t="shared" si="43"/>
        <v>33.442247339783435</v>
      </c>
      <c r="O228" s="41"/>
      <c r="Q228" s="3">
        <v>211</v>
      </c>
      <c r="R228" s="50">
        <v>389</v>
      </c>
      <c r="S228" s="51">
        <v>0</v>
      </c>
      <c r="T228" s="51">
        <v>196.67</v>
      </c>
      <c r="U228" s="51">
        <v>165.35</v>
      </c>
      <c r="V228" s="51">
        <v>25.43</v>
      </c>
      <c r="X228" s="3">
        <f t="shared" si="39"/>
        <v>389</v>
      </c>
    </row>
    <row r="229" spans="1:24" x14ac:dyDescent="0.35">
      <c r="A229" s="40">
        <v>212</v>
      </c>
      <c r="B229" s="2">
        <v>300</v>
      </c>
      <c r="C229" s="3">
        <v>125</v>
      </c>
      <c r="D229" s="3">
        <v>7.5</v>
      </c>
      <c r="E229" s="53">
        <v>637</v>
      </c>
      <c r="F229" s="33">
        <v>0</v>
      </c>
      <c r="G229" s="54">
        <f t="shared" si="36"/>
        <v>245.36</v>
      </c>
      <c r="H229" s="54">
        <f t="shared" si="37"/>
        <v>210.69</v>
      </c>
      <c r="I229" s="55">
        <f t="shared" si="38"/>
        <v>25.66</v>
      </c>
      <c r="J229" s="47">
        <f t="shared" si="40"/>
        <v>219.70000000000002</v>
      </c>
      <c r="K229" s="48">
        <f t="shared" si="41"/>
        <v>185.03</v>
      </c>
      <c r="L229" s="48">
        <f t="shared" si="42"/>
        <v>18.737502026698383</v>
      </c>
      <c r="M229" s="48"/>
      <c r="N229" s="48">
        <f t="shared" si="43"/>
        <v>27.106919604869493</v>
      </c>
      <c r="O229" s="41"/>
      <c r="Q229" s="3">
        <v>212</v>
      </c>
      <c r="R229" s="50">
        <v>551</v>
      </c>
      <c r="S229" s="51">
        <v>0</v>
      </c>
      <c r="T229" s="51">
        <v>174.58</v>
      </c>
      <c r="U229" s="51">
        <v>146.69999999999999</v>
      </c>
      <c r="V229" s="51">
        <v>25.8</v>
      </c>
      <c r="X229" s="3">
        <f t="shared" si="39"/>
        <v>551</v>
      </c>
    </row>
    <row r="230" spans="1:24" x14ac:dyDescent="0.35">
      <c r="A230" s="40">
        <v>213</v>
      </c>
      <c r="B230" s="2">
        <v>300</v>
      </c>
      <c r="C230" s="3">
        <v>125</v>
      </c>
      <c r="D230" s="3">
        <v>12.5</v>
      </c>
      <c r="E230" s="53">
        <v>385</v>
      </c>
      <c r="F230" s="33">
        <v>0</v>
      </c>
      <c r="G230" s="54">
        <f t="shared" si="36"/>
        <v>203.88</v>
      </c>
      <c r="H230" s="54">
        <f t="shared" si="37"/>
        <v>172.79</v>
      </c>
      <c r="I230" s="55">
        <f t="shared" si="38"/>
        <v>25.22</v>
      </c>
      <c r="J230" s="47">
        <f t="shared" si="40"/>
        <v>178.66</v>
      </c>
      <c r="K230" s="48">
        <f t="shared" si="41"/>
        <v>147.57</v>
      </c>
      <c r="L230" s="48">
        <f t="shared" si="42"/>
        <v>21.067967744121439</v>
      </c>
      <c r="M230" s="48"/>
      <c r="N230" s="48">
        <f t="shared" si="43"/>
        <v>30.478326676851669</v>
      </c>
      <c r="O230" s="41"/>
      <c r="Q230" s="3">
        <v>213</v>
      </c>
      <c r="R230" s="50">
        <v>578</v>
      </c>
      <c r="S230" s="51">
        <v>0</v>
      </c>
      <c r="T230" s="51">
        <v>182.72</v>
      </c>
      <c r="U230" s="51">
        <v>153.76</v>
      </c>
      <c r="V230" s="51">
        <v>25.65</v>
      </c>
      <c r="X230" s="3">
        <f t="shared" si="39"/>
        <v>578</v>
      </c>
    </row>
    <row r="231" spans="1:24" x14ac:dyDescent="0.35">
      <c r="A231" s="40">
        <v>214</v>
      </c>
      <c r="B231" s="2">
        <v>300</v>
      </c>
      <c r="C231" s="3">
        <v>125</v>
      </c>
      <c r="D231" s="3">
        <v>17.5</v>
      </c>
      <c r="E231" s="53">
        <v>262</v>
      </c>
      <c r="F231" s="33">
        <v>0</v>
      </c>
      <c r="G231" s="54">
        <f t="shared" si="36"/>
        <v>200.84</v>
      </c>
      <c r="H231" s="54">
        <f t="shared" si="37"/>
        <v>168.44</v>
      </c>
      <c r="I231" s="55">
        <f t="shared" si="38"/>
        <v>26.08</v>
      </c>
      <c r="J231" s="47">
        <f t="shared" si="40"/>
        <v>174.76</v>
      </c>
      <c r="K231" s="48">
        <f t="shared" si="41"/>
        <v>142.36000000000001</v>
      </c>
      <c r="L231" s="48">
        <f t="shared" si="42"/>
        <v>22.759202023040164</v>
      </c>
      <c r="M231" s="48"/>
      <c r="N231" s="48">
        <f t="shared" si="43"/>
        <v>32.924978934251172</v>
      </c>
      <c r="O231" s="41"/>
      <c r="Q231" s="3">
        <v>214</v>
      </c>
      <c r="R231" s="50">
        <v>581</v>
      </c>
      <c r="S231" s="51">
        <v>0</v>
      </c>
      <c r="T231" s="51">
        <v>186.99</v>
      </c>
      <c r="U231" s="51">
        <v>157.29</v>
      </c>
      <c r="V231" s="51">
        <v>25.46</v>
      </c>
      <c r="X231" s="3">
        <f t="shared" si="39"/>
        <v>581</v>
      </c>
    </row>
    <row r="232" spans="1:24" x14ac:dyDescent="0.35">
      <c r="A232" s="40">
        <v>215</v>
      </c>
      <c r="B232" s="2">
        <v>300</v>
      </c>
      <c r="C232" s="3">
        <v>125</v>
      </c>
      <c r="D232" s="3">
        <v>22.5</v>
      </c>
      <c r="E232" s="53">
        <v>465</v>
      </c>
      <c r="F232" s="33">
        <v>0</v>
      </c>
      <c r="G232" s="54">
        <f t="shared" si="36"/>
        <v>227.31</v>
      </c>
      <c r="H232" s="54">
        <f t="shared" si="37"/>
        <v>194.72</v>
      </c>
      <c r="I232" s="55">
        <f t="shared" si="38"/>
        <v>25.32</v>
      </c>
      <c r="J232" s="47">
        <f t="shared" si="40"/>
        <v>201.99</v>
      </c>
      <c r="K232" s="48">
        <f t="shared" si="41"/>
        <v>169.4</v>
      </c>
      <c r="L232" s="48">
        <f t="shared" si="42"/>
        <v>19.238488783943332</v>
      </c>
      <c r="M232" s="48"/>
      <c r="N232" s="48">
        <f t="shared" si="43"/>
        <v>27.83168044718418</v>
      </c>
      <c r="O232" s="41"/>
      <c r="Q232" s="3">
        <v>215</v>
      </c>
      <c r="R232" s="50">
        <v>133</v>
      </c>
      <c r="S232" s="51">
        <v>0</v>
      </c>
      <c r="T232" s="51">
        <v>162.07</v>
      </c>
      <c r="U232" s="51">
        <v>141.22999999999999</v>
      </c>
      <c r="V232" s="51">
        <v>25.88</v>
      </c>
      <c r="X232" s="3">
        <f t="shared" si="39"/>
        <v>133</v>
      </c>
    </row>
    <row r="233" spans="1:24" x14ac:dyDescent="0.35">
      <c r="A233" s="40">
        <v>216</v>
      </c>
      <c r="B233" s="2">
        <v>300</v>
      </c>
      <c r="C233" s="3">
        <v>125</v>
      </c>
      <c r="D233" s="3">
        <v>27.5</v>
      </c>
      <c r="E233" s="53">
        <v>473</v>
      </c>
      <c r="F233" s="33">
        <v>0</v>
      </c>
      <c r="G233" s="54">
        <f t="shared" si="36"/>
        <v>200.75</v>
      </c>
      <c r="H233" s="54">
        <f t="shared" si="37"/>
        <v>174.5</v>
      </c>
      <c r="I233" s="55">
        <f t="shared" si="38"/>
        <v>25.47</v>
      </c>
      <c r="J233" s="47">
        <f t="shared" si="40"/>
        <v>175.28</v>
      </c>
      <c r="K233" s="48">
        <f t="shared" si="41"/>
        <v>149.03</v>
      </c>
      <c r="L233" s="48">
        <f t="shared" si="42"/>
        <v>17.613903240958194</v>
      </c>
      <c r="M233" s="48"/>
      <c r="N233" s="48">
        <f t="shared" si="43"/>
        <v>25.481446694457489</v>
      </c>
      <c r="O233" s="41"/>
      <c r="Q233" s="3">
        <v>216</v>
      </c>
      <c r="R233" s="50">
        <v>529</v>
      </c>
      <c r="S233" s="51">
        <v>0</v>
      </c>
      <c r="T233" s="51">
        <v>207.79</v>
      </c>
      <c r="U233" s="51">
        <v>178.37</v>
      </c>
      <c r="V233" s="51">
        <v>25.37</v>
      </c>
      <c r="X233" s="3">
        <f t="shared" si="39"/>
        <v>529</v>
      </c>
    </row>
    <row r="234" spans="1:24" x14ac:dyDescent="0.35">
      <c r="A234" s="3">
        <v>217</v>
      </c>
      <c r="B234" s="2">
        <v>300</v>
      </c>
      <c r="C234" s="3">
        <v>125</v>
      </c>
      <c r="D234" s="3">
        <v>32.5</v>
      </c>
      <c r="E234" s="53">
        <v>426</v>
      </c>
      <c r="F234" s="33">
        <v>0</v>
      </c>
      <c r="G234" s="54">
        <f t="shared" si="36"/>
        <v>187.26</v>
      </c>
      <c r="H234" s="54">
        <f t="shared" si="37"/>
        <v>156.78</v>
      </c>
      <c r="I234" s="55">
        <f t="shared" si="38"/>
        <v>24.87</v>
      </c>
      <c r="J234" s="47">
        <f t="shared" si="40"/>
        <v>162.38999999999999</v>
      </c>
      <c r="K234" s="48">
        <f t="shared" si="41"/>
        <v>131.91</v>
      </c>
      <c r="L234" s="48">
        <f t="shared" si="42"/>
        <v>23.106663634296105</v>
      </c>
      <c r="N234" s="48">
        <f t="shared" si="43"/>
        <v>33.427640065317249</v>
      </c>
      <c r="Q234" s="3">
        <v>217</v>
      </c>
      <c r="R234" s="53">
        <v>14</v>
      </c>
      <c r="S234" s="53"/>
      <c r="T234" s="53">
        <v>243</v>
      </c>
      <c r="U234" s="53">
        <v>207.56</v>
      </c>
      <c r="V234" s="53">
        <v>25.79</v>
      </c>
      <c r="X234" s="3">
        <f t="shared" si="39"/>
        <v>14</v>
      </c>
    </row>
  </sheetData>
  <mergeCells count="5">
    <mergeCell ref="D1:K1"/>
    <mergeCell ref="D2:K2"/>
    <mergeCell ref="H7:L7"/>
    <mergeCell ref="N7:AA7"/>
    <mergeCell ref="A7:C7"/>
  </mergeCells>
  <conditionalFormatting sqref="E18:E234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2024-01-09T21:16:48Z</dcterms:modified>
  <cp:category/>
  <cp:contentStatus/>
</cp:coreProperties>
</file>