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ate1904="1"/>
  <mc:AlternateContent xmlns:mc="http://schemas.openxmlformats.org/markup-compatibility/2006">
    <mc:Choice Requires="x15">
      <x15ac:absPath xmlns:x15ac="http://schemas.microsoft.com/office/spreadsheetml/2010/11/ac" url="C:\Users\sbecker14\Documents\GRScalibration\gSMS_FieldValidation_Supplementals\FieldSWCdata\"/>
    </mc:Choice>
  </mc:AlternateContent>
  <xr:revisionPtr revIDLastSave="0" documentId="13_ncr:1_{6FB078AC-FA72-46D5-8CCF-B8B0838C470F}" xr6:coauthVersionLast="47" xr6:coauthVersionMax="47" xr10:uidLastSave="{00000000-0000-0000-0000-000000000000}"/>
  <bookViews>
    <workbookView xWindow="-110" yWindow="-110" windowWidth="19420" windowHeight="10300" tabRatio="780" xr2:uid="{00000000-000D-0000-FFFF-FFFF00000000}"/>
  </bookViews>
  <sheets>
    <sheet name="Soil Template" sheetId="16" r:id="rId1"/>
  </sheets>
  <definedNames>
    <definedName name="_xlnm._FilterDatabase" localSheetId="0" hidden="1">'Soil Template'!$A$17:$P$125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6" i="16" l="1"/>
  <c r="I57" i="16"/>
  <c r="H56" i="16"/>
  <c r="H57" i="16"/>
  <c r="G56" i="16"/>
  <c r="J56" i="16"/>
  <c r="K56" i="16"/>
  <c r="L56" i="16"/>
  <c r="N56" i="16"/>
  <c r="G181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I210" i="16"/>
  <c r="I211" i="16"/>
  <c r="I212" i="16"/>
  <c r="I213" i="16"/>
  <c r="I214" i="16"/>
  <c r="I215" i="16"/>
  <c r="I216" i="16"/>
  <c r="I217" i="16"/>
  <c r="I218" i="16"/>
  <c r="I219" i="16"/>
  <c r="I220" i="16"/>
  <c r="I221" i="16"/>
  <c r="I222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H189" i="16"/>
  <c r="H190" i="16"/>
  <c r="H191" i="16"/>
  <c r="H192" i="16"/>
  <c r="H193" i="16"/>
  <c r="H194" i="16"/>
  <c r="H195" i="16"/>
  <c r="H196" i="16"/>
  <c r="H197" i="16"/>
  <c r="H198" i="16"/>
  <c r="H199" i="16"/>
  <c r="H200" i="16"/>
  <c r="H201" i="16"/>
  <c r="H202" i="16"/>
  <c r="H203" i="16"/>
  <c r="H204" i="16"/>
  <c r="H205" i="16"/>
  <c r="H206" i="16"/>
  <c r="H207" i="16"/>
  <c r="H208" i="16"/>
  <c r="H209" i="16"/>
  <c r="H210" i="16"/>
  <c r="H211" i="16"/>
  <c r="H212" i="16"/>
  <c r="H213" i="16"/>
  <c r="H214" i="16"/>
  <c r="H215" i="16"/>
  <c r="H216" i="16"/>
  <c r="H217" i="16"/>
  <c r="H218" i="16"/>
  <c r="H219" i="16"/>
  <c r="H220" i="16"/>
  <c r="H221" i="16"/>
  <c r="H222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2" i="16"/>
  <c r="G183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18" i="16"/>
  <c r="X49" i="16"/>
  <c r="X50" i="16"/>
  <c r="X51" i="16"/>
  <c r="X52" i="16"/>
  <c r="X53" i="16"/>
  <c r="X54" i="16"/>
  <c r="X55" i="16"/>
  <c r="X56" i="16"/>
  <c r="X57" i="16"/>
  <c r="X58" i="16"/>
  <c r="X59" i="16"/>
  <c r="X60" i="16"/>
  <c r="X61" i="16"/>
  <c r="X62" i="16"/>
  <c r="X63" i="16"/>
  <c r="X64" i="16"/>
  <c r="X65" i="16"/>
  <c r="X66" i="16"/>
  <c r="X67" i="16"/>
  <c r="X68" i="16"/>
  <c r="X69" i="16"/>
  <c r="X70" i="16"/>
  <c r="X71" i="16"/>
  <c r="X72" i="16"/>
  <c r="X73" i="16"/>
  <c r="X74" i="16"/>
  <c r="X75" i="16"/>
  <c r="X76" i="16"/>
  <c r="X77" i="16"/>
  <c r="X78" i="16"/>
  <c r="X79" i="16"/>
  <c r="X80" i="16"/>
  <c r="X81" i="16"/>
  <c r="X82" i="16"/>
  <c r="X83" i="16"/>
  <c r="X84" i="16"/>
  <c r="X85" i="16"/>
  <c r="X86" i="16"/>
  <c r="X87" i="16"/>
  <c r="X88" i="16"/>
  <c r="X89" i="16"/>
  <c r="X90" i="16"/>
  <c r="X91" i="16"/>
  <c r="X92" i="16"/>
  <c r="X93" i="16"/>
  <c r="X94" i="16"/>
  <c r="X95" i="16"/>
  <c r="X96" i="16"/>
  <c r="X97" i="16"/>
  <c r="X98" i="16"/>
  <c r="X99" i="16"/>
  <c r="X100" i="16"/>
  <c r="X101" i="16"/>
  <c r="X102" i="16"/>
  <c r="X103" i="16"/>
  <c r="X104" i="16"/>
  <c r="X105" i="16"/>
  <c r="X106" i="16"/>
  <c r="X107" i="16"/>
  <c r="X108" i="16"/>
  <c r="X109" i="16"/>
  <c r="X110" i="16"/>
  <c r="X111" i="16"/>
  <c r="X112" i="16"/>
  <c r="X113" i="16"/>
  <c r="X114" i="16"/>
  <c r="X115" i="16"/>
  <c r="X116" i="16"/>
  <c r="X117" i="16"/>
  <c r="X118" i="16"/>
  <c r="X119" i="16"/>
  <c r="X120" i="16"/>
  <c r="X121" i="16"/>
  <c r="X122" i="16"/>
  <c r="X123" i="16"/>
  <c r="X124" i="16"/>
  <c r="X125" i="16"/>
  <c r="X126" i="16"/>
  <c r="X127" i="16"/>
  <c r="X128" i="16"/>
  <c r="X129" i="16"/>
  <c r="X130" i="16"/>
  <c r="X131" i="16"/>
  <c r="X132" i="16"/>
  <c r="X133" i="16"/>
  <c r="X134" i="16"/>
  <c r="X135" i="16"/>
  <c r="X136" i="16"/>
  <c r="X137" i="16"/>
  <c r="X138" i="16"/>
  <c r="X139" i="16"/>
  <c r="X140" i="16"/>
  <c r="X141" i="16"/>
  <c r="X142" i="16"/>
  <c r="X143" i="16"/>
  <c r="X144" i="16"/>
  <c r="X145" i="16"/>
  <c r="X146" i="16"/>
  <c r="X147" i="16"/>
  <c r="X148" i="16"/>
  <c r="X149" i="16"/>
  <c r="X150" i="16"/>
  <c r="X151" i="16"/>
  <c r="X152" i="16"/>
  <c r="X153" i="16"/>
  <c r="X154" i="16"/>
  <c r="X155" i="16"/>
  <c r="X156" i="16"/>
  <c r="X157" i="16"/>
  <c r="X158" i="16"/>
  <c r="X159" i="16"/>
  <c r="X160" i="16"/>
  <c r="X161" i="16"/>
  <c r="X162" i="16"/>
  <c r="X163" i="16"/>
  <c r="X164" i="16"/>
  <c r="X165" i="16"/>
  <c r="X166" i="16"/>
  <c r="X167" i="16"/>
  <c r="X168" i="16"/>
  <c r="X169" i="16"/>
  <c r="X170" i="16"/>
  <c r="X171" i="16"/>
  <c r="X172" i="16"/>
  <c r="X173" i="16"/>
  <c r="X174" i="16"/>
  <c r="X175" i="16"/>
  <c r="X176" i="16"/>
  <c r="X177" i="16"/>
  <c r="X178" i="16"/>
  <c r="X179" i="16"/>
  <c r="X180" i="16"/>
  <c r="X181" i="16"/>
  <c r="X182" i="16"/>
  <c r="X183" i="16"/>
  <c r="X184" i="16"/>
  <c r="X185" i="16"/>
  <c r="X186" i="16"/>
  <c r="X187" i="16"/>
  <c r="X188" i="16"/>
  <c r="X189" i="16"/>
  <c r="X190" i="16"/>
  <c r="X191" i="16"/>
  <c r="X192" i="16"/>
  <c r="X193" i="16"/>
  <c r="X194" i="16"/>
  <c r="X195" i="16"/>
  <c r="X196" i="16"/>
  <c r="X197" i="16"/>
  <c r="X198" i="16"/>
  <c r="X199" i="16"/>
  <c r="X200" i="16"/>
  <c r="X201" i="16"/>
  <c r="X202" i="16"/>
  <c r="X203" i="16"/>
  <c r="X204" i="16"/>
  <c r="X205" i="16"/>
  <c r="X206" i="16"/>
  <c r="X207" i="16"/>
  <c r="X208" i="16"/>
  <c r="X209" i="16"/>
  <c r="X210" i="16"/>
  <c r="X211" i="16"/>
  <c r="X212" i="16"/>
  <c r="X213" i="16"/>
  <c r="X214" i="16"/>
  <c r="X215" i="16"/>
  <c r="X216" i="16"/>
  <c r="X217" i="16"/>
  <c r="X218" i="16"/>
  <c r="X219" i="16"/>
  <c r="X220" i="16"/>
  <c r="X221" i="16"/>
  <c r="X222" i="16"/>
  <c r="X19" i="16"/>
  <c r="X20" i="16"/>
  <c r="X21" i="16"/>
  <c r="X22" i="16"/>
  <c r="X23" i="16"/>
  <c r="X24" i="16"/>
  <c r="X25" i="16"/>
  <c r="X26" i="16"/>
  <c r="X27" i="16"/>
  <c r="X28" i="16"/>
  <c r="X29" i="16"/>
  <c r="X30" i="16"/>
  <c r="X31" i="16"/>
  <c r="X32" i="16"/>
  <c r="X33" i="16"/>
  <c r="X34" i="16"/>
  <c r="X35" i="16"/>
  <c r="X36" i="16"/>
  <c r="X37" i="16"/>
  <c r="X38" i="16"/>
  <c r="X39" i="16"/>
  <c r="X40" i="16"/>
  <c r="X41" i="16"/>
  <c r="X42" i="16"/>
  <c r="X43" i="16"/>
  <c r="X44" i="16"/>
  <c r="X45" i="16"/>
  <c r="X46" i="16"/>
  <c r="X47" i="16"/>
  <c r="X48" i="16"/>
  <c r="X18" i="16"/>
  <c r="I18" i="16"/>
  <c r="H18" i="16"/>
  <c r="J152" i="16"/>
  <c r="K152" i="16"/>
  <c r="L152" i="16"/>
  <c r="N152" i="16"/>
  <c r="J153" i="16"/>
  <c r="K153" i="16"/>
  <c r="L153" i="16"/>
  <c r="N153" i="16"/>
  <c r="J154" i="16"/>
  <c r="K154" i="16"/>
  <c r="L154" i="16"/>
  <c r="N154" i="16"/>
  <c r="J155" i="16"/>
  <c r="K155" i="16"/>
  <c r="L155" i="16"/>
  <c r="N155" i="16"/>
  <c r="J156" i="16"/>
  <c r="K156" i="16"/>
  <c r="L156" i="16"/>
  <c r="N156" i="16"/>
  <c r="J157" i="16"/>
  <c r="K157" i="16"/>
  <c r="L157" i="16"/>
  <c r="N157" i="16"/>
  <c r="J158" i="16"/>
  <c r="K158" i="16"/>
  <c r="L158" i="16"/>
  <c r="N158" i="16"/>
  <c r="J159" i="16"/>
  <c r="K159" i="16"/>
  <c r="L159" i="16"/>
  <c r="N159" i="16"/>
  <c r="J160" i="16"/>
  <c r="K160" i="16"/>
  <c r="L160" i="16"/>
  <c r="N160" i="16"/>
  <c r="J161" i="16"/>
  <c r="K161" i="16"/>
  <c r="L161" i="16"/>
  <c r="N161" i="16"/>
  <c r="J162" i="16"/>
  <c r="K162" i="16"/>
  <c r="L162" i="16"/>
  <c r="N162" i="16"/>
  <c r="J163" i="16"/>
  <c r="K163" i="16"/>
  <c r="L163" i="16"/>
  <c r="N163" i="16"/>
  <c r="J164" i="16"/>
  <c r="K164" i="16"/>
  <c r="L164" i="16"/>
  <c r="N164" i="16"/>
  <c r="J165" i="16"/>
  <c r="K165" i="16"/>
  <c r="L165" i="16"/>
  <c r="N165" i="16"/>
  <c r="J166" i="16"/>
  <c r="K166" i="16"/>
  <c r="L166" i="16"/>
  <c r="N166" i="16"/>
  <c r="J167" i="16"/>
  <c r="K167" i="16"/>
  <c r="L167" i="16"/>
  <c r="N167" i="16"/>
  <c r="J168" i="16"/>
  <c r="K168" i="16"/>
  <c r="L168" i="16"/>
  <c r="N168" i="16"/>
  <c r="J169" i="16"/>
  <c r="K169" i="16"/>
  <c r="L169" i="16"/>
  <c r="N169" i="16"/>
  <c r="J170" i="16"/>
  <c r="K170" i="16"/>
  <c r="L170" i="16"/>
  <c r="N170" i="16"/>
  <c r="J171" i="16"/>
  <c r="K171" i="16"/>
  <c r="L171" i="16"/>
  <c r="N171" i="16"/>
  <c r="J172" i="16"/>
  <c r="K172" i="16"/>
  <c r="L172" i="16"/>
  <c r="N172" i="16"/>
  <c r="J173" i="16"/>
  <c r="K173" i="16"/>
  <c r="L173" i="16"/>
  <c r="N173" i="16"/>
  <c r="J174" i="16"/>
  <c r="K174" i="16"/>
  <c r="L174" i="16"/>
  <c r="N174" i="16"/>
  <c r="J175" i="16"/>
  <c r="K175" i="16"/>
  <c r="L175" i="16"/>
  <c r="N175" i="16"/>
  <c r="J176" i="16"/>
  <c r="K176" i="16"/>
  <c r="L176" i="16"/>
  <c r="N176" i="16"/>
  <c r="J177" i="16"/>
  <c r="K177" i="16"/>
  <c r="L177" i="16"/>
  <c r="N177" i="16"/>
  <c r="J178" i="16"/>
  <c r="K178" i="16"/>
  <c r="L178" i="16"/>
  <c r="N178" i="16"/>
  <c r="J179" i="16"/>
  <c r="K179" i="16"/>
  <c r="L179" i="16"/>
  <c r="N179" i="16"/>
  <c r="J180" i="16"/>
  <c r="K180" i="16"/>
  <c r="L180" i="16"/>
  <c r="N180" i="16"/>
  <c r="J181" i="16"/>
  <c r="K181" i="16"/>
  <c r="L181" i="16"/>
  <c r="N181" i="16"/>
  <c r="J182" i="16"/>
  <c r="K182" i="16"/>
  <c r="L182" i="16"/>
  <c r="N182" i="16"/>
  <c r="J183" i="16"/>
  <c r="K183" i="16"/>
  <c r="L183" i="16"/>
  <c r="N183" i="16"/>
  <c r="J184" i="16"/>
  <c r="K184" i="16"/>
  <c r="L184" i="16"/>
  <c r="N184" i="16"/>
  <c r="J185" i="16"/>
  <c r="K185" i="16"/>
  <c r="L185" i="16"/>
  <c r="N185" i="16"/>
  <c r="J186" i="16"/>
  <c r="K186" i="16"/>
  <c r="L186" i="16"/>
  <c r="N186" i="16"/>
  <c r="J187" i="16"/>
  <c r="K187" i="16"/>
  <c r="L187" i="16"/>
  <c r="N187" i="16"/>
  <c r="J188" i="16"/>
  <c r="K188" i="16"/>
  <c r="L188" i="16"/>
  <c r="N188" i="16"/>
  <c r="J189" i="16"/>
  <c r="K189" i="16"/>
  <c r="L189" i="16"/>
  <c r="N189" i="16"/>
  <c r="J190" i="16"/>
  <c r="K190" i="16"/>
  <c r="L190" i="16"/>
  <c r="N190" i="16"/>
  <c r="J191" i="16"/>
  <c r="K191" i="16"/>
  <c r="L191" i="16"/>
  <c r="N191" i="16"/>
  <c r="J192" i="16"/>
  <c r="K192" i="16"/>
  <c r="L192" i="16"/>
  <c r="N192" i="16"/>
  <c r="J193" i="16"/>
  <c r="K193" i="16"/>
  <c r="L193" i="16"/>
  <c r="N193" i="16"/>
  <c r="J194" i="16"/>
  <c r="K194" i="16"/>
  <c r="L194" i="16"/>
  <c r="N194" i="16"/>
  <c r="J195" i="16"/>
  <c r="K195" i="16"/>
  <c r="L195" i="16"/>
  <c r="N195" i="16"/>
  <c r="J196" i="16"/>
  <c r="K196" i="16"/>
  <c r="L196" i="16"/>
  <c r="N196" i="16"/>
  <c r="J197" i="16"/>
  <c r="K197" i="16"/>
  <c r="L197" i="16"/>
  <c r="N197" i="16"/>
  <c r="J198" i="16"/>
  <c r="K198" i="16"/>
  <c r="L198" i="16"/>
  <c r="N198" i="16"/>
  <c r="J199" i="16"/>
  <c r="K199" i="16"/>
  <c r="L199" i="16"/>
  <c r="N199" i="16"/>
  <c r="J200" i="16"/>
  <c r="K200" i="16"/>
  <c r="L200" i="16"/>
  <c r="N200" i="16"/>
  <c r="J201" i="16"/>
  <c r="K201" i="16"/>
  <c r="L201" i="16"/>
  <c r="N201" i="16"/>
  <c r="J202" i="16"/>
  <c r="K202" i="16"/>
  <c r="L202" i="16"/>
  <c r="N202" i="16"/>
  <c r="J203" i="16"/>
  <c r="K203" i="16"/>
  <c r="L203" i="16"/>
  <c r="N203" i="16"/>
  <c r="J204" i="16"/>
  <c r="K204" i="16"/>
  <c r="L204" i="16"/>
  <c r="N204" i="16"/>
  <c r="J205" i="16"/>
  <c r="K205" i="16"/>
  <c r="L205" i="16"/>
  <c r="N205" i="16"/>
  <c r="J206" i="16"/>
  <c r="K206" i="16"/>
  <c r="L206" i="16"/>
  <c r="N206" i="16"/>
  <c r="J207" i="16"/>
  <c r="K207" i="16"/>
  <c r="L207" i="16"/>
  <c r="N207" i="16"/>
  <c r="J208" i="16"/>
  <c r="K208" i="16"/>
  <c r="L208" i="16"/>
  <c r="N208" i="16"/>
  <c r="J209" i="16"/>
  <c r="K209" i="16"/>
  <c r="L209" i="16"/>
  <c r="N209" i="16"/>
  <c r="J210" i="16"/>
  <c r="K210" i="16"/>
  <c r="L210" i="16"/>
  <c r="N210" i="16"/>
  <c r="J211" i="16"/>
  <c r="K211" i="16"/>
  <c r="L211" i="16"/>
  <c r="N211" i="16"/>
  <c r="J212" i="16"/>
  <c r="K212" i="16"/>
  <c r="L212" i="16"/>
  <c r="N212" i="16"/>
  <c r="J213" i="16"/>
  <c r="K213" i="16"/>
  <c r="L213" i="16"/>
  <c r="N213" i="16"/>
  <c r="J214" i="16"/>
  <c r="K214" i="16"/>
  <c r="L214" i="16"/>
  <c r="N214" i="16"/>
  <c r="J215" i="16"/>
  <c r="K215" i="16"/>
  <c r="L215" i="16"/>
  <c r="N215" i="16"/>
  <c r="J216" i="16"/>
  <c r="K216" i="16"/>
  <c r="L216" i="16"/>
  <c r="N216" i="16"/>
  <c r="J217" i="16"/>
  <c r="K217" i="16"/>
  <c r="L217" i="16"/>
  <c r="N217" i="16"/>
  <c r="J218" i="16"/>
  <c r="K218" i="16"/>
  <c r="L218" i="16"/>
  <c r="N218" i="16"/>
  <c r="J219" i="16"/>
  <c r="K219" i="16"/>
  <c r="L219" i="16"/>
  <c r="N219" i="16"/>
  <c r="J220" i="16"/>
  <c r="K220" i="16"/>
  <c r="L220" i="16"/>
  <c r="N220" i="16"/>
  <c r="J221" i="16"/>
  <c r="K221" i="16"/>
  <c r="L221" i="16"/>
  <c r="N221" i="16"/>
  <c r="J222" i="16"/>
  <c r="K222" i="16"/>
  <c r="L222" i="16"/>
  <c r="N222" i="16"/>
  <c r="J147" i="16"/>
  <c r="K147" i="16"/>
  <c r="L147" i="16"/>
  <c r="N147" i="16"/>
  <c r="J151" i="16"/>
  <c r="K151" i="16"/>
  <c r="L151" i="16"/>
  <c r="N151" i="16"/>
  <c r="J150" i="16"/>
  <c r="K150" i="16"/>
  <c r="L150" i="16"/>
  <c r="N150" i="16"/>
  <c r="J146" i="16"/>
  <c r="K146" i="16"/>
  <c r="L146" i="16"/>
  <c r="N146" i="16"/>
  <c r="J145" i="16"/>
  <c r="K145" i="16"/>
  <c r="L145" i="16"/>
  <c r="N145" i="16"/>
  <c r="J148" i="16"/>
  <c r="K148" i="16"/>
  <c r="L148" i="16"/>
  <c r="N148" i="16"/>
  <c r="J149" i="16"/>
  <c r="K149" i="16"/>
  <c r="L149" i="16"/>
  <c r="N149" i="16"/>
  <c r="J138" i="16"/>
  <c r="K138" i="16"/>
  <c r="L138" i="16"/>
  <c r="N138" i="16"/>
  <c r="J118" i="16"/>
  <c r="K118" i="16"/>
  <c r="L118" i="16"/>
  <c r="N118" i="16"/>
  <c r="J128" i="16"/>
  <c r="K128" i="16"/>
  <c r="L128" i="16"/>
  <c r="N128" i="16"/>
  <c r="J124" i="16"/>
  <c r="K124" i="16"/>
  <c r="L124" i="16"/>
  <c r="N124" i="16"/>
  <c r="J107" i="16"/>
  <c r="K107" i="16"/>
  <c r="L107" i="16"/>
  <c r="N107" i="16"/>
  <c r="J74" i="16"/>
  <c r="K74" i="16"/>
  <c r="L74" i="16"/>
  <c r="N74" i="16"/>
  <c r="J72" i="16"/>
  <c r="K72" i="16"/>
  <c r="L72" i="16"/>
  <c r="N72" i="16"/>
  <c r="J64" i="16"/>
  <c r="K64" i="16"/>
  <c r="L64" i="16"/>
  <c r="N64" i="16"/>
  <c r="J53" i="16"/>
  <c r="K53" i="16"/>
  <c r="L53" i="16"/>
  <c r="N53" i="16"/>
  <c r="J32" i="16"/>
  <c r="K32" i="16"/>
  <c r="L32" i="16"/>
  <c r="N32" i="16"/>
  <c r="J31" i="16"/>
  <c r="K31" i="16"/>
  <c r="L31" i="16"/>
  <c r="N31" i="16"/>
  <c r="J18" i="16"/>
  <c r="K18" i="16"/>
  <c r="L18" i="16"/>
  <c r="N18" i="16"/>
  <c r="K19" i="16"/>
  <c r="J19" i="16"/>
  <c r="L19" i="16"/>
  <c r="N19" i="16"/>
  <c r="K20" i="16"/>
  <c r="J20" i="16"/>
  <c r="L20" i="16"/>
  <c r="N20" i="16"/>
  <c r="K21" i="16"/>
  <c r="J21" i="16"/>
  <c r="L21" i="16"/>
  <c r="N21" i="16"/>
  <c r="K22" i="16"/>
  <c r="J22" i="16"/>
  <c r="L22" i="16"/>
  <c r="N22" i="16"/>
  <c r="K23" i="16"/>
  <c r="J23" i="16"/>
  <c r="L23" i="16"/>
  <c r="N23" i="16"/>
  <c r="K24" i="16"/>
  <c r="J24" i="16"/>
  <c r="L24" i="16"/>
  <c r="N24" i="16"/>
  <c r="K25" i="16"/>
  <c r="J25" i="16"/>
  <c r="L25" i="16"/>
  <c r="N25" i="16"/>
  <c r="J26" i="16"/>
  <c r="K26" i="16"/>
  <c r="L26" i="16"/>
  <c r="N26" i="16"/>
  <c r="J27" i="16"/>
  <c r="K27" i="16"/>
  <c r="L27" i="16"/>
  <c r="N27" i="16"/>
  <c r="J28" i="16"/>
  <c r="K28" i="16"/>
  <c r="L28" i="16"/>
  <c r="N28" i="16"/>
  <c r="J29" i="16"/>
  <c r="K29" i="16"/>
  <c r="L29" i="16"/>
  <c r="N29" i="16"/>
  <c r="J30" i="16"/>
  <c r="K30" i="16"/>
  <c r="L30" i="16"/>
  <c r="N30" i="16"/>
  <c r="J33" i="16"/>
  <c r="K33" i="16"/>
  <c r="L33" i="16"/>
  <c r="N33" i="16"/>
  <c r="J34" i="16"/>
  <c r="K34" i="16"/>
  <c r="L34" i="16"/>
  <c r="N34" i="16"/>
  <c r="J35" i="16"/>
  <c r="K35" i="16"/>
  <c r="L35" i="16"/>
  <c r="N35" i="16"/>
  <c r="J36" i="16"/>
  <c r="K36" i="16"/>
  <c r="L36" i="16"/>
  <c r="N36" i="16"/>
  <c r="J37" i="16"/>
  <c r="K37" i="16"/>
  <c r="L37" i="16"/>
  <c r="N37" i="16"/>
  <c r="J38" i="16"/>
  <c r="K38" i="16"/>
  <c r="L38" i="16"/>
  <c r="N38" i="16"/>
  <c r="J39" i="16"/>
  <c r="K39" i="16"/>
  <c r="L39" i="16"/>
  <c r="N39" i="16"/>
  <c r="J40" i="16"/>
  <c r="K40" i="16"/>
  <c r="L40" i="16"/>
  <c r="N40" i="16"/>
  <c r="J41" i="16"/>
  <c r="K41" i="16"/>
  <c r="L41" i="16"/>
  <c r="N41" i="16"/>
  <c r="J42" i="16"/>
  <c r="K42" i="16"/>
  <c r="L42" i="16"/>
  <c r="N42" i="16"/>
  <c r="J43" i="16"/>
  <c r="K43" i="16"/>
  <c r="L43" i="16"/>
  <c r="N43" i="16"/>
  <c r="J44" i="16"/>
  <c r="K44" i="16"/>
  <c r="L44" i="16"/>
  <c r="N44" i="16"/>
  <c r="J45" i="16"/>
  <c r="K45" i="16"/>
  <c r="L45" i="16"/>
  <c r="N45" i="16"/>
  <c r="J46" i="16"/>
  <c r="K46" i="16"/>
  <c r="L46" i="16"/>
  <c r="N46" i="16"/>
  <c r="J47" i="16"/>
  <c r="K47" i="16"/>
  <c r="L47" i="16"/>
  <c r="N47" i="16"/>
  <c r="J48" i="16"/>
  <c r="K48" i="16"/>
  <c r="L48" i="16"/>
  <c r="N48" i="16"/>
  <c r="J49" i="16"/>
  <c r="K49" i="16"/>
  <c r="L49" i="16"/>
  <c r="N49" i="16"/>
  <c r="J50" i="16"/>
  <c r="K50" i="16"/>
  <c r="L50" i="16"/>
  <c r="N50" i="16"/>
  <c r="J51" i="16"/>
  <c r="K51" i="16"/>
  <c r="L51" i="16"/>
  <c r="N51" i="16"/>
  <c r="J52" i="16"/>
  <c r="K52" i="16"/>
  <c r="L52" i="16"/>
  <c r="N52" i="16"/>
  <c r="J54" i="16"/>
  <c r="K54" i="16"/>
  <c r="L54" i="16"/>
  <c r="N54" i="16"/>
  <c r="J55" i="16"/>
  <c r="K55" i="16"/>
  <c r="L55" i="16"/>
  <c r="N55" i="16"/>
  <c r="J57" i="16"/>
  <c r="K57" i="16"/>
  <c r="L57" i="16"/>
  <c r="N57" i="16"/>
  <c r="J58" i="16"/>
  <c r="K58" i="16"/>
  <c r="L58" i="16"/>
  <c r="N58" i="16"/>
  <c r="J59" i="16"/>
  <c r="K59" i="16"/>
  <c r="L59" i="16"/>
  <c r="N59" i="16"/>
  <c r="J60" i="16"/>
  <c r="K60" i="16"/>
  <c r="L60" i="16"/>
  <c r="N60" i="16"/>
  <c r="J61" i="16"/>
  <c r="K61" i="16"/>
  <c r="L61" i="16"/>
  <c r="N61" i="16"/>
  <c r="J62" i="16"/>
  <c r="K62" i="16"/>
  <c r="L62" i="16"/>
  <c r="N62" i="16"/>
  <c r="J63" i="16"/>
  <c r="K63" i="16"/>
  <c r="L63" i="16"/>
  <c r="N63" i="16"/>
  <c r="J65" i="16"/>
  <c r="K65" i="16"/>
  <c r="L65" i="16"/>
  <c r="N65" i="16"/>
  <c r="J66" i="16"/>
  <c r="K66" i="16"/>
  <c r="L66" i="16"/>
  <c r="N66" i="16"/>
  <c r="J67" i="16"/>
  <c r="K67" i="16"/>
  <c r="L67" i="16"/>
  <c r="N67" i="16"/>
  <c r="J68" i="16"/>
  <c r="K68" i="16"/>
  <c r="L68" i="16"/>
  <c r="N68" i="16"/>
  <c r="J69" i="16"/>
  <c r="K69" i="16"/>
  <c r="L69" i="16"/>
  <c r="N69" i="16"/>
  <c r="J70" i="16"/>
  <c r="K70" i="16"/>
  <c r="L70" i="16"/>
  <c r="N70" i="16"/>
  <c r="J71" i="16"/>
  <c r="K71" i="16"/>
  <c r="L71" i="16"/>
  <c r="N71" i="16"/>
  <c r="J73" i="16"/>
  <c r="K73" i="16"/>
  <c r="L73" i="16"/>
  <c r="N73" i="16"/>
  <c r="J75" i="16"/>
  <c r="K75" i="16"/>
  <c r="L75" i="16"/>
  <c r="N75" i="16"/>
  <c r="J76" i="16"/>
  <c r="K76" i="16"/>
  <c r="L76" i="16"/>
  <c r="N76" i="16"/>
  <c r="J77" i="16"/>
  <c r="K77" i="16"/>
  <c r="L77" i="16"/>
  <c r="N77" i="16"/>
  <c r="J78" i="16"/>
  <c r="K78" i="16"/>
  <c r="L78" i="16"/>
  <c r="N78" i="16"/>
  <c r="J79" i="16"/>
  <c r="K79" i="16"/>
  <c r="L79" i="16"/>
  <c r="N79" i="16"/>
  <c r="J80" i="16"/>
  <c r="K80" i="16"/>
  <c r="L80" i="16"/>
  <c r="N80" i="16"/>
  <c r="J81" i="16"/>
  <c r="K81" i="16"/>
  <c r="L81" i="16"/>
  <c r="N81" i="16"/>
  <c r="J82" i="16"/>
  <c r="K82" i="16"/>
  <c r="L82" i="16"/>
  <c r="N82" i="16"/>
  <c r="J83" i="16"/>
  <c r="K83" i="16"/>
  <c r="L83" i="16"/>
  <c r="N83" i="16"/>
  <c r="J84" i="16"/>
  <c r="K84" i="16"/>
  <c r="L84" i="16"/>
  <c r="N84" i="16"/>
  <c r="J85" i="16"/>
  <c r="K85" i="16"/>
  <c r="L85" i="16"/>
  <c r="N85" i="16"/>
  <c r="J86" i="16"/>
  <c r="K86" i="16"/>
  <c r="L86" i="16"/>
  <c r="N86" i="16"/>
  <c r="J87" i="16"/>
  <c r="K87" i="16"/>
  <c r="L87" i="16"/>
  <c r="N87" i="16"/>
  <c r="J88" i="16"/>
  <c r="K88" i="16"/>
  <c r="L88" i="16"/>
  <c r="N88" i="16"/>
  <c r="J89" i="16"/>
  <c r="K89" i="16"/>
  <c r="L89" i="16"/>
  <c r="N89" i="16"/>
  <c r="J90" i="16"/>
  <c r="K90" i="16"/>
  <c r="L90" i="16"/>
  <c r="N90" i="16"/>
  <c r="J91" i="16"/>
  <c r="K91" i="16"/>
  <c r="L91" i="16"/>
  <c r="N91" i="16"/>
  <c r="J92" i="16"/>
  <c r="K92" i="16"/>
  <c r="L92" i="16"/>
  <c r="N92" i="16"/>
  <c r="J93" i="16"/>
  <c r="K93" i="16"/>
  <c r="L93" i="16"/>
  <c r="N93" i="16"/>
  <c r="J94" i="16"/>
  <c r="K94" i="16"/>
  <c r="L94" i="16"/>
  <c r="N94" i="16"/>
  <c r="J95" i="16"/>
  <c r="K95" i="16"/>
  <c r="L95" i="16"/>
  <c r="N95" i="16"/>
  <c r="J96" i="16"/>
  <c r="K96" i="16"/>
  <c r="L96" i="16"/>
  <c r="N96" i="16"/>
  <c r="J97" i="16"/>
  <c r="K97" i="16"/>
  <c r="L97" i="16"/>
  <c r="N97" i="16"/>
  <c r="J98" i="16"/>
  <c r="K98" i="16"/>
  <c r="L98" i="16"/>
  <c r="N98" i="16"/>
  <c r="J99" i="16"/>
  <c r="K99" i="16"/>
  <c r="L99" i="16"/>
  <c r="N99" i="16"/>
  <c r="J100" i="16"/>
  <c r="K100" i="16"/>
  <c r="L100" i="16"/>
  <c r="N100" i="16"/>
  <c r="J101" i="16"/>
  <c r="K101" i="16"/>
  <c r="L101" i="16"/>
  <c r="N101" i="16"/>
  <c r="J102" i="16"/>
  <c r="K102" i="16"/>
  <c r="L102" i="16"/>
  <c r="N102" i="16"/>
  <c r="J103" i="16"/>
  <c r="K103" i="16"/>
  <c r="L103" i="16"/>
  <c r="N103" i="16"/>
  <c r="J104" i="16"/>
  <c r="K104" i="16"/>
  <c r="L104" i="16"/>
  <c r="N104" i="16"/>
  <c r="J105" i="16"/>
  <c r="K105" i="16"/>
  <c r="L105" i="16"/>
  <c r="N105" i="16"/>
  <c r="J106" i="16"/>
  <c r="K106" i="16"/>
  <c r="L106" i="16"/>
  <c r="N106" i="16"/>
  <c r="J108" i="16"/>
  <c r="K108" i="16"/>
  <c r="L108" i="16"/>
  <c r="N108" i="16"/>
  <c r="J109" i="16"/>
  <c r="K109" i="16"/>
  <c r="L109" i="16"/>
  <c r="N109" i="16"/>
  <c r="J110" i="16"/>
  <c r="K110" i="16"/>
  <c r="L110" i="16"/>
  <c r="N110" i="16"/>
  <c r="J111" i="16"/>
  <c r="K111" i="16"/>
  <c r="L111" i="16"/>
  <c r="N111" i="16"/>
  <c r="J112" i="16"/>
  <c r="K112" i="16"/>
  <c r="L112" i="16"/>
  <c r="N112" i="16"/>
  <c r="J113" i="16"/>
  <c r="K113" i="16"/>
  <c r="L113" i="16"/>
  <c r="N113" i="16"/>
  <c r="J114" i="16"/>
  <c r="K114" i="16"/>
  <c r="L114" i="16"/>
  <c r="N114" i="16"/>
  <c r="J115" i="16"/>
  <c r="K115" i="16"/>
  <c r="L115" i="16"/>
  <c r="N115" i="16"/>
  <c r="J116" i="16"/>
  <c r="K116" i="16"/>
  <c r="L116" i="16"/>
  <c r="N116" i="16"/>
  <c r="J117" i="16"/>
  <c r="K117" i="16"/>
  <c r="L117" i="16"/>
  <c r="N117" i="16"/>
  <c r="J119" i="16"/>
  <c r="K119" i="16"/>
  <c r="L119" i="16"/>
  <c r="N119" i="16"/>
  <c r="J120" i="16"/>
  <c r="K120" i="16"/>
  <c r="L120" i="16"/>
  <c r="N120" i="16"/>
  <c r="J121" i="16"/>
  <c r="K121" i="16"/>
  <c r="L121" i="16"/>
  <c r="N121" i="16"/>
  <c r="J122" i="16"/>
  <c r="K122" i="16"/>
  <c r="L122" i="16"/>
  <c r="N122" i="16"/>
  <c r="J123" i="16"/>
  <c r="K123" i="16"/>
  <c r="L123" i="16"/>
  <c r="N123" i="16"/>
  <c r="J125" i="16"/>
  <c r="K125" i="16"/>
  <c r="L125" i="16"/>
  <c r="N125" i="16"/>
  <c r="K9" i="16"/>
  <c r="J126" i="16"/>
  <c r="K126" i="16"/>
  <c r="L126" i="16"/>
  <c r="J127" i="16"/>
  <c r="K127" i="16"/>
  <c r="L127" i="16"/>
  <c r="J129" i="16"/>
  <c r="K129" i="16"/>
  <c r="L129" i="16"/>
  <c r="J130" i="16"/>
  <c r="K130" i="16"/>
  <c r="L130" i="16"/>
  <c r="J131" i="16"/>
  <c r="K131" i="16"/>
  <c r="L131" i="16"/>
  <c r="J132" i="16"/>
  <c r="K132" i="16"/>
  <c r="L132" i="16"/>
  <c r="J133" i="16"/>
  <c r="K133" i="16"/>
  <c r="L133" i="16"/>
  <c r="J134" i="16"/>
  <c r="K134" i="16"/>
  <c r="L134" i="16"/>
  <c r="J135" i="16"/>
  <c r="K135" i="16"/>
  <c r="L135" i="16"/>
  <c r="J136" i="16"/>
  <c r="K136" i="16"/>
  <c r="L136" i="16"/>
  <c r="J137" i="16"/>
  <c r="K137" i="16"/>
  <c r="L137" i="16"/>
  <c r="J139" i="16"/>
  <c r="K139" i="16"/>
  <c r="L139" i="16"/>
  <c r="J140" i="16"/>
  <c r="K140" i="16"/>
  <c r="L140" i="16"/>
  <c r="J141" i="16"/>
  <c r="K141" i="16"/>
  <c r="L141" i="16"/>
  <c r="J142" i="16"/>
  <c r="K142" i="16"/>
  <c r="L142" i="16"/>
  <c r="J143" i="16"/>
  <c r="K143" i="16"/>
  <c r="L143" i="16"/>
  <c r="J144" i="16"/>
  <c r="K144" i="16"/>
  <c r="L144" i="16"/>
  <c r="I9" i="16"/>
  <c r="N144" i="16"/>
  <c r="N143" i="16"/>
  <c r="N142" i="16"/>
  <c r="N141" i="16"/>
  <c r="N140" i="16"/>
  <c r="N139" i="16"/>
  <c r="N137" i="16"/>
  <c r="N136" i="16"/>
  <c r="N135" i="16"/>
  <c r="N134" i="16"/>
  <c r="N133" i="16"/>
  <c r="N132" i="16"/>
  <c r="N131" i="16"/>
  <c r="N130" i="16"/>
  <c r="N129" i="16"/>
  <c r="N127" i="16"/>
  <c r="N126" i="16"/>
  <c r="O60" i="16"/>
  <c r="O61" i="16"/>
  <c r="O62" i="16"/>
  <c r="O63" i="16"/>
  <c r="O64" i="16"/>
  <c r="O65" i="16"/>
  <c r="O66" i="16"/>
  <c r="O59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67" i="16"/>
  <c r="O68" i="16"/>
  <c r="O69" i="16"/>
  <c r="O126" i="16"/>
  <c r="O127" i="16"/>
  <c r="O128" i="16"/>
  <c r="O129" i="16"/>
  <c r="O130" i="16"/>
  <c r="AA14" i="16"/>
  <c r="S11" i="16"/>
  <c r="R11" i="16"/>
  <c r="P11" i="16"/>
  <c r="O11" i="16"/>
  <c r="V9" i="16"/>
  <c r="U16" i="16"/>
  <c r="V15" i="16"/>
  <c r="O109" i="16"/>
  <c r="O108" i="16"/>
  <c r="O107" i="16"/>
  <c r="O106" i="16"/>
  <c r="O105" i="16"/>
  <c r="O104" i="16"/>
  <c r="O103" i="16"/>
  <c r="O151" i="16"/>
  <c r="O150" i="16"/>
  <c r="O149" i="16"/>
  <c r="O148" i="16"/>
  <c r="O125" i="16"/>
  <c r="O124" i="16"/>
  <c r="O18" i="16"/>
  <c r="O82" i="16"/>
  <c r="O83" i="16"/>
  <c r="O84" i="16"/>
  <c r="O85" i="16"/>
  <c r="O86" i="16"/>
  <c r="O87" i="16"/>
  <c r="O88" i="16"/>
  <c r="O138" i="16"/>
  <c r="O139" i="16"/>
  <c r="O140" i="16"/>
  <c r="O141" i="16"/>
  <c r="O100" i="16"/>
  <c r="O101" i="16"/>
  <c r="O102" i="16"/>
  <c r="O117" i="16"/>
  <c r="O118" i="16"/>
  <c r="O119" i="16"/>
  <c r="O120" i="16"/>
  <c r="O121" i="16"/>
  <c r="O122" i="16"/>
  <c r="O123" i="16"/>
  <c r="O75" i="16"/>
  <c r="O76" i="16"/>
  <c r="O77" i="16"/>
  <c r="O78" i="16"/>
  <c r="O79" i="16"/>
  <c r="O80" i="16"/>
  <c r="O81" i="16"/>
  <c r="O96" i="16"/>
  <c r="O97" i="16"/>
  <c r="O98" i="16"/>
  <c r="O99" i="16"/>
  <c r="L13" i="16"/>
  <c r="O144" i="16"/>
  <c r="O143" i="16"/>
  <c r="O142" i="16"/>
  <c r="V14" i="16"/>
  <c r="T14" i="16"/>
  <c r="S14" i="16"/>
  <c r="R14" i="16"/>
  <c r="P14" i="16"/>
  <c r="Q14" i="16"/>
  <c r="O14" i="16"/>
  <c r="V13" i="16"/>
  <c r="T13" i="16"/>
  <c r="S13" i="16"/>
  <c r="R13" i="16"/>
  <c r="P13" i="16"/>
  <c r="Q13" i="16"/>
  <c r="O13" i="16"/>
  <c r="J13" i="16"/>
  <c r="V12" i="16"/>
  <c r="T12" i="16"/>
  <c r="S12" i="16"/>
  <c r="R12" i="16"/>
  <c r="P12" i="16"/>
  <c r="Q12" i="16"/>
  <c r="O12" i="16"/>
  <c r="J12" i="16"/>
  <c r="V11" i="16"/>
  <c r="T11" i="16"/>
  <c r="Q11" i="16"/>
  <c r="J10" i="16"/>
  <c r="J11" i="16"/>
  <c r="V10" i="16"/>
  <c r="T10" i="16"/>
  <c r="S10" i="16"/>
  <c r="R10" i="16"/>
  <c r="P10" i="16"/>
  <c r="Q10" i="16"/>
  <c r="O10" i="16"/>
  <c r="T9" i="16"/>
  <c r="S9" i="16"/>
  <c r="R9" i="16"/>
  <c r="P9" i="16"/>
  <c r="Q9" i="16"/>
  <c r="O9" i="16"/>
  <c r="J9" i="16"/>
  <c r="L10" i="16"/>
  <c r="L11" i="16"/>
  <c r="L12" i="16"/>
  <c r="L9" i="16"/>
  <c r="AA11" i="16"/>
  <c r="X10" i="16"/>
  <c r="Y10" i="16"/>
  <c r="Z10" i="16"/>
  <c r="W10" i="16"/>
  <c r="X13" i="16"/>
  <c r="Z13" i="16"/>
  <c r="W13" i="16"/>
  <c r="W14" i="16"/>
  <c r="X14" i="16"/>
  <c r="Z14" i="16"/>
  <c r="AA10" i="16"/>
  <c r="W11" i="16"/>
  <c r="Z11" i="16"/>
  <c r="X11" i="16"/>
  <c r="Y11" i="16"/>
  <c r="AA13" i="16"/>
  <c r="W15" i="16"/>
  <c r="AA15" i="16"/>
  <c r="X15" i="16"/>
  <c r="Z15" i="16"/>
  <c r="K12" i="16"/>
  <c r="Z9" i="16"/>
  <c r="X9" i="16"/>
  <c r="W9" i="16"/>
  <c r="I13" i="16"/>
  <c r="AA9" i="16"/>
  <c r="I12" i="16"/>
  <c r="Y13" i="16"/>
  <c r="K13" i="16"/>
  <c r="K10" i="16"/>
  <c r="K11" i="16"/>
  <c r="Y15" i="16"/>
  <c r="Y14" i="16"/>
  <c r="I10" i="16"/>
  <c r="I11" i="16"/>
  <c r="Y9" i="16"/>
  <c r="AA12" i="16"/>
  <c r="X12" i="16"/>
  <c r="Y12" i="16"/>
  <c r="W12" i="16"/>
  <c r="Z12" i="16"/>
</calcChain>
</file>

<file path=xl/sharedStrings.xml><?xml version="1.0" encoding="utf-8"?>
<sst xmlns="http://schemas.openxmlformats.org/spreadsheetml/2006/main" count="473" uniqueCount="258">
  <si>
    <t>Site</t>
    <phoneticPr fontId="1" type="noConversion"/>
  </si>
  <si>
    <t>NE 3</t>
  </si>
  <si>
    <t>Instructions: Fil in yellow areas from soil laboratory testing and soil can information</t>
  </si>
  <si>
    <t>Date</t>
    <phoneticPr fontId="1" type="noConversion"/>
  </si>
  <si>
    <t>Instructions: Red boxes will be calculated and information you can pass along to N0 calculation</t>
  </si>
  <si>
    <t>Data Collectors</t>
    <phoneticPr fontId="1" type="noConversion"/>
  </si>
  <si>
    <t>Sophia, Tess</t>
  </si>
  <si>
    <t>Particle Density (gm cm^-3)</t>
    <phoneticPr fontId="1" type="noConversion"/>
  </si>
  <si>
    <t>Sample ring size (stainless steel)</t>
  </si>
  <si>
    <t>Column Average Values and Summary Statistics</t>
  </si>
  <si>
    <t>Depth average information and summary statistics</t>
  </si>
  <si>
    <t>Height</t>
  </si>
  <si>
    <t>Diameter</t>
  </si>
  <si>
    <t>Volume</t>
  </si>
  <si>
    <t>Soil Water (wt. %)</t>
  </si>
  <si>
    <t>Bulk density (gm cm^3)</t>
    <phoneticPr fontId="1" type="noConversion"/>
  </si>
  <si>
    <t>Soil Water, VWC (vol %)</t>
    <phoneticPr fontId="1" type="noConversion"/>
  </si>
  <si>
    <t>Porosity (cm^3 cm^-3)</t>
    <phoneticPr fontId="1" type="noConversion"/>
  </si>
  <si>
    <t>Depth (cm)</t>
    <phoneticPr fontId="1" type="noConversion"/>
  </si>
  <si>
    <r>
      <t>Avg Bulk Density (g/cm</t>
    </r>
    <r>
      <rPr>
        <b/>
        <vertAlign val="superscript"/>
        <sz val="12"/>
        <rFont val="Times New Roman"/>
        <family val="1"/>
      </rPr>
      <t>3</t>
    </r>
    <r>
      <rPr>
        <b/>
        <sz val="12"/>
        <rFont val="Times New Roman"/>
        <family val="1"/>
      </rPr>
      <t>)</t>
    </r>
    <phoneticPr fontId="1" type="noConversion"/>
  </si>
  <si>
    <t>Stdev Bulk Density</t>
    <phoneticPr fontId="1" type="noConversion"/>
  </si>
  <si>
    <t>Stderr Bulk Density</t>
    <phoneticPr fontId="1" type="noConversion"/>
  </si>
  <si>
    <t>Min Bulk Density</t>
    <phoneticPr fontId="1" type="noConversion"/>
  </si>
  <si>
    <t>Max Bulk Density</t>
    <phoneticPr fontId="1" type="noConversion"/>
  </si>
  <si>
    <t>Nmber of Bulk Density Samples</t>
    <phoneticPr fontId="1" type="noConversion"/>
  </si>
  <si>
    <t>Avg. Bulk Density Interpolation</t>
  </si>
  <si>
    <t>Avg. Porosity Interpolation</t>
    <phoneticPr fontId="1" type="noConversion"/>
  </si>
  <si>
    <t>Mean VWC (%)</t>
    <phoneticPr fontId="1" type="noConversion"/>
  </si>
  <si>
    <t>Stdev VWC (%)</t>
    <phoneticPr fontId="1" type="noConversion"/>
  </si>
  <si>
    <t>Sterr VWC (%)</t>
    <phoneticPr fontId="1" type="noConversion"/>
  </si>
  <si>
    <t>Min VWC (%)</t>
    <phoneticPr fontId="1" type="noConversion"/>
  </si>
  <si>
    <t>Max VWC (%)</t>
    <phoneticPr fontId="1" type="noConversion"/>
  </si>
  <si>
    <t>Average</t>
  </si>
  <si>
    <t>cm</t>
  </si>
  <si>
    <t>cm3</t>
  </si>
  <si>
    <t>Stdev</t>
  </si>
  <si>
    <t>Stderr</t>
  </si>
  <si>
    <t>Min</t>
  </si>
  <si>
    <t>Max</t>
  </si>
  <si>
    <t>Sample Number</t>
    <phoneticPr fontId="1" type="noConversion"/>
  </si>
  <si>
    <t>Bearing Degrees (0 N)</t>
    <phoneticPr fontId="1" type="noConversion"/>
  </si>
  <si>
    <t>Distance (m)</t>
    <phoneticPr fontId="1" type="noConversion"/>
  </si>
  <si>
    <t>Mean Depth (cm)</t>
    <phoneticPr fontId="1" type="noConversion"/>
  </si>
  <si>
    <t>Tin #</t>
    <phoneticPr fontId="1" type="noConversion"/>
  </si>
  <si>
    <t>Volumetric or Gravimetric ( 1 or 0)</t>
  </si>
  <si>
    <t>Wet Weight Total  (gm)</t>
  </si>
  <si>
    <t>Dry Weight Total (gm)</t>
  </si>
  <si>
    <t>Tin Weight (gm)</t>
    <phoneticPr fontId="1" type="noConversion"/>
  </si>
  <si>
    <t>Wet Soil (gm)</t>
    <phoneticPr fontId="1" type="noConversion"/>
  </si>
  <si>
    <t>Dry Soil (gm)</t>
    <phoneticPr fontId="1" type="noConversion"/>
  </si>
  <si>
    <t>Soil Water (wt. %)</t>
    <phoneticPr fontId="1" type="noConversion"/>
  </si>
  <si>
    <t>in field notebook?</t>
  </si>
  <si>
    <t>44</t>
  </si>
  <si>
    <t>441</t>
  </si>
  <si>
    <t>0324</t>
  </si>
  <si>
    <t>0167</t>
  </si>
  <si>
    <t>0165</t>
  </si>
  <si>
    <t>061</t>
  </si>
  <si>
    <t>0198</t>
  </si>
  <si>
    <t>0125</t>
  </si>
  <si>
    <t>0300</t>
  </si>
  <si>
    <t>584</t>
  </si>
  <si>
    <t>054</t>
  </si>
  <si>
    <t>0272</t>
  </si>
  <si>
    <t>0237</t>
  </si>
  <si>
    <t>0278</t>
  </si>
  <si>
    <t>0213</t>
  </si>
  <si>
    <t>339</t>
  </si>
  <si>
    <t>040</t>
  </si>
  <si>
    <t>381</t>
  </si>
  <si>
    <t>03</t>
  </si>
  <si>
    <t>0141</t>
  </si>
  <si>
    <t>350</t>
  </si>
  <si>
    <t>530</t>
  </si>
  <si>
    <t>0413</t>
  </si>
  <si>
    <t>42</t>
  </si>
  <si>
    <t>321</t>
  </si>
  <si>
    <t>025</t>
  </si>
  <si>
    <t>0373</t>
  </si>
  <si>
    <t>022</t>
  </si>
  <si>
    <t>057</t>
  </si>
  <si>
    <t>0229</t>
  </si>
  <si>
    <t>210</t>
  </si>
  <si>
    <t>462</t>
  </si>
  <si>
    <t>078</t>
  </si>
  <si>
    <t>0329</t>
  </si>
  <si>
    <t>037</t>
  </si>
  <si>
    <t>0219</t>
  </si>
  <si>
    <t>0258</t>
  </si>
  <si>
    <t>0254</t>
  </si>
  <si>
    <t>0230</t>
  </si>
  <si>
    <t>562</t>
  </si>
  <si>
    <t>016</t>
  </si>
  <si>
    <t>0174</t>
  </si>
  <si>
    <t>0215</t>
  </si>
  <si>
    <t>0376</t>
  </si>
  <si>
    <t>0267</t>
  </si>
  <si>
    <t>181</t>
  </si>
  <si>
    <t>0327</t>
  </si>
  <si>
    <t>511</t>
  </si>
  <si>
    <t>036</t>
  </si>
  <si>
    <t>0218</t>
  </si>
  <si>
    <t>0511</t>
  </si>
  <si>
    <t>015</t>
  </si>
  <si>
    <t>0144</t>
  </si>
  <si>
    <t>0285</t>
  </si>
  <si>
    <t>326</t>
  </si>
  <si>
    <t>336</t>
  </si>
  <si>
    <t>0325</t>
  </si>
  <si>
    <t>0164</t>
  </si>
  <si>
    <t>514</t>
  </si>
  <si>
    <t>082</t>
  </si>
  <si>
    <t>039</t>
  </si>
  <si>
    <t>0163</t>
  </si>
  <si>
    <t>0108</t>
  </si>
  <si>
    <t>468</t>
  </si>
  <si>
    <t>601</t>
  </si>
  <si>
    <t>102</t>
  </si>
  <si>
    <t>0415</t>
  </si>
  <si>
    <t>0223</t>
  </si>
  <si>
    <t>458</t>
  </si>
  <si>
    <t>0155</t>
  </si>
  <si>
    <t>0318</t>
  </si>
  <si>
    <t>08</t>
  </si>
  <si>
    <t>481</t>
  </si>
  <si>
    <t>0295</t>
  </si>
  <si>
    <t>028</t>
  </si>
  <si>
    <t>0338</t>
  </si>
  <si>
    <t>0200</t>
  </si>
  <si>
    <t>0339</t>
  </si>
  <si>
    <t>0103</t>
  </si>
  <si>
    <t>020</t>
  </si>
  <si>
    <t>076</t>
  </si>
  <si>
    <t>0246</t>
  </si>
  <si>
    <t>026</t>
  </si>
  <si>
    <t>0124</t>
  </si>
  <si>
    <t>0168</t>
  </si>
  <si>
    <t>0319</t>
  </si>
  <si>
    <t>0169</t>
  </si>
  <si>
    <t>20</t>
  </si>
  <si>
    <t>0350</t>
  </si>
  <si>
    <t>0146</t>
  </si>
  <si>
    <t>229</t>
  </si>
  <si>
    <t>390</t>
  </si>
  <si>
    <t>0265</t>
  </si>
  <si>
    <t>0274</t>
  </si>
  <si>
    <t>64</t>
  </si>
  <si>
    <t>389</t>
  </si>
  <si>
    <t>83</t>
  </si>
  <si>
    <t>556</t>
  </si>
  <si>
    <t>030</t>
  </si>
  <si>
    <t>0244</t>
  </si>
  <si>
    <t>0331</t>
  </si>
  <si>
    <t>471</t>
  </si>
  <si>
    <t>0133</t>
  </si>
  <si>
    <t>010</t>
  </si>
  <si>
    <t>0238</t>
  </si>
  <si>
    <t>425</t>
  </si>
  <si>
    <t>0123</t>
  </si>
  <si>
    <t>0312</t>
  </si>
  <si>
    <t>0355</t>
  </si>
  <si>
    <t>0224</t>
  </si>
  <si>
    <t>0209</t>
  </si>
  <si>
    <t>583</t>
  </si>
  <si>
    <t>0378</t>
  </si>
  <si>
    <t>011</t>
  </si>
  <si>
    <t>046</t>
  </si>
  <si>
    <t>0140</t>
  </si>
  <si>
    <t>0302</t>
  </si>
  <si>
    <t>0185</t>
  </si>
  <si>
    <t>0151</t>
  </si>
  <si>
    <t>0353</t>
  </si>
  <si>
    <t>074</t>
  </si>
  <si>
    <t>071</t>
  </si>
  <si>
    <t>644</t>
  </si>
  <si>
    <t>141</t>
  </si>
  <si>
    <t>024</t>
  </si>
  <si>
    <t>035</t>
  </si>
  <si>
    <t>066</t>
  </si>
  <si>
    <t>0178</t>
  </si>
  <si>
    <t>0381</t>
  </si>
  <si>
    <t>0345</t>
  </si>
  <si>
    <t>547</t>
  </si>
  <si>
    <t>0104</t>
  </si>
  <si>
    <t>0354</t>
  </si>
  <si>
    <t>0370</t>
  </si>
  <si>
    <t>038</t>
  </si>
  <si>
    <t>0322</t>
  </si>
  <si>
    <t>0250</t>
  </si>
  <si>
    <t>0332</t>
  </si>
  <si>
    <t>0127</t>
  </si>
  <si>
    <t>0208</t>
  </si>
  <si>
    <t>0333</t>
  </si>
  <si>
    <t>0313</t>
  </si>
  <si>
    <t>081</t>
  </si>
  <si>
    <t>0180</t>
  </si>
  <si>
    <t>0372</t>
  </si>
  <si>
    <t>54</t>
  </si>
  <si>
    <t>031</t>
  </si>
  <si>
    <t>053</t>
  </si>
  <si>
    <t>058</t>
  </si>
  <si>
    <t>0262</t>
  </si>
  <si>
    <t>0228</t>
  </si>
  <si>
    <t>094</t>
  </si>
  <si>
    <t>0336</t>
  </si>
  <si>
    <t>444</t>
  </si>
  <si>
    <t>0308</t>
  </si>
  <si>
    <t>398</t>
  </si>
  <si>
    <t>540</t>
  </si>
  <si>
    <t>190</t>
  </si>
  <si>
    <t>191</t>
  </si>
  <si>
    <t>075</t>
  </si>
  <si>
    <t>0375</t>
  </si>
  <si>
    <t>320</t>
  </si>
  <si>
    <t>531</t>
  </si>
  <si>
    <t>0184</t>
  </si>
  <si>
    <t>0320</t>
  </si>
  <si>
    <t>0334</t>
  </si>
  <si>
    <t>0371</t>
  </si>
  <si>
    <t>09</t>
  </si>
  <si>
    <t>0109</t>
  </si>
  <si>
    <t>0222</t>
  </si>
  <si>
    <t>0188</t>
  </si>
  <si>
    <t>0351</t>
  </si>
  <si>
    <t>072</t>
  </si>
  <si>
    <t>0366</t>
  </si>
  <si>
    <t>0349</t>
  </si>
  <si>
    <t>359</t>
  </si>
  <si>
    <t>0514</t>
  </si>
  <si>
    <t>340</t>
  </si>
  <si>
    <t>079</t>
  </si>
  <si>
    <t>0239</t>
  </si>
  <si>
    <t>049</t>
  </si>
  <si>
    <t>096</t>
  </si>
  <si>
    <t>429</t>
  </si>
  <si>
    <t>090</t>
  </si>
  <si>
    <t>0280</t>
  </si>
  <si>
    <t>47</t>
  </si>
  <si>
    <t>07</t>
  </si>
  <si>
    <t>0249</t>
  </si>
  <si>
    <t>0102</t>
  </si>
  <si>
    <t>558</t>
  </si>
  <si>
    <t>0341</t>
  </si>
  <si>
    <t>589</t>
  </si>
  <si>
    <t>0145</t>
  </si>
  <si>
    <t>043</t>
  </si>
  <si>
    <t>051</t>
  </si>
  <si>
    <t>0158</t>
  </si>
  <si>
    <t>089</t>
  </si>
  <si>
    <t>0106</t>
  </si>
  <si>
    <t>029</t>
  </si>
  <si>
    <t>361</t>
  </si>
  <si>
    <t>0245</t>
  </si>
  <si>
    <t>018</t>
  </si>
  <si>
    <t>0115</t>
  </si>
  <si>
    <t>0203</t>
  </si>
  <si>
    <t>96</t>
  </si>
  <si>
    <t xml:space="preserve">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</si>
</sst>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#,##0.000"/>
  </numFmts>
  <fonts count="6" x14ac:knownFonts="1">
    <font>
      <sz val="10"/>
      <name val="Verdana"/>
    </font>
    <font>
      <sz val="8"/>
      <name val="Verdana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vertAlign val="superscript"/>
      <sz val="12"/>
      <name val="Times New Roman"/>
      <family val="1"/>
    </font>
    <font>
      <sz val="8"/>
      <color rgb="FF000000"/>
      <name val="Lucida Console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2" fontId="2" fillId="0" borderId="0" xfId="0" applyNumberFormat="1" applyFont="1"/>
    <xf numFmtId="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 applyAlignment="1">
      <alignment horizontal="center" vertical="center" wrapText="1"/>
    </xf>
    <xf numFmtId="4" fontId="2" fillId="0" borderId="1" xfId="0" applyNumberFormat="1" applyFont="1" applyBorder="1"/>
    <xf numFmtId="166" fontId="2" fillId="0" borderId="1" xfId="0" applyNumberFormat="1" applyFont="1" applyBorder="1"/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/>
    <xf numFmtId="2" fontId="2" fillId="0" borderId="1" xfId="0" applyNumberFormat="1" applyFont="1" applyBorder="1"/>
    <xf numFmtId="0" fontId="3" fillId="0" borderId="0" xfId="0" applyFont="1" applyAlignment="1">
      <alignment horizontal="center" vertical="center" wrapText="1"/>
    </xf>
    <xf numFmtId="0" fontId="3" fillId="0" borderId="1" xfId="0" applyFont="1" applyBorder="1"/>
    <xf numFmtId="165" fontId="2" fillId="0" borderId="1" xfId="0" applyNumberFormat="1" applyFont="1" applyBorder="1"/>
    <xf numFmtId="3" fontId="2" fillId="0" borderId="1" xfId="0" applyNumberFormat="1" applyFont="1" applyBorder="1"/>
    <xf numFmtId="0" fontId="3" fillId="2" borderId="1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/>
    <xf numFmtId="4" fontId="2" fillId="2" borderId="1" xfId="0" applyNumberFormat="1" applyFont="1" applyFill="1" applyBorder="1"/>
    <xf numFmtId="0" fontId="3" fillId="0" borderId="1" xfId="0" applyFont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3" borderId="0" xfId="0" applyNumberFormat="1" applyFont="1" applyFill="1"/>
    <xf numFmtId="165" fontId="2" fillId="3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4" fontId="3" fillId="0" borderId="2" xfId="0" applyNumberFormat="1" applyFont="1" applyBorder="1" applyAlignment="1">
      <alignment horizontal="center" vertical="center" wrapText="1"/>
    </xf>
    <xf numFmtId="4" fontId="3" fillId="0" borderId="3" xfId="0" applyNumberFormat="1" applyFont="1" applyBorder="1" applyAlignment="1">
      <alignment horizontal="center" vertical="center" wrapText="1"/>
    </xf>
    <xf numFmtId="4" fontId="3" fillId="4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right"/>
    </xf>
    <xf numFmtId="2" fontId="2" fillId="2" borderId="1" xfId="0" applyNumberFormat="1" applyFont="1" applyFill="1" applyBorder="1" applyAlignment="1">
      <alignment horizontal="right" vertical="center"/>
    </xf>
    <xf numFmtId="2" fontId="2" fillId="2" borderId="1" xfId="0" quotePrefix="1" applyNumberFormat="1" applyFont="1" applyFill="1" applyBorder="1" applyAlignment="1">
      <alignment horizontal="right"/>
    </xf>
    <xf numFmtId="0" fontId="2" fillId="0" borderId="4" xfId="0" applyFont="1" applyBorder="1"/>
    <xf numFmtId="4" fontId="2" fillId="0" borderId="4" xfId="0" applyNumberFormat="1" applyFont="1" applyBorder="1"/>
    <xf numFmtId="0" fontId="2" fillId="0" borderId="5" xfId="0" applyFont="1" applyBorder="1"/>
    <xf numFmtId="2" fontId="2" fillId="2" borderId="5" xfId="0" quotePrefix="1" applyNumberFormat="1" applyFont="1" applyFill="1" applyBorder="1" applyAlignment="1">
      <alignment horizontal="right"/>
    </xf>
    <xf numFmtId="2" fontId="2" fillId="2" borderId="5" xfId="0" applyNumberFormat="1" applyFont="1" applyFill="1" applyBorder="1" applyAlignment="1">
      <alignment horizontal="right"/>
    </xf>
    <xf numFmtId="2" fontId="2" fillId="0" borderId="5" xfId="0" applyNumberFormat="1" applyFont="1" applyBorder="1"/>
    <xf numFmtId="4" fontId="2" fillId="0" borderId="5" xfId="0" applyNumberFormat="1" applyFont="1" applyBorder="1"/>
    <xf numFmtId="166" fontId="2" fillId="0" borderId="5" xfId="0" applyNumberFormat="1" applyFont="1" applyBorder="1"/>
    <xf numFmtId="2" fontId="2" fillId="2" borderId="4" xfId="0" applyNumberFormat="1" applyFont="1" applyFill="1" applyBorder="1"/>
    <xf numFmtId="2" fontId="0" fillId="2" borderId="4" xfId="0" applyNumberFormat="1" applyFill="1" applyBorder="1"/>
    <xf numFmtId="49" fontId="2" fillId="2" borderId="1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right" vertical="center"/>
    </xf>
    <xf numFmtId="49" fontId="2" fillId="2" borderId="5" xfId="0" applyNumberFormat="1" applyFont="1" applyFill="1" applyBorder="1" applyAlignment="1">
      <alignment horizontal="right"/>
    </xf>
    <xf numFmtId="0" fontId="2" fillId="0" borderId="6" xfId="0" applyFont="1" applyBorder="1"/>
    <xf numFmtId="4" fontId="2" fillId="0" borderId="6" xfId="0" applyNumberFormat="1" applyFont="1" applyBorder="1"/>
    <xf numFmtId="3" fontId="2" fillId="0" borderId="0" xfId="0" applyNumberFormat="1" applyFont="1"/>
    <xf numFmtId="2" fontId="2" fillId="0" borderId="1" xfId="0" applyNumberFormat="1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vertical="center"/>
    </xf>
    <xf numFmtId="49" fontId="2" fillId="2" borderId="4" xfId="0" applyNumberFormat="1" applyFont="1" applyFill="1" applyBorder="1" applyAlignment="1">
      <alignment horizontal="right"/>
    </xf>
    <xf numFmtId="49" fontId="2" fillId="0" borderId="0" xfId="0" applyNumberFormat="1" applyFont="1" applyAlignment="1">
      <alignment horizontal="right"/>
    </xf>
    <xf numFmtId="0" fontId="5" fillId="0" borderId="0" xfId="0" applyFont="1" applyAlignment="1">
      <alignment vertical="center"/>
    </xf>
    <xf numFmtId="4" fontId="2" fillId="0" borderId="7" xfId="0" applyNumberFormat="1" applyFont="1" applyBorder="1"/>
    <xf numFmtId="2" fontId="2" fillId="2" borderId="7" xfId="0" applyNumberFormat="1" applyFont="1" applyFill="1" applyBorder="1"/>
    <xf numFmtId="2" fontId="2" fillId="2" borderId="9" xfId="0" applyNumberFormat="1" applyFont="1" applyFill="1" applyBorder="1"/>
    <xf numFmtId="2" fontId="2" fillId="2" borderId="1" xfId="0" applyNumberFormat="1" applyFont="1" applyFill="1" applyBorder="1"/>
    <xf numFmtId="0" fontId="2" fillId="0" borderId="8" xfId="0" applyFont="1" applyBorder="1"/>
    <xf numFmtId="49" fontId="2" fillId="2" borderId="9" xfId="0" applyNumberFormat="1" applyFont="1" applyFill="1" applyBorder="1" applyAlignment="1">
      <alignment horizontal="righ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3"/>
  <sheetViews>
    <sheetView tabSelected="1" zoomScale="90" zoomScaleNormal="90" workbookViewId="0">
      <selection activeCell="U9" sqref="U9:U15"/>
    </sheetView>
  </sheetViews>
  <sheetFormatPr defaultColWidth="10.765625" defaultRowHeight="15.5" x14ac:dyDescent="0.35"/>
  <cols>
    <col min="1" max="1" width="15.23046875" style="3" customWidth="1"/>
    <col min="2" max="2" width="23.765625" style="3" customWidth="1"/>
    <col min="3" max="3" width="10.765625" style="3"/>
    <col min="4" max="4" width="14.4609375" style="3" customWidth="1"/>
    <col min="5" max="5" width="10.765625" style="56"/>
    <col min="6" max="6" width="17" style="1" customWidth="1"/>
    <col min="7" max="7" width="12.23046875" style="1" customWidth="1"/>
    <col min="8" max="8" width="15.15234375" style="1" customWidth="1"/>
    <col min="9" max="9" width="11.4609375" style="1" customWidth="1"/>
    <col min="10" max="10" width="12.765625" style="1" customWidth="1"/>
    <col min="11" max="11" width="13.4609375" style="2" customWidth="1"/>
    <col min="12" max="12" width="14.4609375" style="3" customWidth="1"/>
    <col min="13" max="14" width="12.15234375" style="3" customWidth="1"/>
    <col min="15" max="17" width="14.84375" style="2" customWidth="1"/>
    <col min="18" max="18" width="14.84375" style="56" customWidth="1"/>
    <col min="19" max="19" width="10.765625" style="1"/>
    <col min="20" max="20" width="16.765625" style="3" customWidth="1"/>
    <col min="21" max="22" width="12.4609375" style="3" customWidth="1"/>
    <col min="23" max="16384" width="10.765625" style="3"/>
  </cols>
  <sheetData>
    <row r="1" spans="1:28" x14ac:dyDescent="0.35">
      <c r="A1" s="15" t="s">
        <v>0</v>
      </c>
      <c r="B1" s="29" t="s">
        <v>1</v>
      </c>
      <c r="D1" s="64" t="s">
        <v>2</v>
      </c>
      <c r="E1" s="64"/>
      <c r="F1" s="64"/>
      <c r="G1" s="64"/>
      <c r="H1" s="64"/>
      <c r="I1" s="64"/>
      <c r="J1" s="64"/>
      <c r="K1" s="64"/>
      <c r="R1" s="2"/>
    </row>
    <row r="2" spans="1:28" x14ac:dyDescent="0.35">
      <c r="A2" s="15" t="s">
        <v>3</v>
      </c>
      <c r="B2" s="30">
        <v>43728</v>
      </c>
      <c r="D2" s="65" t="s">
        <v>4</v>
      </c>
      <c r="E2" s="65"/>
      <c r="F2" s="65"/>
      <c r="G2" s="65"/>
      <c r="H2" s="65"/>
      <c r="I2" s="65"/>
      <c r="J2" s="65"/>
      <c r="K2" s="65"/>
      <c r="R2" s="2"/>
    </row>
    <row r="3" spans="1:28" x14ac:dyDescent="0.35">
      <c r="A3" s="15" t="s">
        <v>5</v>
      </c>
      <c r="B3" s="29" t="s">
        <v>6</v>
      </c>
      <c r="E3" s="3"/>
      <c r="F3" s="3"/>
      <c r="G3" s="3"/>
      <c r="H3" s="4"/>
      <c r="I3" s="3"/>
      <c r="R3" s="2"/>
    </row>
    <row r="4" spans="1:28" ht="30" x14ac:dyDescent="0.35">
      <c r="A4" s="9" t="s">
        <v>7</v>
      </c>
      <c r="B4" s="19">
        <v>2.65</v>
      </c>
      <c r="E4" s="3"/>
      <c r="F4" s="3"/>
      <c r="G4" s="3"/>
      <c r="H4" s="4"/>
      <c r="I4" s="3"/>
      <c r="R4" s="2"/>
    </row>
    <row r="5" spans="1:28" ht="8.65" customHeight="1" x14ac:dyDescent="0.35">
      <c r="E5" s="3"/>
      <c r="F5" s="3"/>
      <c r="G5" s="3"/>
      <c r="H5" s="4"/>
      <c r="I5" s="3"/>
      <c r="J5" s="5"/>
      <c r="R5" s="2"/>
    </row>
    <row r="6" spans="1:28" ht="7.5" customHeight="1" x14ac:dyDescent="0.35">
      <c r="E6" s="3"/>
      <c r="F6" s="3"/>
      <c r="G6" s="3"/>
      <c r="H6" s="4"/>
      <c r="I6" s="3"/>
      <c r="J6" s="5"/>
      <c r="R6" s="2"/>
    </row>
    <row r="7" spans="1:28" x14ac:dyDescent="0.35">
      <c r="A7" s="67" t="s">
        <v>8</v>
      </c>
      <c r="B7" s="67"/>
      <c r="C7" s="67"/>
      <c r="E7" s="3"/>
      <c r="F7" s="3"/>
      <c r="G7" s="3"/>
      <c r="H7" s="66" t="s">
        <v>9</v>
      </c>
      <c r="I7" s="66"/>
      <c r="J7" s="66"/>
      <c r="K7" s="66"/>
      <c r="L7" s="66"/>
      <c r="N7" s="67" t="s">
        <v>10</v>
      </c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</row>
    <row r="8" spans="1:28" ht="51" customHeight="1" x14ac:dyDescent="0.35">
      <c r="A8" s="23" t="s">
        <v>11</v>
      </c>
      <c r="B8" s="23" t="s">
        <v>12</v>
      </c>
      <c r="C8" s="23" t="s">
        <v>13</v>
      </c>
      <c r="E8" s="3"/>
      <c r="F8" s="3"/>
      <c r="G8" s="3"/>
      <c r="H8" s="12"/>
      <c r="I8" s="11" t="s">
        <v>14</v>
      </c>
      <c r="J8" s="11" t="s">
        <v>15</v>
      </c>
      <c r="K8" s="11" t="s">
        <v>16</v>
      </c>
      <c r="L8" s="9" t="s">
        <v>17</v>
      </c>
      <c r="N8" s="9" t="s">
        <v>18</v>
      </c>
      <c r="O8" s="9" t="s">
        <v>19</v>
      </c>
      <c r="P8" s="11" t="s">
        <v>20</v>
      </c>
      <c r="Q8" s="11" t="s">
        <v>21</v>
      </c>
      <c r="R8" s="11" t="s">
        <v>22</v>
      </c>
      <c r="S8" s="10" t="s">
        <v>23</v>
      </c>
      <c r="T8" s="31" t="s">
        <v>24</v>
      </c>
      <c r="U8" s="20" t="s">
        <v>25</v>
      </c>
      <c r="V8" s="32" t="s">
        <v>26</v>
      </c>
      <c r="W8" s="11" t="s">
        <v>27</v>
      </c>
      <c r="X8" s="11" t="s">
        <v>28</v>
      </c>
      <c r="Y8" s="11" t="s">
        <v>29</v>
      </c>
      <c r="Z8" s="11" t="s">
        <v>30</v>
      </c>
      <c r="AA8" s="11" t="s">
        <v>31</v>
      </c>
    </row>
    <row r="9" spans="1:28" x14ac:dyDescent="0.35">
      <c r="A9" s="24"/>
      <c r="B9" s="24"/>
      <c r="C9" s="25"/>
      <c r="E9" s="3"/>
      <c r="F9" s="3"/>
      <c r="G9" s="3"/>
      <c r="H9" s="15" t="s">
        <v>32</v>
      </c>
      <c r="I9" s="28">
        <f>AVERAGE(L18:L151)</f>
        <v>16.352522315722364</v>
      </c>
      <c r="J9" s="16" t="e">
        <f>AVERAGE(M18:M125)</f>
        <v>#DIV/0!</v>
      </c>
      <c r="K9" s="16">
        <f>AVERAGE(N18:N125)</f>
        <v>22.78349084147268</v>
      </c>
      <c r="L9" s="16" t="e">
        <f>AVERAGE(O18:O125)</f>
        <v>#DIV/0!</v>
      </c>
      <c r="N9" s="12">
        <v>2.5</v>
      </c>
      <c r="O9" s="7" t="e">
        <f>AVERAGE(M18,M24,M31,M36,M42,M48,M54,M60,M66,M72,M78,M84,M90,M96,M102,M108,M114,M120)</f>
        <v>#DIV/0!</v>
      </c>
      <c r="P9" s="7" t="e">
        <f>STDEV(M18,M24,M31,M36,M42,M48,M54,M60,M66,M72,M78,M84,M90,M96,M102,M108,M114,M120)</f>
        <v>#DIV/0!</v>
      </c>
      <c r="Q9" s="7" t="e">
        <f>P9/SQRT(COUNT(M18,M24,M31,M36,M42,M48,M54,M60,M66,M72,M78,M84,M90,M96,M102,M108,M114,M120))</f>
        <v>#DIV/0!</v>
      </c>
      <c r="R9" s="7">
        <f>MIN(M18,M24,M31,M36,M42,M48,M54,M60,M66,M72,M78,M84,M90,M96,M102,M108,M114,M120)</f>
        <v>0</v>
      </c>
      <c r="S9" s="13">
        <f>MAX(M18,M24,M31,M36,M42,M48,M54,M60,M66,M72,M78,M84,M90,M96,M102,M108,M114,M120)</f>
        <v>0</v>
      </c>
      <c r="T9" s="17">
        <f>COUNT(M18,M24,M31,M36,M42,M48,M54,M60,M66,M72,M78,M84,M90,M96,M102,M108,M114,M120)</f>
        <v>0</v>
      </c>
      <c r="U9" s="22">
        <v>1.18</v>
      </c>
      <c r="V9" s="16">
        <f>1-U9/$B$4</f>
        <v>0.55471698113207546</v>
      </c>
      <c r="W9" s="7">
        <f t="shared" ref="W9:W14" si="0">AVERAGE(N18,N26,N33,N40,N47,,N54,N61,N68,N75,N82,N89,N96,N103,N110,N117,N124,N131,N138, N145)</f>
        <v>17.570061757614582</v>
      </c>
      <c r="X9" s="7">
        <f t="shared" ref="X9:X14" si="1">STDEV(N18,N26,N33,N40,N47,N54,N61,N68,N75,N82,N89,N96,N103,N110,N117,N124,N131,N138, N145)</f>
        <v>2.5259612684820434</v>
      </c>
      <c r="Y9" s="13">
        <f t="shared" ref="Y9:Y15" si="2">X9/SQRT(COUNT(N18,N26,N33,N40,N47,,N54,N61,N68,N75,N82,N89,N96,N103,N110,N117,N124,N131,N138, N145))</f>
        <v>0.5648221104857446</v>
      </c>
      <c r="Z9" s="7">
        <f t="shared" ref="Z9:Z14" si="3">MIN(N18,N26,N33,N40,N47,N54,N61,N68,N75,N82,N89,N96,N103,N110,N117,N124,N131,N138, N145)</f>
        <v>13.708582181133945</v>
      </c>
      <c r="AA9" s="7">
        <f t="shared" ref="AA9:AA14" si="4">MAX(N18,N24,N30,N36,N42,N48,N54,N60,N66,N72,N78,N84,N90,N96,N102,N108,N114,N120)</f>
        <v>34.391777106123492</v>
      </c>
      <c r="AB9" s="2"/>
    </row>
    <row r="10" spans="1:28" x14ac:dyDescent="0.35">
      <c r="A10" s="26" t="s">
        <v>33</v>
      </c>
      <c r="B10" s="26" t="s">
        <v>33</v>
      </c>
      <c r="C10" s="26" t="s">
        <v>34</v>
      </c>
      <c r="E10" s="3"/>
      <c r="F10" s="3"/>
      <c r="G10" s="3"/>
      <c r="H10" s="15" t="s">
        <v>35</v>
      </c>
      <c r="I10" s="16">
        <f>STDEV(L18:L125)</f>
        <v>3.4380634678627362</v>
      </c>
      <c r="J10" s="16" t="e">
        <f>STDEV(M18:M125)</f>
        <v>#DIV/0!</v>
      </c>
      <c r="K10" s="16">
        <f>STDEV(N18:N125)</f>
        <v>5.2586786122279587</v>
      </c>
      <c r="L10" s="16" t="e">
        <f>STDEV(O18:O125)</f>
        <v>#DIV/0!</v>
      </c>
      <c r="N10" s="12">
        <v>7.5</v>
      </c>
      <c r="O10" s="7" t="e">
        <f>AVERAGE(M19,M26,M32,M37,M43,M49,M55,M61,M67,M73,M79,M85,M91,M97,M103,M109,M115,M121)</f>
        <v>#DIV/0!</v>
      </c>
      <c r="P10" s="7" t="e">
        <f>STDEV(M19,M26,M32,M37,M43,M49,M55,M61,M67,M73,M79,M85,M91,M97,M103,M109,M115,M121)</f>
        <v>#DIV/0!</v>
      </c>
      <c r="Q10" s="7" t="e">
        <f>P10/SQRT(COUNT(M19,M26,M32,M37,M43,M49,M55,M61,M67,M73,M79,M85,M91,M97,M103,M109,M115,M121))</f>
        <v>#DIV/0!</v>
      </c>
      <c r="R10" s="7">
        <f>MIN(M19,M26,M32,M37,M43,M49,M55,M61,M67,M73,M79,M85,M91,M97,M103,M109,M115,M121)</f>
        <v>0</v>
      </c>
      <c r="S10" s="13">
        <f>MAX(M19,M26,M32,M37,M43,M49,M55,M61,M67,M73,M79,M85,M91,M97,M103,M109,M115,M121)</f>
        <v>0</v>
      </c>
      <c r="T10" s="17">
        <f>COUNT(M19,M26,M32,M37,M43,M49,M55,M61,M67,M73,M79,M85,M91,M97,M103,M109,M115,M121)</f>
        <v>0</v>
      </c>
      <c r="U10" s="22">
        <v>1.41</v>
      </c>
      <c r="V10" s="16">
        <f t="shared" ref="V10:V15" si="5">1-U10/$B$4</f>
        <v>0.4679245283018868</v>
      </c>
      <c r="W10" s="7">
        <f t="shared" si="0"/>
        <v>23.357303420423229</v>
      </c>
      <c r="X10" s="7">
        <f t="shared" si="1"/>
        <v>3.3238424917891738</v>
      </c>
      <c r="Y10" s="13">
        <f t="shared" si="2"/>
        <v>0.74323377581428784</v>
      </c>
      <c r="Z10" s="7">
        <f t="shared" si="3"/>
        <v>18.416693214399508</v>
      </c>
      <c r="AA10" s="7">
        <f t="shared" si="4"/>
        <v>29.84048405542616</v>
      </c>
      <c r="AB10" s="2"/>
    </row>
    <row r="11" spans="1:28" x14ac:dyDescent="0.35">
      <c r="E11" s="3"/>
      <c r="F11" s="3"/>
      <c r="G11" s="3"/>
      <c r="H11" s="15" t="s">
        <v>36</v>
      </c>
      <c r="I11" s="16">
        <f>I10/SQRT(COUNT(L18:L125)-1)</f>
        <v>0.33237014060377801</v>
      </c>
      <c r="J11" s="16" t="e">
        <f>J10/SQRT(COUNT(M18:M125)-1)</f>
        <v>#DIV/0!</v>
      </c>
      <c r="K11" s="16">
        <f>K10/SQRT(COUNT(N18:N125)-1)</f>
        <v>0.5083756498604779</v>
      </c>
      <c r="L11" s="16" t="e">
        <f>L10/SQRT(COUNT(O18:O125)-1)</f>
        <v>#DIV/0!</v>
      </c>
      <c r="N11" s="12">
        <v>12.5</v>
      </c>
      <c r="O11" s="7" t="e">
        <f>AVERAGE(M20,M27,M38,M44,M50,M56,M62,M68,M74,M80,M86,M92,M98,M104,M110,M116,M122)</f>
        <v>#DIV/0!</v>
      </c>
      <c r="P11" s="7" t="e">
        <f>STDEV(M20,M27,M38,M44,M50,M56,M62,M68,M74,M80,M86,M92,M98,M104,M110,M116,M122)</f>
        <v>#DIV/0!</v>
      </c>
      <c r="Q11" s="7" t="e">
        <f>P11/SQRT(COUNT(M20,M27,#REF!,M38,M44,M50,M56,M62,M68,M74,M80,M86,M92,M98,M104,M110,M116,M122))</f>
        <v>#DIV/0!</v>
      </c>
      <c r="R11" s="7">
        <f>MIN(M20,M27,M38,M44,M50,M56,M62,M68,M74,M80,M86,M92,M98,M104,M110,M116,M122)</f>
        <v>0</v>
      </c>
      <c r="S11" s="13">
        <f>MAX(M20,M27,M38,M44,M50,M56,M62,M68,M74,M80,M86,M92,M98,M104,M110,M116,M122)</f>
        <v>0</v>
      </c>
      <c r="T11" s="17">
        <f>COUNT(M20,M27,#REF!,M38,M44,M50,M56,M62,M68,M74,M80,M86,M92,M98,M104,M110,M116,M122)</f>
        <v>0</v>
      </c>
      <c r="U11" s="22">
        <v>1.4166666670000001</v>
      </c>
      <c r="V11" s="16">
        <f t="shared" si="5"/>
        <v>0.46540880490566028</v>
      </c>
      <c r="W11" s="7">
        <f t="shared" si="0"/>
        <v>23.629283913986836</v>
      </c>
      <c r="X11" s="7">
        <f t="shared" si="1"/>
        <v>3.2893260887620559</v>
      </c>
      <c r="Y11" s="13">
        <f t="shared" si="2"/>
        <v>0.7355156734635464</v>
      </c>
      <c r="Z11" s="7">
        <f t="shared" si="3"/>
        <v>19.547988295581106</v>
      </c>
      <c r="AA11" s="7">
        <f t="shared" si="4"/>
        <v>32.08060357916149</v>
      </c>
      <c r="AB11" s="2"/>
    </row>
    <row r="12" spans="1:28" x14ac:dyDescent="0.35">
      <c r="E12" s="3"/>
      <c r="F12" s="3"/>
      <c r="G12" s="3"/>
      <c r="H12" s="15" t="s">
        <v>37</v>
      </c>
      <c r="I12" s="16">
        <f>MIN(L18:L125)</f>
        <v>6.7058589079314501</v>
      </c>
      <c r="J12" s="16">
        <f>MIN(M18:M125)</f>
        <v>0</v>
      </c>
      <c r="K12" s="16">
        <f>MIN(N18:N125)</f>
        <v>9.7011425557094508</v>
      </c>
      <c r="L12" s="16">
        <f>MIN(O18:O125)</f>
        <v>0</v>
      </c>
      <c r="N12" s="12">
        <v>17.5</v>
      </c>
      <c r="O12" s="7" t="e">
        <f>AVERAGE(M21,M28,M33,M39,M45,M51,M57,M63,M69,M75,M81,M87,M93,M99,M105,M111,M117,M123)</f>
        <v>#DIV/0!</v>
      </c>
      <c r="P12" s="7" t="e">
        <f>STDEV(M21,M28,M33,M39,M45,M51,M57,M63,M69,M75,M81,M87,M93,M99,M105,M111,M117,M123)</f>
        <v>#DIV/0!</v>
      </c>
      <c r="Q12" s="7" t="e">
        <f>P12/SQRT(COUNT(M21,M28,M33,M39,M45,M51,M57,M63,M69,M75,M81,M87,M93,M99,M105,M111,M117,M123))</f>
        <v>#DIV/0!</v>
      </c>
      <c r="R12" s="7">
        <f>MIN(M21,M28,M33,M39,M45,M51,M57,M63,M69,M75,M81,M87,M93,M99,M105,M111,M117,M123)</f>
        <v>0</v>
      </c>
      <c r="S12" s="13">
        <f>MAX(M21,M28,M33,M39,M45,M51,M57,M63,M69,M75,M81,M87,M93,M99,M105,M111,M117,M123)</f>
        <v>0</v>
      </c>
      <c r="T12" s="17">
        <f>COUNT(M21,M28,M33,M39,M45,M51,M57,M63,M69,M75,M81,M87,M93,M99,M105,M111,M117,M123)</f>
        <v>0</v>
      </c>
      <c r="U12" s="22">
        <v>1.483333333</v>
      </c>
      <c r="V12" s="16">
        <f t="shared" si="5"/>
        <v>0.4402515724528302</v>
      </c>
      <c r="W12" s="7">
        <f t="shared" si="0"/>
        <v>24.27263605426938</v>
      </c>
      <c r="X12" s="7">
        <f t="shared" si="1"/>
        <v>3.0562282937326146</v>
      </c>
      <c r="Y12" s="13">
        <f t="shared" si="2"/>
        <v>0.68339342195443209</v>
      </c>
      <c r="Z12" s="7">
        <f t="shared" si="3"/>
        <v>19.033725367656793</v>
      </c>
      <c r="AA12" s="7">
        <f t="shared" si="4"/>
        <v>29.599076001196103</v>
      </c>
    </row>
    <row r="13" spans="1:28" ht="16.149999999999999" customHeight="1" x14ac:dyDescent="0.35">
      <c r="E13" s="3"/>
      <c r="F13" s="3"/>
      <c r="G13" s="3"/>
      <c r="H13" s="15" t="s">
        <v>38</v>
      </c>
      <c r="I13" s="16">
        <f>MAX(L18:L125)</f>
        <v>24.152994854868449</v>
      </c>
      <c r="J13" s="16">
        <f>MAX(M18:M125)</f>
        <v>0</v>
      </c>
      <c r="K13" s="16">
        <f>MAX(N18:N125)</f>
        <v>34.941332564760685</v>
      </c>
      <c r="L13" s="16">
        <f>MAX(O18:O125)</f>
        <v>0</v>
      </c>
      <c r="N13" s="12">
        <v>22.5</v>
      </c>
      <c r="O13" s="7" t="e">
        <f>AVERAGE(M22,M29,M34,M40,M46,M52,M58,M64,M70,M76,M82,M88,M94,M100,M106,M112,M118,M124)</f>
        <v>#DIV/0!</v>
      </c>
      <c r="P13" s="7" t="e">
        <f>STDEV(M22,M29,M34,M40,M46,M52,M58,M64,M70,M76,M82,M88,M94,M100,M106,M112,M118,M124)</f>
        <v>#DIV/0!</v>
      </c>
      <c r="Q13" s="7" t="e">
        <f>P13/SQRT(COUNT(M22,M29,M34,M40,M46,M52,M58,M64,M70,M76,M82,M88,M94,M100,M106,M112,M118,M124))</f>
        <v>#DIV/0!</v>
      </c>
      <c r="R13" s="7">
        <f>MIN(M22,M29,M34,M40,M46,M52,M58,M64,M70,M76,M82,M88,M94,M100,M106,M112,M118,M124)</f>
        <v>0</v>
      </c>
      <c r="S13" s="13">
        <f>MAX(M22,M29,M34,M40,M46,M52,M58,M64,M70,M76,M82,M88,M94,M100,M106,M112,M118,M124)</f>
        <v>0</v>
      </c>
      <c r="T13" s="17">
        <f>COUNT(M22,M29,M34,M40,M46,M52,M58,M64,M70,M76,M82,M88,M94,M100,M106,M112,M118,M124)</f>
        <v>0</v>
      </c>
      <c r="U13" s="22">
        <v>1.4566666669999999</v>
      </c>
      <c r="V13" s="16">
        <f t="shared" si="5"/>
        <v>0.45031446528301888</v>
      </c>
      <c r="W13" s="7">
        <f t="shared" si="0"/>
        <v>24.180752897368208</v>
      </c>
      <c r="X13" s="7">
        <f t="shared" si="1"/>
        <v>3.1902950644898351</v>
      </c>
      <c r="Y13" s="13">
        <f t="shared" si="2"/>
        <v>0.71337166324813461</v>
      </c>
      <c r="Z13" s="7">
        <f t="shared" si="3"/>
        <v>18.61379468280235</v>
      </c>
      <c r="AA13" s="7">
        <f t="shared" si="4"/>
        <v>33.533495744579788</v>
      </c>
    </row>
    <row r="14" spans="1:28" ht="17.149999999999999" customHeight="1" x14ac:dyDescent="0.35">
      <c r="E14" s="3"/>
      <c r="F14" s="3"/>
      <c r="G14" s="3"/>
      <c r="H14" s="4"/>
      <c r="I14" s="3"/>
      <c r="N14" s="12">
        <v>27.5</v>
      </c>
      <c r="O14" s="7" t="e">
        <f>AVERAGE(M23,M30,M35,M41,M47,M53,M59,M65,M71,M77,M83,M89,M95,M101,M107,M113,M119,M125)</f>
        <v>#DIV/0!</v>
      </c>
      <c r="P14" s="7" t="e">
        <f>STDEV(M23,M30,M35,M41,M47,M53,M59,M65,M71,M77,M83,M89,M95,M101,M107,M113,M119,M125)</f>
        <v>#DIV/0!</v>
      </c>
      <c r="Q14" s="7" t="e">
        <f>P14/SQRT(COUNT(M23,M30,M35,M41,M47,M53,M59,M65,M71,M77,M83,M89,M95,M101,M107,M113,M119,M125))</f>
        <v>#DIV/0!</v>
      </c>
      <c r="R14" s="7">
        <f>MIN(M23,M30,M35,M41,M47,M53,M59,M65,M71,M77,M83,M89,M95,M101,M107,M113,M119,M125)</f>
        <v>0</v>
      </c>
      <c r="S14" s="13">
        <f>MAX(M23,M30,M35,M41,M47,M53,M59,M65,M71,M77,M83,M89,M95,M101,M107,M113,M119,M125)</f>
        <v>0</v>
      </c>
      <c r="T14" s="17">
        <f>COUNT(M23,M30,M35,M41,M47,M53,M59,M65,M71,M77,M83,M89,M95,M101,M107,M113,M119,M125)</f>
        <v>0</v>
      </c>
      <c r="U14" s="22">
        <v>1.4466666669999999</v>
      </c>
      <c r="V14" s="16">
        <f t="shared" si="5"/>
        <v>0.45408805018867926</v>
      </c>
      <c r="W14" s="7">
        <f t="shared" si="0"/>
        <v>25.035457549369564</v>
      </c>
      <c r="X14" s="7">
        <f t="shared" si="1"/>
        <v>3.6560688799849324</v>
      </c>
      <c r="Y14" s="13">
        <f t="shared" si="2"/>
        <v>0.81752185460678284</v>
      </c>
      <c r="Z14" s="7">
        <f t="shared" si="3"/>
        <v>18.699338213991624</v>
      </c>
      <c r="AA14" s="7">
        <f t="shared" si="4"/>
        <v>34.941332564760685</v>
      </c>
    </row>
    <row r="15" spans="1:28" ht="15.65" customHeight="1" x14ac:dyDescent="0.35">
      <c r="E15" s="3"/>
      <c r="F15" s="3"/>
      <c r="G15" s="3"/>
      <c r="H15" s="4"/>
      <c r="I15" s="3"/>
      <c r="N15" s="12">
        <v>32.5</v>
      </c>
      <c r="O15" s="7"/>
      <c r="P15" s="7"/>
      <c r="Q15" s="7"/>
      <c r="R15" s="7"/>
      <c r="S15" s="13"/>
      <c r="T15" s="17"/>
      <c r="U15" s="22">
        <v>1.4466666669999999</v>
      </c>
      <c r="V15" s="16">
        <f t="shared" si="5"/>
        <v>0.45408805018867926</v>
      </c>
      <c r="W15" s="7">
        <f t="shared" ref="W15" si="6">AVERAGE(N24,N32,N39,N46,N53,,N60,N67,N74,N81,N88,N95,N102,N109,N116,N123,N130,N137,N144, N151)</f>
        <v>15.420112821320014</v>
      </c>
      <c r="X15" s="7">
        <f t="shared" ref="X15" si="7">STDEV(N24,N32,N39,N46,N53,N60,N67,N74,N81,N88,N95,N102,N109,N116,N123,N130,N137,N144, N151)</f>
        <v>5.9460257484497072</v>
      </c>
      <c r="Y15" s="13">
        <f t="shared" si="2"/>
        <v>1.329571776949761</v>
      </c>
      <c r="Z15" s="7">
        <f t="shared" ref="Z15" si="8">MIN(N24,N32,N39,N46,N53,N60,N67,N74,N81,N88,N95,N102,N109,N116,N123,N130,N137,N144, N151)</f>
        <v>9.7011425557094508</v>
      </c>
      <c r="AA15" s="7">
        <f t="shared" ref="AA15" si="9">MAX(N24,N30,N36,N42,N48,N54,N60,N66,N72,N78,N84,N90,N96,N102,N108,N114,N120,N126)</f>
        <v>34.391777106123492</v>
      </c>
    </row>
    <row r="16" spans="1:28" ht="15.65" customHeight="1" x14ac:dyDescent="0.35">
      <c r="E16" s="3"/>
      <c r="F16" s="3"/>
      <c r="G16" s="3"/>
      <c r="H16" s="4"/>
      <c r="I16" s="3"/>
      <c r="N16" s="50"/>
      <c r="O16" s="51"/>
      <c r="R16" s="2"/>
      <c r="T16" s="52"/>
      <c r="U16" s="27">
        <f>AVERAGE(U9:U15)</f>
        <v>1.4057142858571432</v>
      </c>
      <c r="V16" s="5"/>
      <c r="W16" s="2"/>
      <c r="X16" s="2"/>
      <c r="Y16" s="1"/>
      <c r="Z16" s="2"/>
      <c r="AA16" s="2"/>
    </row>
    <row r="17" spans="1:24" s="6" customFormat="1" ht="60" x14ac:dyDescent="0.3">
      <c r="A17" s="9" t="s">
        <v>39</v>
      </c>
      <c r="B17" s="9" t="s">
        <v>40</v>
      </c>
      <c r="C17" s="9" t="s">
        <v>41</v>
      </c>
      <c r="D17" s="9" t="s">
        <v>42</v>
      </c>
      <c r="E17" s="18" t="s">
        <v>43</v>
      </c>
      <c r="F17" s="9" t="s">
        <v>44</v>
      </c>
      <c r="G17" s="10" t="s">
        <v>45</v>
      </c>
      <c r="H17" s="11" t="s">
        <v>46</v>
      </c>
      <c r="I17" s="9" t="s">
        <v>47</v>
      </c>
      <c r="J17" s="10" t="s">
        <v>48</v>
      </c>
      <c r="K17" s="11" t="s">
        <v>49</v>
      </c>
      <c r="L17" s="11" t="s">
        <v>50</v>
      </c>
      <c r="M17" s="33" t="s">
        <v>15</v>
      </c>
      <c r="N17" s="11" t="s">
        <v>16</v>
      </c>
      <c r="O17" s="11" t="s">
        <v>17</v>
      </c>
      <c r="P17" s="14"/>
      <c r="Q17" s="9" t="s">
        <v>39</v>
      </c>
      <c r="R17" s="18" t="s">
        <v>43</v>
      </c>
      <c r="S17" s="18" t="s">
        <v>44</v>
      </c>
      <c r="T17" s="19" t="s">
        <v>45</v>
      </c>
      <c r="U17" s="20" t="s">
        <v>46</v>
      </c>
      <c r="V17" s="18" t="s">
        <v>47</v>
      </c>
      <c r="X17" s="6" t="s">
        <v>51</v>
      </c>
    </row>
    <row r="18" spans="1:24" x14ac:dyDescent="0.35">
      <c r="A18" s="12">
        <v>1</v>
      </c>
      <c r="B18" s="12">
        <v>0</v>
      </c>
      <c r="C18" s="12">
        <v>0</v>
      </c>
      <c r="D18" s="12">
        <v>2.5</v>
      </c>
      <c r="E18" s="47" t="s">
        <v>52</v>
      </c>
      <c r="F18" s="53">
        <v>0</v>
      </c>
      <c r="G18" s="53">
        <f>_xlfn.XLOOKUP($E18,$R$18:$R$222,$T$18:$T$222, FALSE)</f>
        <v>111.39</v>
      </c>
      <c r="H18" s="53">
        <f>_xlfn.XLOOKUP($E18,$R$18:$R$222,$U$18:$U$222, FALSE)</f>
        <v>101.46</v>
      </c>
      <c r="I18" s="53">
        <f>_xlfn.XLOOKUP($E18,$R$18:$R$222,$V$18:$V$222, FALSE)</f>
        <v>26.26</v>
      </c>
      <c r="J18" s="13">
        <f>IF(G18=-9999," ",G18-I18)</f>
        <v>85.13</v>
      </c>
      <c r="K18" s="7">
        <f>IF(G18=-9999," ",H18-I18)</f>
        <v>75.199999999999989</v>
      </c>
      <c r="L18" s="7">
        <f>IF(H18=-9999," ",(J18-K18)/K18*100)</f>
        <v>13.204787234042564</v>
      </c>
      <c r="M18" s="7"/>
      <c r="N18" s="7">
        <f t="shared" ref="N18:N24" si="10">IF(H18=-9999,"",IF(M18&lt;&gt;"", L18*M18, $U9*L18))</f>
        <v>15.581648936170225</v>
      </c>
      <c r="O18" s="8" t="str">
        <f t="shared" ref="O18:O58" si="11">IF(G50=1,1-M18/$B$4,"")</f>
        <v/>
      </c>
      <c r="P18" s="1"/>
      <c r="Q18" s="12">
        <v>1</v>
      </c>
      <c r="R18" s="47" t="s">
        <v>53</v>
      </c>
      <c r="S18" s="54">
        <v>0</v>
      </c>
      <c r="T18" s="34">
        <v>170.2</v>
      </c>
      <c r="U18" s="34">
        <v>141.80000000000001</v>
      </c>
      <c r="V18" s="35">
        <v>25.35</v>
      </c>
      <c r="X18" s="57" t="str">
        <f>_xlfn.XLOOKUP($R18,$E$18:$E$221,$E$18:$E$221, FALSE)</f>
        <v>441</v>
      </c>
    </row>
    <row r="19" spans="1:24" x14ac:dyDescent="0.35">
      <c r="A19" s="12">
        <v>2</v>
      </c>
      <c r="B19" s="12">
        <v>0</v>
      </c>
      <c r="C19" s="12">
        <v>0</v>
      </c>
      <c r="D19" s="12">
        <v>7.5</v>
      </c>
      <c r="E19" s="47" t="s">
        <v>54</v>
      </c>
      <c r="F19" s="53">
        <v>0</v>
      </c>
      <c r="G19" s="53">
        <f t="shared" ref="G19:G82" si="12">_xlfn.XLOOKUP($E19,$R$18:$R$222,$T$18:$T$222, FALSE)</f>
        <v>147.32</v>
      </c>
      <c r="H19" s="53">
        <f t="shared" ref="H19:H82" si="13">_xlfn.XLOOKUP($E19,$R$18:$R$222,$U$18:$U$222, FALSE)</f>
        <v>128.27000000000001</v>
      </c>
      <c r="I19" s="53">
        <f t="shared" ref="I19:I82" si="14">_xlfn.XLOOKUP($E19,$R$18:$R$222,$V$18:$V$222, FALSE)</f>
        <v>25.34</v>
      </c>
      <c r="J19" s="13">
        <f t="shared" ref="J19:J82" si="15">IF(G19=-9999," ",G19-I19)</f>
        <v>121.97999999999999</v>
      </c>
      <c r="K19" s="7">
        <f t="shared" ref="K19:K82" si="16">IF(G19=-9999," ",H19-I19)</f>
        <v>102.93</v>
      </c>
      <c r="L19" s="7">
        <f t="shared" ref="L19:L82" si="17">IF(H19=-9999," ",(J19-K19)/K19*100)</f>
        <v>18.507723695715516</v>
      </c>
      <c r="M19" s="7"/>
      <c r="N19" s="7">
        <f t="shared" si="10"/>
        <v>26.095890410958877</v>
      </c>
      <c r="O19" s="8" t="str">
        <f t="shared" si="11"/>
        <v/>
      </c>
      <c r="P19" s="1"/>
      <c r="Q19" s="12">
        <v>2</v>
      </c>
      <c r="R19" s="47" t="s">
        <v>55</v>
      </c>
      <c r="S19" s="54">
        <v>0</v>
      </c>
      <c r="T19" s="34">
        <v>192.82</v>
      </c>
      <c r="U19" s="34">
        <v>162.52000000000001</v>
      </c>
      <c r="V19" s="35">
        <v>25.31</v>
      </c>
      <c r="X19" s="57" t="str">
        <f t="shared" ref="X19:X82" si="18">_xlfn.XLOOKUP($R19,$E$18:$E$221,$E$18:$E$221, FALSE)</f>
        <v>0167</v>
      </c>
    </row>
    <row r="20" spans="1:24" x14ac:dyDescent="0.35">
      <c r="A20" s="12">
        <v>3</v>
      </c>
      <c r="B20" s="12">
        <v>0</v>
      </c>
      <c r="C20" s="12">
        <v>0</v>
      </c>
      <c r="D20" s="12">
        <v>12.5</v>
      </c>
      <c r="E20" s="47" t="s">
        <v>56</v>
      </c>
      <c r="F20" s="53">
        <v>0</v>
      </c>
      <c r="G20" s="53">
        <f t="shared" si="12"/>
        <v>132.44</v>
      </c>
      <c r="H20" s="53">
        <f t="shared" si="13"/>
        <v>115.21</v>
      </c>
      <c r="I20" s="53">
        <f t="shared" si="14"/>
        <v>25.33</v>
      </c>
      <c r="J20" s="13">
        <f t="shared" si="15"/>
        <v>107.11</v>
      </c>
      <c r="K20" s="7">
        <f t="shared" si="16"/>
        <v>89.88</v>
      </c>
      <c r="L20" s="7">
        <f t="shared" si="17"/>
        <v>19.170004450378286</v>
      </c>
      <c r="M20" s="7"/>
      <c r="N20" s="7">
        <f t="shared" si="10"/>
        <v>27.157506311092575</v>
      </c>
      <c r="O20" s="8" t="str">
        <f t="shared" si="11"/>
        <v/>
      </c>
      <c r="P20" s="1"/>
      <c r="Q20" s="12">
        <v>3</v>
      </c>
      <c r="R20" s="47" t="s">
        <v>57</v>
      </c>
      <c r="S20" s="54">
        <v>0</v>
      </c>
      <c r="T20" s="34">
        <v>159.51</v>
      </c>
      <c r="U20" s="34">
        <v>137.33000000000001</v>
      </c>
      <c r="V20" s="35">
        <v>25.49</v>
      </c>
      <c r="X20" s="57" t="str">
        <f t="shared" si="18"/>
        <v>061</v>
      </c>
    </row>
    <row r="21" spans="1:24" x14ac:dyDescent="0.35">
      <c r="A21" s="12">
        <v>4</v>
      </c>
      <c r="B21" s="12">
        <v>0</v>
      </c>
      <c r="C21" s="12">
        <v>0</v>
      </c>
      <c r="D21" s="12">
        <v>17.5</v>
      </c>
      <c r="E21" s="47" t="s">
        <v>58</v>
      </c>
      <c r="F21" s="53">
        <v>0</v>
      </c>
      <c r="G21" s="53">
        <f t="shared" si="12"/>
        <v>151.47999999999999</v>
      </c>
      <c r="H21" s="53">
        <f t="shared" si="13"/>
        <v>130.46</v>
      </c>
      <c r="I21" s="53">
        <f t="shared" si="14"/>
        <v>25.12</v>
      </c>
      <c r="J21" s="13">
        <f t="shared" si="15"/>
        <v>126.35999999999999</v>
      </c>
      <c r="K21" s="7">
        <f t="shared" si="16"/>
        <v>105.34</v>
      </c>
      <c r="L21" s="7">
        <f t="shared" si="17"/>
        <v>19.954433263717469</v>
      </c>
      <c r="M21" s="7"/>
      <c r="N21" s="7">
        <f t="shared" si="10"/>
        <v>29.599076001196103</v>
      </c>
      <c r="O21" s="8" t="str">
        <f t="shared" si="11"/>
        <v/>
      </c>
      <c r="P21" s="1"/>
      <c r="Q21" s="12">
        <v>4</v>
      </c>
      <c r="R21" s="47" t="s">
        <v>59</v>
      </c>
      <c r="S21" s="54">
        <v>0</v>
      </c>
      <c r="T21" s="34">
        <v>124.8</v>
      </c>
      <c r="U21" s="35">
        <v>106.3</v>
      </c>
      <c r="V21" s="35">
        <v>25.66</v>
      </c>
      <c r="X21" s="57" t="str">
        <f t="shared" si="18"/>
        <v>0125</v>
      </c>
    </row>
    <row r="22" spans="1:24" x14ac:dyDescent="0.35">
      <c r="A22" s="12">
        <v>5</v>
      </c>
      <c r="B22" s="12">
        <v>0</v>
      </c>
      <c r="C22" s="12">
        <v>0</v>
      </c>
      <c r="D22" s="12">
        <v>22.5</v>
      </c>
      <c r="E22" s="47" t="s">
        <v>60</v>
      </c>
      <c r="F22" s="53">
        <v>0</v>
      </c>
      <c r="G22" s="53">
        <f t="shared" si="12"/>
        <v>136.83000000000001</v>
      </c>
      <c r="H22" s="53">
        <f t="shared" si="13"/>
        <v>116.04</v>
      </c>
      <c r="I22" s="53">
        <f t="shared" si="14"/>
        <v>25.73</v>
      </c>
      <c r="J22" s="13">
        <f t="shared" si="15"/>
        <v>111.10000000000001</v>
      </c>
      <c r="K22" s="7">
        <f t="shared" si="16"/>
        <v>90.31</v>
      </c>
      <c r="L22" s="7">
        <f t="shared" si="17"/>
        <v>23.02070645554203</v>
      </c>
      <c r="M22" s="7"/>
      <c r="N22" s="7">
        <f t="shared" si="10"/>
        <v>33.533495744579788</v>
      </c>
      <c r="O22" s="8" t="str">
        <f t="shared" si="11"/>
        <v/>
      </c>
      <c r="P22" s="1"/>
      <c r="Q22" s="12">
        <v>5</v>
      </c>
      <c r="R22" s="47" t="s">
        <v>61</v>
      </c>
      <c r="S22" s="54">
        <v>0</v>
      </c>
      <c r="T22" s="34">
        <v>187.88</v>
      </c>
      <c r="U22" s="35">
        <v>162.75</v>
      </c>
      <c r="V22" s="35">
        <v>25.16</v>
      </c>
      <c r="X22" s="57" t="str">
        <f t="shared" si="18"/>
        <v>584</v>
      </c>
    </row>
    <row r="23" spans="1:24" x14ac:dyDescent="0.35">
      <c r="A23" s="12">
        <v>6</v>
      </c>
      <c r="B23" s="12">
        <v>0</v>
      </c>
      <c r="C23" s="12">
        <v>0</v>
      </c>
      <c r="D23" s="12">
        <v>27.5</v>
      </c>
      <c r="E23" s="47" t="s">
        <v>62</v>
      </c>
      <c r="F23" s="53">
        <v>0</v>
      </c>
      <c r="G23" s="53">
        <f t="shared" si="12"/>
        <v>153.43</v>
      </c>
      <c r="H23" s="53">
        <f t="shared" si="13"/>
        <v>128.55000000000001</v>
      </c>
      <c r="I23" s="53">
        <f t="shared" si="14"/>
        <v>25.54</v>
      </c>
      <c r="J23" s="13">
        <f t="shared" si="15"/>
        <v>127.89000000000001</v>
      </c>
      <c r="K23" s="7">
        <f t="shared" si="16"/>
        <v>103.01000000000002</v>
      </c>
      <c r="L23" s="7">
        <f t="shared" si="17"/>
        <v>24.152994854868449</v>
      </c>
      <c r="M23" s="7"/>
      <c r="N23" s="7">
        <f t="shared" si="10"/>
        <v>34.941332564760685</v>
      </c>
      <c r="O23" s="8" t="str">
        <f t="shared" si="11"/>
        <v/>
      </c>
      <c r="P23" s="1"/>
      <c r="Q23" s="12">
        <v>6</v>
      </c>
      <c r="R23" s="47" t="s">
        <v>63</v>
      </c>
      <c r="S23" s="54">
        <v>0</v>
      </c>
      <c r="T23" s="34">
        <v>165.88</v>
      </c>
      <c r="U23" s="35">
        <v>140.53</v>
      </c>
      <c r="V23" s="35">
        <v>25.41</v>
      </c>
      <c r="X23" s="57" t="str">
        <f t="shared" si="18"/>
        <v>0272</v>
      </c>
    </row>
    <row r="24" spans="1:24" x14ac:dyDescent="0.35">
      <c r="A24" s="12">
        <v>7</v>
      </c>
      <c r="B24" s="12">
        <v>0</v>
      </c>
      <c r="C24" s="12">
        <v>0</v>
      </c>
      <c r="D24" s="12">
        <v>32.5</v>
      </c>
      <c r="E24" s="47" t="s">
        <v>64</v>
      </c>
      <c r="F24" s="53">
        <v>0</v>
      </c>
      <c r="G24" s="53">
        <f t="shared" si="12"/>
        <v>195.46</v>
      </c>
      <c r="H24" s="53">
        <f t="shared" si="13"/>
        <v>162.81</v>
      </c>
      <c r="I24" s="53">
        <f t="shared" si="14"/>
        <v>25.47</v>
      </c>
      <c r="J24" s="13">
        <f t="shared" si="15"/>
        <v>169.99</v>
      </c>
      <c r="K24" s="7">
        <f t="shared" si="16"/>
        <v>137.34</v>
      </c>
      <c r="L24" s="7">
        <f t="shared" si="17"/>
        <v>23.773117809815062</v>
      </c>
      <c r="M24" s="7"/>
      <c r="N24" s="7">
        <f t="shared" si="10"/>
        <v>34.391777106123492</v>
      </c>
      <c r="O24" s="8" t="str">
        <f t="shared" si="11"/>
        <v/>
      </c>
      <c r="P24" s="1"/>
      <c r="Q24" s="12">
        <v>7</v>
      </c>
      <c r="R24" s="47" t="s">
        <v>65</v>
      </c>
      <c r="S24" s="54">
        <v>0</v>
      </c>
      <c r="T24" s="34">
        <v>104.78</v>
      </c>
      <c r="U24" s="35">
        <v>95.97</v>
      </c>
      <c r="V24" s="35">
        <v>25.62</v>
      </c>
      <c r="X24" s="57" t="str">
        <f t="shared" si="18"/>
        <v>0278</v>
      </c>
    </row>
    <row r="25" spans="1:24" x14ac:dyDescent="0.35">
      <c r="A25" s="12">
        <v>8</v>
      </c>
      <c r="B25" s="12">
        <v>0</v>
      </c>
      <c r="C25" s="12">
        <v>2</v>
      </c>
      <c r="D25" s="12">
        <v>2.5</v>
      </c>
      <c r="E25" s="47" t="s">
        <v>66</v>
      </c>
      <c r="F25" s="53">
        <v>0</v>
      </c>
      <c r="G25" s="53">
        <f t="shared" si="12"/>
        <v>139.38</v>
      </c>
      <c r="H25" s="53">
        <f t="shared" si="13"/>
        <v>129.05000000000001</v>
      </c>
      <c r="I25" s="53">
        <f t="shared" si="14"/>
        <v>25.49</v>
      </c>
      <c r="J25" s="13">
        <f t="shared" si="15"/>
        <v>113.89</v>
      </c>
      <c r="K25" s="7">
        <f t="shared" si="16"/>
        <v>103.56000000000002</v>
      </c>
      <c r="L25" s="7">
        <f t="shared" si="17"/>
        <v>9.9748937813827556</v>
      </c>
      <c r="M25" s="7"/>
      <c r="N25" s="7">
        <f>IF(H25=-9999,"",IF(M25&lt;&gt;"", L25*M25, $U15*L25))</f>
        <v>14.430346340392017</v>
      </c>
      <c r="O25" s="8" t="str">
        <f t="shared" si="11"/>
        <v/>
      </c>
      <c r="P25" s="1"/>
      <c r="Q25" s="12">
        <v>8</v>
      </c>
      <c r="R25" s="47" t="s">
        <v>67</v>
      </c>
      <c r="S25" s="54">
        <v>0</v>
      </c>
      <c r="T25" s="34">
        <v>166.93</v>
      </c>
      <c r="U25" s="35">
        <v>144.63</v>
      </c>
      <c r="V25" s="35">
        <v>27.49</v>
      </c>
      <c r="X25" s="57" t="str">
        <f t="shared" si="18"/>
        <v>339</v>
      </c>
    </row>
    <row r="26" spans="1:24" x14ac:dyDescent="0.35">
      <c r="A26" s="12">
        <v>9</v>
      </c>
      <c r="B26" s="12">
        <v>0</v>
      </c>
      <c r="C26" s="12">
        <v>2</v>
      </c>
      <c r="D26" s="12">
        <v>7.5</v>
      </c>
      <c r="E26" s="47" t="s">
        <v>68</v>
      </c>
      <c r="F26" s="53">
        <v>0</v>
      </c>
      <c r="G26" s="53">
        <f t="shared" si="12"/>
        <v>161.02000000000001</v>
      </c>
      <c r="H26" s="53">
        <f t="shared" si="13"/>
        <v>144.35</v>
      </c>
      <c r="I26" s="53">
        <f t="shared" si="14"/>
        <v>25.37</v>
      </c>
      <c r="J26" s="13">
        <f t="shared" si="15"/>
        <v>135.65</v>
      </c>
      <c r="K26" s="7">
        <f t="shared" si="16"/>
        <v>118.97999999999999</v>
      </c>
      <c r="L26" s="7">
        <f t="shared" si="17"/>
        <v>14.010758110606838</v>
      </c>
      <c r="M26" s="7"/>
      <c r="N26" s="7">
        <f>IF(H26=-9999,"",IF(M26&lt;&gt;"", L26*M26, $U$9*L26))</f>
        <v>16.532694570516068</v>
      </c>
      <c r="O26" s="8" t="str">
        <f t="shared" si="11"/>
        <v/>
      </c>
      <c r="P26" s="1"/>
      <c r="Q26" s="12">
        <v>9</v>
      </c>
      <c r="R26" s="47" t="s">
        <v>69</v>
      </c>
      <c r="S26" s="54">
        <v>0</v>
      </c>
      <c r="T26" s="36">
        <v>170.25</v>
      </c>
      <c r="U26" s="34">
        <v>147.53</v>
      </c>
      <c r="V26" s="34">
        <v>25.71</v>
      </c>
      <c r="X26" s="57" t="str">
        <f t="shared" si="18"/>
        <v>381</v>
      </c>
    </row>
    <row r="27" spans="1:24" x14ac:dyDescent="0.35">
      <c r="A27" s="12">
        <v>10</v>
      </c>
      <c r="B27" s="12">
        <v>0</v>
      </c>
      <c r="C27" s="12">
        <v>2</v>
      </c>
      <c r="D27" s="12">
        <v>12.5</v>
      </c>
      <c r="E27" s="47" t="s">
        <v>70</v>
      </c>
      <c r="F27" s="53">
        <v>0</v>
      </c>
      <c r="G27" s="53">
        <f t="shared" si="12"/>
        <v>139.07</v>
      </c>
      <c r="H27" s="53">
        <f t="shared" si="13"/>
        <v>119.77</v>
      </c>
      <c r="I27" s="53">
        <f t="shared" si="14"/>
        <v>25.03</v>
      </c>
      <c r="J27" s="13">
        <f t="shared" si="15"/>
        <v>114.03999999999999</v>
      </c>
      <c r="K27" s="7">
        <f t="shared" si="16"/>
        <v>94.74</v>
      </c>
      <c r="L27" s="7">
        <f t="shared" si="17"/>
        <v>20.371543170783195</v>
      </c>
      <c r="M27" s="7"/>
      <c r="N27" s="7">
        <f>IF(H27=-9999,"",IF(M27&lt;&gt;"", L27*M27, $U$10*L27))</f>
        <v>28.723875870804303</v>
      </c>
      <c r="O27" s="8" t="str">
        <f t="shared" si="11"/>
        <v/>
      </c>
      <c r="P27" s="1"/>
      <c r="Q27" s="12">
        <v>10</v>
      </c>
      <c r="R27" s="47" t="s">
        <v>71</v>
      </c>
      <c r="S27" s="54">
        <v>0</v>
      </c>
      <c r="T27" s="36">
        <v>178.15</v>
      </c>
      <c r="U27" s="34">
        <v>153.26</v>
      </c>
      <c r="V27" s="34">
        <v>25.68</v>
      </c>
      <c r="X27" s="57" t="str">
        <f t="shared" si="18"/>
        <v>0141</v>
      </c>
    </row>
    <row r="28" spans="1:24" x14ac:dyDescent="0.35">
      <c r="A28" s="12">
        <v>11</v>
      </c>
      <c r="B28" s="12">
        <v>0</v>
      </c>
      <c r="C28" s="12">
        <v>2</v>
      </c>
      <c r="D28" s="12">
        <v>17.5</v>
      </c>
      <c r="E28" s="47" t="s">
        <v>72</v>
      </c>
      <c r="F28" s="53">
        <v>0</v>
      </c>
      <c r="G28" s="53">
        <f t="shared" si="12"/>
        <v>162.11000000000001</v>
      </c>
      <c r="H28" s="53">
        <f t="shared" si="13"/>
        <v>139.55000000000001</v>
      </c>
      <c r="I28" s="53">
        <f t="shared" si="14"/>
        <v>27.44</v>
      </c>
      <c r="J28" s="13">
        <f t="shared" si="15"/>
        <v>134.67000000000002</v>
      </c>
      <c r="K28" s="7">
        <f t="shared" si="16"/>
        <v>112.11000000000001</v>
      </c>
      <c r="L28" s="7">
        <f t="shared" si="17"/>
        <v>20.12309339042012</v>
      </c>
      <c r="M28" s="7"/>
      <c r="N28" s="7">
        <f>IF(H28=-9999,"",IF(M28&lt;&gt;"", L28*M28, $U$11*L28))</f>
        <v>28.507715643136205</v>
      </c>
      <c r="O28" s="8" t="str">
        <f t="shared" si="11"/>
        <v/>
      </c>
      <c r="P28" s="1"/>
      <c r="Q28" s="12">
        <v>11</v>
      </c>
      <c r="R28" s="47" t="s">
        <v>73</v>
      </c>
      <c r="S28" s="54">
        <v>0</v>
      </c>
      <c r="T28" s="36">
        <v>134.16</v>
      </c>
      <c r="U28" s="34">
        <v>118.77</v>
      </c>
      <c r="V28" s="34">
        <v>25.22</v>
      </c>
      <c r="X28" s="57" t="str">
        <f t="shared" si="18"/>
        <v>530</v>
      </c>
    </row>
    <row r="29" spans="1:24" x14ac:dyDescent="0.35">
      <c r="A29" s="12">
        <v>12</v>
      </c>
      <c r="B29" s="12">
        <v>0</v>
      </c>
      <c r="C29" s="12">
        <v>2</v>
      </c>
      <c r="D29" s="12">
        <v>22.5</v>
      </c>
      <c r="E29" s="47" t="s">
        <v>74</v>
      </c>
      <c r="F29" s="53">
        <v>0</v>
      </c>
      <c r="G29" s="53">
        <f t="shared" si="12"/>
        <v>115.56</v>
      </c>
      <c r="H29" s="53">
        <f t="shared" si="13"/>
        <v>100.97</v>
      </c>
      <c r="I29" s="53">
        <f t="shared" si="14"/>
        <v>25.57</v>
      </c>
      <c r="J29" s="13">
        <f t="shared" si="15"/>
        <v>89.990000000000009</v>
      </c>
      <c r="K29" s="7">
        <f t="shared" si="16"/>
        <v>75.400000000000006</v>
      </c>
      <c r="L29" s="7">
        <f t="shared" si="17"/>
        <v>19.350132625994696</v>
      </c>
      <c r="M29" s="7"/>
      <c r="N29" s="7">
        <f>IF(H29=-9999,"",IF(M29&lt;&gt;"", L29*M29, $U$12*L29))</f>
        <v>28.702696722108755</v>
      </c>
      <c r="O29" s="8" t="str">
        <f t="shared" si="11"/>
        <v/>
      </c>
      <c r="P29" s="1"/>
      <c r="Q29" s="12">
        <v>12</v>
      </c>
      <c r="R29" s="47" t="s">
        <v>75</v>
      </c>
      <c r="S29" s="54">
        <v>0</v>
      </c>
      <c r="T29" s="36">
        <v>161.30000000000001</v>
      </c>
      <c r="U29" s="34">
        <v>143.30000000000001</v>
      </c>
      <c r="V29" s="34">
        <v>26.03</v>
      </c>
      <c r="X29" s="57" t="str">
        <f t="shared" si="18"/>
        <v>42</v>
      </c>
    </row>
    <row r="30" spans="1:24" x14ac:dyDescent="0.35">
      <c r="A30" s="12">
        <v>13</v>
      </c>
      <c r="B30" s="12">
        <v>0</v>
      </c>
      <c r="C30" s="12">
        <v>2</v>
      </c>
      <c r="D30" s="12">
        <v>27.5</v>
      </c>
      <c r="E30" s="47" t="s">
        <v>76</v>
      </c>
      <c r="F30" s="53">
        <v>0</v>
      </c>
      <c r="G30" s="53">
        <f t="shared" si="12"/>
        <v>165</v>
      </c>
      <c r="H30" s="53">
        <f t="shared" si="13"/>
        <v>142.57</v>
      </c>
      <c r="I30" s="53">
        <f t="shared" si="14"/>
        <v>26.97</v>
      </c>
      <c r="J30" s="13">
        <f t="shared" si="15"/>
        <v>138.03</v>
      </c>
      <c r="K30" s="7">
        <f t="shared" si="16"/>
        <v>115.6</v>
      </c>
      <c r="L30" s="7">
        <f t="shared" si="17"/>
        <v>19.403114186851216</v>
      </c>
      <c r="M30" s="7"/>
      <c r="N30" s="7">
        <f>IF(H30=-9999,"",IF(M30&lt;&gt;"", L30*M30, $U$13*L30))</f>
        <v>28.263869671980974</v>
      </c>
      <c r="O30" s="8" t="str">
        <f t="shared" si="11"/>
        <v/>
      </c>
      <c r="P30" s="1"/>
      <c r="Q30" s="12">
        <v>13</v>
      </c>
      <c r="R30" s="47" t="s">
        <v>77</v>
      </c>
      <c r="S30" s="54">
        <v>0</v>
      </c>
      <c r="T30" s="36">
        <v>148.97999999999999</v>
      </c>
      <c r="U30" s="34">
        <v>130.51</v>
      </c>
      <c r="V30" s="34">
        <v>25.36</v>
      </c>
      <c r="X30" s="57" t="str">
        <f t="shared" si="18"/>
        <v>025</v>
      </c>
    </row>
    <row r="31" spans="1:24" x14ac:dyDescent="0.35">
      <c r="A31" s="12">
        <v>14</v>
      </c>
      <c r="B31" s="12">
        <v>0</v>
      </c>
      <c r="C31" s="12">
        <v>2</v>
      </c>
      <c r="D31" s="12">
        <v>32.5</v>
      </c>
      <c r="E31" s="47" t="s">
        <v>78</v>
      </c>
      <c r="F31" s="53">
        <v>0</v>
      </c>
      <c r="G31" s="53">
        <f t="shared" si="12"/>
        <v>137.54</v>
      </c>
      <c r="H31" s="53">
        <f t="shared" si="13"/>
        <v>119.14</v>
      </c>
      <c r="I31" s="53">
        <f t="shared" si="14"/>
        <v>25.73</v>
      </c>
      <c r="J31" s="13">
        <f t="shared" si="15"/>
        <v>111.80999999999999</v>
      </c>
      <c r="K31" s="7">
        <f t="shared" si="16"/>
        <v>93.41</v>
      </c>
      <c r="L31" s="7">
        <f t="shared" si="17"/>
        <v>19.698105127930621</v>
      </c>
      <c r="M31" s="7"/>
      <c r="N31" s="7">
        <f>IF(H31=-9999,"",IF(M31&lt;&gt;"", L31*M31, $U$14*L31))</f>
        <v>28.496592091638998</v>
      </c>
      <c r="O31" s="8" t="str">
        <f t="shared" si="11"/>
        <v/>
      </c>
      <c r="P31" s="1"/>
      <c r="Q31" s="12">
        <v>14</v>
      </c>
      <c r="R31" s="47" t="s">
        <v>79</v>
      </c>
      <c r="S31" s="54">
        <v>0</v>
      </c>
      <c r="T31" s="36">
        <v>140.16</v>
      </c>
      <c r="U31" s="34">
        <v>122.75</v>
      </c>
      <c r="V31" s="34">
        <v>25.26</v>
      </c>
      <c r="X31" s="57" t="str">
        <f t="shared" si="18"/>
        <v>022</v>
      </c>
    </row>
    <row r="32" spans="1:24" x14ac:dyDescent="0.35">
      <c r="A32" s="12">
        <v>15</v>
      </c>
      <c r="B32" s="12">
        <v>60</v>
      </c>
      <c r="C32" s="12">
        <v>2</v>
      </c>
      <c r="D32" s="12">
        <v>2.5</v>
      </c>
      <c r="E32" s="47" t="s">
        <v>80</v>
      </c>
      <c r="F32" s="53">
        <v>0</v>
      </c>
      <c r="G32" s="53">
        <f t="shared" si="12"/>
        <v>162.6</v>
      </c>
      <c r="H32" s="53">
        <f t="shared" si="13"/>
        <v>147.37</v>
      </c>
      <c r="I32" s="53">
        <f t="shared" si="14"/>
        <v>25.23</v>
      </c>
      <c r="J32" s="13">
        <f t="shared" si="15"/>
        <v>137.37</v>
      </c>
      <c r="K32" s="7">
        <f t="shared" si="16"/>
        <v>122.14</v>
      </c>
      <c r="L32" s="7">
        <f t="shared" si="17"/>
        <v>12.469297527427544</v>
      </c>
      <c r="M32" s="7"/>
      <c r="N32" s="7">
        <f>IF(H32=-9999,"",IF(M32&lt;&gt;"", L32*M32, $U$15*L32))</f>
        <v>18.038917093834947</v>
      </c>
      <c r="O32" s="8" t="str">
        <f t="shared" si="11"/>
        <v/>
      </c>
      <c r="P32" s="1"/>
      <c r="Q32" s="12">
        <v>15</v>
      </c>
      <c r="R32" s="47" t="s">
        <v>81</v>
      </c>
      <c r="S32" s="54">
        <v>0</v>
      </c>
      <c r="T32" s="36">
        <v>172.21</v>
      </c>
      <c r="U32" s="34">
        <v>148.57</v>
      </c>
      <c r="V32" s="34">
        <v>25.34</v>
      </c>
      <c r="X32" s="57" t="str">
        <f t="shared" si="18"/>
        <v>0229</v>
      </c>
    </row>
    <row r="33" spans="1:24" x14ac:dyDescent="0.35">
      <c r="A33" s="12">
        <v>16</v>
      </c>
      <c r="B33" s="12">
        <v>60</v>
      </c>
      <c r="C33" s="12">
        <v>2</v>
      </c>
      <c r="D33" s="12">
        <v>7.5</v>
      </c>
      <c r="E33" s="47" t="s">
        <v>82</v>
      </c>
      <c r="F33" s="53">
        <v>0</v>
      </c>
      <c r="G33" s="53">
        <f t="shared" si="12"/>
        <v>168.46</v>
      </c>
      <c r="H33" s="53">
        <f t="shared" si="13"/>
        <v>147.79</v>
      </c>
      <c r="I33" s="53">
        <f t="shared" si="14"/>
        <v>27.89</v>
      </c>
      <c r="J33" s="13">
        <f t="shared" si="15"/>
        <v>140.57</v>
      </c>
      <c r="K33" s="7">
        <f t="shared" si="16"/>
        <v>119.89999999999999</v>
      </c>
      <c r="L33" s="7">
        <f t="shared" si="17"/>
        <v>17.239366138448712</v>
      </c>
      <c r="M33" s="7"/>
      <c r="N33" s="7">
        <f>IF(H33=-9999,"",IF(M33&lt;&gt;"", L33*M33, $U$9*L33))</f>
        <v>20.34245204336948</v>
      </c>
      <c r="O33" s="8" t="str">
        <f t="shared" si="11"/>
        <v/>
      </c>
      <c r="P33" s="1"/>
      <c r="Q33" s="12">
        <v>16</v>
      </c>
      <c r="R33" s="47" t="s">
        <v>83</v>
      </c>
      <c r="S33" s="54">
        <v>0</v>
      </c>
      <c r="T33" s="36">
        <v>94.96</v>
      </c>
      <c r="U33" s="34">
        <v>87.34</v>
      </c>
      <c r="V33" s="34">
        <v>25.47</v>
      </c>
      <c r="X33" s="57" t="str">
        <f t="shared" si="18"/>
        <v>462</v>
      </c>
    </row>
    <row r="34" spans="1:24" x14ac:dyDescent="0.35">
      <c r="A34" s="12">
        <v>17</v>
      </c>
      <c r="B34" s="12">
        <v>60</v>
      </c>
      <c r="C34" s="12">
        <v>2</v>
      </c>
      <c r="D34" s="12">
        <v>12.5</v>
      </c>
      <c r="E34" s="47" t="s">
        <v>84</v>
      </c>
      <c r="F34" s="53">
        <v>0</v>
      </c>
      <c r="G34" s="53">
        <f t="shared" si="12"/>
        <v>130.87</v>
      </c>
      <c r="H34" s="53">
        <f t="shared" si="13"/>
        <v>114.11</v>
      </c>
      <c r="I34" s="53">
        <f t="shared" si="14"/>
        <v>24.87</v>
      </c>
      <c r="J34" s="13">
        <f t="shared" si="15"/>
        <v>106</v>
      </c>
      <c r="K34" s="7">
        <f t="shared" si="16"/>
        <v>89.24</v>
      </c>
      <c r="L34" s="7">
        <f t="shared" si="17"/>
        <v>18.780815777678178</v>
      </c>
      <c r="M34" s="7"/>
      <c r="N34" s="7">
        <f>IF(H34=-9999,"",IF(M34&lt;&gt;"", L34*M34, $U$10*L34))</f>
        <v>26.480950246526231</v>
      </c>
      <c r="O34" s="8" t="str">
        <f t="shared" si="11"/>
        <v/>
      </c>
      <c r="P34" s="1"/>
      <c r="Q34" s="12">
        <v>17</v>
      </c>
      <c r="R34" s="47" t="s">
        <v>85</v>
      </c>
      <c r="S34" s="54">
        <v>0</v>
      </c>
      <c r="T34" s="36">
        <v>176.84</v>
      </c>
      <c r="U34" s="34">
        <v>152.57</v>
      </c>
      <c r="V34" s="34">
        <v>25.3</v>
      </c>
      <c r="X34" s="57" t="str">
        <f t="shared" si="18"/>
        <v>0329</v>
      </c>
    </row>
    <row r="35" spans="1:24" x14ac:dyDescent="0.35">
      <c r="A35" s="12">
        <v>18</v>
      </c>
      <c r="B35" s="12">
        <v>60</v>
      </c>
      <c r="C35" s="12">
        <v>2</v>
      </c>
      <c r="D35" s="12">
        <v>17.5</v>
      </c>
      <c r="E35" s="47" t="s">
        <v>86</v>
      </c>
      <c r="F35" s="53">
        <v>0</v>
      </c>
      <c r="G35" s="53">
        <f t="shared" si="12"/>
        <v>146.22999999999999</v>
      </c>
      <c r="H35" s="53">
        <f t="shared" si="13"/>
        <v>125.91</v>
      </c>
      <c r="I35" s="53">
        <f t="shared" si="14"/>
        <v>25.45</v>
      </c>
      <c r="J35" s="13">
        <f t="shared" si="15"/>
        <v>120.77999999999999</v>
      </c>
      <c r="K35" s="7">
        <f t="shared" si="16"/>
        <v>100.46</v>
      </c>
      <c r="L35" s="7">
        <f t="shared" si="17"/>
        <v>20.226956002389006</v>
      </c>
      <c r="M35" s="7"/>
      <c r="N35" s="7">
        <f>IF(H35=-9999,"",IF(M35&lt;&gt;"", L35*M35, $U$11*L35))</f>
        <v>28.65485434346008</v>
      </c>
      <c r="O35" s="8" t="str">
        <f t="shared" si="11"/>
        <v/>
      </c>
      <c r="P35" s="1"/>
      <c r="Q35" s="12">
        <v>18</v>
      </c>
      <c r="R35" s="47" t="s">
        <v>87</v>
      </c>
      <c r="S35" s="54">
        <v>0</v>
      </c>
      <c r="T35" s="36">
        <v>124.49</v>
      </c>
      <c r="U35" s="34">
        <v>115.73</v>
      </c>
      <c r="V35" s="34">
        <v>25.72</v>
      </c>
      <c r="X35" s="57" t="str">
        <f t="shared" si="18"/>
        <v>0219</v>
      </c>
    </row>
    <row r="36" spans="1:24" x14ac:dyDescent="0.35">
      <c r="A36" s="12">
        <v>19</v>
      </c>
      <c r="B36" s="12">
        <v>60</v>
      </c>
      <c r="C36" s="12">
        <v>2</v>
      </c>
      <c r="D36" s="12">
        <v>22.5</v>
      </c>
      <c r="E36" s="47" t="s">
        <v>88</v>
      </c>
      <c r="F36" s="53">
        <v>0</v>
      </c>
      <c r="G36" s="53">
        <f t="shared" si="12"/>
        <v>130.80000000000001</v>
      </c>
      <c r="H36" s="53">
        <f t="shared" si="13"/>
        <v>114.36</v>
      </c>
      <c r="I36" s="53">
        <f t="shared" si="14"/>
        <v>25.51</v>
      </c>
      <c r="J36" s="13">
        <f t="shared" si="15"/>
        <v>105.29</v>
      </c>
      <c r="K36" s="7">
        <f t="shared" si="16"/>
        <v>88.85</v>
      </c>
      <c r="L36" s="7">
        <f t="shared" si="17"/>
        <v>18.503095104108063</v>
      </c>
      <c r="M36" s="7"/>
      <c r="N36" s="7">
        <f>IF(H36=-9999,"",IF(M36&lt;&gt;"", L36*M36, $U$12*L36))</f>
        <v>27.446257731592596</v>
      </c>
      <c r="O36" s="8" t="str">
        <f t="shared" si="11"/>
        <v/>
      </c>
      <c r="P36" s="1"/>
      <c r="Q36" s="12">
        <v>19</v>
      </c>
      <c r="R36" s="47" t="s">
        <v>89</v>
      </c>
      <c r="S36" s="54">
        <v>0</v>
      </c>
      <c r="T36" s="36">
        <v>179.53</v>
      </c>
      <c r="U36" s="34">
        <v>157.07</v>
      </c>
      <c r="V36" s="34">
        <v>25.91</v>
      </c>
      <c r="X36" s="57" t="str">
        <f t="shared" si="18"/>
        <v>0254</v>
      </c>
    </row>
    <row r="37" spans="1:24" x14ac:dyDescent="0.35">
      <c r="A37" s="12">
        <v>20</v>
      </c>
      <c r="B37" s="12">
        <v>60</v>
      </c>
      <c r="C37" s="12">
        <v>2</v>
      </c>
      <c r="D37" s="12">
        <v>27.5</v>
      </c>
      <c r="E37" s="47" t="s">
        <v>90</v>
      </c>
      <c r="F37" s="53">
        <v>0</v>
      </c>
      <c r="G37" s="53">
        <f t="shared" si="12"/>
        <v>148.13</v>
      </c>
      <c r="H37" s="53">
        <f t="shared" si="13"/>
        <v>129.04</v>
      </c>
      <c r="I37" s="53">
        <f t="shared" si="14"/>
        <v>25.54</v>
      </c>
      <c r="J37" s="13">
        <f t="shared" si="15"/>
        <v>122.59</v>
      </c>
      <c r="K37" s="7">
        <f t="shared" si="16"/>
        <v>103.5</v>
      </c>
      <c r="L37" s="7">
        <f t="shared" si="17"/>
        <v>18.444444444444446</v>
      </c>
      <c r="M37" s="7"/>
      <c r="N37" s="7">
        <f>IF(H37=-9999,"",IF(M37&lt;&gt;"", L37*M37, $U$13*L37))</f>
        <v>26.867407413555558</v>
      </c>
      <c r="O37" s="8" t="str">
        <f t="shared" si="11"/>
        <v/>
      </c>
      <c r="P37" s="1"/>
      <c r="Q37" s="12">
        <v>20</v>
      </c>
      <c r="R37" s="47" t="s">
        <v>91</v>
      </c>
      <c r="S37" s="54">
        <v>0</v>
      </c>
      <c r="T37" s="36">
        <v>127.77</v>
      </c>
      <c r="U37" s="34">
        <v>112.67</v>
      </c>
      <c r="V37" s="34">
        <v>25.5</v>
      </c>
      <c r="X37" s="57" t="str">
        <f t="shared" si="18"/>
        <v>562</v>
      </c>
    </row>
    <row r="38" spans="1:24" x14ac:dyDescent="0.35">
      <c r="A38" s="12">
        <v>21</v>
      </c>
      <c r="B38" s="12">
        <v>60</v>
      </c>
      <c r="C38" s="12">
        <v>2</v>
      </c>
      <c r="D38" s="12">
        <v>32.5</v>
      </c>
      <c r="E38" s="47" t="s">
        <v>92</v>
      </c>
      <c r="F38" s="53">
        <v>0</v>
      </c>
      <c r="G38" s="53">
        <f t="shared" si="12"/>
        <v>177.9</v>
      </c>
      <c r="H38" s="53">
        <f t="shared" si="13"/>
        <v>154.82</v>
      </c>
      <c r="I38" s="53">
        <f t="shared" si="14"/>
        <v>25.42</v>
      </c>
      <c r="J38" s="13">
        <f t="shared" si="15"/>
        <v>152.48000000000002</v>
      </c>
      <c r="K38" s="7">
        <f t="shared" si="16"/>
        <v>129.39999999999998</v>
      </c>
      <c r="L38" s="7">
        <f t="shared" si="17"/>
        <v>17.836166924265878</v>
      </c>
      <c r="M38" s="7"/>
      <c r="N38" s="7">
        <f>IF(H38=-9999,"",IF(M38&lt;&gt;"", L38*M38, $U$14*L38))</f>
        <v>25.802988156383357</v>
      </c>
      <c r="O38" s="8" t="str">
        <f t="shared" si="11"/>
        <v/>
      </c>
      <c r="P38" s="1"/>
      <c r="Q38" s="12">
        <v>21</v>
      </c>
      <c r="R38" s="47" t="s">
        <v>93</v>
      </c>
      <c r="S38" s="54">
        <v>0</v>
      </c>
      <c r="T38" s="36">
        <v>117.22</v>
      </c>
      <c r="U38" s="34">
        <v>103.25</v>
      </c>
      <c r="V38" s="34">
        <v>25.43</v>
      </c>
      <c r="X38" s="57" t="str">
        <f t="shared" si="18"/>
        <v>0174</v>
      </c>
    </row>
    <row r="39" spans="1:24" x14ac:dyDescent="0.35">
      <c r="A39" s="12">
        <v>22</v>
      </c>
      <c r="B39" s="12">
        <v>120</v>
      </c>
      <c r="C39" s="12">
        <v>2</v>
      </c>
      <c r="D39" s="12">
        <v>2.5</v>
      </c>
      <c r="E39" s="47" t="s">
        <v>94</v>
      </c>
      <c r="F39" s="53">
        <v>0</v>
      </c>
      <c r="G39" s="53">
        <f t="shared" si="12"/>
        <v>125.25</v>
      </c>
      <c r="H39" s="53">
        <f t="shared" si="13"/>
        <v>118.55</v>
      </c>
      <c r="I39" s="53">
        <f t="shared" si="14"/>
        <v>25.63</v>
      </c>
      <c r="J39" s="13">
        <f t="shared" si="15"/>
        <v>99.62</v>
      </c>
      <c r="K39" s="7">
        <f t="shared" si="16"/>
        <v>92.92</v>
      </c>
      <c r="L39" s="7">
        <f t="shared" si="17"/>
        <v>7.210503659061561</v>
      </c>
      <c r="M39" s="7"/>
      <c r="N39" s="7">
        <f>IF(H39=-9999,"",IF(M39&lt;&gt;"", L39*M39, $U$15*L39))</f>
        <v>10.431195295845892</v>
      </c>
      <c r="O39" s="8" t="str">
        <f t="shared" si="11"/>
        <v/>
      </c>
      <c r="P39" s="1"/>
      <c r="Q39" s="12">
        <v>22</v>
      </c>
      <c r="R39" s="47" t="s">
        <v>95</v>
      </c>
      <c r="S39" s="54">
        <v>0</v>
      </c>
      <c r="T39" s="36">
        <v>171.71</v>
      </c>
      <c r="U39" s="34">
        <v>147.80000000000001</v>
      </c>
      <c r="V39" s="34">
        <v>25.61</v>
      </c>
      <c r="X39" s="57" t="str">
        <f t="shared" si="18"/>
        <v>0376</v>
      </c>
    </row>
    <row r="40" spans="1:24" x14ac:dyDescent="0.35">
      <c r="A40" s="12">
        <v>23</v>
      </c>
      <c r="B40" s="12">
        <v>120</v>
      </c>
      <c r="C40" s="12">
        <v>2</v>
      </c>
      <c r="D40" s="12">
        <v>7.5</v>
      </c>
      <c r="E40" s="47" t="s">
        <v>96</v>
      </c>
      <c r="F40" s="53">
        <v>0</v>
      </c>
      <c r="G40" s="53">
        <f t="shared" si="12"/>
        <v>129.66999999999999</v>
      </c>
      <c r="H40" s="53">
        <f t="shared" si="13"/>
        <v>115.38</v>
      </c>
      <c r="I40" s="53">
        <f t="shared" si="14"/>
        <v>25.1</v>
      </c>
      <c r="J40" s="13">
        <f t="shared" si="15"/>
        <v>104.57</v>
      </c>
      <c r="K40" s="7">
        <f t="shared" si="16"/>
        <v>90.28</v>
      </c>
      <c r="L40" s="7">
        <f t="shared" si="17"/>
        <v>15.828533451484262</v>
      </c>
      <c r="M40" s="7"/>
      <c r="N40" s="7">
        <f>IF(H40=-9999,"",IF(M40&lt;&gt;"", L40*M40, $U$9*L40))</f>
        <v>18.677669472751429</v>
      </c>
      <c r="O40" s="8" t="str">
        <f t="shared" si="11"/>
        <v/>
      </c>
      <c r="P40" s="1"/>
      <c r="Q40" s="12">
        <v>23</v>
      </c>
      <c r="R40" s="48" t="s">
        <v>97</v>
      </c>
      <c r="S40" s="54">
        <v>0</v>
      </c>
      <c r="T40" s="35">
        <v>136.91999999999999</v>
      </c>
      <c r="U40" s="34">
        <v>126.48</v>
      </c>
      <c r="V40" s="34">
        <v>27.28</v>
      </c>
      <c r="X40" s="57" t="str">
        <f t="shared" si="18"/>
        <v>181</v>
      </c>
    </row>
    <row r="41" spans="1:24" x14ac:dyDescent="0.35">
      <c r="A41" s="12">
        <v>24</v>
      </c>
      <c r="B41" s="12">
        <v>120</v>
      </c>
      <c r="C41" s="12">
        <v>2</v>
      </c>
      <c r="D41" s="12">
        <v>12.5</v>
      </c>
      <c r="E41" s="48" t="s">
        <v>98</v>
      </c>
      <c r="F41" s="53">
        <v>0</v>
      </c>
      <c r="G41" s="53">
        <f t="shared" si="12"/>
        <v>182.94</v>
      </c>
      <c r="H41" s="53">
        <f t="shared" si="13"/>
        <v>161.38999999999999</v>
      </c>
      <c r="I41" s="53">
        <f t="shared" si="14"/>
        <v>25.19</v>
      </c>
      <c r="J41" s="13">
        <f t="shared" si="15"/>
        <v>157.75</v>
      </c>
      <c r="K41" s="7">
        <f t="shared" si="16"/>
        <v>136.19999999999999</v>
      </c>
      <c r="L41" s="7">
        <f t="shared" si="17"/>
        <v>15.822320117474312</v>
      </c>
      <c r="M41" s="7"/>
      <c r="N41" s="7">
        <f>IF(H41=-9999,"",IF(M41&lt;&gt;"", L41*M41, $U$10*L41))</f>
        <v>22.309471365638778</v>
      </c>
      <c r="O41" s="8" t="str">
        <f t="shared" si="11"/>
        <v/>
      </c>
      <c r="P41" s="1"/>
      <c r="Q41" s="12">
        <v>24</v>
      </c>
      <c r="R41" s="47" t="s">
        <v>99</v>
      </c>
      <c r="S41" s="54">
        <v>0</v>
      </c>
      <c r="T41" s="36">
        <v>160.69</v>
      </c>
      <c r="U41" s="34">
        <v>135.68</v>
      </c>
      <c r="V41" s="34">
        <v>25.32</v>
      </c>
      <c r="X41" s="57" t="str">
        <f t="shared" si="18"/>
        <v>511</v>
      </c>
    </row>
    <row r="42" spans="1:24" x14ac:dyDescent="0.35">
      <c r="A42" s="12">
        <v>25</v>
      </c>
      <c r="B42" s="12">
        <v>120</v>
      </c>
      <c r="C42" s="12">
        <v>2</v>
      </c>
      <c r="D42" s="12">
        <v>17.5</v>
      </c>
      <c r="E42" s="47" t="s">
        <v>100</v>
      </c>
      <c r="F42" s="53">
        <v>0</v>
      </c>
      <c r="G42" s="53">
        <f t="shared" si="12"/>
        <v>159.19</v>
      </c>
      <c r="H42" s="53">
        <f t="shared" si="13"/>
        <v>140.85</v>
      </c>
      <c r="I42" s="53">
        <f t="shared" si="14"/>
        <v>25.34</v>
      </c>
      <c r="J42" s="13">
        <f t="shared" si="15"/>
        <v>133.85</v>
      </c>
      <c r="K42" s="7">
        <f t="shared" si="16"/>
        <v>115.50999999999999</v>
      </c>
      <c r="L42" s="7">
        <f t="shared" si="17"/>
        <v>15.877413210977409</v>
      </c>
      <c r="M42" s="7"/>
      <c r="N42" s="7">
        <f>IF(H42=-9999,"",IF(M42&lt;&gt;"", L42*M42, $U$11*L42))</f>
        <v>22.493002054177136</v>
      </c>
      <c r="O42" s="8" t="str">
        <f t="shared" si="11"/>
        <v/>
      </c>
      <c r="P42" s="1"/>
      <c r="Q42" s="12">
        <v>25</v>
      </c>
      <c r="R42" s="47" t="s">
        <v>101</v>
      </c>
      <c r="S42" s="54">
        <v>0</v>
      </c>
      <c r="T42" s="36">
        <v>186.42</v>
      </c>
      <c r="U42" s="34">
        <v>161.38999999999999</v>
      </c>
      <c r="V42" s="34">
        <v>25.38</v>
      </c>
      <c r="X42" s="57" t="str">
        <f t="shared" si="18"/>
        <v>0218</v>
      </c>
    </row>
    <row r="43" spans="1:24" x14ac:dyDescent="0.35">
      <c r="A43" s="12">
        <v>26</v>
      </c>
      <c r="B43" s="12">
        <v>120</v>
      </c>
      <c r="C43" s="12">
        <v>2</v>
      </c>
      <c r="D43" s="12">
        <v>22.5</v>
      </c>
      <c r="E43" s="47" t="s">
        <v>102</v>
      </c>
      <c r="F43" s="53">
        <v>0</v>
      </c>
      <c r="G43" s="53">
        <f t="shared" si="12"/>
        <v>170.94</v>
      </c>
      <c r="H43" s="53">
        <f t="shared" si="13"/>
        <v>148.30000000000001</v>
      </c>
      <c r="I43" s="53">
        <f t="shared" si="14"/>
        <v>25.07</v>
      </c>
      <c r="J43" s="13">
        <f t="shared" si="15"/>
        <v>145.87</v>
      </c>
      <c r="K43" s="7">
        <f t="shared" si="16"/>
        <v>123.23000000000002</v>
      </c>
      <c r="L43" s="7">
        <f t="shared" si="17"/>
        <v>18.372149638886619</v>
      </c>
      <c r="M43" s="7"/>
      <c r="N43" s="7">
        <f>IF(H43=-9999,"",IF(M43&lt;&gt;"", L43*M43, $U$12*L43))</f>
        <v>27.252021958224436</v>
      </c>
      <c r="O43" s="8" t="str">
        <f t="shared" si="11"/>
        <v/>
      </c>
      <c r="P43" s="1"/>
      <c r="Q43" s="12">
        <v>26</v>
      </c>
      <c r="R43" s="47" t="s">
        <v>103</v>
      </c>
      <c r="S43" s="54">
        <v>0</v>
      </c>
      <c r="T43" s="36">
        <v>163.01</v>
      </c>
      <c r="U43" s="34">
        <v>138.47</v>
      </c>
      <c r="V43" s="34">
        <v>25.39</v>
      </c>
      <c r="X43" s="57" t="str">
        <f t="shared" si="18"/>
        <v>015</v>
      </c>
    </row>
    <row r="44" spans="1:24" x14ac:dyDescent="0.35">
      <c r="A44" s="12">
        <v>27</v>
      </c>
      <c r="B44" s="12">
        <v>120</v>
      </c>
      <c r="C44" s="12">
        <v>2</v>
      </c>
      <c r="D44" s="12">
        <v>27.5</v>
      </c>
      <c r="E44" s="47" t="s">
        <v>104</v>
      </c>
      <c r="F44" s="53">
        <v>0</v>
      </c>
      <c r="G44" s="53">
        <f t="shared" si="12"/>
        <v>150.13999999999999</v>
      </c>
      <c r="H44" s="53">
        <f t="shared" si="13"/>
        <v>130.93</v>
      </c>
      <c r="I44" s="53">
        <f t="shared" si="14"/>
        <v>25.16</v>
      </c>
      <c r="J44" s="13">
        <f t="shared" si="15"/>
        <v>124.97999999999999</v>
      </c>
      <c r="K44" s="7">
        <f t="shared" si="16"/>
        <v>105.77000000000001</v>
      </c>
      <c r="L44" s="7">
        <f t="shared" si="17"/>
        <v>18.162049730547395</v>
      </c>
      <c r="M44" s="7"/>
      <c r="N44" s="7">
        <f>IF(H44=-9999,"",IF(M44&lt;&gt;"", L44*M44, $U$13*L44))</f>
        <v>26.456052446884719</v>
      </c>
      <c r="O44" s="8" t="str">
        <f t="shared" si="11"/>
        <v/>
      </c>
      <c r="P44" s="1"/>
      <c r="Q44" s="12">
        <v>27</v>
      </c>
      <c r="R44" s="47" t="s">
        <v>105</v>
      </c>
      <c r="S44" s="54">
        <v>0</v>
      </c>
      <c r="T44" s="36">
        <v>108.04</v>
      </c>
      <c r="U44" s="34">
        <v>96.94</v>
      </c>
      <c r="V44" s="34">
        <v>25.57</v>
      </c>
      <c r="X44" s="57" t="str">
        <f t="shared" si="18"/>
        <v>0285</v>
      </c>
    </row>
    <row r="45" spans="1:24" x14ac:dyDescent="0.35">
      <c r="A45" s="12">
        <v>28</v>
      </c>
      <c r="B45" s="12">
        <v>120</v>
      </c>
      <c r="C45" s="12">
        <v>2</v>
      </c>
      <c r="D45" s="12">
        <v>32.5</v>
      </c>
      <c r="E45" s="47" t="s">
        <v>106</v>
      </c>
      <c r="F45" s="53">
        <v>0</v>
      </c>
      <c r="G45" s="53">
        <f t="shared" si="12"/>
        <v>170.52</v>
      </c>
      <c r="H45" s="53">
        <f t="shared" si="13"/>
        <v>146.94999999999999</v>
      </c>
      <c r="I45" s="53">
        <f t="shared" si="14"/>
        <v>27.5</v>
      </c>
      <c r="J45" s="13">
        <f t="shared" si="15"/>
        <v>143.02000000000001</v>
      </c>
      <c r="K45" s="7">
        <f t="shared" si="16"/>
        <v>119.44999999999999</v>
      </c>
      <c r="L45" s="7">
        <f t="shared" si="17"/>
        <v>19.732105483465904</v>
      </c>
      <c r="M45" s="7"/>
      <c r="N45" s="7">
        <f>IF(H45=-9999,"",IF(M45&lt;&gt;"", L45*M45, $U$14*L45))</f>
        <v>28.545779272658041</v>
      </c>
      <c r="O45" s="8" t="str">
        <f t="shared" si="11"/>
        <v/>
      </c>
      <c r="P45" s="1"/>
      <c r="Q45" s="12">
        <v>28</v>
      </c>
      <c r="R45" s="47" t="s">
        <v>107</v>
      </c>
      <c r="S45" s="54">
        <v>0</v>
      </c>
      <c r="T45" s="36">
        <v>122.24</v>
      </c>
      <c r="U45" s="34">
        <v>107.02</v>
      </c>
      <c r="V45" s="34">
        <v>27.55</v>
      </c>
      <c r="X45" s="57" t="str">
        <f t="shared" si="18"/>
        <v>336</v>
      </c>
    </row>
    <row r="46" spans="1:24" x14ac:dyDescent="0.35">
      <c r="A46" s="12">
        <v>29</v>
      </c>
      <c r="B46" s="12">
        <v>180</v>
      </c>
      <c r="C46" s="12">
        <v>2</v>
      </c>
      <c r="D46" s="12">
        <v>2.5</v>
      </c>
      <c r="E46" s="47" t="s">
        <v>108</v>
      </c>
      <c r="F46" s="53">
        <v>0</v>
      </c>
      <c r="G46" s="53">
        <f t="shared" si="12"/>
        <v>142.38</v>
      </c>
      <c r="H46" s="53">
        <f t="shared" si="13"/>
        <v>126.97</v>
      </c>
      <c r="I46" s="53">
        <f t="shared" si="14"/>
        <v>25.35</v>
      </c>
      <c r="J46" s="13">
        <f t="shared" si="15"/>
        <v>117.03</v>
      </c>
      <c r="K46" s="7">
        <f t="shared" si="16"/>
        <v>101.62</v>
      </c>
      <c r="L46" s="7">
        <f t="shared" si="17"/>
        <v>15.164337728793539</v>
      </c>
      <c r="M46" s="7"/>
      <c r="N46" s="7">
        <f>IF(H46=-9999,"",IF(M46&lt;&gt;"", L46*M46, $U$15*L46))</f>
        <v>21.937741919376098</v>
      </c>
      <c r="O46" s="8" t="str">
        <f t="shared" si="11"/>
        <v/>
      </c>
      <c r="P46" s="1"/>
      <c r="Q46" s="12">
        <v>29</v>
      </c>
      <c r="R46" s="47" t="s">
        <v>109</v>
      </c>
      <c r="S46" s="54">
        <v>0</v>
      </c>
      <c r="T46" s="36">
        <v>171.21</v>
      </c>
      <c r="U46" s="34">
        <v>147.72999999999999</v>
      </c>
      <c r="V46" s="34">
        <v>25.26</v>
      </c>
      <c r="X46" s="57" t="str">
        <f t="shared" si="18"/>
        <v>0164</v>
      </c>
    </row>
    <row r="47" spans="1:24" x14ac:dyDescent="0.35">
      <c r="A47" s="12">
        <v>30</v>
      </c>
      <c r="B47" s="12">
        <v>180</v>
      </c>
      <c r="C47" s="12">
        <v>2</v>
      </c>
      <c r="D47" s="12">
        <v>7.5</v>
      </c>
      <c r="E47" s="47" t="s">
        <v>110</v>
      </c>
      <c r="F47" s="53">
        <v>0</v>
      </c>
      <c r="G47" s="53">
        <f t="shared" si="12"/>
        <v>141.01</v>
      </c>
      <c r="H47" s="53">
        <f t="shared" si="13"/>
        <v>121.79</v>
      </c>
      <c r="I47" s="53">
        <f t="shared" si="14"/>
        <v>25.16</v>
      </c>
      <c r="J47" s="13">
        <f t="shared" si="15"/>
        <v>115.85</v>
      </c>
      <c r="K47" s="7">
        <f t="shared" si="16"/>
        <v>96.63000000000001</v>
      </c>
      <c r="L47" s="7">
        <f t="shared" si="17"/>
        <v>19.890303218462158</v>
      </c>
      <c r="M47" s="7"/>
      <c r="N47" s="7">
        <f>IF(H47=-9999,"",IF(M47&lt;&gt;"", L47*M47, $U$9*L47))</f>
        <v>23.470557797785347</v>
      </c>
      <c r="O47" s="8" t="str">
        <f t="shared" si="11"/>
        <v/>
      </c>
      <c r="P47" s="1"/>
      <c r="Q47" s="12">
        <v>30</v>
      </c>
      <c r="R47" s="47" t="s">
        <v>111</v>
      </c>
      <c r="S47" s="54">
        <v>0</v>
      </c>
      <c r="T47" s="36">
        <v>149.65</v>
      </c>
      <c r="U47" s="34">
        <v>126.96</v>
      </c>
      <c r="V47" s="34">
        <v>25.6</v>
      </c>
      <c r="X47" s="57" t="str">
        <f t="shared" si="18"/>
        <v>082</v>
      </c>
    </row>
    <row r="48" spans="1:24" x14ac:dyDescent="0.35">
      <c r="A48" s="12">
        <v>31</v>
      </c>
      <c r="B48" s="12">
        <v>180</v>
      </c>
      <c r="C48" s="12">
        <v>2</v>
      </c>
      <c r="D48" s="12">
        <v>12.5</v>
      </c>
      <c r="E48" s="47" t="s">
        <v>112</v>
      </c>
      <c r="F48" s="53">
        <v>0</v>
      </c>
      <c r="G48" s="53">
        <f t="shared" si="12"/>
        <v>147.15</v>
      </c>
      <c r="H48" s="53">
        <f t="shared" si="13"/>
        <v>125.76</v>
      </c>
      <c r="I48" s="53">
        <f t="shared" si="14"/>
        <v>25.26</v>
      </c>
      <c r="J48" s="13">
        <f t="shared" si="15"/>
        <v>121.89</v>
      </c>
      <c r="K48" s="7">
        <f t="shared" si="16"/>
        <v>100.5</v>
      </c>
      <c r="L48" s="7">
        <f t="shared" si="17"/>
        <v>21.28358208955224</v>
      </c>
      <c r="M48" s="7"/>
      <c r="N48" s="7">
        <f>IF(H48=-9999,"",IF(M48&lt;&gt;"", L48*M48, $U$10*L48))</f>
        <v>30.009850746268658</v>
      </c>
      <c r="O48" s="8" t="str">
        <f t="shared" si="11"/>
        <v/>
      </c>
      <c r="P48" s="1"/>
      <c r="Q48" s="12">
        <v>31</v>
      </c>
      <c r="R48" s="47" t="s">
        <v>113</v>
      </c>
      <c r="S48" s="54">
        <v>0</v>
      </c>
      <c r="T48" s="36">
        <v>158.83000000000001</v>
      </c>
      <c r="U48" s="34">
        <v>139.43</v>
      </c>
      <c r="V48" s="34">
        <v>25.59</v>
      </c>
      <c r="X48" s="57" t="str">
        <f t="shared" si="18"/>
        <v>0163</v>
      </c>
    </row>
    <row r="49" spans="1:24" x14ac:dyDescent="0.35">
      <c r="A49" s="12">
        <v>32</v>
      </c>
      <c r="B49" s="12">
        <v>180</v>
      </c>
      <c r="C49" s="12">
        <v>2</v>
      </c>
      <c r="D49" s="12">
        <v>17.5</v>
      </c>
      <c r="E49" s="47" t="s">
        <v>114</v>
      </c>
      <c r="F49" s="53">
        <v>0</v>
      </c>
      <c r="G49" s="53">
        <f t="shared" si="12"/>
        <v>150.05000000000001</v>
      </c>
      <c r="H49" s="53">
        <f t="shared" si="13"/>
        <v>128.35</v>
      </c>
      <c r="I49" s="53">
        <f t="shared" si="14"/>
        <v>25.33</v>
      </c>
      <c r="J49" s="13">
        <f t="shared" si="15"/>
        <v>124.72000000000001</v>
      </c>
      <c r="K49" s="7">
        <f t="shared" si="16"/>
        <v>103.02</v>
      </c>
      <c r="L49" s="7">
        <f t="shared" si="17"/>
        <v>21.063871092991672</v>
      </c>
      <c r="M49" s="7"/>
      <c r="N49" s="7">
        <f>IF(H49=-9999,"",IF(M49&lt;&gt;"", L49*M49, $U$11*L49))</f>
        <v>29.84048405542616</v>
      </c>
      <c r="O49" s="8" t="str">
        <f t="shared" si="11"/>
        <v/>
      </c>
      <c r="P49" s="1"/>
      <c r="Q49" s="12">
        <v>32</v>
      </c>
      <c r="R49" s="47" t="s">
        <v>115</v>
      </c>
      <c r="S49" s="54">
        <v>0</v>
      </c>
      <c r="T49" s="36">
        <v>118.64</v>
      </c>
      <c r="U49" s="34">
        <v>110.01</v>
      </c>
      <c r="V49" s="34">
        <v>25.64</v>
      </c>
      <c r="X49" s="57" t="str">
        <f t="shared" si="18"/>
        <v>468</v>
      </c>
    </row>
    <row r="50" spans="1:24" x14ac:dyDescent="0.35">
      <c r="A50" s="12">
        <v>33</v>
      </c>
      <c r="B50" s="12">
        <v>180</v>
      </c>
      <c r="C50" s="12">
        <v>2</v>
      </c>
      <c r="D50" s="12">
        <v>22.5</v>
      </c>
      <c r="E50" s="47" t="s">
        <v>116</v>
      </c>
      <c r="F50" s="53">
        <v>0</v>
      </c>
      <c r="G50" s="53">
        <f t="shared" si="12"/>
        <v>139.72</v>
      </c>
      <c r="H50" s="53">
        <f t="shared" si="13"/>
        <v>122.45</v>
      </c>
      <c r="I50" s="53">
        <f t="shared" si="14"/>
        <v>25.32</v>
      </c>
      <c r="J50" s="13">
        <f t="shared" si="15"/>
        <v>114.4</v>
      </c>
      <c r="K50" s="7">
        <f t="shared" si="16"/>
        <v>97.13</v>
      </c>
      <c r="L50" s="7">
        <f t="shared" si="17"/>
        <v>17.78029445073614</v>
      </c>
      <c r="M50" s="7"/>
      <c r="N50" s="7">
        <f>IF(H50=-9999,"",IF(M50&lt;&gt;"", L50*M50, $U$12*L50))</f>
        <v>26.374103429331843</v>
      </c>
      <c r="O50" s="8" t="str">
        <f t="shared" si="11"/>
        <v/>
      </c>
      <c r="P50" s="1"/>
      <c r="Q50" s="12">
        <v>33</v>
      </c>
      <c r="R50" s="47" t="s">
        <v>117</v>
      </c>
      <c r="S50" s="54">
        <v>0</v>
      </c>
      <c r="T50" s="36">
        <v>177.02</v>
      </c>
      <c r="U50" s="34">
        <v>151.76</v>
      </c>
      <c r="V50" s="34">
        <v>27.32</v>
      </c>
      <c r="X50" s="57" t="str">
        <f t="shared" si="18"/>
        <v>102</v>
      </c>
    </row>
    <row r="51" spans="1:24" x14ac:dyDescent="0.35">
      <c r="A51" s="12">
        <v>34</v>
      </c>
      <c r="B51" s="12">
        <v>180</v>
      </c>
      <c r="C51" s="12">
        <v>2</v>
      </c>
      <c r="D51" s="12">
        <v>27.5</v>
      </c>
      <c r="E51" s="47" t="s">
        <v>118</v>
      </c>
      <c r="F51" s="53">
        <v>0</v>
      </c>
      <c r="G51" s="53">
        <f t="shared" si="12"/>
        <v>147.21</v>
      </c>
      <c r="H51" s="53">
        <f t="shared" si="13"/>
        <v>128.1</v>
      </c>
      <c r="I51" s="53">
        <f t="shared" si="14"/>
        <v>25.2</v>
      </c>
      <c r="J51" s="13">
        <f t="shared" si="15"/>
        <v>122.01</v>
      </c>
      <c r="K51" s="7">
        <f t="shared" si="16"/>
        <v>102.89999999999999</v>
      </c>
      <c r="L51" s="7">
        <f t="shared" si="17"/>
        <v>18.571428571428587</v>
      </c>
      <c r="M51" s="7"/>
      <c r="N51" s="7">
        <f>IF(H51=-9999,"",IF(M51&lt;&gt;"", L51*M51, $U$13*L51))</f>
        <v>27.052380958571451</v>
      </c>
      <c r="O51" s="8" t="str">
        <f t="shared" si="11"/>
        <v/>
      </c>
      <c r="P51" s="1"/>
      <c r="Q51" s="12">
        <v>34</v>
      </c>
      <c r="R51" s="47" t="s">
        <v>119</v>
      </c>
      <c r="S51" s="54">
        <v>0</v>
      </c>
      <c r="T51" s="36">
        <v>158.59</v>
      </c>
      <c r="U51" s="34">
        <v>136.44999999999999</v>
      </c>
      <c r="V51" s="34">
        <v>25.59</v>
      </c>
      <c r="X51" s="57" t="str">
        <f t="shared" si="18"/>
        <v>0223</v>
      </c>
    </row>
    <row r="52" spans="1:24" x14ac:dyDescent="0.35">
      <c r="A52" s="12">
        <v>35</v>
      </c>
      <c r="B52" s="12">
        <v>180</v>
      </c>
      <c r="C52" s="12">
        <v>2</v>
      </c>
      <c r="D52" s="12">
        <v>32.5</v>
      </c>
      <c r="E52" s="47" t="s">
        <v>120</v>
      </c>
      <c r="F52" s="53">
        <v>0</v>
      </c>
      <c r="G52" s="53">
        <f t="shared" si="12"/>
        <v>163.84</v>
      </c>
      <c r="H52" s="53">
        <f t="shared" si="13"/>
        <v>142.63</v>
      </c>
      <c r="I52" s="53">
        <f t="shared" si="14"/>
        <v>25.19</v>
      </c>
      <c r="J52" s="13">
        <f t="shared" si="15"/>
        <v>138.65</v>
      </c>
      <c r="K52" s="7">
        <f t="shared" si="16"/>
        <v>117.44</v>
      </c>
      <c r="L52" s="7">
        <f t="shared" si="17"/>
        <v>18.060286103542243</v>
      </c>
      <c r="M52" s="7"/>
      <c r="N52" s="7">
        <f>IF(H52=-9999,"",IF(M52&lt;&gt;"", L52*M52, $U$14*L52))</f>
        <v>26.127213902477873</v>
      </c>
      <c r="O52" s="8" t="str">
        <f t="shared" si="11"/>
        <v/>
      </c>
      <c r="P52" s="1"/>
      <c r="Q52" s="12">
        <v>35</v>
      </c>
      <c r="R52" s="47" t="s">
        <v>121</v>
      </c>
      <c r="S52" s="54">
        <v>0</v>
      </c>
      <c r="T52" s="36">
        <v>144.68</v>
      </c>
      <c r="U52" s="34">
        <v>122.88</v>
      </c>
      <c r="V52" s="34">
        <v>25.47</v>
      </c>
      <c r="X52" s="57" t="str">
        <f t="shared" si="18"/>
        <v>0155</v>
      </c>
    </row>
    <row r="53" spans="1:24" x14ac:dyDescent="0.35">
      <c r="A53" s="12">
        <v>36</v>
      </c>
      <c r="B53" s="12">
        <v>240</v>
      </c>
      <c r="C53" s="12">
        <v>2</v>
      </c>
      <c r="D53" s="12">
        <v>2.5</v>
      </c>
      <c r="E53" s="47" t="s">
        <v>122</v>
      </c>
      <c r="F53" s="53">
        <v>0</v>
      </c>
      <c r="G53" s="53">
        <f t="shared" si="12"/>
        <v>121.37</v>
      </c>
      <c r="H53" s="53">
        <f t="shared" si="13"/>
        <v>115.27</v>
      </c>
      <c r="I53" s="53">
        <f t="shared" si="14"/>
        <v>25.32</v>
      </c>
      <c r="J53" s="13">
        <f t="shared" si="15"/>
        <v>96.050000000000011</v>
      </c>
      <c r="K53" s="7">
        <f t="shared" si="16"/>
        <v>89.949999999999989</v>
      </c>
      <c r="L53" s="7">
        <f t="shared" si="17"/>
        <v>6.7815453029461068</v>
      </c>
      <c r="M53" s="7"/>
      <c r="N53" s="7">
        <f>IF(H53=-9999,"",IF(M53&lt;&gt;"", L53*M53, $U$15*L53))</f>
        <v>9.8106355405225489</v>
      </c>
      <c r="O53" s="8" t="str">
        <f t="shared" si="11"/>
        <v/>
      </c>
      <c r="P53" s="1"/>
      <c r="Q53" s="12">
        <v>36</v>
      </c>
      <c r="R53" s="47" t="s">
        <v>123</v>
      </c>
      <c r="S53" s="54">
        <v>0</v>
      </c>
      <c r="T53" s="36">
        <v>119.65</v>
      </c>
      <c r="U53" s="34">
        <v>110.75</v>
      </c>
      <c r="V53" s="34">
        <v>25.3</v>
      </c>
      <c r="X53" s="57" t="str">
        <f t="shared" si="18"/>
        <v>08</v>
      </c>
    </row>
    <row r="54" spans="1:24" x14ac:dyDescent="0.35">
      <c r="A54" s="12">
        <v>37</v>
      </c>
      <c r="B54" s="12">
        <v>240</v>
      </c>
      <c r="C54" s="12">
        <v>2</v>
      </c>
      <c r="D54" s="12">
        <v>7.5</v>
      </c>
      <c r="E54" s="47" t="s">
        <v>124</v>
      </c>
      <c r="F54" s="53">
        <v>0</v>
      </c>
      <c r="G54" s="53">
        <f t="shared" si="12"/>
        <v>162.05000000000001</v>
      </c>
      <c r="H54" s="53">
        <f t="shared" si="13"/>
        <v>147.85</v>
      </c>
      <c r="I54" s="53">
        <f t="shared" si="14"/>
        <v>25.62</v>
      </c>
      <c r="J54" s="13">
        <f t="shared" si="15"/>
        <v>136.43</v>
      </c>
      <c r="K54" s="7">
        <f t="shared" si="16"/>
        <v>122.22999999999999</v>
      </c>
      <c r="L54" s="7">
        <f t="shared" si="17"/>
        <v>11.6174425263847</v>
      </c>
      <c r="M54" s="7"/>
      <c r="N54" s="7">
        <f>IF(H54=-9999,"",IF(M54&lt;&gt;"", L54*M54, $U$9*L54))</f>
        <v>13.708582181133945</v>
      </c>
      <c r="O54" s="8" t="str">
        <f t="shared" si="11"/>
        <v/>
      </c>
      <c r="P54" s="1"/>
      <c r="Q54" s="12">
        <v>37</v>
      </c>
      <c r="R54" s="47" t="s">
        <v>125</v>
      </c>
      <c r="S54" s="54">
        <v>0</v>
      </c>
      <c r="T54" s="36">
        <v>117.78</v>
      </c>
      <c r="U54" s="34">
        <v>103.31</v>
      </c>
      <c r="V54" s="34">
        <v>25.63</v>
      </c>
      <c r="X54" s="57" t="str">
        <f t="shared" si="18"/>
        <v>0295</v>
      </c>
    </row>
    <row r="55" spans="1:24" x14ac:dyDescent="0.35">
      <c r="A55" s="12">
        <v>38</v>
      </c>
      <c r="B55" s="12">
        <v>240</v>
      </c>
      <c r="C55" s="12">
        <v>2</v>
      </c>
      <c r="D55" s="12">
        <v>12.5</v>
      </c>
      <c r="E55" s="47" t="s">
        <v>126</v>
      </c>
      <c r="F55" s="53">
        <v>0</v>
      </c>
      <c r="G55" s="53">
        <f t="shared" si="12"/>
        <v>162.63</v>
      </c>
      <c r="H55" s="53">
        <f t="shared" si="13"/>
        <v>146.75</v>
      </c>
      <c r="I55" s="53">
        <f t="shared" si="14"/>
        <v>25.44</v>
      </c>
      <c r="J55" s="13">
        <f t="shared" si="15"/>
        <v>137.19</v>
      </c>
      <c r="K55" s="7">
        <f t="shared" si="16"/>
        <v>121.31</v>
      </c>
      <c r="L55" s="7">
        <f t="shared" si="17"/>
        <v>13.090429478196352</v>
      </c>
      <c r="M55" s="7"/>
      <c r="N55" s="7">
        <f>IF(H55=-9999,"",IF(M55&lt;&gt;"", L55*M55, $U$10*L55))</f>
        <v>18.457505564256856</v>
      </c>
      <c r="O55" s="8" t="str">
        <f t="shared" si="11"/>
        <v/>
      </c>
      <c r="P55" s="1"/>
      <c r="Q55" s="12">
        <v>38</v>
      </c>
      <c r="R55" s="47" t="s">
        <v>127</v>
      </c>
      <c r="S55" s="54">
        <v>0</v>
      </c>
      <c r="T55" s="36">
        <v>167.36</v>
      </c>
      <c r="U55" s="34">
        <v>143.75</v>
      </c>
      <c r="V55" s="34">
        <v>25.49</v>
      </c>
      <c r="X55" s="57" t="str">
        <f t="shared" si="18"/>
        <v>0338</v>
      </c>
    </row>
    <row r="56" spans="1:24" x14ac:dyDescent="0.35">
      <c r="A56" s="12">
        <v>39</v>
      </c>
      <c r="B56" s="12">
        <v>240</v>
      </c>
      <c r="C56" s="12">
        <v>2</v>
      </c>
      <c r="D56" s="12">
        <v>17.5</v>
      </c>
      <c r="E56" s="47" t="s">
        <v>128</v>
      </c>
      <c r="F56" s="53">
        <v>0</v>
      </c>
      <c r="G56" s="53">
        <f t="shared" si="12"/>
        <v>137.22</v>
      </c>
      <c r="H56" s="53">
        <f t="shared" si="13"/>
        <v>123.32</v>
      </c>
      <c r="I56" s="53">
        <f t="shared" si="14"/>
        <v>25.65</v>
      </c>
      <c r="J56" s="13">
        <f t="shared" si="15"/>
        <v>111.57</v>
      </c>
      <c r="K56" s="7">
        <f t="shared" si="16"/>
        <v>97.669999999999987</v>
      </c>
      <c r="L56" s="7">
        <f t="shared" si="17"/>
        <v>14.23159619125628</v>
      </c>
      <c r="M56" s="7"/>
      <c r="N56" s="7">
        <f>IF(H56=-9999,"",IF(M56&lt;&gt;"", L56*M56, $U$11*L56))</f>
        <v>20.16142794235693</v>
      </c>
      <c r="O56" s="8" t="str">
        <f t="shared" si="11"/>
        <v/>
      </c>
      <c r="P56" s="1"/>
      <c r="Q56" s="12">
        <v>39</v>
      </c>
      <c r="R56" s="47" t="s">
        <v>129</v>
      </c>
      <c r="S56" s="54">
        <v>0</v>
      </c>
      <c r="T56" s="36">
        <v>117.43</v>
      </c>
      <c r="U56" s="34">
        <v>110.73</v>
      </c>
      <c r="V56" s="34">
        <v>25.4</v>
      </c>
      <c r="X56" s="57" t="str">
        <f t="shared" si="18"/>
        <v>0339</v>
      </c>
    </row>
    <row r="57" spans="1:24" x14ac:dyDescent="0.35">
      <c r="A57" s="12">
        <v>40</v>
      </c>
      <c r="B57" s="12">
        <v>240</v>
      </c>
      <c r="C57" s="12">
        <v>2</v>
      </c>
      <c r="D57" s="12">
        <v>22.5</v>
      </c>
      <c r="E57" s="47" t="s">
        <v>130</v>
      </c>
      <c r="F57" s="53">
        <v>0</v>
      </c>
      <c r="G57" s="53">
        <f t="shared" si="12"/>
        <v>166.63</v>
      </c>
      <c r="H57" s="53">
        <f t="shared" si="13"/>
        <v>148.94999999999999</v>
      </c>
      <c r="I57" s="53">
        <f t="shared" si="14"/>
        <v>25.48</v>
      </c>
      <c r="J57" s="13">
        <f t="shared" si="15"/>
        <v>141.15</v>
      </c>
      <c r="K57" s="7">
        <f t="shared" si="16"/>
        <v>123.46999999999998</v>
      </c>
      <c r="L57" s="7">
        <f t="shared" si="17"/>
        <v>14.319267838341315</v>
      </c>
      <c r="M57" s="7"/>
      <c r="N57" s="7">
        <f>IF(H57=-9999,"",IF(M57&lt;&gt;"", L57*M57, $U$12*L57))</f>
        <v>21.240247288766529</v>
      </c>
      <c r="O57" s="8" t="str">
        <f t="shared" si="11"/>
        <v/>
      </c>
      <c r="P57" s="1"/>
      <c r="Q57" s="12">
        <v>40</v>
      </c>
      <c r="R57" s="47" t="s">
        <v>131</v>
      </c>
      <c r="S57" s="54">
        <v>0</v>
      </c>
      <c r="T57" s="36">
        <v>128.19999999999999</v>
      </c>
      <c r="U57" s="34">
        <v>113.85</v>
      </c>
      <c r="V57" s="34">
        <v>25.51</v>
      </c>
      <c r="X57" s="57" t="str">
        <f t="shared" si="18"/>
        <v>020</v>
      </c>
    </row>
    <row r="58" spans="1:24" x14ac:dyDescent="0.35">
      <c r="A58" s="12">
        <v>41</v>
      </c>
      <c r="B58" s="12">
        <v>240</v>
      </c>
      <c r="C58" s="12">
        <v>2</v>
      </c>
      <c r="D58" s="12">
        <v>27.5</v>
      </c>
      <c r="E58" s="47" t="s">
        <v>132</v>
      </c>
      <c r="F58" s="53">
        <v>0</v>
      </c>
      <c r="G58" s="53">
        <f t="shared" si="12"/>
        <v>180.79</v>
      </c>
      <c r="H58" s="53">
        <f t="shared" si="13"/>
        <v>160.4</v>
      </c>
      <c r="I58" s="53">
        <f t="shared" si="14"/>
        <v>24.86</v>
      </c>
      <c r="J58" s="13">
        <f t="shared" si="15"/>
        <v>155.93</v>
      </c>
      <c r="K58" s="7">
        <f t="shared" si="16"/>
        <v>135.54000000000002</v>
      </c>
      <c r="L58" s="7">
        <f t="shared" si="17"/>
        <v>15.043529585362242</v>
      </c>
      <c r="M58" s="7"/>
      <c r="N58" s="7">
        <f>IF(H58=-9999,"",IF(M58&lt;&gt;"", L58*M58, $U$13*L58))</f>
        <v>21.913408101025507</v>
      </c>
      <c r="O58" s="8" t="str">
        <f t="shared" si="11"/>
        <v/>
      </c>
      <c r="P58" s="1"/>
      <c r="Q58" s="12">
        <v>41</v>
      </c>
      <c r="R58" s="47" t="s">
        <v>133</v>
      </c>
      <c r="S58" s="54">
        <v>0</v>
      </c>
      <c r="T58" s="36">
        <v>150.52000000000001</v>
      </c>
      <c r="U58" s="34">
        <v>128.41999999999999</v>
      </c>
      <c r="V58" s="34">
        <v>25.5</v>
      </c>
      <c r="X58" s="57" t="str">
        <f t="shared" si="18"/>
        <v>0246</v>
      </c>
    </row>
    <row r="59" spans="1:24" x14ac:dyDescent="0.35">
      <c r="A59" s="12">
        <v>42</v>
      </c>
      <c r="B59" s="12">
        <v>240</v>
      </c>
      <c r="C59" s="12">
        <v>2</v>
      </c>
      <c r="D59" s="12">
        <v>32.5</v>
      </c>
      <c r="E59" s="47" t="s">
        <v>134</v>
      </c>
      <c r="F59" s="53">
        <v>0</v>
      </c>
      <c r="G59" s="53">
        <f t="shared" si="12"/>
        <v>130.99</v>
      </c>
      <c r="H59" s="53">
        <f t="shared" si="13"/>
        <v>117.07</v>
      </c>
      <c r="I59" s="53">
        <f t="shared" si="14"/>
        <v>25.27</v>
      </c>
      <c r="J59" s="13">
        <f t="shared" si="15"/>
        <v>105.72000000000001</v>
      </c>
      <c r="K59" s="7">
        <f t="shared" si="16"/>
        <v>91.8</v>
      </c>
      <c r="L59" s="7">
        <f t="shared" si="17"/>
        <v>15.163398692810476</v>
      </c>
      <c r="M59" s="7"/>
      <c r="N59" s="7">
        <f>IF(H59=-9999,"",IF(M59&lt;&gt;"", L59*M59, $U$14*L59))</f>
        <v>21.936383447320289</v>
      </c>
      <c r="O59" s="8" t="str">
        <f>IF(H59=1,1-M59/$B$4,"")</f>
        <v/>
      </c>
      <c r="P59" s="1"/>
      <c r="Q59" s="12">
        <v>42</v>
      </c>
      <c r="R59" s="47" t="s">
        <v>135</v>
      </c>
      <c r="S59" s="54">
        <v>0</v>
      </c>
      <c r="T59" s="36">
        <v>138.94</v>
      </c>
      <c r="U59" s="34">
        <v>121.44</v>
      </c>
      <c r="V59" s="34">
        <v>25</v>
      </c>
      <c r="X59" s="57" t="str">
        <f t="shared" si="18"/>
        <v>0124</v>
      </c>
    </row>
    <row r="60" spans="1:24" x14ac:dyDescent="0.35">
      <c r="A60" s="12">
        <v>43</v>
      </c>
      <c r="B60" s="12">
        <v>300</v>
      </c>
      <c r="C60" s="12">
        <v>2</v>
      </c>
      <c r="D60" s="12">
        <v>2.5</v>
      </c>
      <c r="E60" s="47" t="s">
        <v>136</v>
      </c>
      <c r="F60" s="53">
        <v>0</v>
      </c>
      <c r="G60" s="53">
        <f t="shared" si="12"/>
        <v>130.80000000000001</v>
      </c>
      <c r="H60" s="53">
        <f t="shared" si="13"/>
        <v>123</v>
      </c>
      <c r="I60" s="53">
        <f t="shared" si="14"/>
        <v>25.12</v>
      </c>
      <c r="J60" s="13">
        <f t="shared" si="15"/>
        <v>105.68</v>
      </c>
      <c r="K60" s="7">
        <f t="shared" si="16"/>
        <v>97.88</v>
      </c>
      <c r="L60" s="7">
        <f t="shared" si="17"/>
        <v>7.9689415610952299</v>
      </c>
      <c r="M60" s="7"/>
      <c r="N60" s="7">
        <f>IF(H60=-9999,"",IF(M60&lt;&gt;"", L60*M60, $U$15*L60))</f>
        <v>11.528402127707412</v>
      </c>
      <c r="O60" s="8" t="str">
        <f t="shared" ref="O60:O66" si="19">IF(H60=1,1-M60/$B$4,"")</f>
        <v/>
      </c>
      <c r="P60" s="1"/>
      <c r="Q60" s="12">
        <v>43</v>
      </c>
      <c r="R60" s="47" t="s">
        <v>137</v>
      </c>
      <c r="S60" s="54">
        <v>0</v>
      </c>
      <c r="T60" s="36">
        <v>132.05000000000001</v>
      </c>
      <c r="U60" s="34">
        <v>110.64</v>
      </c>
      <c r="V60" s="34">
        <v>25.67</v>
      </c>
      <c r="X60" s="57" t="str">
        <f t="shared" si="18"/>
        <v>0319</v>
      </c>
    </row>
    <row r="61" spans="1:24" x14ac:dyDescent="0.35">
      <c r="A61" s="12">
        <v>44</v>
      </c>
      <c r="B61" s="12">
        <v>300</v>
      </c>
      <c r="C61" s="12">
        <v>2</v>
      </c>
      <c r="D61" s="12">
        <v>7.5</v>
      </c>
      <c r="E61" s="47" t="s">
        <v>138</v>
      </c>
      <c r="F61" s="53">
        <v>0</v>
      </c>
      <c r="G61" s="53">
        <f t="shared" si="12"/>
        <v>138.57</v>
      </c>
      <c r="H61" s="53">
        <f t="shared" si="13"/>
        <v>124.39</v>
      </c>
      <c r="I61" s="53">
        <f t="shared" si="14"/>
        <v>25.08</v>
      </c>
      <c r="J61" s="13">
        <f t="shared" si="15"/>
        <v>113.49</v>
      </c>
      <c r="K61" s="7">
        <f t="shared" si="16"/>
        <v>99.31</v>
      </c>
      <c r="L61" s="7">
        <f t="shared" si="17"/>
        <v>14.278521800422912</v>
      </c>
      <c r="M61" s="7"/>
      <c r="N61" s="7">
        <f>IF(H61=-9999,"",IF(M61&lt;&gt;"", L61*M61, $U$9*L61))</f>
        <v>16.848655724499036</v>
      </c>
      <c r="O61" s="8" t="str">
        <f t="shared" si="19"/>
        <v/>
      </c>
      <c r="P61" s="1"/>
      <c r="Q61" s="12">
        <v>44</v>
      </c>
      <c r="R61" s="47" t="s">
        <v>139</v>
      </c>
      <c r="S61" s="54">
        <v>0</v>
      </c>
      <c r="T61" s="36">
        <v>144.69999999999999</v>
      </c>
      <c r="U61" s="34">
        <v>129.12</v>
      </c>
      <c r="V61" s="34">
        <v>25.8</v>
      </c>
      <c r="X61" s="57" t="str">
        <f t="shared" si="18"/>
        <v>20</v>
      </c>
    </row>
    <row r="62" spans="1:24" x14ac:dyDescent="0.35">
      <c r="A62" s="12">
        <v>45</v>
      </c>
      <c r="B62" s="12">
        <v>300</v>
      </c>
      <c r="C62" s="12">
        <v>2</v>
      </c>
      <c r="D62" s="12">
        <v>12.5</v>
      </c>
      <c r="E62" s="47" t="s">
        <v>140</v>
      </c>
      <c r="F62" s="53">
        <v>0</v>
      </c>
      <c r="G62" s="53">
        <f t="shared" si="12"/>
        <v>133.38</v>
      </c>
      <c r="H62" s="53">
        <f t="shared" si="13"/>
        <v>116.05</v>
      </c>
      <c r="I62" s="53">
        <f t="shared" si="14"/>
        <v>25.7</v>
      </c>
      <c r="J62" s="13">
        <f t="shared" si="15"/>
        <v>107.67999999999999</v>
      </c>
      <c r="K62" s="7">
        <f t="shared" si="16"/>
        <v>90.35</v>
      </c>
      <c r="L62" s="7">
        <f t="shared" si="17"/>
        <v>19.180962921970117</v>
      </c>
      <c r="M62" s="7"/>
      <c r="N62" s="7">
        <f>IF(H62=-9999,"",IF(M62&lt;&gt;"", L62*M62, $U$10*L62))</f>
        <v>27.045157719977865</v>
      </c>
      <c r="O62" s="8" t="str">
        <f t="shared" si="19"/>
        <v/>
      </c>
      <c r="P62" s="1"/>
      <c r="Q62" s="12">
        <v>45</v>
      </c>
      <c r="R62" s="47" t="s">
        <v>141</v>
      </c>
      <c r="S62" s="54">
        <v>0</v>
      </c>
      <c r="T62" s="36">
        <v>162.87</v>
      </c>
      <c r="U62" s="34">
        <v>138.82</v>
      </c>
      <c r="V62" s="34">
        <v>25.64</v>
      </c>
      <c r="X62" s="57" t="str">
        <f t="shared" si="18"/>
        <v>0146</v>
      </c>
    </row>
    <row r="63" spans="1:24" x14ac:dyDescent="0.35">
      <c r="A63" s="12">
        <v>46</v>
      </c>
      <c r="B63" s="12">
        <v>300</v>
      </c>
      <c r="C63" s="12">
        <v>2</v>
      </c>
      <c r="D63" s="12">
        <v>17.5</v>
      </c>
      <c r="E63" s="47" t="s">
        <v>142</v>
      </c>
      <c r="F63" s="53">
        <v>0</v>
      </c>
      <c r="G63" s="53">
        <f t="shared" si="12"/>
        <v>151.63999999999999</v>
      </c>
      <c r="H63" s="53">
        <f t="shared" si="13"/>
        <v>132.74</v>
      </c>
      <c r="I63" s="53">
        <f t="shared" si="14"/>
        <v>27.51</v>
      </c>
      <c r="J63" s="13">
        <f t="shared" si="15"/>
        <v>124.12999999999998</v>
      </c>
      <c r="K63" s="7">
        <f t="shared" si="16"/>
        <v>105.23</v>
      </c>
      <c r="L63" s="7">
        <f t="shared" si="17"/>
        <v>17.960657607146231</v>
      </c>
      <c r="M63" s="7"/>
      <c r="N63" s="7">
        <f>IF(H63=-9999,"",IF(M63&lt;&gt;"", L63*M63, $U$11*L63))</f>
        <v>25.444264949444047</v>
      </c>
      <c r="O63" s="8" t="str">
        <f t="shared" si="19"/>
        <v/>
      </c>
      <c r="P63" s="1"/>
      <c r="Q63" s="12">
        <v>46</v>
      </c>
      <c r="R63" s="47" t="s">
        <v>143</v>
      </c>
      <c r="S63" s="54">
        <v>0</v>
      </c>
      <c r="T63" s="36">
        <v>103.51</v>
      </c>
      <c r="U63" s="34">
        <v>97.89</v>
      </c>
      <c r="V63" s="34">
        <v>25.54</v>
      </c>
      <c r="X63" s="57" t="str">
        <f t="shared" si="18"/>
        <v>390</v>
      </c>
    </row>
    <row r="64" spans="1:24" x14ac:dyDescent="0.35">
      <c r="A64" s="12">
        <v>47</v>
      </c>
      <c r="B64" s="12">
        <v>300</v>
      </c>
      <c r="C64" s="12">
        <v>2</v>
      </c>
      <c r="D64" s="12">
        <v>22.5</v>
      </c>
      <c r="E64" s="47" t="s">
        <v>144</v>
      </c>
      <c r="F64" s="53">
        <v>0</v>
      </c>
      <c r="G64" s="53">
        <f t="shared" si="12"/>
        <v>159.77000000000001</v>
      </c>
      <c r="H64" s="53">
        <f t="shared" si="13"/>
        <v>141.4</v>
      </c>
      <c r="I64" s="53">
        <f t="shared" si="14"/>
        <v>25.49</v>
      </c>
      <c r="J64" s="13">
        <f t="shared" si="15"/>
        <v>134.28</v>
      </c>
      <c r="K64" s="7">
        <f t="shared" si="16"/>
        <v>115.91000000000001</v>
      </c>
      <c r="L64" s="7">
        <f t="shared" si="17"/>
        <v>15.848503148994899</v>
      </c>
      <c r="M64" s="7"/>
      <c r="N64" s="7">
        <f>IF(H64=-9999,"",IF(M64&lt;&gt;"", L64*M64, $U$12*L64))</f>
        <v>23.508612999059601</v>
      </c>
      <c r="O64" s="8" t="str">
        <f t="shared" si="19"/>
        <v/>
      </c>
      <c r="P64" s="1"/>
      <c r="Q64" s="12">
        <v>47</v>
      </c>
      <c r="R64" s="47" t="s">
        <v>145</v>
      </c>
      <c r="S64" s="54">
        <v>0</v>
      </c>
      <c r="T64" s="21">
        <v>186.45</v>
      </c>
      <c r="U64" s="34">
        <v>158.22999999999999</v>
      </c>
      <c r="V64" s="34">
        <v>25.29</v>
      </c>
      <c r="X64" s="57" t="str">
        <f t="shared" si="18"/>
        <v>0274</v>
      </c>
    </row>
    <row r="65" spans="1:24" x14ac:dyDescent="0.35">
      <c r="A65" s="12">
        <v>48</v>
      </c>
      <c r="B65" s="12">
        <v>300</v>
      </c>
      <c r="C65" s="12">
        <v>2</v>
      </c>
      <c r="D65" s="12">
        <v>27.5</v>
      </c>
      <c r="E65" s="47" t="s">
        <v>146</v>
      </c>
      <c r="F65" s="53">
        <v>0</v>
      </c>
      <c r="G65" s="53">
        <f t="shared" si="12"/>
        <v>130.85</v>
      </c>
      <c r="H65" s="53">
        <f t="shared" si="13"/>
        <v>114.47</v>
      </c>
      <c r="I65" s="53">
        <f t="shared" si="14"/>
        <v>26.3</v>
      </c>
      <c r="J65" s="13">
        <f t="shared" si="15"/>
        <v>104.55</v>
      </c>
      <c r="K65" s="7">
        <f t="shared" si="16"/>
        <v>88.17</v>
      </c>
      <c r="L65" s="7">
        <f t="shared" si="17"/>
        <v>18.577747533174545</v>
      </c>
      <c r="M65" s="7"/>
      <c r="N65" s="7">
        <f>IF(H65=-9999,"",IF(M65&lt;&gt;"", L65*M65, $U$13*L65))</f>
        <v>27.061585579516834</v>
      </c>
      <c r="O65" s="8" t="str">
        <f t="shared" si="19"/>
        <v/>
      </c>
      <c r="P65" s="1"/>
      <c r="Q65" s="12">
        <v>48</v>
      </c>
      <c r="R65" s="47" t="s">
        <v>147</v>
      </c>
      <c r="S65" s="54">
        <v>0</v>
      </c>
      <c r="T65" s="21">
        <v>125.93</v>
      </c>
      <c r="U65" s="34">
        <v>111.28</v>
      </c>
      <c r="V65" s="34">
        <v>25.47</v>
      </c>
      <c r="X65" s="57" t="str">
        <f t="shared" si="18"/>
        <v>389</v>
      </c>
    </row>
    <row r="66" spans="1:24" x14ac:dyDescent="0.35">
      <c r="A66" s="12">
        <v>49</v>
      </c>
      <c r="B66" s="12">
        <v>300</v>
      </c>
      <c r="C66" s="12">
        <v>2</v>
      </c>
      <c r="D66" s="12">
        <v>32.5</v>
      </c>
      <c r="E66" s="47" t="s">
        <v>148</v>
      </c>
      <c r="F66" s="53">
        <v>0</v>
      </c>
      <c r="G66" s="53">
        <f t="shared" si="12"/>
        <v>164.14</v>
      </c>
      <c r="H66" s="53">
        <f t="shared" si="13"/>
        <v>143.02000000000001</v>
      </c>
      <c r="I66" s="53">
        <f t="shared" si="14"/>
        <v>27.37</v>
      </c>
      <c r="J66" s="13">
        <f t="shared" si="15"/>
        <v>136.76999999999998</v>
      </c>
      <c r="K66" s="7">
        <f t="shared" si="16"/>
        <v>115.65</v>
      </c>
      <c r="L66" s="7">
        <f t="shared" si="17"/>
        <v>18.261997405966255</v>
      </c>
      <c r="M66" s="7"/>
      <c r="N66" s="7">
        <f>IF(H66=-9999,"",IF(M66&lt;&gt;"", L66*M66, $U$14*L66))</f>
        <v>26.419022920051848</v>
      </c>
      <c r="O66" s="8" t="str">
        <f t="shared" si="19"/>
        <v/>
      </c>
      <c r="P66" s="1"/>
      <c r="Q66" s="12">
        <v>49</v>
      </c>
      <c r="R66" s="47" t="s">
        <v>149</v>
      </c>
      <c r="S66" s="54">
        <v>0</v>
      </c>
      <c r="T66" s="21">
        <v>149.35</v>
      </c>
      <c r="U66" s="34">
        <v>133.62</v>
      </c>
      <c r="V66" s="34">
        <v>25.4</v>
      </c>
      <c r="X66" s="57" t="str">
        <f t="shared" si="18"/>
        <v>556</v>
      </c>
    </row>
    <row r="67" spans="1:24" x14ac:dyDescent="0.35">
      <c r="A67" s="12">
        <v>50</v>
      </c>
      <c r="B67" s="12">
        <v>0</v>
      </c>
      <c r="C67" s="12">
        <v>5</v>
      </c>
      <c r="D67" s="12">
        <v>2.5</v>
      </c>
      <c r="E67" s="47" t="s">
        <v>150</v>
      </c>
      <c r="F67" s="53">
        <v>0</v>
      </c>
      <c r="G67" s="53">
        <f t="shared" si="12"/>
        <v>111.82</v>
      </c>
      <c r="H67" s="53">
        <f t="shared" si="13"/>
        <v>100.3</v>
      </c>
      <c r="I67" s="53">
        <f t="shared" si="14"/>
        <v>25.2</v>
      </c>
      <c r="J67" s="13">
        <f t="shared" si="15"/>
        <v>86.61999999999999</v>
      </c>
      <c r="K67" s="7">
        <f t="shared" si="16"/>
        <v>75.099999999999994</v>
      </c>
      <c r="L67" s="7">
        <f t="shared" si="17"/>
        <v>15.339547270306253</v>
      </c>
      <c r="M67" s="7"/>
      <c r="N67" s="7">
        <f>IF(H67=-9999,"",IF(M67&lt;&gt;"", L67*M67, $U$15*L67))</f>
        <v>22.191211722822896</v>
      </c>
      <c r="O67" s="8" t="str">
        <f>IF(G91=1,1-M67/$B$4,"")</f>
        <v/>
      </c>
      <c r="P67" s="1"/>
      <c r="Q67" s="12">
        <v>50</v>
      </c>
      <c r="R67" s="47" t="s">
        <v>64</v>
      </c>
      <c r="S67" s="54">
        <v>0</v>
      </c>
      <c r="T67" s="36">
        <v>195.46</v>
      </c>
      <c r="U67" s="34">
        <v>162.81</v>
      </c>
      <c r="V67" s="34">
        <v>25.47</v>
      </c>
      <c r="X67" s="57" t="str">
        <f t="shared" si="18"/>
        <v>0237</v>
      </c>
    </row>
    <row r="68" spans="1:24" x14ac:dyDescent="0.35">
      <c r="A68" s="12">
        <v>51</v>
      </c>
      <c r="B68" s="12">
        <v>0</v>
      </c>
      <c r="C68" s="12">
        <v>5</v>
      </c>
      <c r="D68" s="12">
        <v>7.5</v>
      </c>
      <c r="E68" s="47" t="s">
        <v>151</v>
      </c>
      <c r="F68" s="53">
        <v>0</v>
      </c>
      <c r="G68" s="53">
        <f t="shared" si="12"/>
        <v>126.03</v>
      </c>
      <c r="H68" s="53">
        <f t="shared" si="13"/>
        <v>111.46</v>
      </c>
      <c r="I68" s="53">
        <f t="shared" si="14"/>
        <v>25.29</v>
      </c>
      <c r="J68" s="13">
        <f t="shared" si="15"/>
        <v>100.74000000000001</v>
      </c>
      <c r="K68" s="7">
        <f t="shared" si="16"/>
        <v>86.169999999999987</v>
      </c>
      <c r="L68" s="7">
        <f t="shared" si="17"/>
        <v>16.908436810955116</v>
      </c>
      <c r="M68" s="7"/>
      <c r="N68" s="7">
        <f>IF(H68=-9999,"",IF(M68&lt;&gt;"", L68*M68, $U$9*L68))</f>
        <v>19.951955436927037</v>
      </c>
      <c r="O68" s="8" t="str">
        <f>IF(G92=1,1-M68/$B$4,"")</f>
        <v/>
      </c>
      <c r="P68" s="1"/>
      <c r="Q68" s="12">
        <v>51</v>
      </c>
      <c r="R68" s="47" t="s">
        <v>152</v>
      </c>
      <c r="S68" s="54">
        <v>0</v>
      </c>
      <c r="T68" s="34">
        <v>129.1</v>
      </c>
      <c r="U68" s="34">
        <v>110.96</v>
      </c>
      <c r="V68" s="34">
        <v>25.02</v>
      </c>
      <c r="X68" s="57" t="str">
        <f t="shared" si="18"/>
        <v>0331</v>
      </c>
    </row>
    <row r="69" spans="1:24" x14ac:dyDescent="0.35">
      <c r="A69" s="12">
        <v>52</v>
      </c>
      <c r="B69" s="12">
        <v>0</v>
      </c>
      <c r="C69" s="12">
        <v>5</v>
      </c>
      <c r="D69" s="12">
        <v>12.5</v>
      </c>
      <c r="E69" s="47" t="s">
        <v>147</v>
      </c>
      <c r="F69" s="53">
        <v>0</v>
      </c>
      <c r="G69" s="53">
        <f t="shared" si="12"/>
        <v>125.93</v>
      </c>
      <c r="H69" s="53">
        <f t="shared" si="13"/>
        <v>111.28</v>
      </c>
      <c r="I69" s="53">
        <f t="shared" si="14"/>
        <v>25.47</v>
      </c>
      <c r="J69" s="13">
        <f t="shared" si="15"/>
        <v>100.46000000000001</v>
      </c>
      <c r="K69" s="7">
        <f t="shared" si="16"/>
        <v>85.81</v>
      </c>
      <c r="L69" s="7">
        <f t="shared" si="17"/>
        <v>17.072602260808768</v>
      </c>
      <c r="M69" s="7"/>
      <c r="N69" s="7">
        <f>IF(H69=-9999,"",IF(M69&lt;&gt;"", L69*M69, $U$10*L69))</f>
        <v>24.07236918774036</v>
      </c>
      <c r="O69" s="8" t="str">
        <f>IF(G93=1,1-M69/$B$4,"")</f>
        <v/>
      </c>
      <c r="P69" s="1"/>
      <c r="Q69" s="12">
        <v>52</v>
      </c>
      <c r="R69" s="47" t="s">
        <v>104</v>
      </c>
      <c r="S69" s="54">
        <v>0</v>
      </c>
      <c r="T69" s="36">
        <v>150.13999999999999</v>
      </c>
      <c r="U69" s="34">
        <v>130.93</v>
      </c>
      <c r="V69" s="34">
        <v>25.16</v>
      </c>
      <c r="X69" s="57" t="str">
        <f t="shared" si="18"/>
        <v>0144</v>
      </c>
    </row>
    <row r="70" spans="1:24" x14ac:dyDescent="0.35">
      <c r="A70" s="12">
        <v>53</v>
      </c>
      <c r="B70" s="12">
        <v>0</v>
      </c>
      <c r="C70" s="12">
        <v>5</v>
      </c>
      <c r="D70" s="12">
        <v>17.5</v>
      </c>
      <c r="E70" s="47" t="s">
        <v>153</v>
      </c>
      <c r="F70" s="53">
        <v>0</v>
      </c>
      <c r="G70" s="53">
        <f t="shared" si="12"/>
        <v>157.53</v>
      </c>
      <c r="H70" s="53">
        <f t="shared" si="13"/>
        <v>138.32</v>
      </c>
      <c r="I70" s="53">
        <f t="shared" si="14"/>
        <v>25.54</v>
      </c>
      <c r="J70" s="13">
        <f t="shared" si="15"/>
        <v>131.99</v>
      </c>
      <c r="K70" s="7">
        <f t="shared" si="16"/>
        <v>112.78</v>
      </c>
      <c r="L70" s="7">
        <f t="shared" si="17"/>
        <v>17.03316190813975</v>
      </c>
      <c r="M70" s="7"/>
      <c r="N70" s="7">
        <f>IF(H70=-9999,"",IF(M70&lt;&gt;"", L70*M70, $U$11*L70))</f>
        <v>24.130312708875703</v>
      </c>
      <c r="O70" s="7"/>
      <c r="P70" s="1"/>
      <c r="Q70" s="12">
        <v>53</v>
      </c>
      <c r="R70" s="47" t="s">
        <v>154</v>
      </c>
      <c r="S70" s="54">
        <v>0</v>
      </c>
      <c r="T70" s="36">
        <v>187.44</v>
      </c>
      <c r="U70" s="34">
        <v>161.30000000000001</v>
      </c>
      <c r="V70" s="34">
        <v>25.8</v>
      </c>
      <c r="X70" s="57" t="str">
        <f t="shared" si="18"/>
        <v>0133</v>
      </c>
    </row>
    <row r="71" spans="1:24" x14ac:dyDescent="0.35">
      <c r="A71" s="12">
        <v>54</v>
      </c>
      <c r="B71" s="12">
        <v>0</v>
      </c>
      <c r="C71" s="12">
        <v>5</v>
      </c>
      <c r="D71" s="12">
        <v>22.5</v>
      </c>
      <c r="E71" s="47" t="s">
        <v>155</v>
      </c>
      <c r="F71" s="53">
        <v>0</v>
      </c>
      <c r="G71" s="53">
        <f t="shared" si="12"/>
        <v>161.01</v>
      </c>
      <c r="H71" s="53">
        <f t="shared" si="13"/>
        <v>141.32</v>
      </c>
      <c r="I71" s="53">
        <f t="shared" si="14"/>
        <v>24.88</v>
      </c>
      <c r="J71" s="13">
        <f t="shared" si="15"/>
        <v>136.13</v>
      </c>
      <c r="K71" s="7">
        <f t="shared" si="16"/>
        <v>116.44</v>
      </c>
      <c r="L71" s="7">
        <f t="shared" si="17"/>
        <v>16.90999656475438</v>
      </c>
      <c r="M71" s="7"/>
      <c r="N71" s="7">
        <f>IF(H71=-9999,"",IF(M71&lt;&gt;"", L71*M71, $U$12*L71))</f>
        <v>25.083161565415665</v>
      </c>
      <c r="O71" s="7"/>
      <c r="P71" s="1"/>
      <c r="Q71" s="12">
        <v>54</v>
      </c>
      <c r="R71" s="47" t="s">
        <v>60</v>
      </c>
      <c r="S71" s="54">
        <v>0</v>
      </c>
      <c r="T71" s="36">
        <v>136.83000000000001</v>
      </c>
      <c r="U71" s="34">
        <v>116.04</v>
      </c>
      <c r="V71" s="34">
        <v>25.73</v>
      </c>
      <c r="X71" s="57" t="str">
        <f t="shared" si="18"/>
        <v>0300</v>
      </c>
    </row>
    <row r="72" spans="1:24" x14ac:dyDescent="0.35">
      <c r="A72" s="12">
        <v>55</v>
      </c>
      <c r="B72" s="12">
        <v>0</v>
      </c>
      <c r="C72" s="12">
        <v>5</v>
      </c>
      <c r="D72" s="12">
        <v>27.5</v>
      </c>
      <c r="E72" s="47" t="s">
        <v>156</v>
      </c>
      <c r="F72" s="53">
        <v>0</v>
      </c>
      <c r="G72" s="53">
        <f t="shared" si="12"/>
        <v>178.16</v>
      </c>
      <c r="H72" s="53">
        <f t="shared" si="13"/>
        <v>155.71</v>
      </c>
      <c r="I72" s="53">
        <f t="shared" si="14"/>
        <v>25.51</v>
      </c>
      <c r="J72" s="13">
        <f t="shared" si="15"/>
        <v>152.65</v>
      </c>
      <c r="K72" s="7">
        <f t="shared" si="16"/>
        <v>130.20000000000002</v>
      </c>
      <c r="L72" s="7">
        <f t="shared" si="17"/>
        <v>17.242703533026102</v>
      </c>
      <c r="M72" s="7"/>
      <c r="N72" s="7">
        <f>IF(H72=-9999,"",IF(M72&lt;&gt;"", L72*M72, $U$13*L72))</f>
        <v>25.116871485522253</v>
      </c>
      <c r="O72" s="7"/>
      <c r="P72" s="1"/>
      <c r="Q72" s="12">
        <v>55</v>
      </c>
      <c r="R72" s="47" t="s">
        <v>157</v>
      </c>
      <c r="S72" s="54">
        <v>0</v>
      </c>
      <c r="T72" s="36">
        <v>152.97</v>
      </c>
      <c r="U72" s="34">
        <v>132.87</v>
      </c>
      <c r="V72" s="34">
        <v>25.2</v>
      </c>
      <c r="X72" s="57" t="str">
        <f t="shared" si="18"/>
        <v>425</v>
      </c>
    </row>
    <row r="73" spans="1:24" x14ac:dyDescent="0.35">
      <c r="A73" s="12">
        <v>56</v>
      </c>
      <c r="B73" s="12">
        <v>0</v>
      </c>
      <c r="C73" s="12">
        <v>5</v>
      </c>
      <c r="D73" s="12">
        <v>32.5</v>
      </c>
      <c r="E73" s="47" t="s">
        <v>158</v>
      </c>
      <c r="F73" s="53">
        <v>0</v>
      </c>
      <c r="G73" s="53">
        <f t="shared" si="12"/>
        <v>169.82</v>
      </c>
      <c r="H73" s="53">
        <f t="shared" si="13"/>
        <v>147.47999999999999</v>
      </c>
      <c r="I73" s="53">
        <f t="shared" si="14"/>
        <v>25.39</v>
      </c>
      <c r="J73" s="13">
        <f t="shared" si="15"/>
        <v>144.43</v>
      </c>
      <c r="K73" s="7">
        <f t="shared" si="16"/>
        <v>122.08999999999999</v>
      </c>
      <c r="L73" s="7">
        <f t="shared" si="17"/>
        <v>18.297976902285214</v>
      </c>
      <c r="M73" s="7"/>
      <c r="N73" s="7">
        <f>IF(H73=-9999,"",IF(M73&lt;&gt;"", L73*M73, $U$14*L73))</f>
        <v>26.471073258071932</v>
      </c>
      <c r="O73" s="7"/>
      <c r="P73" s="1"/>
      <c r="Q73" s="12">
        <v>56</v>
      </c>
      <c r="R73" s="47" t="s">
        <v>100</v>
      </c>
      <c r="S73" s="54">
        <v>0</v>
      </c>
      <c r="T73" s="36">
        <v>159.19</v>
      </c>
      <c r="U73" s="34">
        <v>140.85</v>
      </c>
      <c r="V73" s="34">
        <v>25.34</v>
      </c>
      <c r="X73" s="57" t="str">
        <f t="shared" si="18"/>
        <v>036</v>
      </c>
    </row>
    <row r="74" spans="1:24" x14ac:dyDescent="0.35">
      <c r="A74" s="12">
        <v>57</v>
      </c>
      <c r="B74" s="12">
        <v>60</v>
      </c>
      <c r="C74" s="12">
        <v>5</v>
      </c>
      <c r="D74" s="12">
        <v>2.5</v>
      </c>
      <c r="E74" s="47" t="s">
        <v>159</v>
      </c>
      <c r="F74" s="53">
        <v>0</v>
      </c>
      <c r="G74" s="53">
        <f t="shared" si="12"/>
        <v>111.81</v>
      </c>
      <c r="H74" s="53">
        <f t="shared" si="13"/>
        <v>102.4</v>
      </c>
      <c r="I74" s="53">
        <f t="shared" si="14"/>
        <v>25.53</v>
      </c>
      <c r="J74" s="13">
        <f t="shared" si="15"/>
        <v>86.28</v>
      </c>
      <c r="K74" s="7">
        <f t="shared" si="16"/>
        <v>76.87</v>
      </c>
      <c r="L74" s="7">
        <f t="shared" si="17"/>
        <v>12.24144659815272</v>
      </c>
      <c r="M74" s="7"/>
      <c r="N74" s="7">
        <f>IF(H74=-9999,"",IF(M74&lt;&gt;"", L74*M74, $U$15*L74))</f>
        <v>17.709292749408082</v>
      </c>
      <c r="O74" s="7"/>
      <c r="P74" s="1"/>
      <c r="Q74" s="12">
        <v>57</v>
      </c>
      <c r="R74" s="47" t="s">
        <v>160</v>
      </c>
      <c r="S74" s="54">
        <v>0</v>
      </c>
      <c r="T74" s="36">
        <v>171.16</v>
      </c>
      <c r="U74" s="34">
        <v>150.61000000000001</v>
      </c>
      <c r="V74" s="34">
        <v>25.26</v>
      </c>
      <c r="X74" s="57" t="str">
        <f t="shared" si="18"/>
        <v>0355</v>
      </c>
    </row>
    <row r="75" spans="1:24" x14ac:dyDescent="0.35">
      <c r="A75" s="12">
        <v>58</v>
      </c>
      <c r="B75" s="12">
        <v>60</v>
      </c>
      <c r="C75" s="12">
        <v>5</v>
      </c>
      <c r="D75" s="12">
        <v>7.5</v>
      </c>
      <c r="E75" s="47" t="s">
        <v>160</v>
      </c>
      <c r="F75" s="53">
        <v>0</v>
      </c>
      <c r="G75" s="53">
        <f t="shared" si="12"/>
        <v>171.16</v>
      </c>
      <c r="H75" s="53">
        <f t="shared" si="13"/>
        <v>150.61000000000001</v>
      </c>
      <c r="I75" s="53">
        <f t="shared" si="14"/>
        <v>25.26</v>
      </c>
      <c r="J75" s="13">
        <f t="shared" si="15"/>
        <v>145.9</v>
      </c>
      <c r="K75" s="7">
        <f t="shared" si="16"/>
        <v>125.35000000000001</v>
      </c>
      <c r="L75" s="7">
        <f t="shared" si="17"/>
        <v>16.394096529716791</v>
      </c>
      <c r="M75" s="7"/>
      <c r="N75" s="7">
        <f>IF(H75=-9999,"",IF(M75&lt;&gt;"", L75*M75, $U$9*L75))</f>
        <v>19.345033905065812</v>
      </c>
      <c r="O75" s="8" t="str">
        <f t="shared" ref="O75:O81" si="20">IF(F91=1,1-M75/$B$4,"")</f>
        <v/>
      </c>
      <c r="P75" s="1"/>
      <c r="Q75" s="12">
        <v>58</v>
      </c>
      <c r="R75" s="47" t="s">
        <v>161</v>
      </c>
      <c r="S75" s="54">
        <v>0</v>
      </c>
      <c r="T75" s="36">
        <v>128.19999999999999</v>
      </c>
      <c r="U75" s="34">
        <v>119.75</v>
      </c>
      <c r="V75" s="34">
        <v>25.27</v>
      </c>
      <c r="X75" s="57" t="str">
        <f t="shared" si="18"/>
        <v>0224</v>
      </c>
    </row>
    <row r="76" spans="1:24" x14ac:dyDescent="0.35">
      <c r="A76" s="12">
        <v>59</v>
      </c>
      <c r="B76" s="12">
        <v>60</v>
      </c>
      <c r="C76" s="12">
        <v>5</v>
      </c>
      <c r="D76" s="12">
        <v>12.5</v>
      </c>
      <c r="E76" s="47" t="s">
        <v>162</v>
      </c>
      <c r="F76" s="53">
        <v>0</v>
      </c>
      <c r="G76" s="53">
        <f t="shared" si="12"/>
        <v>106.7</v>
      </c>
      <c r="H76" s="53">
        <f t="shared" si="13"/>
        <v>93.64</v>
      </c>
      <c r="I76" s="53">
        <f t="shared" si="14"/>
        <v>25.41</v>
      </c>
      <c r="J76" s="13">
        <f t="shared" si="15"/>
        <v>81.290000000000006</v>
      </c>
      <c r="K76" s="7">
        <f t="shared" si="16"/>
        <v>68.23</v>
      </c>
      <c r="L76" s="7">
        <f t="shared" si="17"/>
        <v>19.14114026088231</v>
      </c>
      <c r="M76" s="7"/>
      <c r="N76" s="7">
        <f>IF(H76=-9999,"",IF(M76&lt;&gt;"", L76*M76, $U$10*L76))</f>
        <v>26.989007767844054</v>
      </c>
      <c r="O76" s="8" t="str">
        <f t="shared" si="20"/>
        <v/>
      </c>
      <c r="P76" s="1"/>
      <c r="Q76" s="12">
        <v>59</v>
      </c>
      <c r="R76" s="47" t="s">
        <v>163</v>
      </c>
      <c r="S76" s="54">
        <v>0</v>
      </c>
      <c r="T76" s="36">
        <v>154.74</v>
      </c>
      <c r="U76" s="34">
        <v>132.94</v>
      </c>
      <c r="V76" s="34">
        <v>5.26</v>
      </c>
      <c r="X76" s="57" t="str">
        <f t="shared" si="18"/>
        <v>583</v>
      </c>
    </row>
    <row r="77" spans="1:24" x14ac:dyDescent="0.35">
      <c r="A77" s="12">
        <v>60</v>
      </c>
      <c r="B77" s="12">
        <v>60</v>
      </c>
      <c r="C77" s="12">
        <v>5</v>
      </c>
      <c r="D77" s="12">
        <v>17.5</v>
      </c>
      <c r="E77" s="47" t="s">
        <v>164</v>
      </c>
      <c r="F77" s="53">
        <v>0</v>
      </c>
      <c r="G77" s="53">
        <f t="shared" si="12"/>
        <v>139.06</v>
      </c>
      <c r="H77" s="53">
        <f t="shared" si="13"/>
        <v>120.33</v>
      </c>
      <c r="I77" s="53">
        <f t="shared" si="14"/>
        <v>25.73</v>
      </c>
      <c r="J77" s="13">
        <f t="shared" si="15"/>
        <v>113.33</v>
      </c>
      <c r="K77" s="7">
        <f t="shared" si="16"/>
        <v>94.6</v>
      </c>
      <c r="L77" s="7">
        <f t="shared" si="17"/>
        <v>19.799154334038061</v>
      </c>
      <c r="M77" s="7"/>
      <c r="N77" s="7">
        <f>IF(H77=-9999,"",IF(M77&lt;&gt;"", L77*M77, $U$11*L77))</f>
        <v>28.048801979820308</v>
      </c>
      <c r="O77" s="8" t="str">
        <f t="shared" si="20"/>
        <v/>
      </c>
      <c r="P77" s="1"/>
      <c r="Q77" s="12">
        <v>60</v>
      </c>
      <c r="R77" s="47" t="s">
        <v>159</v>
      </c>
      <c r="S77" s="54">
        <v>0</v>
      </c>
      <c r="T77" s="36">
        <v>111.81</v>
      </c>
      <c r="U77" s="34">
        <v>102.4</v>
      </c>
      <c r="V77" s="34">
        <v>25.53</v>
      </c>
      <c r="X77" s="57" t="str">
        <f t="shared" si="18"/>
        <v>0312</v>
      </c>
    </row>
    <row r="78" spans="1:24" x14ac:dyDescent="0.35">
      <c r="A78" s="12">
        <v>61</v>
      </c>
      <c r="B78" s="12">
        <v>60</v>
      </c>
      <c r="C78" s="12">
        <v>5</v>
      </c>
      <c r="D78" s="12">
        <v>22.5</v>
      </c>
      <c r="E78" s="47" t="s">
        <v>165</v>
      </c>
      <c r="F78" s="53">
        <v>0</v>
      </c>
      <c r="G78" s="53">
        <f t="shared" si="12"/>
        <v>169.22</v>
      </c>
      <c r="H78" s="53">
        <f t="shared" si="13"/>
        <v>146.57</v>
      </c>
      <c r="I78" s="53">
        <f t="shared" si="14"/>
        <v>24.88</v>
      </c>
      <c r="J78" s="13">
        <f t="shared" si="15"/>
        <v>144.34</v>
      </c>
      <c r="K78" s="7">
        <f t="shared" si="16"/>
        <v>121.69</v>
      </c>
      <c r="L78" s="7">
        <f t="shared" si="17"/>
        <v>18.612868764894408</v>
      </c>
      <c r="M78" s="7"/>
      <c r="N78" s="7">
        <f>IF(H78=-9999,"",IF(M78&lt;&gt;"", L78*M78, $U$12*L78))</f>
        <v>27.609088661722417</v>
      </c>
      <c r="O78" s="8" t="str">
        <f t="shared" si="20"/>
        <v/>
      </c>
      <c r="P78" s="1"/>
      <c r="Q78" s="12">
        <v>61</v>
      </c>
      <c r="R78" s="47" t="s">
        <v>166</v>
      </c>
      <c r="S78" s="54">
        <v>0</v>
      </c>
      <c r="T78" s="36">
        <v>174.89</v>
      </c>
      <c r="U78" s="34">
        <v>157.87</v>
      </c>
      <c r="V78" s="34">
        <v>25.23</v>
      </c>
      <c r="X78" s="57" t="str">
        <f t="shared" si="18"/>
        <v>046</v>
      </c>
    </row>
    <row r="79" spans="1:24" x14ac:dyDescent="0.35">
      <c r="A79" s="12">
        <v>62</v>
      </c>
      <c r="B79" s="12">
        <v>60</v>
      </c>
      <c r="C79" s="12">
        <v>5</v>
      </c>
      <c r="D79" s="12">
        <v>27.5</v>
      </c>
      <c r="E79" s="47" t="s">
        <v>167</v>
      </c>
      <c r="F79" s="53">
        <v>0</v>
      </c>
      <c r="G79" s="53">
        <f t="shared" si="12"/>
        <v>115.73</v>
      </c>
      <c r="H79" s="53">
        <f t="shared" si="13"/>
        <v>102.51</v>
      </c>
      <c r="I79" s="53">
        <f t="shared" si="14"/>
        <v>25.41</v>
      </c>
      <c r="J79" s="13">
        <f t="shared" si="15"/>
        <v>90.320000000000007</v>
      </c>
      <c r="K79" s="7">
        <f t="shared" si="16"/>
        <v>77.100000000000009</v>
      </c>
      <c r="L79" s="7">
        <f t="shared" si="17"/>
        <v>17.146562905317765</v>
      </c>
      <c r="M79" s="7"/>
      <c r="N79" s="7">
        <f>IF(H79=-9999,"",IF(M79&lt;&gt;"", L79*M79, $U$13*L79))</f>
        <v>24.976826637795064</v>
      </c>
      <c r="O79" s="8" t="str">
        <f t="shared" si="20"/>
        <v/>
      </c>
      <c r="P79" s="1"/>
      <c r="Q79" s="12">
        <v>62</v>
      </c>
      <c r="R79" s="47" t="s">
        <v>168</v>
      </c>
      <c r="S79" s="54">
        <v>0</v>
      </c>
      <c r="T79" s="36">
        <v>104.8</v>
      </c>
      <c r="U79" s="34">
        <v>89.82</v>
      </c>
      <c r="V79" s="34">
        <v>25.45</v>
      </c>
      <c r="X79" s="57" t="str">
        <f t="shared" si="18"/>
        <v>0302</v>
      </c>
    </row>
    <row r="80" spans="1:24" x14ac:dyDescent="0.35">
      <c r="A80" s="12">
        <v>63</v>
      </c>
      <c r="B80" s="12">
        <v>60</v>
      </c>
      <c r="C80" s="12">
        <v>5</v>
      </c>
      <c r="D80" s="12">
        <v>32.5</v>
      </c>
      <c r="E80" s="47" t="s">
        <v>169</v>
      </c>
      <c r="F80" s="53">
        <v>0</v>
      </c>
      <c r="G80" s="53">
        <f t="shared" si="12"/>
        <v>169.08</v>
      </c>
      <c r="H80" s="53">
        <f t="shared" si="13"/>
        <v>146.94</v>
      </c>
      <c r="I80" s="53">
        <f t="shared" si="14"/>
        <v>25.23</v>
      </c>
      <c r="J80" s="13">
        <f t="shared" si="15"/>
        <v>143.85000000000002</v>
      </c>
      <c r="K80" s="7">
        <f t="shared" si="16"/>
        <v>121.71</v>
      </c>
      <c r="L80" s="7">
        <f t="shared" si="17"/>
        <v>18.190781365541064</v>
      </c>
      <c r="M80" s="7"/>
      <c r="N80" s="7">
        <f>IF(H80=-9999,"",IF(M80&lt;&gt;"", L80*M80, $U$14*L80))</f>
        <v>26.315997048212996</v>
      </c>
      <c r="O80" s="8" t="str">
        <f t="shared" si="20"/>
        <v/>
      </c>
      <c r="P80" s="1"/>
      <c r="Q80" s="12">
        <v>63</v>
      </c>
      <c r="R80" s="47" t="s">
        <v>170</v>
      </c>
      <c r="S80" s="54">
        <v>0</v>
      </c>
      <c r="T80" s="36">
        <v>153.56</v>
      </c>
      <c r="U80" s="34">
        <v>130.34</v>
      </c>
      <c r="V80" s="34">
        <v>25.63</v>
      </c>
      <c r="X80" s="57" t="str">
        <f t="shared" si="18"/>
        <v>0151</v>
      </c>
    </row>
    <row r="81" spans="1:24" x14ac:dyDescent="0.35">
      <c r="A81" s="12">
        <v>64</v>
      </c>
      <c r="B81" s="12">
        <v>120</v>
      </c>
      <c r="C81" s="12">
        <v>5</v>
      </c>
      <c r="D81" s="12">
        <v>2.5</v>
      </c>
      <c r="E81" s="47" t="s">
        <v>171</v>
      </c>
      <c r="F81" s="53">
        <v>0</v>
      </c>
      <c r="G81" s="53">
        <f t="shared" si="12"/>
        <v>132.68</v>
      </c>
      <c r="H81" s="53">
        <f t="shared" si="13"/>
        <v>125.95</v>
      </c>
      <c r="I81" s="53">
        <f t="shared" si="14"/>
        <v>25.59</v>
      </c>
      <c r="J81" s="13">
        <f t="shared" si="15"/>
        <v>107.09</v>
      </c>
      <c r="K81" s="7">
        <f t="shared" si="16"/>
        <v>100.36</v>
      </c>
      <c r="L81" s="7">
        <f t="shared" si="17"/>
        <v>6.7058589079314501</v>
      </c>
      <c r="M81" s="7"/>
      <c r="N81" s="7">
        <f>IF(H81=-9999,"",IF(M81&lt;&gt;"", L81*M81, $U$15*L81))</f>
        <v>9.7011425557094508</v>
      </c>
      <c r="O81" s="8" t="str">
        <f t="shared" si="20"/>
        <v/>
      </c>
      <c r="P81" s="1"/>
      <c r="Q81" s="12">
        <v>64</v>
      </c>
      <c r="R81" s="47" t="s">
        <v>74</v>
      </c>
      <c r="S81" s="54">
        <v>0</v>
      </c>
      <c r="T81" s="36">
        <v>115.56</v>
      </c>
      <c r="U81" s="34">
        <v>100.97</v>
      </c>
      <c r="V81" s="34">
        <v>25.57</v>
      </c>
      <c r="X81" s="57" t="str">
        <f t="shared" si="18"/>
        <v>0413</v>
      </c>
    </row>
    <row r="82" spans="1:24" x14ac:dyDescent="0.35">
      <c r="A82" s="12">
        <v>65</v>
      </c>
      <c r="B82" s="12">
        <v>120</v>
      </c>
      <c r="C82" s="12">
        <v>5</v>
      </c>
      <c r="D82" s="12">
        <v>7.5</v>
      </c>
      <c r="E82" s="47" t="s">
        <v>172</v>
      </c>
      <c r="F82" s="53">
        <v>0</v>
      </c>
      <c r="G82" s="53">
        <f t="shared" si="12"/>
        <v>135.56</v>
      </c>
      <c r="H82" s="53">
        <f t="shared" si="13"/>
        <v>121.49</v>
      </c>
      <c r="I82" s="53">
        <f t="shared" si="14"/>
        <v>25.77</v>
      </c>
      <c r="J82" s="13">
        <f t="shared" si="15"/>
        <v>109.79</v>
      </c>
      <c r="K82" s="7">
        <f t="shared" si="16"/>
        <v>95.72</v>
      </c>
      <c r="L82" s="7">
        <f t="shared" si="17"/>
        <v>14.699122440451323</v>
      </c>
      <c r="M82" s="7"/>
      <c r="N82" s="7">
        <f>IF(H82=-9999,"",IF(M82&lt;&gt;"", L82*M82, $U$9*L82))</f>
        <v>17.34496447973256</v>
      </c>
      <c r="O82" s="8" t="str">
        <f t="shared" ref="O82:O88" si="21">IF(G98=1,1-M82/$B$4,"")</f>
        <v/>
      </c>
      <c r="P82" s="1"/>
      <c r="Q82" s="12">
        <v>65</v>
      </c>
      <c r="R82" s="47" t="s">
        <v>173</v>
      </c>
      <c r="S82" s="54">
        <v>0</v>
      </c>
      <c r="T82" s="36">
        <v>151.15</v>
      </c>
      <c r="U82" s="34">
        <v>130.94999999999999</v>
      </c>
      <c r="V82" s="34">
        <v>25.62</v>
      </c>
      <c r="X82" s="57" t="str">
        <f t="shared" si="18"/>
        <v>071</v>
      </c>
    </row>
    <row r="83" spans="1:24" x14ac:dyDescent="0.35">
      <c r="A83" s="12">
        <v>66</v>
      </c>
      <c r="B83" s="12">
        <v>120</v>
      </c>
      <c r="C83" s="12">
        <v>5</v>
      </c>
      <c r="D83" s="12">
        <v>12.5</v>
      </c>
      <c r="E83" s="47" t="s">
        <v>174</v>
      </c>
      <c r="F83" s="53">
        <v>0</v>
      </c>
      <c r="G83" s="53">
        <f t="shared" ref="G83:G146" si="22">_xlfn.XLOOKUP($E83,$R$18:$R$222,$T$18:$T$222, FALSE)</f>
        <v>143.41999999999999</v>
      </c>
      <c r="H83" s="53">
        <f t="shared" ref="H83:H146" si="23">_xlfn.XLOOKUP($E83,$R$18:$R$222,$U$18:$U$222, FALSE)</f>
        <v>127.9</v>
      </c>
      <c r="I83" s="53">
        <f t="shared" ref="I83:I146" si="24">_xlfn.XLOOKUP($E83,$R$18:$R$222,$V$18:$V$222, FALSE)</f>
        <v>25.48</v>
      </c>
      <c r="J83" s="13">
        <f t="shared" ref="J83:J146" si="25">IF(G83=-9999," ",G83-I83)</f>
        <v>117.93999999999998</v>
      </c>
      <c r="K83" s="7">
        <f t="shared" ref="K83:K146" si="26">IF(G83=-9999," ",H83-I83)</f>
        <v>102.42</v>
      </c>
      <c r="L83" s="7">
        <f t="shared" ref="L83:L146" si="27">IF(H83=-9999," ",(J83-K83)/K83*100)</f>
        <v>15.153290372974009</v>
      </c>
      <c r="M83" s="7"/>
      <c r="N83" s="7">
        <f>IF(H83=-9999,"",IF(M83&lt;&gt;"", L83*M83, $U$10*L83))</f>
        <v>21.366139425893351</v>
      </c>
      <c r="O83" s="8" t="str">
        <f t="shared" si="21"/>
        <v/>
      </c>
      <c r="P83" s="1"/>
      <c r="Q83" s="12">
        <v>66</v>
      </c>
      <c r="R83" s="47" t="s">
        <v>162</v>
      </c>
      <c r="S83" s="54">
        <v>0</v>
      </c>
      <c r="T83" s="36">
        <v>106.7</v>
      </c>
      <c r="U83" s="34">
        <v>93.64</v>
      </c>
      <c r="V83" s="34">
        <v>25.41</v>
      </c>
      <c r="X83" s="57" t="str">
        <f t="shared" ref="X83:X146" si="28">_xlfn.XLOOKUP($R83,$E$18:$E$221,$E$18:$E$221, FALSE)</f>
        <v>0209</v>
      </c>
    </row>
    <row r="84" spans="1:24" x14ac:dyDescent="0.35">
      <c r="A84" s="12">
        <v>67</v>
      </c>
      <c r="B84" s="12">
        <v>120</v>
      </c>
      <c r="C84" s="12">
        <v>5</v>
      </c>
      <c r="D84" s="12">
        <v>17.5</v>
      </c>
      <c r="E84" s="47" t="s">
        <v>175</v>
      </c>
      <c r="F84" s="53">
        <v>0</v>
      </c>
      <c r="G84" s="53">
        <f t="shared" si="22"/>
        <v>163.37</v>
      </c>
      <c r="H84" s="53">
        <f t="shared" si="23"/>
        <v>145.09</v>
      </c>
      <c r="I84" s="53">
        <f t="shared" si="24"/>
        <v>25.74</v>
      </c>
      <c r="J84" s="13">
        <f t="shared" si="25"/>
        <v>137.63</v>
      </c>
      <c r="K84" s="7">
        <f t="shared" si="26"/>
        <v>119.35000000000001</v>
      </c>
      <c r="L84" s="7">
        <f t="shared" si="27"/>
        <v>15.316296606619176</v>
      </c>
      <c r="M84" s="7"/>
      <c r="N84" s="7">
        <f>IF(H84=-9999,"",IF(M84&lt;&gt;"", L84*M84, $U$11*L84))</f>
        <v>21.698086864482601</v>
      </c>
      <c r="O84" s="8" t="str">
        <f t="shared" si="21"/>
        <v/>
      </c>
      <c r="P84" s="1"/>
      <c r="Q84" s="12">
        <v>67</v>
      </c>
      <c r="R84" s="47" t="s">
        <v>176</v>
      </c>
      <c r="S84" s="54">
        <v>0</v>
      </c>
      <c r="T84" s="36">
        <v>132.85</v>
      </c>
      <c r="U84" s="34">
        <v>110.46</v>
      </c>
      <c r="V84" s="34">
        <v>25.33</v>
      </c>
      <c r="X84" s="57" t="str">
        <f t="shared" si="28"/>
        <v>024</v>
      </c>
    </row>
    <row r="85" spans="1:24" x14ac:dyDescent="0.35">
      <c r="A85" s="12">
        <v>68</v>
      </c>
      <c r="B85" s="12">
        <v>120</v>
      </c>
      <c r="C85" s="12">
        <v>5</v>
      </c>
      <c r="D85" s="12">
        <v>22.5</v>
      </c>
      <c r="E85" s="47" t="s">
        <v>177</v>
      </c>
      <c r="F85" s="53">
        <v>0</v>
      </c>
      <c r="G85" s="53">
        <f t="shared" si="22"/>
        <v>167.59</v>
      </c>
      <c r="H85" s="53">
        <f t="shared" si="23"/>
        <v>148.84</v>
      </c>
      <c r="I85" s="53">
        <f t="shared" si="24"/>
        <v>25.48</v>
      </c>
      <c r="J85" s="13">
        <f t="shared" si="25"/>
        <v>142.11000000000001</v>
      </c>
      <c r="K85" s="7">
        <f t="shared" si="26"/>
        <v>123.36</v>
      </c>
      <c r="L85" s="7">
        <f t="shared" si="27"/>
        <v>15.199416342412464</v>
      </c>
      <c r="M85" s="7"/>
      <c r="N85" s="7">
        <f>IF(H85=-9999,"",IF(M85&lt;&gt;"", L85*M85, $U$12*L85))</f>
        <v>22.54580090284535</v>
      </c>
      <c r="O85" s="8" t="str">
        <f t="shared" si="21"/>
        <v/>
      </c>
      <c r="P85" s="1"/>
      <c r="Q85" s="12">
        <v>68</v>
      </c>
      <c r="R85" s="47" t="s">
        <v>178</v>
      </c>
      <c r="S85" s="54">
        <v>0</v>
      </c>
      <c r="T85" s="36">
        <v>108.21</v>
      </c>
      <c r="U85" s="34">
        <v>95.52</v>
      </c>
      <c r="V85" s="34">
        <v>25.51</v>
      </c>
      <c r="X85" s="57" t="str">
        <f t="shared" si="28"/>
        <v>066</v>
      </c>
    </row>
    <row r="86" spans="1:24" x14ac:dyDescent="0.35">
      <c r="A86" s="12">
        <v>69</v>
      </c>
      <c r="B86" s="12">
        <v>120</v>
      </c>
      <c r="C86" s="12">
        <v>5</v>
      </c>
      <c r="D86" s="12">
        <v>27.5</v>
      </c>
      <c r="E86" s="47" t="s">
        <v>179</v>
      </c>
      <c r="F86" s="53">
        <v>0</v>
      </c>
      <c r="G86" s="53">
        <f t="shared" si="22"/>
        <v>179.86</v>
      </c>
      <c r="H86" s="53">
        <f t="shared" si="23"/>
        <v>159.32</v>
      </c>
      <c r="I86" s="53">
        <f t="shared" si="24"/>
        <v>25.27</v>
      </c>
      <c r="J86" s="13">
        <f t="shared" si="25"/>
        <v>154.59</v>
      </c>
      <c r="K86" s="7">
        <f t="shared" si="26"/>
        <v>134.04999999999998</v>
      </c>
      <c r="L86" s="7">
        <f t="shared" si="27"/>
        <v>15.322640805669543</v>
      </c>
      <c r="M86" s="7"/>
      <c r="N86" s="7">
        <f>IF(H86=-9999,"",IF(M86&lt;&gt;"", L86*M86, $U$13*L86))</f>
        <v>22.319980112032848</v>
      </c>
      <c r="O86" s="8" t="str">
        <f t="shared" si="21"/>
        <v/>
      </c>
      <c r="P86" s="1"/>
      <c r="Q86" s="12">
        <v>69</v>
      </c>
      <c r="R86" s="47" t="s">
        <v>165</v>
      </c>
      <c r="S86" s="54">
        <v>0</v>
      </c>
      <c r="T86" s="36">
        <v>169.22</v>
      </c>
      <c r="U86" s="34">
        <v>146.57</v>
      </c>
      <c r="V86" s="34">
        <v>24.88</v>
      </c>
      <c r="X86" s="57" t="str">
        <f t="shared" si="28"/>
        <v>011</v>
      </c>
    </row>
    <row r="87" spans="1:24" x14ac:dyDescent="0.35">
      <c r="A87" s="12">
        <v>70</v>
      </c>
      <c r="B87" s="12">
        <v>120</v>
      </c>
      <c r="C87" s="12">
        <v>5</v>
      </c>
      <c r="D87" s="12">
        <v>32.5</v>
      </c>
      <c r="E87" s="47" t="s">
        <v>180</v>
      </c>
      <c r="F87" s="53">
        <v>0</v>
      </c>
      <c r="G87" s="53">
        <f t="shared" si="22"/>
        <v>157.81</v>
      </c>
      <c r="H87" s="53">
        <f t="shared" si="23"/>
        <v>140.29</v>
      </c>
      <c r="I87" s="53">
        <f t="shared" si="24"/>
        <v>25.77</v>
      </c>
      <c r="J87" s="13">
        <f t="shared" si="25"/>
        <v>132.04</v>
      </c>
      <c r="K87" s="7">
        <f t="shared" si="26"/>
        <v>114.52</v>
      </c>
      <c r="L87" s="7">
        <f t="shared" si="27"/>
        <v>15.298637792525321</v>
      </c>
      <c r="M87" s="7"/>
      <c r="N87" s="7">
        <f>IF(H87=-9999,"",IF(M87&lt;&gt;"", L87*M87, $U$14*L87))</f>
        <v>22.132029344952844</v>
      </c>
      <c r="O87" s="8" t="str">
        <f t="shared" si="21"/>
        <v/>
      </c>
      <c r="P87" s="1"/>
      <c r="Q87" s="12">
        <v>70</v>
      </c>
      <c r="R87" s="47" t="s">
        <v>167</v>
      </c>
      <c r="S87" s="54">
        <v>0</v>
      </c>
      <c r="T87" s="36">
        <v>115.73</v>
      </c>
      <c r="U87" s="34">
        <v>102.51</v>
      </c>
      <c r="V87" s="34">
        <v>25.41</v>
      </c>
      <c r="X87" s="57" t="str">
        <f t="shared" si="28"/>
        <v>0140</v>
      </c>
    </row>
    <row r="88" spans="1:24" x14ac:dyDescent="0.35">
      <c r="A88" s="12">
        <v>71</v>
      </c>
      <c r="B88" s="12">
        <v>180</v>
      </c>
      <c r="C88" s="12">
        <v>5</v>
      </c>
      <c r="D88" s="12">
        <v>2.5</v>
      </c>
      <c r="E88" s="47" t="s">
        <v>181</v>
      </c>
      <c r="F88" s="53">
        <v>0</v>
      </c>
      <c r="G88" s="53">
        <f t="shared" si="22"/>
        <v>131.05000000000001</v>
      </c>
      <c r="H88" s="53">
        <f t="shared" si="23"/>
        <v>119.85</v>
      </c>
      <c r="I88" s="53">
        <f t="shared" si="24"/>
        <v>25.28</v>
      </c>
      <c r="J88" s="13">
        <f t="shared" si="25"/>
        <v>105.77000000000001</v>
      </c>
      <c r="K88" s="7">
        <f t="shared" si="26"/>
        <v>94.57</v>
      </c>
      <c r="L88" s="7">
        <f t="shared" si="27"/>
        <v>11.843079200592173</v>
      </c>
      <c r="M88" s="7"/>
      <c r="N88" s="7">
        <f>IF(H88=-9999,"",IF(M88&lt;&gt;"", L88*M88, $U$15*L88))</f>
        <v>17.132987914137704</v>
      </c>
      <c r="O88" s="8" t="str">
        <f t="shared" si="21"/>
        <v/>
      </c>
      <c r="P88" s="1"/>
      <c r="Q88" s="12">
        <v>71</v>
      </c>
      <c r="R88" s="47" t="s">
        <v>68</v>
      </c>
      <c r="S88" s="54">
        <v>0</v>
      </c>
      <c r="T88" s="36">
        <v>161.02000000000001</v>
      </c>
      <c r="U88" s="34">
        <v>144.35</v>
      </c>
      <c r="V88" s="34">
        <v>25.37</v>
      </c>
      <c r="X88" s="57" t="str">
        <f t="shared" si="28"/>
        <v>040</v>
      </c>
    </row>
    <row r="89" spans="1:24" x14ac:dyDescent="0.35">
      <c r="A89" s="12">
        <v>72</v>
      </c>
      <c r="B89" s="12">
        <v>180</v>
      </c>
      <c r="C89" s="12">
        <v>5</v>
      </c>
      <c r="D89" s="12">
        <v>7.5</v>
      </c>
      <c r="E89" s="47" t="s">
        <v>182</v>
      </c>
      <c r="F89" s="53">
        <v>0</v>
      </c>
      <c r="G89" s="53">
        <f t="shared" si="22"/>
        <v>131.04</v>
      </c>
      <c r="H89" s="53">
        <f t="shared" si="23"/>
        <v>118.33</v>
      </c>
      <c r="I89" s="53">
        <f t="shared" si="24"/>
        <v>25.5</v>
      </c>
      <c r="J89" s="13">
        <f t="shared" si="25"/>
        <v>105.53999999999999</v>
      </c>
      <c r="K89" s="7">
        <f t="shared" si="26"/>
        <v>92.83</v>
      </c>
      <c r="L89" s="7">
        <f t="shared" si="27"/>
        <v>13.691694495314009</v>
      </c>
      <c r="M89" s="7"/>
      <c r="N89" s="7">
        <f>IF(H89=-9999,"",IF(M89&lt;&gt;"", L89*M89, $U$9*L89))</f>
        <v>16.156199504470528</v>
      </c>
      <c r="O89" s="7"/>
      <c r="P89" s="1"/>
      <c r="Q89" s="12">
        <v>72</v>
      </c>
      <c r="R89" s="47" t="s">
        <v>132</v>
      </c>
      <c r="S89" s="54">
        <v>0</v>
      </c>
      <c r="T89" s="34">
        <v>180.79</v>
      </c>
      <c r="U89" s="34">
        <v>160.4</v>
      </c>
      <c r="V89" s="34">
        <v>24.86</v>
      </c>
      <c r="X89" s="57" t="str">
        <f t="shared" si="28"/>
        <v>076</v>
      </c>
    </row>
    <row r="90" spans="1:24" x14ac:dyDescent="0.35">
      <c r="A90" s="12">
        <v>73</v>
      </c>
      <c r="B90" s="12">
        <v>180</v>
      </c>
      <c r="C90" s="12">
        <v>5</v>
      </c>
      <c r="D90" s="12">
        <v>12.5</v>
      </c>
      <c r="E90" s="47" t="s">
        <v>183</v>
      </c>
      <c r="F90" s="53">
        <v>0</v>
      </c>
      <c r="G90" s="53">
        <f t="shared" si="22"/>
        <v>156.38999999999999</v>
      </c>
      <c r="H90" s="53">
        <f t="shared" si="23"/>
        <v>139.04</v>
      </c>
      <c r="I90" s="53">
        <f t="shared" si="24"/>
        <v>25.87</v>
      </c>
      <c r="J90" s="13">
        <f t="shared" si="25"/>
        <v>130.51999999999998</v>
      </c>
      <c r="K90" s="7">
        <f t="shared" si="26"/>
        <v>113.16999999999999</v>
      </c>
      <c r="L90" s="7">
        <f t="shared" si="27"/>
        <v>15.330918087832462</v>
      </c>
      <c r="M90" s="7"/>
      <c r="N90" s="7">
        <f>IF(H90=-9999,"",IF(M90&lt;&gt;"", L90*M90, $U$10*L90))</f>
        <v>21.616594503843771</v>
      </c>
      <c r="O90" s="7"/>
      <c r="P90" s="1"/>
      <c r="Q90" s="12">
        <v>73</v>
      </c>
      <c r="R90" s="47" t="s">
        <v>184</v>
      </c>
      <c r="S90" s="54">
        <v>0</v>
      </c>
      <c r="T90" s="34">
        <v>118.27</v>
      </c>
      <c r="U90" s="34">
        <v>109.55</v>
      </c>
      <c r="V90" s="34">
        <v>25.28</v>
      </c>
      <c r="X90" s="57" t="str">
        <f t="shared" si="28"/>
        <v>0354</v>
      </c>
    </row>
    <row r="91" spans="1:24" x14ac:dyDescent="0.35">
      <c r="A91" s="12">
        <v>74</v>
      </c>
      <c r="B91" s="12">
        <v>180</v>
      </c>
      <c r="C91" s="12">
        <v>5</v>
      </c>
      <c r="D91" s="12">
        <v>17.5</v>
      </c>
      <c r="E91" s="47" t="s">
        <v>185</v>
      </c>
      <c r="F91" s="53">
        <v>0</v>
      </c>
      <c r="G91" s="53">
        <f t="shared" si="22"/>
        <v>147.27000000000001</v>
      </c>
      <c r="H91" s="53">
        <f t="shared" si="23"/>
        <v>131.1</v>
      </c>
      <c r="I91" s="53">
        <f t="shared" si="24"/>
        <v>25.58</v>
      </c>
      <c r="J91" s="13">
        <f t="shared" si="25"/>
        <v>121.69000000000001</v>
      </c>
      <c r="K91" s="7">
        <f t="shared" si="26"/>
        <v>105.52</v>
      </c>
      <c r="L91" s="7">
        <f t="shared" si="27"/>
        <v>15.324109173616391</v>
      </c>
      <c r="M91" s="7"/>
      <c r="N91" s="7">
        <f>IF(H91=-9999,"",IF(M91&lt;&gt;"", L91*M91, $U$11*L91))</f>
        <v>21.709154667731259</v>
      </c>
      <c r="O91" s="7"/>
      <c r="P91" s="1"/>
      <c r="Q91" s="12">
        <v>74</v>
      </c>
      <c r="R91" s="47" t="s">
        <v>58</v>
      </c>
      <c r="S91" s="54">
        <v>0</v>
      </c>
      <c r="T91" s="34">
        <v>151.47999999999999</v>
      </c>
      <c r="U91" s="34">
        <v>130.46</v>
      </c>
      <c r="V91" s="34">
        <v>25.12</v>
      </c>
      <c r="X91" s="57" t="str">
        <f t="shared" si="28"/>
        <v>0198</v>
      </c>
    </row>
    <row r="92" spans="1:24" x14ac:dyDescent="0.35">
      <c r="A92" s="12">
        <v>75</v>
      </c>
      <c r="B92" s="12">
        <v>180</v>
      </c>
      <c r="C92" s="12">
        <v>5</v>
      </c>
      <c r="D92" s="12">
        <v>22.5</v>
      </c>
      <c r="E92" s="47" t="s">
        <v>186</v>
      </c>
      <c r="F92" s="53">
        <v>0</v>
      </c>
      <c r="G92" s="53">
        <f t="shared" si="22"/>
        <v>170.21</v>
      </c>
      <c r="H92" s="53">
        <f t="shared" si="23"/>
        <v>150.46</v>
      </c>
      <c r="I92" s="53">
        <f t="shared" si="24"/>
        <v>25.5</v>
      </c>
      <c r="J92" s="13">
        <f t="shared" si="25"/>
        <v>144.71</v>
      </c>
      <c r="K92" s="7">
        <f t="shared" si="26"/>
        <v>124.96000000000001</v>
      </c>
      <c r="L92" s="7">
        <f t="shared" si="27"/>
        <v>15.805057618437898</v>
      </c>
      <c r="M92" s="7"/>
      <c r="N92" s="7">
        <f>IF(H92=-9999,"",IF(M92&lt;&gt;"", L92*M92, $U$12*L92))</f>
        <v>23.44416879541453</v>
      </c>
      <c r="O92" s="7"/>
      <c r="P92" s="1"/>
      <c r="Q92" s="12">
        <v>75</v>
      </c>
      <c r="R92" s="47" t="s">
        <v>56</v>
      </c>
      <c r="S92" s="54">
        <v>0</v>
      </c>
      <c r="T92" s="34">
        <v>132.44</v>
      </c>
      <c r="U92" s="34">
        <v>115.21</v>
      </c>
      <c r="V92" s="34">
        <v>25.33</v>
      </c>
      <c r="X92" s="57" t="str">
        <f t="shared" si="28"/>
        <v>0165</v>
      </c>
    </row>
    <row r="93" spans="1:24" x14ac:dyDescent="0.35">
      <c r="A93" s="12">
        <v>76</v>
      </c>
      <c r="B93" s="12">
        <v>180</v>
      </c>
      <c r="C93" s="12">
        <v>5</v>
      </c>
      <c r="D93" s="12">
        <v>27.5</v>
      </c>
      <c r="E93" s="47" t="s">
        <v>187</v>
      </c>
      <c r="F93" s="53">
        <v>0</v>
      </c>
      <c r="G93" s="53">
        <f t="shared" si="22"/>
        <v>183.34</v>
      </c>
      <c r="H93" s="53">
        <f t="shared" si="23"/>
        <v>162.11000000000001</v>
      </c>
      <c r="I93" s="53">
        <f t="shared" si="24"/>
        <v>25.29</v>
      </c>
      <c r="J93" s="13">
        <f t="shared" si="25"/>
        <v>158.05000000000001</v>
      </c>
      <c r="K93" s="7">
        <f t="shared" si="26"/>
        <v>136.82000000000002</v>
      </c>
      <c r="L93" s="7">
        <f t="shared" si="27"/>
        <v>15.516737319105383</v>
      </c>
      <c r="M93" s="7"/>
      <c r="N93" s="7">
        <f>IF(H93=-9999,"",IF(M93&lt;&gt;"", L93*M93, $U$13*L93))</f>
        <v>22.602714033335751</v>
      </c>
      <c r="O93" s="7"/>
      <c r="P93" s="1"/>
      <c r="Q93" s="12">
        <v>76</v>
      </c>
      <c r="R93" s="47" t="s">
        <v>188</v>
      </c>
      <c r="S93" s="54">
        <v>0</v>
      </c>
      <c r="T93" s="34">
        <v>129.5</v>
      </c>
      <c r="U93" s="34">
        <v>115.52</v>
      </c>
      <c r="V93" s="34">
        <v>26.06</v>
      </c>
      <c r="X93" s="57" t="str">
        <f t="shared" si="28"/>
        <v>0250</v>
      </c>
    </row>
    <row r="94" spans="1:24" x14ac:dyDescent="0.35">
      <c r="A94" s="12">
        <v>77</v>
      </c>
      <c r="B94" s="12">
        <v>180</v>
      </c>
      <c r="C94" s="12">
        <v>5</v>
      </c>
      <c r="D94" s="12">
        <v>32.5</v>
      </c>
      <c r="E94" s="47" t="s">
        <v>189</v>
      </c>
      <c r="F94" s="53">
        <v>0</v>
      </c>
      <c r="G94" s="53">
        <f t="shared" si="22"/>
        <v>186.35</v>
      </c>
      <c r="H94" s="53">
        <f t="shared" si="23"/>
        <v>160.13999999999999</v>
      </c>
      <c r="I94" s="53">
        <f t="shared" si="24"/>
        <v>25.34</v>
      </c>
      <c r="J94" s="13">
        <f t="shared" si="25"/>
        <v>161.01</v>
      </c>
      <c r="K94" s="7">
        <f t="shared" si="26"/>
        <v>134.79999999999998</v>
      </c>
      <c r="L94" s="7">
        <f t="shared" si="27"/>
        <v>19.443620178041552</v>
      </c>
      <c r="M94" s="7"/>
      <c r="N94" s="7">
        <f>IF(H94=-9999,"",IF(M94&lt;&gt;"", L94*M94, $U$14*L94))</f>
        <v>28.128437197381317</v>
      </c>
      <c r="O94" s="7"/>
      <c r="P94" s="1"/>
      <c r="Q94" s="12">
        <v>77</v>
      </c>
      <c r="R94" s="47" t="s">
        <v>190</v>
      </c>
      <c r="S94" s="54">
        <v>0</v>
      </c>
      <c r="T94" s="34">
        <v>129.99</v>
      </c>
      <c r="U94" s="34">
        <v>113.24</v>
      </c>
      <c r="V94" s="34">
        <v>25.06</v>
      </c>
      <c r="X94" s="57" t="str">
        <f t="shared" si="28"/>
        <v>0127</v>
      </c>
    </row>
    <row r="95" spans="1:24" x14ac:dyDescent="0.35">
      <c r="A95" s="12">
        <v>78</v>
      </c>
      <c r="B95" s="12">
        <v>240</v>
      </c>
      <c r="C95" s="12">
        <v>5</v>
      </c>
      <c r="D95" s="12">
        <v>2.5</v>
      </c>
      <c r="E95" s="47" t="s">
        <v>191</v>
      </c>
      <c r="F95" s="53">
        <v>0</v>
      </c>
      <c r="G95" s="53">
        <f t="shared" si="22"/>
        <v>157.66999999999999</v>
      </c>
      <c r="H95" s="53">
        <f t="shared" si="23"/>
        <v>142.87</v>
      </c>
      <c r="I95" s="53">
        <f t="shared" si="24"/>
        <v>25.65</v>
      </c>
      <c r="J95" s="13">
        <f t="shared" si="25"/>
        <v>132.01999999999998</v>
      </c>
      <c r="K95" s="7">
        <f t="shared" si="26"/>
        <v>117.22</v>
      </c>
      <c r="L95" s="7">
        <f t="shared" si="27"/>
        <v>12.625831769322627</v>
      </c>
      <c r="M95" s="7"/>
      <c r="N95" s="7">
        <f>IF(H95=-9999,"",IF(M95&lt;&gt;"", L95*M95, $U$15*L95))</f>
        <v>18.265369963828675</v>
      </c>
      <c r="O95" s="7"/>
      <c r="P95" s="1"/>
      <c r="Q95" s="12">
        <v>78</v>
      </c>
      <c r="R95" s="47" t="s">
        <v>192</v>
      </c>
      <c r="S95" s="54">
        <v>0</v>
      </c>
      <c r="T95" s="34">
        <v>161.30000000000001</v>
      </c>
      <c r="U95" s="34">
        <v>139.34</v>
      </c>
      <c r="V95" s="34">
        <v>25.42</v>
      </c>
      <c r="X95" s="57" t="str">
        <f t="shared" si="28"/>
        <v>0333</v>
      </c>
    </row>
    <row r="96" spans="1:24" x14ac:dyDescent="0.35">
      <c r="A96" s="12">
        <v>79</v>
      </c>
      <c r="B96" s="12">
        <v>240</v>
      </c>
      <c r="C96" s="12">
        <v>5</v>
      </c>
      <c r="D96" s="12">
        <v>7.5</v>
      </c>
      <c r="E96" s="47" t="s">
        <v>193</v>
      </c>
      <c r="F96" s="53">
        <v>0</v>
      </c>
      <c r="G96" s="53">
        <f t="shared" si="22"/>
        <v>181.13</v>
      </c>
      <c r="H96" s="53">
        <f t="shared" si="23"/>
        <v>159.99</v>
      </c>
      <c r="I96" s="53">
        <f t="shared" si="24"/>
        <v>24.95</v>
      </c>
      <c r="J96" s="13">
        <f t="shared" si="25"/>
        <v>156.18</v>
      </c>
      <c r="K96" s="7">
        <f t="shared" si="26"/>
        <v>135.04000000000002</v>
      </c>
      <c r="L96" s="7">
        <f t="shared" si="27"/>
        <v>15.654620853080555</v>
      </c>
      <c r="M96" s="7"/>
      <c r="N96" s="7">
        <f>IF(H96=-9999,"",IF(M96&lt;&gt;"", L96*M96, $U$9*L96))</f>
        <v>18.472452606635056</v>
      </c>
      <c r="O96" s="8" t="str">
        <f>IF(G104=1,1-M96/$B$4,"")</f>
        <v/>
      </c>
      <c r="P96" s="1"/>
      <c r="Q96" s="12">
        <v>79</v>
      </c>
      <c r="R96" s="48" t="s">
        <v>194</v>
      </c>
      <c r="S96" s="54">
        <v>0</v>
      </c>
      <c r="T96" s="36">
        <v>146.29</v>
      </c>
      <c r="U96" s="34">
        <v>126.79</v>
      </c>
      <c r="V96" s="34">
        <v>25.57</v>
      </c>
      <c r="X96" s="57" t="str">
        <f t="shared" si="28"/>
        <v>081</v>
      </c>
    </row>
    <row r="97" spans="1:24" x14ac:dyDescent="0.35">
      <c r="A97" s="12">
        <v>80</v>
      </c>
      <c r="B97" s="12">
        <v>240</v>
      </c>
      <c r="C97" s="12">
        <v>5</v>
      </c>
      <c r="D97" s="12">
        <v>12.5</v>
      </c>
      <c r="E97" s="48" t="s">
        <v>195</v>
      </c>
      <c r="F97" s="53">
        <v>0</v>
      </c>
      <c r="G97" s="53">
        <f t="shared" si="22"/>
        <v>171.77</v>
      </c>
      <c r="H97" s="53">
        <f t="shared" si="23"/>
        <v>151.69</v>
      </c>
      <c r="I97" s="53">
        <f t="shared" si="24"/>
        <v>25.39</v>
      </c>
      <c r="J97" s="13">
        <f t="shared" si="25"/>
        <v>146.38</v>
      </c>
      <c r="K97" s="7">
        <f t="shared" si="26"/>
        <v>126.3</v>
      </c>
      <c r="L97" s="7">
        <f t="shared" si="27"/>
        <v>15.898653998416467</v>
      </c>
      <c r="M97" s="7"/>
      <c r="N97" s="7">
        <f>IF(H97=-9999,"",IF(M97&lt;&gt;"", L97*M97, $U$10*L97))</f>
        <v>22.417102137767216</v>
      </c>
      <c r="O97" s="8" t="str">
        <f>IF(G105=1,1-M97/$B$4,"")</f>
        <v/>
      </c>
      <c r="P97" s="1"/>
      <c r="Q97" s="12">
        <v>80</v>
      </c>
      <c r="R97" s="48" t="s">
        <v>196</v>
      </c>
      <c r="S97" s="54">
        <v>0</v>
      </c>
      <c r="T97" s="35">
        <v>135.88</v>
      </c>
      <c r="U97" s="34">
        <v>113.23</v>
      </c>
      <c r="V97" s="34">
        <v>25.48</v>
      </c>
      <c r="X97" s="57" t="str">
        <f t="shared" si="28"/>
        <v>0372</v>
      </c>
    </row>
    <row r="98" spans="1:24" x14ac:dyDescent="0.35">
      <c r="A98" s="12">
        <v>81</v>
      </c>
      <c r="B98" s="12">
        <v>240</v>
      </c>
      <c r="C98" s="12">
        <v>5</v>
      </c>
      <c r="D98" s="12">
        <v>17.5</v>
      </c>
      <c r="E98" s="48" t="s">
        <v>197</v>
      </c>
      <c r="F98" s="53">
        <v>0</v>
      </c>
      <c r="G98" s="53">
        <f t="shared" si="22"/>
        <v>151.12</v>
      </c>
      <c r="H98" s="53">
        <f t="shared" si="23"/>
        <v>133.22999999999999</v>
      </c>
      <c r="I98" s="53">
        <f t="shared" si="24"/>
        <v>26.27</v>
      </c>
      <c r="J98" s="13">
        <f t="shared" si="25"/>
        <v>124.85000000000001</v>
      </c>
      <c r="K98" s="7">
        <f t="shared" si="26"/>
        <v>106.96</v>
      </c>
      <c r="L98" s="7">
        <f t="shared" si="27"/>
        <v>16.725878833208689</v>
      </c>
      <c r="M98" s="7"/>
      <c r="N98" s="7">
        <f>IF(H98=-9999,"",IF(M98&lt;&gt;"", L98*M98, $U$11*L98))</f>
        <v>23.694995019287603</v>
      </c>
      <c r="O98" s="8" t="str">
        <f>IF(G106=1,1-M98/$B$4,"")</f>
        <v/>
      </c>
      <c r="P98" s="1"/>
      <c r="Q98" s="12">
        <v>81</v>
      </c>
      <c r="R98" s="48" t="s">
        <v>124</v>
      </c>
      <c r="S98" s="54">
        <v>0</v>
      </c>
      <c r="T98" s="35">
        <v>162.05000000000001</v>
      </c>
      <c r="U98" s="34">
        <v>147.85</v>
      </c>
      <c r="V98" s="34">
        <v>25.62</v>
      </c>
      <c r="X98" s="57" t="str">
        <f t="shared" si="28"/>
        <v>481</v>
      </c>
    </row>
    <row r="99" spans="1:24" x14ac:dyDescent="0.35">
      <c r="A99" s="12">
        <v>82</v>
      </c>
      <c r="B99" s="12">
        <v>240</v>
      </c>
      <c r="C99" s="12">
        <v>5</v>
      </c>
      <c r="D99" s="12">
        <v>22.5</v>
      </c>
      <c r="E99" s="48" t="s">
        <v>198</v>
      </c>
      <c r="F99" s="53">
        <v>0</v>
      </c>
      <c r="G99" s="53">
        <f t="shared" si="22"/>
        <v>168.19</v>
      </c>
      <c r="H99" s="53">
        <f t="shared" si="23"/>
        <v>147.78</v>
      </c>
      <c r="I99" s="53">
        <f t="shared" si="24"/>
        <v>25.48</v>
      </c>
      <c r="J99" s="13">
        <f t="shared" si="25"/>
        <v>142.71</v>
      </c>
      <c r="K99" s="7">
        <f t="shared" si="26"/>
        <v>122.3</v>
      </c>
      <c r="L99" s="7">
        <f t="shared" si="27"/>
        <v>16.688470973017182</v>
      </c>
      <c r="M99" s="7"/>
      <c r="N99" s="7">
        <f>IF(H99=-9999,"",IF(M99&lt;&gt;"", L99*M99, $U$12*L99))</f>
        <v>24.754565271079329</v>
      </c>
      <c r="O99" s="8" t="str">
        <f>IF(G107=1,1-M99/$B$4,"")</f>
        <v/>
      </c>
      <c r="P99" s="1"/>
      <c r="Q99" s="12">
        <v>82</v>
      </c>
      <c r="R99" s="48" t="s">
        <v>199</v>
      </c>
      <c r="S99" s="54">
        <v>0</v>
      </c>
      <c r="T99" s="35">
        <v>140.62</v>
      </c>
      <c r="U99" s="34">
        <v>123.78</v>
      </c>
      <c r="V99" s="34">
        <v>25.51</v>
      </c>
      <c r="X99" s="57" t="str">
        <f t="shared" si="28"/>
        <v>053</v>
      </c>
    </row>
    <row r="100" spans="1:24" x14ac:dyDescent="0.35">
      <c r="A100" s="12">
        <v>83</v>
      </c>
      <c r="B100" s="12">
        <v>240</v>
      </c>
      <c r="C100" s="12">
        <v>5</v>
      </c>
      <c r="D100" s="12">
        <v>27.5</v>
      </c>
      <c r="E100" s="48" t="s">
        <v>200</v>
      </c>
      <c r="F100" s="53">
        <v>0</v>
      </c>
      <c r="G100" s="53">
        <f t="shared" si="22"/>
        <v>177.01</v>
      </c>
      <c r="H100" s="53">
        <f t="shared" si="23"/>
        <v>154.26</v>
      </c>
      <c r="I100" s="53">
        <f t="shared" si="24"/>
        <v>25.39</v>
      </c>
      <c r="J100" s="13">
        <f t="shared" si="25"/>
        <v>151.62</v>
      </c>
      <c r="K100" s="7">
        <f t="shared" si="26"/>
        <v>128.87</v>
      </c>
      <c r="L100" s="7">
        <f t="shared" si="27"/>
        <v>17.653449212384572</v>
      </c>
      <c r="M100" s="7"/>
      <c r="N100" s="7">
        <f>IF(H100=-9999,"",IF(M100&lt;&gt;"", L100*M100, $U$13*L100))</f>
        <v>25.715191025258008</v>
      </c>
      <c r="O100" s="8" t="str">
        <f>IF(F116=1,1-M100/$B$4,"")</f>
        <v/>
      </c>
      <c r="P100" s="1"/>
      <c r="Q100" s="12">
        <v>83</v>
      </c>
      <c r="R100" s="48" t="s">
        <v>201</v>
      </c>
      <c r="S100" s="54">
        <v>0</v>
      </c>
      <c r="T100" s="35">
        <v>151.76</v>
      </c>
      <c r="U100" s="34">
        <v>131.26</v>
      </c>
      <c r="V100" s="34">
        <v>25.52</v>
      </c>
      <c r="X100" s="57" t="str">
        <f t="shared" si="28"/>
        <v>0262</v>
      </c>
    </row>
    <row r="101" spans="1:24" x14ac:dyDescent="0.35">
      <c r="A101" s="12">
        <v>84</v>
      </c>
      <c r="B101" s="12">
        <v>240</v>
      </c>
      <c r="C101" s="12">
        <v>5</v>
      </c>
      <c r="D101" s="12">
        <v>32.5</v>
      </c>
      <c r="E101" s="48" t="s">
        <v>199</v>
      </c>
      <c r="F101" s="53">
        <v>0</v>
      </c>
      <c r="G101" s="53">
        <f t="shared" si="22"/>
        <v>140.62</v>
      </c>
      <c r="H101" s="53">
        <f t="shared" si="23"/>
        <v>123.78</v>
      </c>
      <c r="I101" s="53">
        <f t="shared" si="24"/>
        <v>25.51</v>
      </c>
      <c r="J101" s="13">
        <f t="shared" si="25"/>
        <v>115.11</v>
      </c>
      <c r="K101" s="7">
        <f t="shared" si="26"/>
        <v>98.27</v>
      </c>
      <c r="L101" s="7">
        <f t="shared" si="27"/>
        <v>17.136460771344257</v>
      </c>
      <c r="M101" s="7"/>
      <c r="N101" s="7">
        <f>IF(H101=-9999,"",IF(M101&lt;&gt;"", L101*M101, $U$14*L101))</f>
        <v>24.790746588256845</v>
      </c>
      <c r="O101" s="8" t="str">
        <f>IF(F117=1,1-M101/$B$4,"")</f>
        <v/>
      </c>
      <c r="P101" s="1"/>
      <c r="Q101" s="12">
        <v>84</v>
      </c>
      <c r="R101" s="48" t="s">
        <v>202</v>
      </c>
      <c r="S101" s="54">
        <v>0</v>
      </c>
      <c r="T101" s="35">
        <v>166.03</v>
      </c>
      <c r="U101" s="34">
        <v>141.43</v>
      </c>
      <c r="V101" s="34">
        <v>25.36</v>
      </c>
      <c r="X101" s="57" t="str">
        <f t="shared" si="28"/>
        <v>0228</v>
      </c>
    </row>
    <row r="102" spans="1:24" x14ac:dyDescent="0.35">
      <c r="A102" s="12">
        <v>85</v>
      </c>
      <c r="B102" s="12">
        <v>300</v>
      </c>
      <c r="C102" s="12">
        <v>5</v>
      </c>
      <c r="D102" s="12">
        <v>2.5</v>
      </c>
      <c r="E102" s="48" t="s">
        <v>203</v>
      </c>
      <c r="F102" s="53">
        <v>0</v>
      </c>
      <c r="G102" s="53">
        <f t="shared" si="22"/>
        <v>83.29</v>
      </c>
      <c r="H102" s="53">
        <f t="shared" si="23"/>
        <v>77.930000000000007</v>
      </c>
      <c r="I102" s="53">
        <f t="shared" si="24"/>
        <v>25.52</v>
      </c>
      <c r="J102" s="13">
        <f t="shared" si="25"/>
        <v>57.77000000000001</v>
      </c>
      <c r="K102" s="7">
        <f t="shared" si="26"/>
        <v>52.410000000000011</v>
      </c>
      <c r="L102" s="7">
        <f t="shared" si="27"/>
        <v>10.227055905361569</v>
      </c>
      <c r="M102" s="7"/>
      <c r="N102" s="7">
        <f>IF(H102=-9999,"",IF(M102&lt;&gt;"", L102*M102, $U$15*L102))</f>
        <v>14.795140879832088</v>
      </c>
      <c r="O102" s="8" t="str">
        <f>IF(F118=1,1-M102/$B$4,"")</f>
        <v/>
      </c>
      <c r="P102" s="1"/>
      <c r="Q102" s="12">
        <v>85</v>
      </c>
      <c r="R102" s="47" t="s">
        <v>204</v>
      </c>
      <c r="S102" s="54">
        <v>0</v>
      </c>
      <c r="T102" s="35">
        <v>136.26</v>
      </c>
      <c r="U102" s="34">
        <v>118.85</v>
      </c>
      <c r="V102" s="34">
        <v>25.74</v>
      </c>
      <c r="X102" s="57" t="str">
        <f t="shared" si="28"/>
        <v>0336</v>
      </c>
    </row>
    <row r="103" spans="1:24" x14ac:dyDescent="0.35">
      <c r="A103" s="12">
        <v>86</v>
      </c>
      <c r="B103" s="12">
        <v>300</v>
      </c>
      <c r="C103" s="12">
        <v>5</v>
      </c>
      <c r="D103" s="12">
        <v>7.5</v>
      </c>
      <c r="E103" s="47" t="s">
        <v>205</v>
      </c>
      <c r="F103" s="53">
        <v>0</v>
      </c>
      <c r="G103" s="53">
        <f t="shared" si="22"/>
        <v>126.59</v>
      </c>
      <c r="H103" s="53">
        <f t="shared" si="23"/>
        <v>114.47</v>
      </c>
      <c r="I103" s="53">
        <f t="shared" si="24"/>
        <v>25.4</v>
      </c>
      <c r="J103" s="13">
        <f t="shared" si="25"/>
        <v>101.19</v>
      </c>
      <c r="K103" s="7">
        <f t="shared" si="26"/>
        <v>89.07</v>
      </c>
      <c r="L103" s="7">
        <f t="shared" si="27"/>
        <v>13.607275176827221</v>
      </c>
      <c r="M103" s="7"/>
      <c r="N103" s="7">
        <f>IF(H103=-9999,"",IF(M103&lt;&gt;"", L103*M103, $U$9*L103))</f>
        <v>16.056584708656121</v>
      </c>
      <c r="O103" s="8" t="str">
        <f t="shared" ref="O103:O109" si="29">IF(F114=1,1-M103/$B$4,"")</f>
        <v/>
      </c>
      <c r="P103" s="1"/>
      <c r="Q103" s="12">
        <v>86</v>
      </c>
      <c r="R103" s="47" t="s">
        <v>206</v>
      </c>
      <c r="S103" s="54">
        <v>0</v>
      </c>
      <c r="T103" s="36">
        <v>148.94</v>
      </c>
      <c r="U103" s="34">
        <v>128.57</v>
      </c>
      <c r="V103" s="34">
        <v>25.69</v>
      </c>
      <c r="X103" s="57" t="str">
        <f t="shared" si="28"/>
        <v>0308</v>
      </c>
    </row>
    <row r="104" spans="1:24" x14ac:dyDescent="0.35">
      <c r="A104" s="12">
        <v>87</v>
      </c>
      <c r="B104" s="12">
        <v>300</v>
      </c>
      <c r="C104" s="12">
        <v>5</v>
      </c>
      <c r="D104" s="12">
        <v>12.5</v>
      </c>
      <c r="E104" s="47" t="s">
        <v>207</v>
      </c>
      <c r="F104" s="53">
        <v>0</v>
      </c>
      <c r="G104" s="53">
        <f t="shared" si="22"/>
        <v>131.80000000000001</v>
      </c>
      <c r="H104" s="53">
        <f t="shared" si="23"/>
        <v>119.5</v>
      </c>
      <c r="I104" s="53">
        <f t="shared" si="24"/>
        <v>25.33</v>
      </c>
      <c r="J104" s="13">
        <f t="shared" si="25"/>
        <v>106.47000000000001</v>
      </c>
      <c r="K104" s="7">
        <f t="shared" si="26"/>
        <v>94.17</v>
      </c>
      <c r="L104" s="7">
        <f t="shared" si="27"/>
        <v>13.061484549219509</v>
      </c>
      <c r="M104" s="7"/>
      <c r="N104" s="7">
        <f>IF(H104=-9999,"",IF(M104&lt;&gt;"", L104*M104, $U$10*L104))</f>
        <v>18.416693214399508</v>
      </c>
      <c r="O104" s="8" t="str">
        <f t="shared" si="29"/>
        <v/>
      </c>
      <c r="P104" s="1"/>
      <c r="Q104" s="12">
        <v>87</v>
      </c>
      <c r="R104" s="47" t="s">
        <v>208</v>
      </c>
      <c r="S104" s="54">
        <v>0</v>
      </c>
      <c r="T104" s="36">
        <v>177.29</v>
      </c>
      <c r="U104" s="34">
        <v>153.06</v>
      </c>
      <c r="V104" s="34">
        <v>25.16</v>
      </c>
      <c r="X104" s="57" t="str">
        <f t="shared" si="28"/>
        <v>540</v>
      </c>
    </row>
    <row r="105" spans="1:24" x14ac:dyDescent="0.35">
      <c r="A105" s="12">
        <v>88</v>
      </c>
      <c r="B105" s="12">
        <v>300</v>
      </c>
      <c r="C105" s="12">
        <v>5</v>
      </c>
      <c r="D105" s="12">
        <v>17.5</v>
      </c>
      <c r="E105" s="47" t="s">
        <v>209</v>
      </c>
      <c r="F105" s="53">
        <v>0</v>
      </c>
      <c r="G105" s="53">
        <f t="shared" si="22"/>
        <v>149.36000000000001</v>
      </c>
      <c r="H105" s="53">
        <f t="shared" si="23"/>
        <v>134.59</v>
      </c>
      <c r="I105" s="53">
        <f t="shared" si="24"/>
        <v>27.55</v>
      </c>
      <c r="J105" s="13">
        <f t="shared" si="25"/>
        <v>121.81000000000002</v>
      </c>
      <c r="K105" s="7">
        <f t="shared" si="26"/>
        <v>107.04</v>
      </c>
      <c r="L105" s="7">
        <f t="shared" si="27"/>
        <v>13.798579970104644</v>
      </c>
      <c r="M105" s="7"/>
      <c r="N105" s="7">
        <f>IF(H105=-9999,"",IF(M105&lt;&gt;"", L105*M105, $U$11*L105))</f>
        <v>19.547988295581106</v>
      </c>
      <c r="O105" s="8" t="str">
        <f t="shared" si="29"/>
        <v/>
      </c>
      <c r="P105" s="1"/>
      <c r="Q105" s="12">
        <v>88</v>
      </c>
      <c r="R105" s="47" t="s">
        <v>198</v>
      </c>
      <c r="S105" s="54">
        <v>0</v>
      </c>
      <c r="T105" s="36">
        <v>168.19</v>
      </c>
      <c r="U105" s="34">
        <v>147.78</v>
      </c>
      <c r="V105" s="34">
        <v>25.48</v>
      </c>
      <c r="X105" s="57" t="str">
        <f t="shared" si="28"/>
        <v>031</v>
      </c>
    </row>
    <row r="106" spans="1:24" x14ac:dyDescent="0.35">
      <c r="A106" s="12">
        <v>89</v>
      </c>
      <c r="B106" s="12">
        <v>300</v>
      </c>
      <c r="C106" s="12">
        <v>5</v>
      </c>
      <c r="D106" s="12">
        <v>22.5</v>
      </c>
      <c r="E106" s="47" t="s">
        <v>166</v>
      </c>
      <c r="F106" s="53">
        <v>0</v>
      </c>
      <c r="G106" s="53">
        <f t="shared" si="22"/>
        <v>174.89</v>
      </c>
      <c r="H106" s="53">
        <f t="shared" si="23"/>
        <v>157.87</v>
      </c>
      <c r="I106" s="53">
        <f t="shared" si="24"/>
        <v>25.23</v>
      </c>
      <c r="J106" s="13">
        <f t="shared" si="25"/>
        <v>149.66</v>
      </c>
      <c r="K106" s="7">
        <f t="shared" si="26"/>
        <v>132.64000000000001</v>
      </c>
      <c r="L106" s="7">
        <f t="shared" si="27"/>
        <v>12.831724969843169</v>
      </c>
      <c r="M106" s="7"/>
      <c r="N106" s="7">
        <f>IF(H106=-9999,"",IF(M106&lt;&gt;"", L106*M106, $U$12*L106))</f>
        <v>19.033725367656793</v>
      </c>
      <c r="O106" s="8" t="str">
        <f t="shared" si="29"/>
        <v/>
      </c>
      <c r="P106" s="1"/>
      <c r="Q106" s="12">
        <v>89</v>
      </c>
      <c r="R106" s="47" t="s">
        <v>94</v>
      </c>
      <c r="S106" s="54">
        <v>0</v>
      </c>
      <c r="T106" s="36">
        <v>125.25</v>
      </c>
      <c r="U106" s="34">
        <v>118.55</v>
      </c>
      <c r="V106" s="34">
        <v>25.63</v>
      </c>
      <c r="X106" s="57" t="str">
        <f t="shared" si="28"/>
        <v>0215</v>
      </c>
    </row>
    <row r="107" spans="1:24" x14ac:dyDescent="0.35">
      <c r="A107" s="12">
        <v>90</v>
      </c>
      <c r="B107" s="12">
        <v>300</v>
      </c>
      <c r="C107" s="12">
        <v>5</v>
      </c>
      <c r="D107" s="12">
        <v>27.5</v>
      </c>
      <c r="E107" s="47" t="s">
        <v>210</v>
      </c>
      <c r="F107" s="53">
        <v>0</v>
      </c>
      <c r="G107" s="53">
        <f t="shared" si="22"/>
        <v>159.12</v>
      </c>
      <c r="H107" s="53">
        <f t="shared" si="23"/>
        <v>144.19999999999999</v>
      </c>
      <c r="I107" s="53">
        <f t="shared" si="24"/>
        <v>27.44</v>
      </c>
      <c r="J107" s="13">
        <f t="shared" si="25"/>
        <v>131.68</v>
      </c>
      <c r="K107" s="7">
        <f t="shared" si="26"/>
        <v>116.75999999999999</v>
      </c>
      <c r="L107" s="7">
        <f t="shared" si="27"/>
        <v>12.778348749571785</v>
      </c>
      <c r="M107" s="7"/>
      <c r="N107" s="7">
        <f>IF(H107=-9999,"",IF(M107&lt;&gt;"", L107*M107, $U$13*L107))</f>
        <v>18.61379468280235</v>
      </c>
      <c r="O107" s="8" t="str">
        <f t="shared" si="29"/>
        <v/>
      </c>
      <c r="P107" s="1"/>
      <c r="Q107" s="12">
        <v>90</v>
      </c>
      <c r="R107" s="47" t="s">
        <v>211</v>
      </c>
      <c r="S107" s="54">
        <v>0</v>
      </c>
      <c r="T107" s="36">
        <v>121.78</v>
      </c>
      <c r="U107" s="34">
        <v>108.86</v>
      </c>
      <c r="V107" s="34">
        <v>24.99</v>
      </c>
      <c r="X107" s="57" t="str">
        <f t="shared" si="28"/>
        <v>075</v>
      </c>
    </row>
    <row r="108" spans="1:24" x14ac:dyDescent="0.35">
      <c r="A108" s="12">
        <v>91</v>
      </c>
      <c r="B108" s="12">
        <v>300</v>
      </c>
      <c r="C108" s="12">
        <v>5</v>
      </c>
      <c r="D108" s="12">
        <v>32.5</v>
      </c>
      <c r="E108" s="47" t="s">
        <v>212</v>
      </c>
      <c r="F108" s="53">
        <v>0</v>
      </c>
      <c r="G108" s="53">
        <f t="shared" si="22"/>
        <v>133.47999999999999</v>
      </c>
      <c r="H108" s="53">
        <f t="shared" si="23"/>
        <v>121.11</v>
      </c>
      <c r="I108" s="53">
        <f t="shared" si="24"/>
        <v>25.41</v>
      </c>
      <c r="J108" s="13">
        <f t="shared" si="25"/>
        <v>108.07</v>
      </c>
      <c r="K108" s="7">
        <f t="shared" si="26"/>
        <v>95.7</v>
      </c>
      <c r="L108" s="7">
        <f t="shared" si="27"/>
        <v>12.925809822361536</v>
      </c>
      <c r="M108" s="7"/>
      <c r="N108" s="7">
        <f>IF(H108=-9999,"",IF(M108&lt;&gt;"", L108*M108, $U$14*L108))</f>
        <v>18.699338213991624</v>
      </c>
      <c r="O108" s="8" t="str">
        <f t="shared" si="29"/>
        <v/>
      </c>
      <c r="P108" s="1"/>
      <c r="Q108" s="12">
        <v>91</v>
      </c>
      <c r="R108" s="47" t="s">
        <v>195</v>
      </c>
      <c r="S108" s="54">
        <v>0</v>
      </c>
      <c r="T108" s="36">
        <v>171.77</v>
      </c>
      <c r="U108" s="34">
        <v>151.69</v>
      </c>
      <c r="V108" s="34">
        <v>25.39</v>
      </c>
      <c r="X108" s="57" t="str">
        <f t="shared" si="28"/>
        <v>0180</v>
      </c>
    </row>
    <row r="109" spans="1:24" x14ac:dyDescent="0.35">
      <c r="A109" s="12">
        <v>92</v>
      </c>
      <c r="B109" s="12">
        <v>0</v>
      </c>
      <c r="C109" s="12">
        <v>12</v>
      </c>
      <c r="D109" s="12">
        <v>2.5</v>
      </c>
      <c r="E109" s="47" t="s">
        <v>161</v>
      </c>
      <c r="F109" s="53">
        <v>0</v>
      </c>
      <c r="G109" s="53">
        <f t="shared" si="22"/>
        <v>128.19999999999999</v>
      </c>
      <c r="H109" s="53">
        <f t="shared" si="23"/>
        <v>119.75</v>
      </c>
      <c r="I109" s="53">
        <f t="shared" si="24"/>
        <v>25.27</v>
      </c>
      <c r="J109" s="13">
        <f t="shared" si="25"/>
        <v>102.92999999999999</v>
      </c>
      <c r="K109" s="7">
        <f t="shared" si="26"/>
        <v>94.48</v>
      </c>
      <c r="L109" s="7">
        <f t="shared" si="27"/>
        <v>8.9436917866214944</v>
      </c>
      <c r="M109" s="7"/>
      <c r="N109" s="7">
        <f>IF(H109=-9999,"",IF(M109&lt;&gt;"", L109*M109, $U$15*L109))</f>
        <v>12.938540787626991</v>
      </c>
      <c r="O109" s="8" t="str">
        <f t="shared" si="29"/>
        <v/>
      </c>
      <c r="P109" s="1"/>
      <c r="Q109" s="12">
        <v>92</v>
      </c>
      <c r="R109" s="47" t="s">
        <v>213</v>
      </c>
      <c r="S109" s="54">
        <v>0</v>
      </c>
      <c r="T109" s="36">
        <v>121.87</v>
      </c>
      <c r="U109" s="34">
        <v>106.78</v>
      </c>
      <c r="V109" s="34">
        <v>27.56</v>
      </c>
      <c r="X109" s="57" t="str">
        <f t="shared" si="28"/>
        <v>320</v>
      </c>
    </row>
    <row r="110" spans="1:24" x14ac:dyDescent="0.35">
      <c r="A110" s="12">
        <v>93</v>
      </c>
      <c r="B110" s="12">
        <v>0</v>
      </c>
      <c r="C110" s="12">
        <v>12</v>
      </c>
      <c r="D110" s="12">
        <v>7.5</v>
      </c>
      <c r="E110" s="47" t="s">
        <v>139</v>
      </c>
      <c r="F110" s="53">
        <v>0</v>
      </c>
      <c r="G110" s="53">
        <f t="shared" si="22"/>
        <v>144.69999999999999</v>
      </c>
      <c r="H110" s="53">
        <f t="shared" si="23"/>
        <v>129.12</v>
      </c>
      <c r="I110" s="53">
        <f t="shared" si="24"/>
        <v>25.8</v>
      </c>
      <c r="J110" s="13">
        <f t="shared" si="25"/>
        <v>118.89999999999999</v>
      </c>
      <c r="K110" s="7">
        <f t="shared" si="26"/>
        <v>103.32000000000001</v>
      </c>
      <c r="L110" s="7">
        <f t="shared" si="27"/>
        <v>15.079365079365061</v>
      </c>
      <c r="M110" s="7"/>
      <c r="N110" s="7">
        <f>IF(H110=-9999,"",IF(M110&lt;&gt;"", L110*M110, $U$9*L110))</f>
        <v>17.793650793650773</v>
      </c>
      <c r="O110" s="7"/>
      <c r="P110" s="1"/>
      <c r="Q110" s="12">
        <v>93</v>
      </c>
      <c r="R110" s="47" t="s">
        <v>62</v>
      </c>
      <c r="S110" s="54">
        <v>0</v>
      </c>
      <c r="T110" s="36">
        <v>153.43</v>
      </c>
      <c r="U110" s="34">
        <v>128.55000000000001</v>
      </c>
      <c r="V110" s="34">
        <v>25.54</v>
      </c>
      <c r="X110" s="57" t="str">
        <f t="shared" si="28"/>
        <v>054</v>
      </c>
    </row>
    <row r="111" spans="1:24" x14ac:dyDescent="0.35">
      <c r="A111" s="12">
        <v>94</v>
      </c>
      <c r="B111" s="12">
        <v>0</v>
      </c>
      <c r="C111" s="12">
        <v>12</v>
      </c>
      <c r="D111" s="12">
        <v>12.5</v>
      </c>
      <c r="E111" s="47" t="s">
        <v>211</v>
      </c>
      <c r="F111" s="53">
        <v>0</v>
      </c>
      <c r="G111" s="53">
        <f t="shared" si="22"/>
        <v>121.78</v>
      </c>
      <c r="H111" s="53">
        <f t="shared" si="23"/>
        <v>108.86</v>
      </c>
      <c r="I111" s="53">
        <f t="shared" si="24"/>
        <v>24.99</v>
      </c>
      <c r="J111" s="13">
        <f t="shared" si="25"/>
        <v>96.79</v>
      </c>
      <c r="K111" s="7">
        <f t="shared" si="26"/>
        <v>83.87</v>
      </c>
      <c r="L111" s="7">
        <f t="shared" si="27"/>
        <v>15.40479313222845</v>
      </c>
      <c r="M111" s="7"/>
      <c r="N111" s="7">
        <f>IF(H111=-9999,"",IF(M111&lt;&gt;"", L111*M111, $U$10*L111))</f>
        <v>21.720758316442115</v>
      </c>
      <c r="O111" s="7"/>
      <c r="P111" s="1"/>
      <c r="Q111" s="12">
        <v>94</v>
      </c>
      <c r="R111" s="47" t="s">
        <v>214</v>
      </c>
      <c r="S111" s="54">
        <v>0</v>
      </c>
      <c r="T111" s="36">
        <v>106.98</v>
      </c>
      <c r="U111" s="34">
        <v>96.49</v>
      </c>
      <c r="V111" s="34">
        <v>25.44</v>
      </c>
      <c r="X111" s="57" t="str">
        <f t="shared" si="28"/>
        <v>531</v>
      </c>
    </row>
    <row r="112" spans="1:24" x14ac:dyDescent="0.35">
      <c r="A112" s="12">
        <v>95</v>
      </c>
      <c r="B112" s="12">
        <v>0</v>
      </c>
      <c r="C112" s="12">
        <v>12</v>
      </c>
      <c r="D112" s="12">
        <v>17.5</v>
      </c>
      <c r="E112" s="47" t="s">
        <v>149</v>
      </c>
      <c r="F112" s="53">
        <v>0</v>
      </c>
      <c r="G112" s="53">
        <f t="shared" si="22"/>
        <v>149.35</v>
      </c>
      <c r="H112" s="53">
        <f t="shared" si="23"/>
        <v>133.62</v>
      </c>
      <c r="I112" s="53">
        <f t="shared" si="24"/>
        <v>25.4</v>
      </c>
      <c r="J112" s="13">
        <f t="shared" si="25"/>
        <v>123.94999999999999</v>
      </c>
      <c r="K112" s="7">
        <f t="shared" si="26"/>
        <v>108.22</v>
      </c>
      <c r="L112" s="7">
        <f t="shared" si="27"/>
        <v>14.535206061726106</v>
      </c>
      <c r="M112" s="7"/>
      <c r="N112" s="7">
        <f>IF(H112=-9999,"",IF(M112&lt;&gt;"", L112*M112, $U$11*L112))</f>
        <v>20.591541925623719</v>
      </c>
      <c r="O112" s="7"/>
      <c r="P112" s="1"/>
      <c r="Q112" s="12">
        <v>95</v>
      </c>
      <c r="R112" s="47" t="s">
        <v>215</v>
      </c>
      <c r="S112" s="54">
        <v>0</v>
      </c>
      <c r="T112" s="36">
        <v>117.71</v>
      </c>
      <c r="U112" s="34">
        <v>107.72</v>
      </c>
      <c r="V112" s="34">
        <v>25.27</v>
      </c>
      <c r="X112" s="57" t="str">
        <f t="shared" si="28"/>
        <v>0184</v>
      </c>
    </row>
    <row r="113" spans="1:24" x14ac:dyDescent="0.35">
      <c r="A113" s="12">
        <v>96</v>
      </c>
      <c r="B113" s="12">
        <v>0</v>
      </c>
      <c r="C113" s="12">
        <v>12</v>
      </c>
      <c r="D113" s="12">
        <v>22.5</v>
      </c>
      <c r="E113" s="47" t="s">
        <v>216</v>
      </c>
      <c r="F113" s="53">
        <v>0</v>
      </c>
      <c r="G113" s="53">
        <f t="shared" si="22"/>
        <v>148.46</v>
      </c>
      <c r="H113" s="53">
        <f t="shared" si="23"/>
        <v>132.91</v>
      </c>
      <c r="I113" s="53">
        <f t="shared" si="24"/>
        <v>25.3</v>
      </c>
      <c r="J113" s="13">
        <f t="shared" si="25"/>
        <v>123.16000000000001</v>
      </c>
      <c r="K113" s="7">
        <f t="shared" si="26"/>
        <v>107.61</v>
      </c>
      <c r="L113" s="7">
        <f t="shared" si="27"/>
        <v>14.450329894991182</v>
      </c>
      <c r="M113" s="7"/>
      <c r="N113" s="7">
        <f>IF(H113=-9999,"",IF(M113&lt;&gt;"", L113*M113, $U$12*L113))</f>
        <v>21.434656006086811</v>
      </c>
      <c r="O113" s="7"/>
      <c r="P113" s="1"/>
      <c r="Q113" s="12">
        <v>96</v>
      </c>
      <c r="R113" s="47" t="s">
        <v>217</v>
      </c>
      <c r="S113" s="54">
        <v>0</v>
      </c>
      <c r="T113" s="36">
        <v>127.12</v>
      </c>
      <c r="U113" s="34">
        <v>108.42</v>
      </c>
      <c r="V113" s="34">
        <v>25.25</v>
      </c>
      <c r="X113" s="57" t="str">
        <f t="shared" si="28"/>
        <v>0334</v>
      </c>
    </row>
    <row r="114" spans="1:24" x14ac:dyDescent="0.35">
      <c r="A114" s="12">
        <v>97</v>
      </c>
      <c r="B114" s="12">
        <v>0</v>
      </c>
      <c r="C114" s="12">
        <v>12</v>
      </c>
      <c r="D114" s="12">
        <v>27.5</v>
      </c>
      <c r="E114" s="47" t="s">
        <v>131</v>
      </c>
      <c r="F114" s="53">
        <v>0</v>
      </c>
      <c r="G114" s="53">
        <f t="shared" si="22"/>
        <v>128.19999999999999</v>
      </c>
      <c r="H114" s="53">
        <f t="shared" si="23"/>
        <v>113.85</v>
      </c>
      <c r="I114" s="53">
        <f t="shared" si="24"/>
        <v>25.51</v>
      </c>
      <c r="J114" s="13">
        <f t="shared" si="25"/>
        <v>102.68999999999998</v>
      </c>
      <c r="K114" s="7">
        <f t="shared" si="26"/>
        <v>88.339999999999989</v>
      </c>
      <c r="L114" s="7">
        <f t="shared" si="27"/>
        <v>16.244057052297936</v>
      </c>
      <c r="M114" s="7"/>
      <c r="N114" s="7">
        <f>IF(H114=-9999,"",IF(M114&lt;&gt;"", L114*M114, $U$13*L114))</f>
        <v>23.662176444928679</v>
      </c>
      <c r="O114" s="7"/>
      <c r="P114" s="1"/>
      <c r="Q114" s="12">
        <v>97</v>
      </c>
      <c r="R114" s="47" t="s">
        <v>218</v>
      </c>
      <c r="S114" s="54">
        <v>0</v>
      </c>
      <c r="T114" s="36">
        <v>159.1</v>
      </c>
      <c r="U114" s="34">
        <v>139.62</v>
      </c>
      <c r="V114" s="34">
        <v>25.59</v>
      </c>
      <c r="X114" s="57" t="str">
        <f t="shared" si="28"/>
        <v>0371</v>
      </c>
    </row>
    <row r="115" spans="1:24" x14ac:dyDescent="0.35">
      <c r="A115" s="12">
        <v>98</v>
      </c>
      <c r="B115" s="12">
        <v>0</v>
      </c>
      <c r="C115" s="12">
        <v>12</v>
      </c>
      <c r="D115" s="12">
        <v>32.5</v>
      </c>
      <c r="E115" s="47" t="s">
        <v>219</v>
      </c>
      <c r="F115" s="53">
        <v>0</v>
      </c>
      <c r="G115" s="53">
        <f t="shared" si="22"/>
        <v>130.43</v>
      </c>
      <c r="H115" s="53">
        <f t="shared" si="23"/>
        <v>114.64</v>
      </c>
      <c r="I115" s="53">
        <f t="shared" si="24"/>
        <v>25.4</v>
      </c>
      <c r="J115" s="13">
        <f t="shared" si="25"/>
        <v>105.03</v>
      </c>
      <c r="K115" s="7">
        <f t="shared" si="26"/>
        <v>89.240000000000009</v>
      </c>
      <c r="L115" s="7">
        <f t="shared" si="27"/>
        <v>17.693859255939028</v>
      </c>
      <c r="M115" s="7"/>
      <c r="N115" s="7">
        <f>IF(H115=-9999,"",IF(M115&lt;&gt;"", L115*M115, $U$14*L115))</f>
        <v>25.597116396156412</v>
      </c>
      <c r="O115" s="7"/>
      <c r="P115" s="1"/>
      <c r="Q115" s="12">
        <v>98</v>
      </c>
      <c r="R115" s="47" t="s">
        <v>220</v>
      </c>
      <c r="S115" s="54">
        <v>0</v>
      </c>
      <c r="T115" s="36">
        <v>181.2</v>
      </c>
      <c r="U115" s="34">
        <v>154.41</v>
      </c>
      <c r="V115" s="34">
        <v>25.48</v>
      </c>
      <c r="X115" s="57" t="str">
        <f t="shared" si="28"/>
        <v>0109</v>
      </c>
    </row>
    <row r="116" spans="1:24" x14ac:dyDescent="0.35">
      <c r="A116" s="12">
        <v>99</v>
      </c>
      <c r="B116" s="12">
        <v>60</v>
      </c>
      <c r="C116" s="12">
        <v>12</v>
      </c>
      <c r="D116" s="12">
        <v>2.5</v>
      </c>
      <c r="E116" s="47" t="s">
        <v>184</v>
      </c>
      <c r="F116" s="53">
        <v>0</v>
      </c>
      <c r="G116" s="53">
        <f t="shared" si="22"/>
        <v>118.27</v>
      </c>
      <c r="H116" s="53">
        <f t="shared" si="23"/>
        <v>109.55</v>
      </c>
      <c r="I116" s="53">
        <f t="shared" si="24"/>
        <v>25.28</v>
      </c>
      <c r="J116" s="13">
        <f t="shared" si="25"/>
        <v>92.99</v>
      </c>
      <c r="K116" s="7">
        <f t="shared" si="26"/>
        <v>84.27</v>
      </c>
      <c r="L116" s="7">
        <f t="shared" si="27"/>
        <v>10.347691942565563</v>
      </c>
      <c r="M116" s="7"/>
      <c r="N116" s="7">
        <f>IF(H116=-9999,"",IF(M116&lt;&gt;"", L116*M116, $U$15*L116))</f>
        <v>14.969661013694077</v>
      </c>
      <c r="O116" s="7"/>
      <c r="P116" s="1"/>
      <c r="Q116" s="12">
        <v>99</v>
      </c>
      <c r="R116" s="47" t="s">
        <v>52</v>
      </c>
      <c r="S116" s="54">
        <v>0</v>
      </c>
      <c r="T116" s="36">
        <v>111.39</v>
      </c>
      <c r="U116" s="34">
        <v>101.46</v>
      </c>
      <c r="V116" s="34">
        <v>26.26</v>
      </c>
      <c r="X116" s="57" t="str">
        <f t="shared" si="28"/>
        <v>44</v>
      </c>
    </row>
    <row r="117" spans="1:24" x14ac:dyDescent="0.35">
      <c r="A117" s="12">
        <v>100</v>
      </c>
      <c r="B117" s="12">
        <v>60</v>
      </c>
      <c r="C117" s="12">
        <v>12</v>
      </c>
      <c r="D117" s="12">
        <v>7.5</v>
      </c>
      <c r="E117" s="47" t="s">
        <v>213</v>
      </c>
      <c r="F117" s="53">
        <v>0</v>
      </c>
      <c r="G117" s="53">
        <f t="shared" si="22"/>
        <v>121.87</v>
      </c>
      <c r="H117" s="53">
        <f t="shared" si="23"/>
        <v>106.78</v>
      </c>
      <c r="I117" s="53">
        <f t="shared" si="24"/>
        <v>27.56</v>
      </c>
      <c r="J117" s="13">
        <f t="shared" si="25"/>
        <v>94.31</v>
      </c>
      <c r="K117" s="7">
        <f t="shared" si="26"/>
        <v>79.22</v>
      </c>
      <c r="L117" s="7">
        <f t="shared" si="27"/>
        <v>19.048220146427674</v>
      </c>
      <c r="M117" s="7"/>
      <c r="N117" s="7">
        <f>IF(H117=-9999,"",IF(M117&lt;&gt;"", L117*M117, $U$9*L117))</f>
        <v>22.476899772784655</v>
      </c>
      <c r="O117" s="8" t="str">
        <f t="shared" ref="O117:O123" si="30">IF(G133=1,1-M117/$B$4,"")</f>
        <v/>
      </c>
      <c r="P117" s="1"/>
      <c r="Q117" s="12">
        <v>100</v>
      </c>
      <c r="R117" s="47" t="s">
        <v>96</v>
      </c>
      <c r="S117" s="54">
        <v>0</v>
      </c>
      <c r="T117" s="36">
        <v>129.66999999999999</v>
      </c>
      <c r="U117" s="34">
        <v>115.38</v>
      </c>
      <c r="V117" s="34">
        <v>25.1</v>
      </c>
      <c r="X117" s="57" t="str">
        <f t="shared" si="28"/>
        <v>0267</v>
      </c>
    </row>
    <row r="118" spans="1:24" x14ac:dyDescent="0.35">
      <c r="A118" s="12">
        <v>101</v>
      </c>
      <c r="B118" s="12">
        <v>60</v>
      </c>
      <c r="C118" s="12">
        <v>12</v>
      </c>
      <c r="D118" s="12">
        <v>12.5</v>
      </c>
      <c r="E118" s="47" t="s">
        <v>154</v>
      </c>
      <c r="F118" s="53">
        <v>0</v>
      </c>
      <c r="G118" s="53">
        <f t="shared" si="22"/>
        <v>187.44</v>
      </c>
      <c r="H118" s="53">
        <f t="shared" si="23"/>
        <v>161.30000000000001</v>
      </c>
      <c r="I118" s="53">
        <f t="shared" si="24"/>
        <v>25.8</v>
      </c>
      <c r="J118" s="13">
        <f t="shared" si="25"/>
        <v>161.63999999999999</v>
      </c>
      <c r="K118" s="7">
        <f t="shared" si="26"/>
        <v>135.5</v>
      </c>
      <c r="L118" s="7">
        <f t="shared" si="27"/>
        <v>19.291512915129143</v>
      </c>
      <c r="M118" s="7"/>
      <c r="N118" s="7">
        <f>IF(H118=-9999,"",IF(M118&lt;&gt;"", L118*M118, $U$10*L118))</f>
        <v>27.201033210332092</v>
      </c>
      <c r="O118" s="8" t="str">
        <f t="shared" si="30"/>
        <v/>
      </c>
      <c r="P118" s="1"/>
      <c r="Q118" s="12">
        <v>101</v>
      </c>
      <c r="R118" s="47" t="s">
        <v>221</v>
      </c>
      <c r="S118" s="54">
        <v>0</v>
      </c>
      <c r="T118" s="36">
        <v>151.88999999999999</v>
      </c>
      <c r="U118" s="34">
        <v>140.72</v>
      </c>
      <c r="V118" s="34">
        <v>25.77</v>
      </c>
      <c r="X118" s="57" t="str">
        <f t="shared" si="28"/>
        <v>0222</v>
      </c>
    </row>
    <row r="119" spans="1:24" x14ac:dyDescent="0.35">
      <c r="A119" s="12">
        <v>102</v>
      </c>
      <c r="B119" s="12">
        <v>60</v>
      </c>
      <c r="C119" s="12">
        <v>12</v>
      </c>
      <c r="D119" s="12">
        <v>17.5</v>
      </c>
      <c r="E119" s="47" t="s">
        <v>135</v>
      </c>
      <c r="F119" s="53">
        <v>0</v>
      </c>
      <c r="G119" s="53">
        <f t="shared" si="22"/>
        <v>138.94</v>
      </c>
      <c r="H119" s="53">
        <f t="shared" si="23"/>
        <v>121.44</v>
      </c>
      <c r="I119" s="53">
        <f t="shared" si="24"/>
        <v>25</v>
      </c>
      <c r="J119" s="13">
        <f t="shared" si="25"/>
        <v>113.94</v>
      </c>
      <c r="K119" s="7">
        <f t="shared" si="26"/>
        <v>96.44</v>
      </c>
      <c r="L119" s="7">
        <f t="shared" si="27"/>
        <v>18.145997511406055</v>
      </c>
      <c r="M119" s="7"/>
      <c r="N119" s="7">
        <f>IF(H119=-9999,"",IF(M119&lt;&gt;"", L119*M119, $U$11*L119))</f>
        <v>25.706829813873913</v>
      </c>
      <c r="O119" s="8" t="str">
        <f t="shared" si="30"/>
        <v/>
      </c>
      <c r="P119" s="1"/>
      <c r="Q119" s="12">
        <v>102</v>
      </c>
      <c r="R119" s="47" t="s">
        <v>72</v>
      </c>
      <c r="S119" s="54">
        <v>0</v>
      </c>
      <c r="T119" s="36">
        <v>162.11000000000001</v>
      </c>
      <c r="U119" s="34">
        <v>139.55000000000001</v>
      </c>
      <c r="V119" s="34">
        <v>27.44</v>
      </c>
      <c r="X119" s="57" t="str">
        <f t="shared" si="28"/>
        <v>350</v>
      </c>
    </row>
    <row r="120" spans="1:24" x14ac:dyDescent="0.35">
      <c r="A120" s="12">
        <v>103</v>
      </c>
      <c r="B120" s="12">
        <v>60</v>
      </c>
      <c r="C120" s="12">
        <v>12</v>
      </c>
      <c r="D120" s="12">
        <v>22.5</v>
      </c>
      <c r="E120" s="47" t="s">
        <v>194</v>
      </c>
      <c r="F120" s="53">
        <v>0</v>
      </c>
      <c r="G120" s="53">
        <f t="shared" si="22"/>
        <v>146.29</v>
      </c>
      <c r="H120" s="53">
        <f t="shared" si="23"/>
        <v>126.79</v>
      </c>
      <c r="I120" s="53">
        <f t="shared" si="24"/>
        <v>25.57</v>
      </c>
      <c r="J120" s="13">
        <f t="shared" si="25"/>
        <v>120.72</v>
      </c>
      <c r="K120" s="7">
        <f>IF(G120=-9999," ",H120-I120)</f>
        <v>101.22</v>
      </c>
      <c r="L120" s="7">
        <f t="shared" si="27"/>
        <v>19.264967397747483</v>
      </c>
      <c r="M120" s="7"/>
      <c r="N120" s="7">
        <f>IF(H120=-9999,"",IF(M120&lt;&gt;"", L120*M120, $U$12*L120))</f>
        <v>28.57636830023711</v>
      </c>
      <c r="O120" s="8" t="str">
        <f t="shared" si="30"/>
        <v/>
      </c>
      <c r="P120" s="1"/>
      <c r="Q120" s="12">
        <v>103</v>
      </c>
      <c r="R120" s="47" t="s">
        <v>197</v>
      </c>
      <c r="S120" s="54">
        <v>0</v>
      </c>
      <c r="T120" s="36">
        <v>151.12</v>
      </c>
      <c r="U120" s="34">
        <v>133.22999999999999</v>
      </c>
      <c r="V120" s="34">
        <v>26.27</v>
      </c>
      <c r="X120" s="57" t="str">
        <f t="shared" si="28"/>
        <v>54</v>
      </c>
    </row>
    <row r="121" spans="1:24" x14ac:dyDescent="0.35">
      <c r="A121" s="12">
        <v>104</v>
      </c>
      <c r="B121" s="12">
        <v>60</v>
      </c>
      <c r="C121" s="12">
        <v>12</v>
      </c>
      <c r="D121" s="12">
        <v>27.5</v>
      </c>
      <c r="E121" s="47" t="s">
        <v>163</v>
      </c>
      <c r="F121" s="53">
        <v>0</v>
      </c>
      <c r="G121" s="53">
        <f t="shared" si="22"/>
        <v>154.74</v>
      </c>
      <c r="H121" s="53">
        <f t="shared" si="23"/>
        <v>132.94</v>
      </c>
      <c r="I121" s="53">
        <f t="shared" si="24"/>
        <v>5.26</v>
      </c>
      <c r="J121" s="13">
        <f t="shared" si="25"/>
        <v>149.48000000000002</v>
      </c>
      <c r="K121" s="7">
        <f t="shared" si="26"/>
        <v>127.67999999999999</v>
      </c>
      <c r="L121" s="7">
        <f t="shared" si="27"/>
        <v>17.073934837092754</v>
      </c>
      <c r="M121" s="7"/>
      <c r="N121" s="7">
        <f>IF(H121=-9999,"",IF(M121&lt;&gt;"", L121*M121, $U$13*L121))</f>
        <v>24.871031751723088</v>
      </c>
      <c r="O121" s="8" t="str">
        <f t="shared" si="30"/>
        <v/>
      </c>
      <c r="P121" s="1"/>
      <c r="Q121" s="12">
        <v>104</v>
      </c>
      <c r="R121" s="47" t="s">
        <v>222</v>
      </c>
      <c r="S121" s="54">
        <v>0</v>
      </c>
      <c r="T121" s="36">
        <v>169.2</v>
      </c>
      <c r="U121" s="34">
        <v>145.93</v>
      </c>
      <c r="V121" s="34">
        <v>25.44</v>
      </c>
      <c r="X121" s="57" t="str">
        <f t="shared" si="28"/>
        <v>0188</v>
      </c>
    </row>
    <row r="122" spans="1:24" x14ac:dyDescent="0.35">
      <c r="A122" s="12">
        <v>105</v>
      </c>
      <c r="B122" s="12">
        <v>60</v>
      </c>
      <c r="C122" s="12">
        <v>12</v>
      </c>
      <c r="D122" s="12">
        <v>32.5</v>
      </c>
      <c r="E122" s="47" t="s">
        <v>170</v>
      </c>
      <c r="F122" s="53">
        <v>0</v>
      </c>
      <c r="G122" s="53">
        <f t="shared" si="22"/>
        <v>153.56</v>
      </c>
      <c r="H122" s="53">
        <f t="shared" si="23"/>
        <v>130.34</v>
      </c>
      <c r="I122" s="53">
        <f t="shared" si="24"/>
        <v>25.63</v>
      </c>
      <c r="J122" s="13">
        <f t="shared" si="25"/>
        <v>127.93</v>
      </c>
      <c r="K122" s="7">
        <f t="shared" si="26"/>
        <v>104.71000000000001</v>
      </c>
      <c r="L122" s="7">
        <f t="shared" si="27"/>
        <v>22.175532422882245</v>
      </c>
      <c r="M122" s="7"/>
      <c r="N122" s="7">
        <f>IF(H122=-9999,"",IF(M122&lt;&gt;"", L122*M122, $U$14*L122))</f>
        <v>32.08060357916149</v>
      </c>
      <c r="O122" s="8" t="str">
        <f t="shared" si="30"/>
        <v/>
      </c>
      <c r="P122" s="1"/>
      <c r="Q122" s="12">
        <v>105</v>
      </c>
      <c r="R122" s="47" t="s">
        <v>223</v>
      </c>
      <c r="S122" s="54">
        <v>0</v>
      </c>
      <c r="T122" s="36">
        <v>185.51</v>
      </c>
      <c r="U122" s="34">
        <v>160.44</v>
      </c>
      <c r="V122" s="34">
        <v>25.53</v>
      </c>
      <c r="X122" s="57" t="str">
        <f t="shared" si="28"/>
        <v>0351</v>
      </c>
    </row>
    <row r="123" spans="1:24" x14ac:dyDescent="0.35">
      <c r="A123" s="12">
        <v>106</v>
      </c>
      <c r="B123" s="12">
        <v>120</v>
      </c>
      <c r="C123" s="12">
        <v>12</v>
      </c>
      <c r="D123" s="12">
        <v>2.5</v>
      </c>
      <c r="E123" s="47" t="s">
        <v>224</v>
      </c>
      <c r="F123" s="53">
        <v>0</v>
      </c>
      <c r="G123" s="53">
        <f t="shared" si="22"/>
        <v>155.83000000000001</v>
      </c>
      <c r="H123" s="53">
        <f t="shared" si="23"/>
        <v>143.54</v>
      </c>
      <c r="I123" s="53">
        <f t="shared" si="24"/>
        <v>24.76</v>
      </c>
      <c r="J123" s="13">
        <f t="shared" si="25"/>
        <v>131.07000000000002</v>
      </c>
      <c r="K123" s="7">
        <f t="shared" si="26"/>
        <v>118.77999999999999</v>
      </c>
      <c r="L123" s="7">
        <f t="shared" si="27"/>
        <v>10.346859740697118</v>
      </c>
      <c r="M123" s="7"/>
      <c r="N123" s="7">
        <f>IF(H123=-9999,"",IF(M123&lt;&gt;"", L123*M123, $U$15*L123))</f>
        <v>14.968457094990784</v>
      </c>
      <c r="O123" s="8" t="str">
        <f t="shared" si="30"/>
        <v/>
      </c>
      <c r="P123" s="1"/>
      <c r="Q123" s="12">
        <v>106</v>
      </c>
      <c r="R123" s="47" t="s">
        <v>70</v>
      </c>
      <c r="S123" s="54">
        <v>0</v>
      </c>
      <c r="T123" s="36">
        <v>139.07</v>
      </c>
      <c r="U123" s="34">
        <v>119.77</v>
      </c>
      <c r="V123" s="34">
        <v>25.03</v>
      </c>
      <c r="X123" s="57" t="str">
        <f t="shared" si="28"/>
        <v>03</v>
      </c>
    </row>
    <row r="124" spans="1:24" x14ac:dyDescent="0.35">
      <c r="A124" s="12">
        <v>107</v>
      </c>
      <c r="B124" s="12">
        <v>120</v>
      </c>
      <c r="C124" s="12">
        <v>12</v>
      </c>
      <c r="D124" s="12">
        <v>7.5</v>
      </c>
      <c r="E124" s="47" t="s">
        <v>225</v>
      </c>
      <c r="F124" s="53">
        <v>0</v>
      </c>
      <c r="G124" s="53">
        <f t="shared" si="22"/>
        <v>114.67</v>
      </c>
      <c r="H124" s="53">
        <f t="shared" si="23"/>
        <v>102.82</v>
      </c>
      <c r="I124" s="53">
        <f t="shared" si="24"/>
        <v>25.23</v>
      </c>
      <c r="J124" s="13">
        <f t="shared" si="25"/>
        <v>89.44</v>
      </c>
      <c r="K124" s="7">
        <f t="shared" si="26"/>
        <v>77.589999999999989</v>
      </c>
      <c r="L124" s="7">
        <f t="shared" si="27"/>
        <v>15.272586673540417</v>
      </c>
      <c r="M124" s="7"/>
      <c r="N124" s="7">
        <f>IF(H124=-9999,"",IF(M124&lt;&gt;"", L124*M124, $U$9*L124))</f>
        <v>18.02165227477769</v>
      </c>
      <c r="O124" s="8" t="str">
        <f t="shared" ref="O124:O130" si="31">IF(F140=1,1-M124/$B$4,"")</f>
        <v/>
      </c>
      <c r="P124" s="1"/>
      <c r="Q124" s="12">
        <v>107</v>
      </c>
      <c r="R124" s="47" t="s">
        <v>54</v>
      </c>
      <c r="S124" s="54">
        <v>0</v>
      </c>
      <c r="T124" s="36">
        <v>147.32</v>
      </c>
      <c r="U124" s="34">
        <v>128.27000000000001</v>
      </c>
      <c r="V124" s="34">
        <v>25.34</v>
      </c>
      <c r="X124" s="57" t="str">
        <f t="shared" si="28"/>
        <v>0324</v>
      </c>
    </row>
    <row r="125" spans="1:24" x14ac:dyDescent="0.35">
      <c r="A125" s="12">
        <v>108</v>
      </c>
      <c r="B125" s="12">
        <v>120</v>
      </c>
      <c r="C125" s="12">
        <v>12</v>
      </c>
      <c r="D125" s="12">
        <v>12.5</v>
      </c>
      <c r="E125" s="47" t="s">
        <v>226</v>
      </c>
      <c r="F125" s="53">
        <v>0</v>
      </c>
      <c r="G125" s="53">
        <f t="shared" si="22"/>
        <v>130.35</v>
      </c>
      <c r="H125" s="53">
        <f t="shared" si="23"/>
        <v>115</v>
      </c>
      <c r="I125" s="53">
        <f t="shared" si="24"/>
        <v>25.45</v>
      </c>
      <c r="J125" s="13">
        <f t="shared" si="25"/>
        <v>104.89999999999999</v>
      </c>
      <c r="K125" s="7">
        <f t="shared" si="26"/>
        <v>89.55</v>
      </c>
      <c r="L125" s="7">
        <f t="shared" si="27"/>
        <v>17.141261864879951</v>
      </c>
      <c r="M125" s="7"/>
      <c r="N125" s="7">
        <f>IF(H125=-9999,"",IF(M125&lt;&gt;"", L125*M125, $U$10*L125))</f>
        <v>24.169179229480729</v>
      </c>
      <c r="O125" s="8" t="str">
        <f t="shared" si="31"/>
        <v/>
      </c>
      <c r="P125" s="1"/>
      <c r="Q125" s="12">
        <v>108</v>
      </c>
      <c r="R125" s="47" t="s">
        <v>191</v>
      </c>
      <c r="S125" s="54">
        <v>0</v>
      </c>
      <c r="T125" s="36">
        <v>157.66999999999999</v>
      </c>
      <c r="U125" s="34">
        <v>142.87</v>
      </c>
      <c r="V125" s="34">
        <v>25.65</v>
      </c>
      <c r="X125" s="57" t="str">
        <f t="shared" si="28"/>
        <v>0208</v>
      </c>
    </row>
    <row r="126" spans="1:24" x14ac:dyDescent="0.35">
      <c r="A126" s="12">
        <v>109</v>
      </c>
      <c r="B126" s="12">
        <v>120</v>
      </c>
      <c r="C126" s="12">
        <v>12</v>
      </c>
      <c r="D126" s="12">
        <v>17.5</v>
      </c>
      <c r="E126" s="47" t="s">
        <v>227</v>
      </c>
      <c r="F126" s="53">
        <v>0</v>
      </c>
      <c r="G126" s="53">
        <f t="shared" si="22"/>
        <v>136.52000000000001</v>
      </c>
      <c r="H126" s="53">
        <f t="shared" si="23"/>
        <v>121.06</v>
      </c>
      <c r="I126" s="53">
        <f t="shared" si="24"/>
        <v>27.58</v>
      </c>
      <c r="J126" s="13">
        <f t="shared" si="25"/>
        <v>108.94000000000001</v>
      </c>
      <c r="K126" s="7">
        <f t="shared" si="26"/>
        <v>93.48</v>
      </c>
      <c r="L126" s="7">
        <f t="shared" si="27"/>
        <v>16.538296961916995</v>
      </c>
      <c r="M126" s="7"/>
      <c r="N126" s="7">
        <f>IF(H126=-9999,"",IF(M126&lt;&gt;"", L126*M126, $U$11*L126))</f>
        <v>23.429254034895177</v>
      </c>
      <c r="O126" s="8" t="str">
        <f t="shared" si="31"/>
        <v/>
      </c>
      <c r="Q126" s="12">
        <v>109</v>
      </c>
      <c r="R126" s="47" t="s">
        <v>98</v>
      </c>
      <c r="S126" s="54">
        <v>0</v>
      </c>
      <c r="T126" s="36">
        <v>182.94</v>
      </c>
      <c r="U126" s="34">
        <v>161.38999999999999</v>
      </c>
      <c r="V126" s="34">
        <v>25.19</v>
      </c>
      <c r="X126" s="57" t="str">
        <f t="shared" si="28"/>
        <v>0327</v>
      </c>
    </row>
    <row r="127" spans="1:24" x14ac:dyDescent="0.35">
      <c r="A127" s="12">
        <v>110</v>
      </c>
      <c r="B127" s="12">
        <v>120</v>
      </c>
      <c r="C127" s="12">
        <v>12</v>
      </c>
      <c r="D127" s="12">
        <v>22.5</v>
      </c>
      <c r="E127" s="47" t="s">
        <v>228</v>
      </c>
      <c r="F127" s="53">
        <v>0</v>
      </c>
      <c r="G127" s="53">
        <f t="shared" si="22"/>
        <v>156.30000000000001</v>
      </c>
      <c r="H127" s="53">
        <f t="shared" si="23"/>
        <v>137.22999999999999</v>
      </c>
      <c r="I127" s="53">
        <f t="shared" si="24"/>
        <v>25.11</v>
      </c>
      <c r="J127" s="13">
        <f t="shared" si="25"/>
        <v>131.19</v>
      </c>
      <c r="K127" s="7">
        <f>IF(G127=-9999," ",H127-I127)</f>
        <v>112.11999999999999</v>
      </c>
      <c r="L127" s="7">
        <f t="shared" si="27"/>
        <v>17.008562254727085</v>
      </c>
      <c r="M127" s="7"/>
      <c r="N127" s="7">
        <f>IF(H127=-9999,"",IF(M127&lt;&gt;"", L127*M127, $U$12*L127))</f>
        <v>25.229367338842323</v>
      </c>
      <c r="O127" s="8" t="str">
        <f t="shared" si="31"/>
        <v/>
      </c>
      <c r="Q127" s="12">
        <v>110</v>
      </c>
      <c r="R127" s="47" t="s">
        <v>106</v>
      </c>
      <c r="S127" s="54">
        <v>0</v>
      </c>
      <c r="T127" s="36">
        <v>170.52</v>
      </c>
      <c r="U127" s="34">
        <v>146.94999999999999</v>
      </c>
      <c r="V127" s="34">
        <v>27.5</v>
      </c>
      <c r="X127" s="57" t="str">
        <f t="shared" si="28"/>
        <v>326</v>
      </c>
    </row>
    <row r="128" spans="1:24" x14ac:dyDescent="0.35">
      <c r="A128" s="12">
        <v>111</v>
      </c>
      <c r="B128" s="12">
        <v>120</v>
      </c>
      <c r="C128" s="12">
        <v>12</v>
      </c>
      <c r="D128" s="12">
        <v>27.5</v>
      </c>
      <c r="E128" s="47" t="s">
        <v>229</v>
      </c>
      <c r="F128" s="53">
        <v>0</v>
      </c>
      <c r="G128" s="53">
        <f t="shared" si="22"/>
        <v>167.84</v>
      </c>
      <c r="H128" s="53">
        <f t="shared" si="23"/>
        <v>147.16</v>
      </c>
      <c r="I128" s="53">
        <f t="shared" si="24"/>
        <v>27.51</v>
      </c>
      <c r="J128" s="13">
        <f t="shared" si="25"/>
        <v>140.33000000000001</v>
      </c>
      <c r="K128" s="7">
        <f t="shared" si="26"/>
        <v>119.64999999999999</v>
      </c>
      <c r="L128" s="7">
        <f t="shared" si="27"/>
        <v>17.283744254074403</v>
      </c>
      <c r="M128" s="7"/>
      <c r="N128" s="7">
        <f>IF(H128=-9999,"",IF(M128&lt;&gt;"", L128*M128, $U$13*L128))</f>
        <v>25.176654135862961</v>
      </c>
      <c r="O128" s="8" t="str">
        <f t="shared" si="31"/>
        <v/>
      </c>
      <c r="Q128" s="12">
        <v>111</v>
      </c>
      <c r="R128" s="47" t="s">
        <v>102</v>
      </c>
      <c r="S128" s="54">
        <v>0</v>
      </c>
      <c r="T128" s="36">
        <v>170.94</v>
      </c>
      <c r="U128" s="34">
        <v>148.30000000000001</v>
      </c>
      <c r="V128" s="34">
        <v>25.07</v>
      </c>
      <c r="X128" s="57" t="str">
        <f t="shared" si="28"/>
        <v>0511</v>
      </c>
    </row>
    <row r="129" spans="1:24" x14ac:dyDescent="0.35">
      <c r="A129" s="12">
        <v>112</v>
      </c>
      <c r="B129" s="12">
        <v>120</v>
      </c>
      <c r="C129" s="12">
        <v>12</v>
      </c>
      <c r="D129" s="12">
        <v>32.5</v>
      </c>
      <c r="E129" s="47" t="s">
        <v>230</v>
      </c>
      <c r="F129" s="53">
        <v>0</v>
      </c>
      <c r="G129" s="53">
        <f t="shared" si="22"/>
        <v>171.14</v>
      </c>
      <c r="H129" s="53">
        <f t="shared" si="23"/>
        <v>149.18</v>
      </c>
      <c r="I129" s="53">
        <f t="shared" si="24"/>
        <v>25.11</v>
      </c>
      <c r="J129" s="13">
        <f t="shared" si="25"/>
        <v>146.02999999999997</v>
      </c>
      <c r="K129" s="7">
        <f t="shared" si="26"/>
        <v>124.07000000000001</v>
      </c>
      <c r="L129" s="7">
        <f t="shared" si="27"/>
        <v>17.699685661320196</v>
      </c>
      <c r="M129" s="7"/>
      <c r="N129" s="7">
        <f>IF(H129=-9999,"",IF(M129&lt;&gt;"", L129*M129, $U$14*L129))</f>
        <v>25.605545262609777</v>
      </c>
      <c r="O129" s="8" t="str">
        <f t="shared" si="31"/>
        <v/>
      </c>
      <c r="Q129" s="12">
        <v>112</v>
      </c>
      <c r="R129" s="47" t="s">
        <v>231</v>
      </c>
      <c r="S129" s="54">
        <v>0</v>
      </c>
      <c r="T129" s="36">
        <v>172.65</v>
      </c>
      <c r="U129" s="34">
        <v>148.4</v>
      </c>
      <c r="V129" s="34">
        <v>25.81</v>
      </c>
      <c r="X129" s="57" t="str">
        <f t="shared" si="28"/>
        <v>0239</v>
      </c>
    </row>
    <row r="130" spans="1:24" x14ac:dyDescent="0.35">
      <c r="A130" s="12">
        <v>113</v>
      </c>
      <c r="B130" s="12">
        <v>180</v>
      </c>
      <c r="C130" s="12">
        <v>12</v>
      </c>
      <c r="D130" s="12">
        <v>2.5</v>
      </c>
      <c r="E130" s="47" t="s">
        <v>232</v>
      </c>
      <c r="F130" s="53">
        <v>0</v>
      </c>
      <c r="G130" s="53">
        <f t="shared" si="22"/>
        <v>142.80000000000001</v>
      </c>
      <c r="H130" s="53">
        <f t="shared" si="23"/>
        <v>131.16</v>
      </c>
      <c r="I130" s="53">
        <f t="shared" si="24"/>
        <v>25.44</v>
      </c>
      <c r="J130" s="13">
        <f t="shared" si="25"/>
        <v>117.36000000000001</v>
      </c>
      <c r="K130" s="7">
        <f t="shared" si="26"/>
        <v>105.72</v>
      </c>
      <c r="L130" s="7">
        <f t="shared" si="27"/>
        <v>11.010215664018174</v>
      </c>
      <c r="M130" s="7"/>
      <c r="N130" s="7">
        <f>IF(H130=-9999,"",IF(M130&lt;&gt;"", L130*M130, $U$15*L130))</f>
        <v>15.928111997616362</v>
      </c>
      <c r="O130" s="8" t="str">
        <f t="shared" si="31"/>
        <v/>
      </c>
      <c r="Q130" s="12">
        <v>113</v>
      </c>
      <c r="R130" s="47" t="s">
        <v>232</v>
      </c>
      <c r="S130" s="54">
        <v>0</v>
      </c>
      <c r="T130" s="36">
        <v>142.80000000000001</v>
      </c>
      <c r="U130" s="34">
        <v>131.16</v>
      </c>
      <c r="V130" s="34">
        <v>25.44</v>
      </c>
      <c r="X130" s="57" t="str">
        <f t="shared" si="28"/>
        <v>049</v>
      </c>
    </row>
    <row r="131" spans="1:24" x14ac:dyDescent="0.35">
      <c r="A131" s="12">
        <v>114</v>
      </c>
      <c r="B131" s="12">
        <v>180</v>
      </c>
      <c r="C131" s="12">
        <v>12</v>
      </c>
      <c r="D131" s="12">
        <v>7.5</v>
      </c>
      <c r="E131" s="47" t="s">
        <v>233</v>
      </c>
      <c r="F131" s="53">
        <v>0</v>
      </c>
      <c r="G131" s="53">
        <f t="shared" si="22"/>
        <v>128.13999999999999</v>
      </c>
      <c r="H131" s="53">
        <f t="shared" si="23"/>
        <v>114.13</v>
      </c>
      <c r="I131" s="53">
        <f t="shared" si="24"/>
        <v>25.43</v>
      </c>
      <c r="J131" s="13">
        <f t="shared" si="25"/>
        <v>102.70999999999998</v>
      </c>
      <c r="K131" s="7">
        <f t="shared" si="26"/>
        <v>88.699999999999989</v>
      </c>
      <c r="L131" s="7">
        <f t="shared" si="27"/>
        <v>15.794813979706868</v>
      </c>
      <c r="M131" s="7"/>
      <c r="N131" s="7">
        <f>IF(H131=-9999,"",IF(M131&lt;&gt;"", L131*M131, $U$9*L131))</f>
        <v>18.637880496054102</v>
      </c>
      <c r="O131" s="7"/>
      <c r="Q131" s="12">
        <v>114</v>
      </c>
      <c r="R131" s="47" t="s">
        <v>225</v>
      </c>
      <c r="S131" s="54">
        <v>0</v>
      </c>
      <c r="T131" s="36">
        <v>114.67</v>
      </c>
      <c r="U131" s="34">
        <v>102.82</v>
      </c>
      <c r="V131" s="34">
        <v>25.23</v>
      </c>
      <c r="X131" s="57" t="str">
        <f t="shared" si="28"/>
        <v>0366</v>
      </c>
    </row>
    <row r="132" spans="1:24" x14ac:dyDescent="0.35">
      <c r="A132" s="12">
        <v>115</v>
      </c>
      <c r="B132" s="12">
        <v>180</v>
      </c>
      <c r="C132" s="12">
        <v>12</v>
      </c>
      <c r="D132" s="12">
        <v>12.5</v>
      </c>
      <c r="E132" s="47" t="s">
        <v>222</v>
      </c>
      <c r="F132" s="53">
        <v>0</v>
      </c>
      <c r="G132" s="53">
        <f t="shared" si="22"/>
        <v>169.2</v>
      </c>
      <c r="H132" s="53">
        <f t="shared" si="23"/>
        <v>145.93</v>
      </c>
      <c r="I132" s="53">
        <f t="shared" si="24"/>
        <v>25.44</v>
      </c>
      <c r="J132" s="13">
        <f t="shared" si="25"/>
        <v>143.76</v>
      </c>
      <c r="K132" s="7">
        <f t="shared" si="26"/>
        <v>120.49000000000001</v>
      </c>
      <c r="L132" s="7">
        <f t="shared" si="27"/>
        <v>19.31280604199517</v>
      </c>
      <c r="M132" s="7"/>
      <c r="N132" s="7">
        <f>IF(H132=-9999,"",IF(M132&lt;&gt;"", L132*M132, $U$10*L132))</f>
        <v>27.231056519213187</v>
      </c>
      <c r="O132" s="7"/>
      <c r="Q132" s="12">
        <v>115</v>
      </c>
      <c r="R132" s="47" t="s">
        <v>216</v>
      </c>
      <c r="S132" s="54">
        <v>0</v>
      </c>
      <c r="T132" s="36">
        <v>148.46</v>
      </c>
      <c r="U132" s="34">
        <v>132.91</v>
      </c>
      <c r="V132" s="34">
        <v>25.3</v>
      </c>
      <c r="X132" s="57" t="str">
        <f t="shared" si="28"/>
        <v>0320</v>
      </c>
    </row>
    <row r="133" spans="1:24" x14ac:dyDescent="0.35">
      <c r="A133" s="12">
        <v>116</v>
      </c>
      <c r="B133" s="12">
        <v>180</v>
      </c>
      <c r="C133" s="12">
        <v>12</v>
      </c>
      <c r="D133" s="12">
        <v>17.5</v>
      </c>
      <c r="E133" s="47" t="s">
        <v>234</v>
      </c>
      <c r="F133" s="53">
        <v>0</v>
      </c>
      <c r="G133" s="53">
        <f t="shared" si="22"/>
        <v>153.30000000000001</v>
      </c>
      <c r="H133" s="53">
        <f t="shared" si="23"/>
        <v>130.99</v>
      </c>
      <c r="I133" s="53">
        <f t="shared" si="24"/>
        <v>25.06</v>
      </c>
      <c r="J133" s="13">
        <f t="shared" si="25"/>
        <v>128.24</v>
      </c>
      <c r="K133" s="7">
        <f t="shared" si="26"/>
        <v>105.93</v>
      </c>
      <c r="L133" s="7">
        <f t="shared" si="27"/>
        <v>21.061078070423868</v>
      </c>
      <c r="M133" s="7"/>
      <c r="N133" s="7">
        <f>IF(H133=-9999,"",IF(M133&lt;&gt;"", L133*M133, $U$11*L133))</f>
        <v>29.836527273454173</v>
      </c>
      <c r="O133" s="7"/>
      <c r="Q133" s="12">
        <v>116</v>
      </c>
      <c r="R133" s="47" t="s">
        <v>224</v>
      </c>
      <c r="S133" s="54">
        <v>0</v>
      </c>
      <c r="T133" s="36">
        <v>155.83000000000001</v>
      </c>
      <c r="U133" s="34">
        <v>143.54</v>
      </c>
      <c r="V133" s="34">
        <v>24.76</v>
      </c>
      <c r="X133" s="57" t="str">
        <f t="shared" si="28"/>
        <v>072</v>
      </c>
    </row>
    <row r="134" spans="1:24" x14ac:dyDescent="0.35">
      <c r="A134" s="12">
        <v>117</v>
      </c>
      <c r="B134" s="12">
        <v>180</v>
      </c>
      <c r="C134" s="12">
        <v>12</v>
      </c>
      <c r="D134" s="12">
        <v>22.5</v>
      </c>
      <c r="E134" s="47" t="s">
        <v>231</v>
      </c>
      <c r="F134" s="53">
        <v>0</v>
      </c>
      <c r="G134" s="53">
        <f t="shared" si="22"/>
        <v>172.65</v>
      </c>
      <c r="H134" s="53">
        <f t="shared" si="23"/>
        <v>148.4</v>
      </c>
      <c r="I134" s="53">
        <f t="shared" si="24"/>
        <v>25.81</v>
      </c>
      <c r="J134" s="13">
        <f t="shared" si="25"/>
        <v>146.84</v>
      </c>
      <c r="K134" s="7">
        <f t="shared" si="26"/>
        <v>122.59</v>
      </c>
      <c r="L134" s="7">
        <f t="shared" si="27"/>
        <v>19.781385104820949</v>
      </c>
      <c r="M134" s="7"/>
      <c r="N134" s="7">
        <f>IF(H134=-9999,"",IF(M134&lt;&gt;"", L134*M134, $U$12*L134))</f>
        <v>29.342387898890614</v>
      </c>
      <c r="O134" s="7"/>
      <c r="Q134" s="12">
        <v>117</v>
      </c>
      <c r="R134" s="47" t="s">
        <v>76</v>
      </c>
      <c r="S134" s="54">
        <v>0</v>
      </c>
      <c r="T134" s="36">
        <v>165</v>
      </c>
      <c r="U134" s="34">
        <v>142.57</v>
      </c>
      <c r="V134" s="34">
        <v>26.97</v>
      </c>
      <c r="X134" s="57" t="str">
        <f t="shared" si="28"/>
        <v>321</v>
      </c>
    </row>
    <row r="135" spans="1:24" x14ac:dyDescent="0.35">
      <c r="A135" s="12">
        <v>118</v>
      </c>
      <c r="B135" s="12">
        <v>180</v>
      </c>
      <c r="C135" s="12">
        <v>12</v>
      </c>
      <c r="D135" s="12">
        <v>27.5</v>
      </c>
      <c r="E135" s="47" t="s">
        <v>223</v>
      </c>
      <c r="F135" s="53">
        <v>0</v>
      </c>
      <c r="G135" s="53">
        <f t="shared" si="22"/>
        <v>185.51</v>
      </c>
      <c r="H135" s="53">
        <f t="shared" si="23"/>
        <v>160.44</v>
      </c>
      <c r="I135" s="53">
        <f t="shared" si="24"/>
        <v>25.53</v>
      </c>
      <c r="J135" s="13">
        <f t="shared" si="25"/>
        <v>159.97999999999999</v>
      </c>
      <c r="K135" s="7">
        <f t="shared" si="26"/>
        <v>134.91</v>
      </c>
      <c r="L135" s="7">
        <f t="shared" si="27"/>
        <v>18.58275887628789</v>
      </c>
      <c r="M135" s="7"/>
      <c r="N135" s="7">
        <f>IF(H135=-9999,"",IF(M135&lt;&gt;"", L135*M135, $U$13*L135))</f>
        <v>27.068885435986946</v>
      </c>
      <c r="O135" s="7"/>
      <c r="Q135" s="12">
        <v>118</v>
      </c>
      <c r="R135" s="47" t="s">
        <v>193</v>
      </c>
      <c r="S135" s="54">
        <v>0</v>
      </c>
      <c r="T135" s="36">
        <v>181.13</v>
      </c>
      <c r="U135" s="34">
        <v>159.99</v>
      </c>
      <c r="V135" s="34">
        <v>24.95</v>
      </c>
      <c r="X135" s="57" t="str">
        <f t="shared" si="28"/>
        <v>0313</v>
      </c>
    </row>
    <row r="136" spans="1:24" x14ac:dyDescent="0.35">
      <c r="A136" s="12">
        <v>119</v>
      </c>
      <c r="B136" s="12">
        <v>180</v>
      </c>
      <c r="C136" s="12">
        <v>12</v>
      </c>
      <c r="D136" s="12">
        <v>32.5</v>
      </c>
      <c r="E136" s="47" t="s">
        <v>235</v>
      </c>
      <c r="F136" s="53">
        <v>0</v>
      </c>
      <c r="G136" s="53">
        <f t="shared" si="22"/>
        <v>156.24</v>
      </c>
      <c r="H136" s="53">
        <f t="shared" si="23"/>
        <v>136.61000000000001</v>
      </c>
      <c r="I136" s="53">
        <f t="shared" si="24"/>
        <v>25.33</v>
      </c>
      <c r="J136" s="13">
        <f t="shared" si="25"/>
        <v>130.91000000000003</v>
      </c>
      <c r="K136" s="7">
        <f t="shared" si="26"/>
        <v>111.28000000000002</v>
      </c>
      <c r="L136" s="7">
        <f t="shared" si="27"/>
        <v>17.640186915887856</v>
      </c>
      <c r="M136" s="7"/>
      <c r="N136" s="7">
        <f>IF(H136=-9999,"",IF(M136&lt;&gt;"", L136*M136, $U$14*L136))</f>
        <v>25.519470410864493</v>
      </c>
      <c r="O136" s="7"/>
      <c r="Q136" s="12">
        <v>119</v>
      </c>
      <c r="R136" s="47" t="s">
        <v>181</v>
      </c>
      <c r="S136" s="54">
        <v>0</v>
      </c>
      <c r="T136" s="36">
        <v>131.05000000000001</v>
      </c>
      <c r="U136" s="34">
        <v>119.85</v>
      </c>
      <c r="V136" s="34">
        <v>25.28</v>
      </c>
      <c r="X136" s="57" t="str">
        <f t="shared" si="28"/>
        <v>0345</v>
      </c>
    </row>
    <row r="137" spans="1:24" x14ac:dyDescent="0.35">
      <c r="A137" s="12">
        <v>120</v>
      </c>
      <c r="B137" s="12">
        <v>240</v>
      </c>
      <c r="C137" s="12">
        <v>12</v>
      </c>
      <c r="D137" s="12">
        <v>2.5</v>
      </c>
      <c r="E137" s="47" t="s">
        <v>236</v>
      </c>
      <c r="F137" s="53">
        <v>0</v>
      </c>
      <c r="G137" s="53">
        <f t="shared" si="22"/>
        <v>107.31</v>
      </c>
      <c r="H137" s="53">
        <f t="shared" si="23"/>
        <v>101.37</v>
      </c>
      <c r="I137" s="53">
        <f t="shared" si="24"/>
        <v>25.64</v>
      </c>
      <c r="J137" s="13">
        <f t="shared" si="25"/>
        <v>81.67</v>
      </c>
      <c r="K137" s="7">
        <f t="shared" si="26"/>
        <v>75.73</v>
      </c>
      <c r="L137" s="7">
        <f t="shared" si="27"/>
        <v>7.8436550904529208</v>
      </c>
      <c r="M137" s="7"/>
      <c r="N137" s="7">
        <f>IF(H137=-9999,"",IF(M137&lt;&gt;"", L137*M137, $U$15*L137))</f>
        <v>11.34715436680311</v>
      </c>
      <c r="O137" s="7"/>
      <c r="Q137" s="12">
        <v>120</v>
      </c>
      <c r="R137" s="47" t="s">
        <v>237</v>
      </c>
      <c r="S137" s="54">
        <v>0</v>
      </c>
      <c r="T137" s="36">
        <v>181.21</v>
      </c>
      <c r="U137" s="34">
        <v>154.47</v>
      </c>
      <c r="V137" s="34">
        <v>26.21</v>
      </c>
      <c r="X137" s="57" t="str">
        <f t="shared" si="28"/>
        <v>47</v>
      </c>
    </row>
    <row r="138" spans="1:24" x14ac:dyDescent="0.35">
      <c r="A138" s="12">
        <v>121</v>
      </c>
      <c r="B138" s="12">
        <v>240</v>
      </c>
      <c r="C138" s="12">
        <v>12</v>
      </c>
      <c r="D138" s="12">
        <v>7.5</v>
      </c>
      <c r="E138" s="47" t="s">
        <v>238</v>
      </c>
      <c r="F138" s="53">
        <v>0</v>
      </c>
      <c r="G138" s="53">
        <f t="shared" si="22"/>
        <v>144.86000000000001</v>
      </c>
      <c r="H138" s="53">
        <f t="shared" si="23"/>
        <v>127.79</v>
      </c>
      <c r="I138" s="53">
        <f t="shared" si="24"/>
        <v>24.85</v>
      </c>
      <c r="J138" s="13">
        <f>IF(G138=-9999," ",G138-I138)</f>
        <v>120.01000000000002</v>
      </c>
      <c r="K138" s="7">
        <f>IF(G138=-9999," ",H138-I138)</f>
        <v>102.94</v>
      </c>
      <c r="L138" s="7">
        <f t="shared" si="27"/>
        <v>16.582475228288345</v>
      </c>
      <c r="M138" s="7"/>
      <c r="N138" s="7">
        <f>IF(H138=-9999,"",IF(M138&lt;&gt;"", L138*M138, $U$9*L138))</f>
        <v>19.567320769380245</v>
      </c>
      <c r="O138" s="8" t="str">
        <f>IF(G154=1,1-M138/$B$4,"")</f>
        <v/>
      </c>
      <c r="Q138" s="12">
        <v>121</v>
      </c>
      <c r="R138" s="47" t="s">
        <v>128</v>
      </c>
      <c r="S138" s="54">
        <v>0</v>
      </c>
      <c r="T138" s="36">
        <v>137.22</v>
      </c>
      <c r="U138" s="34">
        <v>123.32</v>
      </c>
      <c r="V138" s="34">
        <v>25.65</v>
      </c>
      <c r="X138" s="57" t="str">
        <f t="shared" si="28"/>
        <v>0200</v>
      </c>
    </row>
    <row r="139" spans="1:24" x14ac:dyDescent="0.35">
      <c r="A139" s="12">
        <v>122</v>
      </c>
      <c r="B139" s="12">
        <v>240</v>
      </c>
      <c r="C139" s="12">
        <v>12</v>
      </c>
      <c r="D139" s="12">
        <v>12.5</v>
      </c>
      <c r="E139" s="47" t="s">
        <v>239</v>
      </c>
      <c r="F139" s="53">
        <v>0</v>
      </c>
      <c r="G139" s="53">
        <f t="shared" si="22"/>
        <v>149.88</v>
      </c>
      <c r="H139" s="53">
        <f t="shared" si="23"/>
        <v>130.66</v>
      </c>
      <c r="I139" s="53">
        <f t="shared" si="24"/>
        <v>25.55</v>
      </c>
      <c r="J139" s="13">
        <f t="shared" si="25"/>
        <v>124.33</v>
      </c>
      <c r="K139" s="7">
        <f t="shared" si="26"/>
        <v>105.11</v>
      </c>
      <c r="L139" s="7">
        <f t="shared" si="27"/>
        <v>18.2856055560841</v>
      </c>
      <c r="M139" s="7"/>
      <c r="N139" s="7">
        <f>IF(H139=-9999,"",IF(M139&lt;&gt;"", L139*M139, $U$10*L139))</f>
        <v>25.782703834078578</v>
      </c>
      <c r="O139" s="8" t="str">
        <f>IF(G155=1,1-M139/$B$4,"")</f>
        <v/>
      </c>
      <c r="Q139" s="12">
        <v>122</v>
      </c>
      <c r="R139" s="47" t="s">
        <v>179</v>
      </c>
      <c r="S139" s="54">
        <v>0</v>
      </c>
      <c r="T139" s="36">
        <v>179.86</v>
      </c>
      <c r="U139" s="34">
        <v>159.32</v>
      </c>
      <c r="V139" s="34">
        <v>25.27</v>
      </c>
      <c r="X139" s="57" t="str">
        <f t="shared" si="28"/>
        <v>0178</v>
      </c>
    </row>
    <row r="140" spans="1:24" x14ac:dyDescent="0.35">
      <c r="A140" s="12">
        <v>123</v>
      </c>
      <c r="B140" s="12">
        <v>240</v>
      </c>
      <c r="C140" s="12">
        <v>12</v>
      </c>
      <c r="D140" s="12">
        <v>17.5</v>
      </c>
      <c r="E140" s="47" t="s">
        <v>240</v>
      </c>
      <c r="F140" s="53">
        <v>0</v>
      </c>
      <c r="G140" s="53">
        <f t="shared" si="22"/>
        <v>159.62</v>
      </c>
      <c r="H140" s="53">
        <f t="shared" si="23"/>
        <v>139.21</v>
      </c>
      <c r="I140" s="53">
        <f t="shared" si="24"/>
        <v>25.57</v>
      </c>
      <c r="J140" s="13">
        <f t="shared" si="25"/>
        <v>134.05000000000001</v>
      </c>
      <c r="K140" s="7">
        <f t="shared" si="26"/>
        <v>113.64000000000001</v>
      </c>
      <c r="L140" s="7">
        <f t="shared" si="27"/>
        <v>17.960225272791266</v>
      </c>
      <c r="M140" s="7"/>
      <c r="N140" s="7">
        <f>IF(H140=-9999,"",IF(M140&lt;&gt;"", L140*M140, $U$11*L140))</f>
        <v>25.443652475774371</v>
      </c>
      <c r="O140" s="8" t="str">
        <f>IF(G156=1,1-M140/$B$4,"")</f>
        <v/>
      </c>
      <c r="Q140" s="12">
        <v>123</v>
      </c>
      <c r="R140" s="47" t="s">
        <v>200</v>
      </c>
      <c r="S140" s="54">
        <v>0</v>
      </c>
      <c r="T140" s="36">
        <v>177.01</v>
      </c>
      <c r="U140" s="34">
        <v>154.26</v>
      </c>
      <c r="V140" s="34">
        <v>25.39</v>
      </c>
      <c r="X140" s="57" t="str">
        <f t="shared" si="28"/>
        <v>058</v>
      </c>
    </row>
    <row r="141" spans="1:24" x14ac:dyDescent="0.35">
      <c r="A141" s="12">
        <v>124</v>
      </c>
      <c r="B141" s="12">
        <v>240</v>
      </c>
      <c r="C141" s="12">
        <v>12</v>
      </c>
      <c r="D141" s="12">
        <v>22.5</v>
      </c>
      <c r="E141" s="47" t="s">
        <v>241</v>
      </c>
      <c r="F141" s="53">
        <v>0</v>
      </c>
      <c r="G141" s="53">
        <f t="shared" si="22"/>
        <v>144.15</v>
      </c>
      <c r="H141" s="53">
        <f t="shared" si="23"/>
        <v>126.69</v>
      </c>
      <c r="I141" s="53">
        <f t="shared" si="24"/>
        <v>25.2</v>
      </c>
      <c r="J141" s="13">
        <f t="shared" si="25"/>
        <v>118.95</v>
      </c>
      <c r="K141" s="7">
        <f t="shared" si="26"/>
        <v>101.49</v>
      </c>
      <c r="L141" s="7">
        <f t="shared" si="27"/>
        <v>17.203665385752302</v>
      </c>
      <c r="M141" s="7"/>
      <c r="N141" s="7">
        <f>IF(H141=-9999,"",IF(M141&lt;&gt;"", L141*M141, $U$12*L141))</f>
        <v>25.518770316464693</v>
      </c>
      <c r="O141" s="8" t="str">
        <f>IF(F157=1,1-M141/$B$4,"")</f>
        <v/>
      </c>
      <c r="Q141" s="12">
        <v>124</v>
      </c>
      <c r="R141" s="47" t="s">
        <v>229</v>
      </c>
      <c r="S141" s="54">
        <v>0</v>
      </c>
      <c r="T141" s="36">
        <v>167.84</v>
      </c>
      <c r="U141" s="34">
        <v>147.16</v>
      </c>
      <c r="V141" s="34">
        <v>27.51</v>
      </c>
      <c r="X141" s="57" t="str">
        <f t="shared" si="28"/>
        <v>340</v>
      </c>
    </row>
    <row r="142" spans="1:24" x14ac:dyDescent="0.35">
      <c r="A142" s="12">
        <v>125</v>
      </c>
      <c r="B142" s="12">
        <v>240</v>
      </c>
      <c r="C142" s="12">
        <v>12</v>
      </c>
      <c r="D142" s="12">
        <v>27.5</v>
      </c>
      <c r="E142" s="47" t="s">
        <v>242</v>
      </c>
      <c r="F142" s="53">
        <v>0</v>
      </c>
      <c r="G142" s="53">
        <f t="shared" si="22"/>
        <v>182.39</v>
      </c>
      <c r="H142" s="53">
        <f t="shared" si="23"/>
        <v>160.72999999999999</v>
      </c>
      <c r="I142" s="53">
        <f t="shared" si="24"/>
        <v>25.09</v>
      </c>
      <c r="J142" s="13">
        <f t="shared" si="25"/>
        <v>157.29999999999998</v>
      </c>
      <c r="K142" s="7">
        <f t="shared" si="26"/>
        <v>135.63999999999999</v>
      </c>
      <c r="L142" s="7">
        <f t="shared" si="27"/>
        <v>15.968740784429372</v>
      </c>
      <c r="M142" s="7"/>
      <c r="N142" s="7">
        <f>IF(H142=-9999,"",IF(M142&lt;&gt;"", L142*M142, $U$13*L142))</f>
        <v>23.261132414641697</v>
      </c>
      <c r="O142" s="8" t="str">
        <f>IF(G150=1,1-M142/$B$4,"")</f>
        <v/>
      </c>
      <c r="Q142" s="12">
        <v>125</v>
      </c>
      <c r="R142" s="47" t="s">
        <v>66</v>
      </c>
      <c r="S142" s="54">
        <v>0</v>
      </c>
      <c r="T142" s="36">
        <v>139.38</v>
      </c>
      <c r="U142" s="34">
        <v>129.05000000000001</v>
      </c>
      <c r="V142" s="34">
        <v>25.49</v>
      </c>
      <c r="X142" s="57" t="str">
        <f t="shared" si="28"/>
        <v>0213</v>
      </c>
    </row>
    <row r="143" spans="1:24" x14ac:dyDescent="0.35">
      <c r="A143" s="12">
        <v>126</v>
      </c>
      <c r="B143" s="12">
        <v>240</v>
      </c>
      <c r="C143" s="12">
        <v>12</v>
      </c>
      <c r="D143" s="12">
        <v>32.5</v>
      </c>
      <c r="E143" s="47" t="s">
        <v>243</v>
      </c>
      <c r="F143" s="53">
        <v>0</v>
      </c>
      <c r="G143" s="53">
        <f t="shared" si="22"/>
        <v>153.59</v>
      </c>
      <c r="H143" s="53">
        <f t="shared" si="23"/>
        <v>135.81</v>
      </c>
      <c r="I143" s="53">
        <f t="shared" si="24"/>
        <v>25.51</v>
      </c>
      <c r="J143" s="13">
        <f t="shared" si="25"/>
        <v>128.08000000000001</v>
      </c>
      <c r="K143" s="7">
        <f t="shared" si="26"/>
        <v>110.3</v>
      </c>
      <c r="L143" s="7">
        <f t="shared" si="27"/>
        <v>16.119673617407084</v>
      </c>
      <c r="M143" s="7"/>
      <c r="N143" s="7">
        <f>IF(H143=-9999,"",IF(M143&lt;&gt;"", L143*M143, $U$14*L143))</f>
        <v>23.319794505222138</v>
      </c>
      <c r="O143" s="8" t="str">
        <f>IF(G151=1,1-M143/$B$4,"")</f>
        <v/>
      </c>
      <c r="Q143" s="12">
        <v>126</v>
      </c>
      <c r="R143" s="47" t="s">
        <v>228</v>
      </c>
      <c r="S143" s="54">
        <v>0</v>
      </c>
      <c r="T143" s="36">
        <v>156.30000000000001</v>
      </c>
      <c r="U143" s="34">
        <v>137.22999999999999</v>
      </c>
      <c r="V143" s="34">
        <v>25.11</v>
      </c>
      <c r="X143" s="57" t="str">
        <f t="shared" si="28"/>
        <v>0514</v>
      </c>
    </row>
    <row r="144" spans="1:24" x14ac:dyDescent="0.35">
      <c r="A144" s="12">
        <v>127</v>
      </c>
      <c r="B144" s="12">
        <v>300</v>
      </c>
      <c r="C144" s="12">
        <v>12</v>
      </c>
      <c r="D144" s="12">
        <v>2.5</v>
      </c>
      <c r="E144" s="47" t="s">
        <v>143</v>
      </c>
      <c r="F144" s="53">
        <v>0</v>
      </c>
      <c r="G144" s="53">
        <f t="shared" si="22"/>
        <v>103.51</v>
      </c>
      <c r="H144" s="53">
        <f t="shared" si="23"/>
        <v>97.89</v>
      </c>
      <c r="I144" s="53">
        <f t="shared" si="24"/>
        <v>25.54</v>
      </c>
      <c r="J144" s="13">
        <f t="shared" si="25"/>
        <v>77.97</v>
      </c>
      <c r="K144" s="7">
        <f t="shared" si="26"/>
        <v>72.349999999999994</v>
      </c>
      <c r="L144" s="7">
        <f t="shared" si="27"/>
        <v>7.7677954388389843</v>
      </c>
      <c r="M144" s="7"/>
      <c r="N144" s="7">
        <f>IF(H144=-9999,"",IF(M144&lt;&gt;"", L144*M144, $U$15*L144))</f>
        <v>11.237410737442994</v>
      </c>
      <c r="O144" s="8" t="str">
        <f>IF(G152=1,1-M144/$B$4,"")</f>
        <v/>
      </c>
      <c r="Q144" s="12">
        <v>127</v>
      </c>
      <c r="R144" s="48" t="s">
        <v>244</v>
      </c>
      <c r="S144" s="54">
        <v>0</v>
      </c>
      <c r="T144" s="35">
        <v>171.2</v>
      </c>
      <c r="U144" s="34">
        <v>150.12</v>
      </c>
      <c r="V144" s="34">
        <v>25.63</v>
      </c>
      <c r="X144" s="57" t="str">
        <f t="shared" si="28"/>
        <v>0145</v>
      </c>
    </row>
    <row r="145" spans="1:24" x14ac:dyDescent="0.35">
      <c r="A145" s="12">
        <v>128</v>
      </c>
      <c r="B145" s="12">
        <v>300</v>
      </c>
      <c r="C145" s="12">
        <v>12</v>
      </c>
      <c r="D145" s="12">
        <v>7.5</v>
      </c>
      <c r="E145" s="48" t="s">
        <v>190</v>
      </c>
      <c r="F145" s="53">
        <v>0</v>
      </c>
      <c r="G145" s="53">
        <f t="shared" si="22"/>
        <v>129.99</v>
      </c>
      <c r="H145" s="53">
        <f t="shared" si="23"/>
        <v>113.24</v>
      </c>
      <c r="I145" s="53">
        <f t="shared" si="24"/>
        <v>25.06</v>
      </c>
      <c r="J145" s="13">
        <f t="shared" si="25"/>
        <v>104.93</v>
      </c>
      <c r="K145" s="7">
        <f t="shared" si="26"/>
        <v>88.179999999999993</v>
      </c>
      <c r="L145" s="7">
        <f t="shared" si="27"/>
        <v>18.995237015196206</v>
      </c>
      <c r="M145" s="7"/>
      <c r="N145" s="7">
        <f>IF(H145=-9999,"",IF(M145&lt;&gt;"", L145*M145, $U$9*L145))</f>
        <v>22.414379677931521</v>
      </c>
      <c r="O145" s="8"/>
      <c r="Q145" s="12">
        <v>128</v>
      </c>
      <c r="R145" s="48" t="s">
        <v>245</v>
      </c>
      <c r="S145" s="54">
        <v>0</v>
      </c>
      <c r="T145" s="36">
        <v>164.38</v>
      </c>
      <c r="U145" s="34">
        <v>139.59</v>
      </c>
      <c r="V145" s="34">
        <v>25.49</v>
      </c>
      <c r="X145" s="57" t="str">
        <f t="shared" si="28"/>
        <v>043</v>
      </c>
    </row>
    <row r="146" spans="1:24" x14ac:dyDescent="0.35">
      <c r="A146" s="12">
        <v>129</v>
      </c>
      <c r="B146" s="12">
        <v>300</v>
      </c>
      <c r="C146" s="12">
        <v>12</v>
      </c>
      <c r="D146" s="12">
        <v>12.5</v>
      </c>
      <c r="E146" s="48" t="s">
        <v>173</v>
      </c>
      <c r="F146" s="53">
        <v>0</v>
      </c>
      <c r="G146" s="53">
        <f t="shared" si="22"/>
        <v>151.15</v>
      </c>
      <c r="H146" s="53">
        <f t="shared" si="23"/>
        <v>130.94999999999999</v>
      </c>
      <c r="I146" s="53">
        <f t="shared" si="24"/>
        <v>25.62</v>
      </c>
      <c r="J146" s="13">
        <f t="shared" si="25"/>
        <v>125.53</v>
      </c>
      <c r="K146" s="7">
        <f t="shared" si="26"/>
        <v>105.32999999999998</v>
      </c>
      <c r="L146" s="7">
        <f t="shared" si="27"/>
        <v>19.177822082977329</v>
      </c>
      <c r="M146" s="7"/>
      <c r="N146" s="7">
        <f>IF(H146=-9999,"",IF(M146&lt;&gt;"", L146*M146, $U$10*L146))</f>
        <v>27.040729136998031</v>
      </c>
      <c r="O146" s="8"/>
      <c r="Q146" s="12">
        <v>129</v>
      </c>
      <c r="R146" s="47" t="s">
        <v>246</v>
      </c>
      <c r="S146" s="54">
        <v>0</v>
      </c>
      <c r="T146" s="36">
        <v>180.73</v>
      </c>
      <c r="U146" s="34">
        <v>152.15</v>
      </c>
      <c r="V146" s="34">
        <v>25.38</v>
      </c>
      <c r="X146" s="57" t="str">
        <f t="shared" si="28"/>
        <v>051</v>
      </c>
    </row>
    <row r="147" spans="1:24" x14ac:dyDescent="0.35">
      <c r="A147" s="12">
        <v>130</v>
      </c>
      <c r="B147" s="12">
        <v>300</v>
      </c>
      <c r="C147" s="12">
        <v>12</v>
      </c>
      <c r="D147" s="12">
        <v>17.5</v>
      </c>
      <c r="E147" s="47" t="s">
        <v>204</v>
      </c>
      <c r="F147" s="53">
        <v>0</v>
      </c>
      <c r="G147" s="53">
        <f t="shared" ref="G147:G210" si="32">_xlfn.XLOOKUP($E147,$R$18:$R$222,$T$18:$T$222, FALSE)</f>
        <v>136.26</v>
      </c>
      <c r="H147" s="53">
        <f t="shared" ref="H147:H210" si="33">_xlfn.XLOOKUP($E147,$R$18:$R$222,$U$18:$U$222, FALSE)</f>
        <v>118.85</v>
      </c>
      <c r="I147" s="53">
        <f t="shared" ref="I147:I210" si="34">_xlfn.XLOOKUP($E147,$R$18:$R$222,$V$18:$V$222, FALSE)</f>
        <v>25.74</v>
      </c>
      <c r="J147" s="13">
        <f>IF(G147=-9999," ",G147-I147)</f>
        <v>110.52</v>
      </c>
      <c r="K147" s="7">
        <f>IF(G147=-9999," ",H147-I147)</f>
        <v>93.11</v>
      </c>
      <c r="L147" s="7">
        <f>IF(H147=-9999," ",(J147-K147)/K147*100)</f>
        <v>18.698313822360646</v>
      </c>
      <c r="M147" s="7"/>
      <c r="N147" s="7">
        <f>IF(H147=-9999,"",IF(M147&lt;&gt;"", L147*M147, $U$11*L147))</f>
        <v>26.489277921243687</v>
      </c>
      <c r="O147" s="8"/>
      <c r="Q147" s="12">
        <v>130</v>
      </c>
      <c r="R147" s="47" t="s">
        <v>247</v>
      </c>
      <c r="S147" s="54">
        <v>0</v>
      </c>
      <c r="T147" s="36">
        <v>166.71</v>
      </c>
      <c r="U147" s="34">
        <v>140.13999999999999</v>
      </c>
      <c r="V147" s="34">
        <v>25.72</v>
      </c>
      <c r="X147" s="57" t="str">
        <f t="shared" ref="X147:X210" si="35">_xlfn.XLOOKUP($R147,$E$18:$E$221,$E$18:$E$221, FALSE)</f>
        <v>0158</v>
      </c>
    </row>
    <row r="148" spans="1:24" x14ac:dyDescent="0.35">
      <c r="A148" s="12">
        <v>131</v>
      </c>
      <c r="B148" s="12">
        <v>300</v>
      </c>
      <c r="C148" s="12">
        <v>12</v>
      </c>
      <c r="D148" s="12">
        <v>22.5</v>
      </c>
      <c r="E148" s="47" t="s">
        <v>201</v>
      </c>
      <c r="F148" s="53">
        <v>0</v>
      </c>
      <c r="G148" s="53">
        <f t="shared" si="32"/>
        <v>151.76</v>
      </c>
      <c r="H148" s="53">
        <f t="shared" si="33"/>
        <v>131.26</v>
      </c>
      <c r="I148" s="53">
        <f t="shared" si="34"/>
        <v>25.52</v>
      </c>
      <c r="J148" s="13">
        <f>IF(G148=-9999," ",G148-I148)</f>
        <v>126.24</v>
      </c>
      <c r="K148" s="7">
        <f>IF(G148=-9999," ",H148-I148)</f>
        <v>105.74</v>
      </c>
      <c r="L148" s="7">
        <f>IF(H148=-9999," ",(J148-K148)/K148*100)</f>
        <v>19.387176092301871</v>
      </c>
      <c r="M148" s="7"/>
      <c r="N148" s="7">
        <f>IF(H148=-9999,"",IF(M148&lt;&gt;"", L148*M148, $U$12*L148))</f>
        <v>28.757644530452051</v>
      </c>
      <c r="O148" s="8" t="str">
        <f>IF(F159=1,1-M148/$B$4,"")</f>
        <v/>
      </c>
      <c r="Q148" s="12">
        <v>131</v>
      </c>
      <c r="R148" s="47" t="s">
        <v>248</v>
      </c>
      <c r="S148" s="54">
        <v>0</v>
      </c>
      <c r="T148" s="36">
        <v>200.69</v>
      </c>
      <c r="U148" s="34">
        <v>173.85</v>
      </c>
      <c r="V148" s="34">
        <v>24.87</v>
      </c>
      <c r="X148" s="57" t="str">
        <f t="shared" si="35"/>
        <v>089</v>
      </c>
    </row>
    <row r="149" spans="1:24" x14ac:dyDescent="0.35">
      <c r="A149" s="12">
        <v>132</v>
      </c>
      <c r="B149" s="12">
        <v>300</v>
      </c>
      <c r="C149" s="12">
        <v>12</v>
      </c>
      <c r="D149" s="12">
        <v>27.5</v>
      </c>
      <c r="E149" s="47" t="s">
        <v>127</v>
      </c>
      <c r="F149" s="53">
        <v>0</v>
      </c>
      <c r="G149" s="53">
        <f t="shared" si="32"/>
        <v>167.36</v>
      </c>
      <c r="H149" s="53">
        <f t="shared" si="33"/>
        <v>143.75</v>
      </c>
      <c r="I149" s="53">
        <f t="shared" si="34"/>
        <v>25.49</v>
      </c>
      <c r="J149" s="13">
        <f>IF(G149=-9999," ",G149-I149)</f>
        <v>141.87</v>
      </c>
      <c r="K149" s="7">
        <f>IF(G149=-9999," ",H149-I149)</f>
        <v>118.26</v>
      </c>
      <c r="L149" s="7">
        <f>IF(H149=-9999," ",(J149-K149)/K149*100)</f>
        <v>19.964485032978182</v>
      </c>
      <c r="M149" s="7"/>
      <c r="N149" s="7">
        <f>IF(H149=-9999,"",IF(M149&lt;&gt;"", L149*M149, $U$13*L149))</f>
        <v>29.08159987135971</v>
      </c>
      <c r="O149" s="8" t="str">
        <f>IF(F160=1,1-M149/$B$4,"")</f>
        <v/>
      </c>
      <c r="Q149" s="12">
        <v>132</v>
      </c>
      <c r="R149" s="47" t="s">
        <v>172</v>
      </c>
      <c r="S149" s="54">
        <v>0</v>
      </c>
      <c r="T149" s="36">
        <v>135.56</v>
      </c>
      <c r="U149" s="34">
        <v>121.49</v>
      </c>
      <c r="V149" s="34">
        <v>25.77</v>
      </c>
      <c r="X149" s="57" t="str">
        <f t="shared" si="35"/>
        <v>074</v>
      </c>
    </row>
    <row r="150" spans="1:24" x14ac:dyDescent="0.35">
      <c r="A150" s="12">
        <v>133</v>
      </c>
      <c r="B150" s="12">
        <v>300</v>
      </c>
      <c r="C150" s="12">
        <v>12</v>
      </c>
      <c r="D150" s="12">
        <v>32.5</v>
      </c>
      <c r="E150" s="47" t="s">
        <v>249</v>
      </c>
      <c r="F150" s="53">
        <v>0</v>
      </c>
      <c r="G150" s="53">
        <f t="shared" si="32"/>
        <v>135.81</v>
      </c>
      <c r="H150" s="53">
        <f t="shared" si="33"/>
        <v>116.88</v>
      </c>
      <c r="I150" s="53">
        <f t="shared" si="34"/>
        <v>24.92</v>
      </c>
      <c r="J150" s="13">
        <f>IF(G150=-9999," ",G150-I150)</f>
        <v>110.89</v>
      </c>
      <c r="K150" s="7">
        <f>IF(G150=-9999," ",H150-I150)</f>
        <v>91.96</v>
      </c>
      <c r="L150" s="7">
        <f>IF(H150=-9999," ",(J150-K150)/K150*100)</f>
        <v>20.585036972596789</v>
      </c>
      <c r="M150" s="7"/>
      <c r="N150" s="7">
        <f>IF(H150=-9999,"",IF(M150&lt;&gt;"", L150*M150, $U$14*L150))</f>
        <v>29.779686827218367</v>
      </c>
      <c r="O150" s="8" t="str">
        <f>IF(F161=1,1-M150/$B$4,"")</f>
        <v/>
      </c>
      <c r="Q150" s="12">
        <v>133</v>
      </c>
      <c r="R150" s="49" t="s">
        <v>219</v>
      </c>
      <c r="S150" s="54">
        <v>0</v>
      </c>
      <c r="T150" s="40">
        <v>130.43</v>
      </c>
      <c r="U150" s="34">
        <v>114.64</v>
      </c>
      <c r="V150" s="34">
        <v>25.4</v>
      </c>
      <c r="X150" s="57" t="str">
        <f t="shared" si="35"/>
        <v>09</v>
      </c>
    </row>
    <row r="151" spans="1:24" x14ac:dyDescent="0.35">
      <c r="A151" s="39">
        <v>134</v>
      </c>
      <c r="B151" s="12">
        <v>0</v>
      </c>
      <c r="C151" s="12">
        <v>50</v>
      </c>
      <c r="D151" s="12">
        <v>2.5</v>
      </c>
      <c r="E151" s="49" t="s">
        <v>250</v>
      </c>
      <c r="F151" s="53">
        <v>0</v>
      </c>
      <c r="G151" s="53">
        <f t="shared" si="32"/>
        <v>120.73</v>
      </c>
      <c r="H151" s="53">
        <f t="shared" si="33"/>
        <v>108.61</v>
      </c>
      <c r="I151" s="53">
        <f t="shared" si="34"/>
        <v>25.43</v>
      </c>
      <c r="J151" s="42">
        <f>IF(G151=-9999," ",G151-I151)</f>
        <v>95.300000000000011</v>
      </c>
      <c r="K151" s="43">
        <f>IF(G151=-9999," ",H151-I151)</f>
        <v>83.18</v>
      </c>
      <c r="L151" s="43">
        <f>IF(H151=-9999," ",(J151-K151)/K151*100)</f>
        <v>14.570810290935327</v>
      </c>
      <c r="M151" s="43"/>
      <c r="N151" s="43">
        <f>IF(H151=-9999,"",IF(M151&lt;&gt;"", L151*M151, $U$15*L151))</f>
        <v>21.079105559076709</v>
      </c>
      <c r="O151" s="44" t="str">
        <f>IF(F162=1,1-M151/$B$4,"")</f>
        <v/>
      </c>
      <c r="Q151" s="39">
        <v>134</v>
      </c>
      <c r="R151" s="55" t="s">
        <v>251</v>
      </c>
      <c r="S151" s="54">
        <v>0</v>
      </c>
      <c r="T151" s="45">
        <v>153.1</v>
      </c>
      <c r="U151" s="41">
        <v>132.34</v>
      </c>
      <c r="V151" s="41">
        <v>25.45</v>
      </c>
      <c r="X151" s="57" t="b">
        <f t="shared" si="35"/>
        <v>0</v>
      </c>
    </row>
    <row r="152" spans="1:24" x14ac:dyDescent="0.35">
      <c r="A152" s="37">
        <v>135</v>
      </c>
      <c r="B152" s="12">
        <v>0</v>
      </c>
      <c r="C152" s="12">
        <v>50</v>
      </c>
      <c r="D152" s="12">
        <v>7.5</v>
      </c>
      <c r="E152" s="55" t="s">
        <v>252</v>
      </c>
      <c r="F152" s="53">
        <v>0</v>
      </c>
      <c r="G152" s="53">
        <f t="shared" si="32"/>
        <v>141.44</v>
      </c>
      <c r="H152" s="53">
        <f t="shared" si="33"/>
        <v>122.26</v>
      </c>
      <c r="I152" s="53">
        <f t="shared" si="34"/>
        <v>24.76</v>
      </c>
      <c r="J152" s="42">
        <f t="shared" ref="J152:J215" si="36">IF(G152=-9999," ",G152-I152)</f>
        <v>116.67999999999999</v>
      </c>
      <c r="K152" s="43">
        <f t="shared" ref="K152:K215" si="37">IF(G152=-9999," ",H152-I152)</f>
        <v>97.5</v>
      </c>
      <c r="L152" s="43">
        <f t="shared" ref="L152:L215" si="38">IF(H152=-9999," ",(J152-K152)/K152*100)</f>
        <v>19.671794871794866</v>
      </c>
      <c r="M152" s="43"/>
      <c r="N152" s="43">
        <f t="shared" ref="N152:N215" si="39">IF(H152=-9999,"",IF(M152&lt;&gt;"", L152*M152, $U$15*L152))</f>
        <v>28.45852992108717</v>
      </c>
      <c r="O152" s="37"/>
      <c r="P152" s="3"/>
      <c r="Q152" s="37">
        <v>135</v>
      </c>
      <c r="R152" s="55" t="s">
        <v>122</v>
      </c>
      <c r="S152" s="54">
        <v>0</v>
      </c>
      <c r="T152" s="45">
        <v>121.37</v>
      </c>
      <c r="U152" s="45">
        <v>115.27</v>
      </c>
      <c r="V152" s="41">
        <v>25.32</v>
      </c>
      <c r="X152" s="57" t="str">
        <f t="shared" si="35"/>
        <v>0318</v>
      </c>
    </row>
    <row r="153" spans="1:24" x14ac:dyDescent="0.35">
      <c r="A153" s="37">
        <v>136</v>
      </c>
      <c r="B153" s="12">
        <v>0</v>
      </c>
      <c r="C153" s="12">
        <v>50</v>
      </c>
      <c r="D153" s="12">
        <v>12.5</v>
      </c>
      <c r="E153" s="55" t="s">
        <v>246</v>
      </c>
      <c r="F153" s="53">
        <v>0</v>
      </c>
      <c r="G153" s="53">
        <f t="shared" si="32"/>
        <v>180.73</v>
      </c>
      <c r="H153" s="53">
        <f t="shared" si="33"/>
        <v>152.15</v>
      </c>
      <c r="I153" s="53">
        <f t="shared" si="34"/>
        <v>25.38</v>
      </c>
      <c r="J153" s="42">
        <f t="shared" si="36"/>
        <v>155.35</v>
      </c>
      <c r="K153" s="43">
        <f t="shared" si="37"/>
        <v>126.77000000000001</v>
      </c>
      <c r="L153" s="43">
        <f t="shared" si="38"/>
        <v>22.544766111856106</v>
      </c>
      <c r="M153" s="43"/>
      <c r="N153" s="43">
        <f t="shared" si="39"/>
        <v>32.614761649333417</v>
      </c>
      <c r="O153" s="37"/>
      <c r="P153" s="3"/>
      <c r="Q153" s="37">
        <v>136</v>
      </c>
      <c r="R153" s="55" t="s">
        <v>174</v>
      </c>
      <c r="S153" s="54">
        <v>0</v>
      </c>
      <c r="T153" s="45">
        <v>143.41999999999999</v>
      </c>
      <c r="U153" s="45">
        <v>127.9</v>
      </c>
      <c r="V153" s="45">
        <v>25.48</v>
      </c>
      <c r="X153" s="57" t="str">
        <f t="shared" si="35"/>
        <v>644</v>
      </c>
    </row>
    <row r="154" spans="1:24" x14ac:dyDescent="0.35">
      <c r="A154" s="37">
        <v>137</v>
      </c>
      <c r="B154" s="12">
        <v>0</v>
      </c>
      <c r="C154" s="12">
        <v>50</v>
      </c>
      <c r="D154" s="12">
        <v>17.5</v>
      </c>
      <c r="E154" s="55" t="s">
        <v>245</v>
      </c>
      <c r="F154" s="53">
        <v>0</v>
      </c>
      <c r="G154" s="53">
        <f t="shared" si="32"/>
        <v>164.38</v>
      </c>
      <c r="H154" s="53">
        <f t="shared" si="33"/>
        <v>139.59</v>
      </c>
      <c r="I154" s="53">
        <f t="shared" si="34"/>
        <v>25.49</v>
      </c>
      <c r="J154" s="42">
        <f t="shared" si="36"/>
        <v>138.88999999999999</v>
      </c>
      <c r="K154" s="43">
        <f t="shared" si="37"/>
        <v>114.10000000000001</v>
      </c>
      <c r="L154" s="43">
        <f t="shared" si="38"/>
        <v>21.726555652936</v>
      </c>
      <c r="M154" s="43"/>
      <c r="N154" s="43">
        <f t="shared" si="39"/>
        <v>31.43108385182293</v>
      </c>
      <c r="O154" s="37"/>
      <c r="P154" s="3"/>
      <c r="Q154" s="37">
        <v>137</v>
      </c>
      <c r="R154" s="55" t="s">
        <v>233</v>
      </c>
      <c r="S154" s="54">
        <v>0</v>
      </c>
      <c r="T154" s="45">
        <v>128.13999999999999</v>
      </c>
      <c r="U154" s="45">
        <v>114.13</v>
      </c>
      <c r="V154" s="45">
        <v>25.43</v>
      </c>
      <c r="X154" s="57" t="str">
        <f t="shared" si="35"/>
        <v>096</v>
      </c>
    </row>
    <row r="155" spans="1:24" x14ac:dyDescent="0.35">
      <c r="A155" s="37">
        <v>138</v>
      </c>
      <c r="B155" s="12">
        <v>0</v>
      </c>
      <c r="C155" s="12">
        <v>50</v>
      </c>
      <c r="D155" s="12">
        <v>22.5</v>
      </c>
      <c r="E155" s="55" t="s">
        <v>202</v>
      </c>
      <c r="F155" s="53">
        <v>0</v>
      </c>
      <c r="G155" s="53">
        <f t="shared" si="32"/>
        <v>166.03</v>
      </c>
      <c r="H155" s="53">
        <f t="shared" si="33"/>
        <v>141.43</v>
      </c>
      <c r="I155" s="53">
        <f t="shared" si="34"/>
        <v>25.36</v>
      </c>
      <c r="J155" s="42">
        <f t="shared" si="36"/>
        <v>140.67000000000002</v>
      </c>
      <c r="K155" s="43">
        <f t="shared" si="37"/>
        <v>116.07000000000001</v>
      </c>
      <c r="L155" s="43">
        <f t="shared" si="38"/>
        <v>21.194107004393906</v>
      </c>
      <c r="M155" s="43"/>
      <c r="N155" s="43">
        <f t="shared" si="39"/>
        <v>30.660808140087884</v>
      </c>
      <c r="O155" s="38"/>
      <c r="Q155" s="37">
        <v>138</v>
      </c>
      <c r="R155" s="55" t="s">
        <v>189</v>
      </c>
      <c r="S155" s="54">
        <v>0</v>
      </c>
      <c r="T155" s="45">
        <v>186.35</v>
      </c>
      <c r="U155" s="45">
        <v>160.13999999999999</v>
      </c>
      <c r="V155" s="45">
        <v>25.34</v>
      </c>
      <c r="X155" s="57" t="str">
        <f t="shared" si="35"/>
        <v>0332</v>
      </c>
    </row>
    <row r="156" spans="1:24" x14ac:dyDescent="0.35">
      <c r="A156" s="37">
        <v>139</v>
      </c>
      <c r="B156" s="12">
        <v>0</v>
      </c>
      <c r="C156" s="12">
        <v>50</v>
      </c>
      <c r="D156" s="12">
        <v>27.5</v>
      </c>
      <c r="E156" s="55" t="s">
        <v>220</v>
      </c>
      <c r="F156" s="53">
        <v>0</v>
      </c>
      <c r="G156" s="53">
        <f t="shared" si="32"/>
        <v>181.2</v>
      </c>
      <c r="H156" s="53">
        <f t="shared" si="33"/>
        <v>154.41</v>
      </c>
      <c r="I156" s="53">
        <f t="shared" si="34"/>
        <v>25.48</v>
      </c>
      <c r="J156" s="42">
        <f t="shared" si="36"/>
        <v>155.72</v>
      </c>
      <c r="K156" s="43">
        <f t="shared" si="37"/>
        <v>128.93</v>
      </c>
      <c r="L156" s="43">
        <f t="shared" si="38"/>
        <v>20.778717133328158</v>
      </c>
      <c r="M156" s="43"/>
      <c r="N156" s="43">
        <f t="shared" si="39"/>
        <v>30.059877459807637</v>
      </c>
      <c r="O156" s="38"/>
      <c r="Q156" s="37">
        <v>139</v>
      </c>
      <c r="R156" s="55" t="s">
        <v>230</v>
      </c>
      <c r="S156" s="54">
        <v>0</v>
      </c>
      <c r="T156" s="45">
        <v>171.14</v>
      </c>
      <c r="U156" s="45">
        <v>149.18</v>
      </c>
      <c r="V156" s="45">
        <v>25.11</v>
      </c>
      <c r="X156" s="57" t="str">
        <f t="shared" si="35"/>
        <v>079</v>
      </c>
    </row>
    <row r="157" spans="1:24" x14ac:dyDescent="0.35">
      <c r="A157" s="37">
        <v>140</v>
      </c>
      <c r="B157" s="12">
        <v>60</v>
      </c>
      <c r="C157" s="12">
        <v>50</v>
      </c>
      <c r="D157" s="12">
        <v>2.5</v>
      </c>
      <c r="E157" s="55" t="s">
        <v>215</v>
      </c>
      <c r="F157" s="53">
        <v>0</v>
      </c>
      <c r="G157" s="53">
        <f t="shared" si="32"/>
        <v>117.71</v>
      </c>
      <c r="H157" s="53">
        <f t="shared" si="33"/>
        <v>107.72</v>
      </c>
      <c r="I157" s="53">
        <f t="shared" si="34"/>
        <v>25.27</v>
      </c>
      <c r="J157" s="42">
        <f t="shared" si="36"/>
        <v>92.44</v>
      </c>
      <c r="K157" s="43">
        <f t="shared" si="37"/>
        <v>82.45</v>
      </c>
      <c r="L157" s="43">
        <f t="shared" si="38"/>
        <v>12.116434202546991</v>
      </c>
      <c r="M157" s="43"/>
      <c r="N157" s="43">
        <f t="shared" si="39"/>
        <v>17.528441483723455</v>
      </c>
      <c r="O157" s="38"/>
      <c r="Q157" s="37">
        <v>140</v>
      </c>
      <c r="R157" s="55" t="s">
        <v>240</v>
      </c>
      <c r="S157" s="54">
        <v>0</v>
      </c>
      <c r="T157" s="45">
        <v>159.62</v>
      </c>
      <c r="U157" s="45">
        <v>139.21</v>
      </c>
      <c r="V157" s="45">
        <v>25.57</v>
      </c>
      <c r="X157" s="57" t="str">
        <f t="shared" si="35"/>
        <v>0102</v>
      </c>
    </row>
    <row r="158" spans="1:24" x14ac:dyDescent="0.35">
      <c r="A158" s="37">
        <v>141</v>
      </c>
      <c r="B158" s="12">
        <v>60</v>
      </c>
      <c r="C158" s="12">
        <v>50</v>
      </c>
      <c r="D158" s="12">
        <v>7.5</v>
      </c>
      <c r="E158" s="55" t="s">
        <v>247</v>
      </c>
      <c r="F158" s="53">
        <v>0</v>
      </c>
      <c r="G158" s="53">
        <f t="shared" si="32"/>
        <v>166.71</v>
      </c>
      <c r="H158" s="53">
        <f t="shared" si="33"/>
        <v>140.13999999999999</v>
      </c>
      <c r="I158" s="53">
        <f t="shared" si="34"/>
        <v>25.72</v>
      </c>
      <c r="J158" s="42">
        <f t="shared" si="36"/>
        <v>140.99</v>
      </c>
      <c r="K158" s="43">
        <f t="shared" si="37"/>
        <v>114.41999999999999</v>
      </c>
      <c r="L158" s="43">
        <f t="shared" si="38"/>
        <v>23.221464778884833</v>
      </c>
      <c r="M158" s="43"/>
      <c r="N158" s="43">
        <f t="shared" si="39"/>
        <v>33.593719054527213</v>
      </c>
      <c r="O158" s="38"/>
      <c r="Q158" s="37">
        <v>141</v>
      </c>
      <c r="R158" s="55" t="s">
        <v>164</v>
      </c>
      <c r="S158" s="54">
        <v>0</v>
      </c>
      <c r="T158" s="45">
        <v>139.06</v>
      </c>
      <c r="U158" s="45">
        <v>120.33</v>
      </c>
      <c r="V158" s="45">
        <v>25.73</v>
      </c>
      <c r="X158" s="57" t="str">
        <f t="shared" si="35"/>
        <v>0378</v>
      </c>
    </row>
    <row r="159" spans="1:24" x14ac:dyDescent="0.35">
      <c r="A159" s="37">
        <v>142</v>
      </c>
      <c r="B159" s="12">
        <v>60</v>
      </c>
      <c r="C159" s="12">
        <v>50</v>
      </c>
      <c r="D159" s="12">
        <v>12.5</v>
      </c>
      <c r="E159" s="55" t="s">
        <v>237</v>
      </c>
      <c r="F159" s="53">
        <v>0</v>
      </c>
      <c r="G159" s="53">
        <f t="shared" si="32"/>
        <v>181.21</v>
      </c>
      <c r="H159" s="53">
        <f t="shared" si="33"/>
        <v>154.47</v>
      </c>
      <c r="I159" s="53">
        <f t="shared" si="34"/>
        <v>26.21</v>
      </c>
      <c r="J159" s="42">
        <f t="shared" si="36"/>
        <v>155</v>
      </c>
      <c r="K159" s="43">
        <f t="shared" si="37"/>
        <v>128.26</v>
      </c>
      <c r="L159" s="43">
        <f t="shared" si="38"/>
        <v>20.848276937470771</v>
      </c>
      <c r="M159" s="43"/>
      <c r="N159" s="43">
        <f t="shared" si="39"/>
        <v>30.160507309823807</v>
      </c>
      <c r="O159" s="38"/>
      <c r="Q159" s="37">
        <v>142</v>
      </c>
      <c r="R159" s="55" t="s">
        <v>253</v>
      </c>
      <c r="S159" s="54">
        <v>0</v>
      </c>
      <c r="T159" s="45">
        <v>193.62</v>
      </c>
      <c r="U159" s="45">
        <v>166.03</v>
      </c>
      <c r="V159" s="45">
        <v>25.06</v>
      </c>
      <c r="X159" s="57" t="str">
        <f t="shared" si="35"/>
        <v>018</v>
      </c>
    </row>
    <row r="160" spans="1:24" x14ac:dyDescent="0.35">
      <c r="A160" s="37">
        <v>143</v>
      </c>
      <c r="B160" s="12">
        <v>60</v>
      </c>
      <c r="C160" s="12">
        <v>50</v>
      </c>
      <c r="D160" s="12">
        <v>17.5</v>
      </c>
      <c r="E160" s="55" t="s">
        <v>254</v>
      </c>
      <c r="F160" s="53">
        <v>0</v>
      </c>
      <c r="G160" s="53">
        <f t="shared" si="32"/>
        <v>140.31</v>
      </c>
      <c r="H160" s="53">
        <f t="shared" si="33"/>
        <v>120.49</v>
      </c>
      <c r="I160" s="53">
        <f t="shared" si="34"/>
        <v>25.52</v>
      </c>
      <c r="J160" s="42">
        <f t="shared" si="36"/>
        <v>114.79</v>
      </c>
      <c r="K160" s="43">
        <f t="shared" si="37"/>
        <v>94.97</v>
      </c>
      <c r="L160" s="43">
        <f t="shared" si="38"/>
        <v>20.869748341581559</v>
      </c>
      <c r="M160" s="43"/>
      <c r="N160" s="43">
        <f t="shared" si="39"/>
        <v>30.191569274444568</v>
      </c>
      <c r="O160" s="38"/>
      <c r="Q160" s="37">
        <v>143</v>
      </c>
      <c r="R160" s="55" t="s">
        <v>254</v>
      </c>
      <c r="S160" s="54">
        <v>0</v>
      </c>
      <c r="T160" s="45">
        <v>140.31</v>
      </c>
      <c r="U160" s="46">
        <v>120.49</v>
      </c>
      <c r="V160" s="45">
        <v>25.52</v>
      </c>
      <c r="X160" s="57" t="str">
        <f t="shared" si="35"/>
        <v>0115</v>
      </c>
    </row>
    <row r="161" spans="1:24" x14ac:dyDescent="0.35">
      <c r="A161" s="37">
        <v>144</v>
      </c>
      <c r="B161" s="12">
        <v>60</v>
      </c>
      <c r="C161" s="12">
        <v>50</v>
      </c>
      <c r="D161" s="12">
        <v>22.5</v>
      </c>
      <c r="E161" s="55" t="s">
        <v>206</v>
      </c>
      <c r="F161" s="53">
        <v>0</v>
      </c>
      <c r="G161" s="53">
        <f t="shared" si="32"/>
        <v>148.94</v>
      </c>
      <c r="H161" s="53">
        <f t="shared" si="33"/>
        <v>128.57</v>
      </c>
      <c r="I161" s="53">
        <f t="shared" si="34"/>
        <v>25.69</v>
      </c>
      <c r="J161" s="42">
        <f t="shared" si="36"/>
        <v>123.25</v>
      </c>
      <c r="K161" s="43">
        <f t="shared" si="37"/>
        <v>102.88</v>
      </c>
      <c r="L161" s="43">
        <f t="shared" si="38"/>
        <v>19.799766718507001</v>
      </c>
      <c r="M161" s="43"/>
      <c r="N161" s="43">
        <f t="shared" si="39"/>
        <v>28.64366252604005</v>
      </c>
      <c r="O161" s="38"/>
      <c r="Q161" s="37">
        <v>144</v>
      </c>
      <c r="R161" s="55" t="s">
        <v>175</v>
      </c>
      <c r="S161" s="54">
        <v>0</v>
      </c>
      <c r="T161" s="45">
        <v>163.37</v>
      </c>
      <c r="U161" s="46">
        <v>145.09</v>
      </c>
      <c r="V161" s="45">
        <v>25.74</v>
      </c>
      <c r="X161" s="57" t="str">
        <f t="shared" si="35"/>
        <v>141</v>
      </c>
    </row>
    <row r="162" spans="1:24" x14ac:dyDescent="0.35">
      <c r="A162" s="37">
        <v>145</v>
      </c>
      <c r="B162" s="12">
        <v>60</v>
      </c>
      <c r="C162" s="12">
        <v>50</v>
      </c>
      <c r="D162" s="12">
        <v>27.5</v>
      </c>
      <c r="E162" s="55" t="s">
        <v>218</v>
      </c>
      <c r="F162" s="53">
        <v>0</v>
      </c>
      <c r="G162" s="53">
        <f t="shared" si="32"/>
        <v>159.1</v>
      </c>
      <c r="H162" s="53">
        <f t="shared" si="33"/>
        <v>139.62</v>
      </c>
      <c r="I162" s="53">
        <f t="shared" si="34"/>
        <v>25.59</v>
      </c>
      <c r="J162" s="42">
        <f t="shared" si="36"/>
        <v>133.51</v>
      </c>
      <c r="K162" s="43">
        <f t="shared" si="37"/>
        <v>114.03</v>
      </c>
      <c r="L162" s="43">
        <f t="shared" si="38"/>
        <v>17.083223713057958</v>
      </c>
      <c r="M162" s="43"/>
      <c r="N162" s="43">
        <f t="shared" si="39"/>
        <v>24.713730310584918</v>
      </c>
      <c r="O162" s="38"/>
      <c r="Q162" s="37">
        <v>145</v>
      </c>
      <c r="R162" s="55" t="s">
        <v>180</v>
      </c>
      <c r="S162" s="54">
        <v>0</v>
      </c>
      <c r="T162" s="45">
        <v>157.81</v>
      </c>
      <c r="U162" s="46">
        <v>140.29</v>
      </c>
      <c r="V162" s="45">
        <v>25.77</v>
      </c>
      <c r="X162" s="57" t="str">
        <f t="shared" si="35"/>
        <v>0381</v>
      </c>
    </row>
    <row r="163" spans="1:24" x14ac:dyDescent="0.35">
      <c r="A163" s="37">
        <v>146</v>
      </c>
      <c r="B163" s="12">
        <v>120</v>
      </c>
      <c r="C163" s="12">
        <v>50</v>
      </c>
      <c r="D163" s="12">
        <v>2.5</v>
      </c>
      <c r="E163" s="55" t="s">
        <v>65</v>
      </c>
      <c r="F163" s="53">
        <v>0</v>
      </c>
      <c r="G163" s="53">
        <f t="shared" si="32"/>
        <v>104.78</v>
      </c>
      <c r="H163" s="53">
        <f t="shared" si="33"/>
        <v>95.97</v>
      </c>
      <c r="I163" s="53">
        <f t="shared" si="34"/>
        <v>25.62</v>
      </c>
      <c r="J163" s="42">
        <f t="shared" si="36"/>
        <v>79.16</v>
      </c>
      <c r="K163" s="43">
        <f t="shared" si="37"/>
        <v>70.349999999999994</v>
      </c>
      <c r="L163" s="43">
        <f t="shared" si="38"/>
        <v>12.523098791755514</v>
      </c>
      <c r="M163" s="43"/>
      <c r="N163" s="43">
        <f t="shared" si="39"/>
        <v>18.116749589580674</v>
      </c>
      <c r="O163" s="38"/>
      <c r="Q163" s="37">
        <v>146</v>
      </c>
      <c r="R163" s="55" t="s">
        <v>243</v>
      </c>
      <c r="S163" s="54">
        <v>0</v>
      </c>
      <c r="T163" s="45">
        <v>153.59</v>
      </c>
      <c r="U163" s="46">
        <v>135.81</v>
      </c>
      <c r="V163" s="45">
        <v>25.51</v>
      </c>
      <c r="X163" s="57" t="str">
        <f t="shared" si="35"/>
        <v>589</v>
      </c>
    </row>
    <row r="164" spans="1:24" x14ac:dyDescent="0.35">
      <c r="A164" s="37">
        <v>147</v>
      </c>
      <c r="B164" s="12">
        <v>120</v>
      </c>
      <c r="C164" s="12">
        <v>50</v>
      </c>
      <c r="D164" s="12">
        <v>7.5</v>
      </c>
      <c r="E164" s="55" t="s">
        <v>57</v>
      </c>
      <c r="F164" s="53">
        <v>0</v>
      </c>
      <c r="G164" s="53">
        <f t="shared" si="32"/>
        <v>159.51</v>
      </c>
      <c r="H164" s="53">
        <f t="shared" si="33"/>
        <v>137.33000000000001</v>
      </c>
      <c r="I164" s="53">
        <f t="shared" si="34"/>
        <v>25.49</v>
      </c>
      <c r="J164" s="42">
        <f t="shared" si="36"/>
        <v>134.01999999999998</v>
      </c>
      <c r="K164" s="43">
        <f t="shared" si="37"/>
        <v>111.84000000000002</v>
      </c>
      <c r="L164" s="43">
        <f t="shared" si="38"/>
        <v>19.831902718168777</v>
      </c>
      <c r="M164" s="43"/>
      <c r="N164" s="43">
        <f t="shared" si="39"/>
        <v>28.690152605561462</v>
      </c>
      <c r="O164" s="38"/>
      <c r="Q164" s="37">
        <v>147</v>
      </c>
      <c r="R164" s="55" t="s">
        <v>80</v>
      </c>
      <c r="S164" s="54">
        <v>0</v>
      </c>
      <c r="T164" s="45">
        <v>162.6</v>
      </c>
      <c r="U164" s="46">
        <v>147.37</v>
      </c>
      <c r="V164" s="45">
        <v>25.23</v>
      </c>
      <c r="X164" s="57" t="str">
        <f t="shared" si="35"/>
        <v>057</v>
      </c>
    </row>
    <row r="165" spans="1:24" x14ac:dyDescent="0.35">
      <c r="A165" s="37">
        <v>148</v>
      </c>
      <c r="B165" s="12">
        <v>120</v>
      </c>
      <c r="C165" s="12">
        <v>50</v>
      </c>
      <c r="D165" s="12">
        <v>12.5</v>
      </c>
      <c r="E165" s="55" t="s">
        <v>55</v>
      </c>
      <c r="F165" s="53">
        <v>0</v>
      </c>
      <c r="G165" s="53">
        <f t="shared" si="32"/>
        <v>192.82</v>
      </c>
      <c r="H165" s="53">
        <f t="shared" si="33"/>
        <v>162.52000000000001</v>
      </c>
      <c r="I165" s="53">
        <f t="shared" si="34"/>
        <v>25.31</v>
      </c>
      <c r="J165" s="42">
        <f t="shared" si="36"/>
        <v>167.51</v>
      </c>
      <c r="K165" s="43">
        <f t="shared" si="37"/>
        <v>137.21</v>
      </c>
      <c r="L165" s="43">
        <f t="shared" si="38"/>
        <v>22.082938561329335</v>
      </c>
      <c r="M165" s="43"/>
      <c r="N165" s="43">
        <f t="shared" si="39"/>
        <v>31.946651126084081</v>
      </c>
      <c r="O165" s="38"/>
      <c r="Q165" s="37">
        <v>148</v>
      </c>
      <c r="R165" s="55" t="s">
        <v>84</v>
      </c>
      <c r="S165" s="54">
        <v>0</v>
      </c>
      <c r="T165" s="45">
        <v>130.87</v>
      </c>
      <c r="U165" s="46">
        <v>114.11</v>
      </c>
      <c r="V165" s="45">
        <v>24.87</v>
      </c>
      <c r="X165" s="57" t="str">
        <f t="shared" si="35"/>
        <v>078</v>
      </c>
    </row>
    <row r="166" spans="1:24" x14ac:dyDescent="0.35">
      <c r="A166" s="37">
        <v>149</v>
      </c>
      <c r="B166" s="12">
        <v>120</v>
      </c>
      <c r="C166" s="12">
        <v>50</v>
      </c>
      <c r="D166" s="12">
        <v>17.5</v>
      </c>
      <c r="E166" s="55" t="s">
        <v>63</v>
      </c>
      <c r="F166" s="53">
        <v>0</v>
      </c>
      <c r="G166" s="53">
        <f t="shared" si="32"/>
        <v>165.88</v>
      </c>
      <c r="H166" s="53">
        <f t="shared" si="33"/>
        <v>140.53</v>
      </c>
      <c r="I166" s="53">
        <f t="shared" si="34"/>
        <v>25.41</v>
      </c>
      <c r="J166" s="42">
        <f t="shared" si="36"/>
        <v>140.47</v>
      </c>
      <c r="K166" s="43">
        <f t="shared" si="37"/>
        <v>115.12</v>
      </c>
      <c r="L166" s="43">
        <f t="shared" si="38"/>
        <v>22.020500347463511</v>
      </c>
      <c r="M166" s="43"/>
      <c r="N166" s="43">
        <f t="shared" si="39"/>
        <v>31.856323843337378</v>
      </c>
      <c r="O166" s="38"/>
      <c r="Q166" s="37">
        <v>149</v>
      </c>
      <c r="R166" s="55" t="s">
        <v>238</v>
      </c>
      <c r="S166" s="54">
        <v>0</v>
      </c>
      <c r="T166" s="45">
        <v>144.86000000000001</v>
      </c>
      <c r="U166" s="46">
        <v>127.79</v>
      </c>
      <c r="V166" s="45">
        <v>24.85</v>
      </c>
      <c r="X166" s="57" t="str">
        <f t="shared" si="35"/>
        <v>07</v>
      </c>
    </row>
    <row r="167" spans="1:24" x14ac:dyDescent="0.35">
      <c r="A167" s="37">
        <v>150</v>
      </c>
      <c r="B167" s="12">
        <v>120</v>
      </c>
      <c r="C167" s="12">
        <v>50</v>
      </c>
      <c r="D167" s="12">
        <v>22.5</v>
      </c>
      <c r="E167" s="55" t="s">
        <v>59</v>
      </c>
      <c r="F167" s="53">
        <v>0</v>
      </c>
      <c r="G167" s="53">
        <f t="shared" si="32"/>
        <v>124.8</v>
      </c>
      <c r="H167" s="53">
        <f t="shared" si="33"/>
        <v>106.3</v>
      </c>
      <c r="I167" s="53">
        <f t="shared" si="34"/>
        <v>25.66</v>
      </c>
      <c r="J167" s="42">
        <f t="shared" si="36"/>
        <v>99.14</v>
      </c>
      <c r="K167" s="43">
        <f t="shared" si="37"/>
        <v>80.64</v>
      </c>
      <c r="L167" s="43">
        <f t="shared" si="38"/>
        <v>22.941468253968253</v>
      </c>
      <c r="M167" s="43"/>
      <c r="N167" s="43">
        <f t="shared" si="39"/>
        <v>33.188657415054557</v>
      </c>
      <c r="O167" s="38"/>
      <c r="Q167" s="37">
        <v>150</v>
      </c>
      <c r="R167" s="55" t="s">
        <v>234</v>
      </c>
      <c r="S167" s="54">
        <v>0</v>
      </c>
      <c r="T167" s="45">
        <v>153.30000000000001</v>
      </c>
      <c r="U167" s="46">
        <v>130.99</v>
      </c>
      <c r="V167" s="45">
        <v>25.06</v>
      </c>
      <c r="X167" s="57" t="str">
        <f t="shared" si="35"/>
        <v>429</v>
      </c>
    </row>
    <row r="168" spans="1:24" x14ac:dyDescent="0.35">
      <c r="A168" s="37">
        <v>151</v>
      </c>
      <c r="B168" s="12">
        <v>120</v>
      </c>
      <c r="C168" s="12">
        <v>50</v>
      </c>
      <c r="D168" s="12">
        <v>27.5</v>
      </c>
      <c r="E168" s="55" t="s">
        <v>53</v>
      </c>
      <c r="F168" s="53">
        <v>0</v>
      </c>
      <c r="G168" s="53">
        <f t="shared" si="32"/>
        <v>170.2</v>
      </c>
      <c r="H168" s="53">
        <f t="shared" si="33"/>
        <v>141.80000000000001</v>
      </c>
      <c r="I168" s="53">
        <f t="shared" si="34"/>
        <v>25.35</v>
      </c>
      <c r="J168" s="42">
        <f t="shared" si="36"/>
        <v>144.85</v>
      </c>
      <c r="K168" s="43">
        <f t="shared" si="37"/>
        <v>116.45000000000002</v>
      </c>
      <c r="L168" s="43">
        <f t="shared" si="38"/>
        <v>24.388149420352061</v>
      </c>
      <c r="M168" s="43"/>
      <c r="N168" s="43">
        <f t="shared" si="39"/>
        <v>35.281522836238693</v>
      </c>
      <c r="O168" s="38"/>
      <c r="Q168" s="37">
        <v>151</v>
      </c>
      <c r="R168" s="55" t="s">
        <v>227</v>
      </c>
      <c r="S168" s="54">
        <v>0</v>
      </c>
      <c r="T168" s="45">
        <v>136.52000000000001</v>
      </c>
      <c r="U168" s="46">
        <v>121.06</v>
      </c>
      <c r="V168" s="45">
        <v>27.58</v>
      </c>
      <c r="X168" s="57" t="str">
        <f t="shared" si="35"/>
        <v>359</v>
      </c>
    </row>
    <row r="169" spans="1:24" x14ac:dyDescent="0.35">
      <c r="A169" s="37">
        <v>152</v>
      </c>
      <c r="B169" s="12">
        <v>180</v>
      </c>
      <c r="C169" s="12">
        <v>50</v>
      </c>
      <c r="D169" s="12">
        <v>2.5</v>
      </c>
      <c r="E169" s="55" t="s">
        <v>87</v>
      </c>
      <c r="F169" s="53">
        <v>0</v>
      </c>
      <c r="G169" s="53">
        <f t="shared" si="32"/>
        <v>124.49</v>
      </c>
      <c r="H169" s="53">
        <f t="shared" si="33"/>
        <v>115.73</v>
      </c>
      <c r="I169" s="53">
        <f t="shared" si="34"/>
        <v>25.72</v>
      </c>
      <c r="J169" s="42">
        <f t="shared" si="36"/>
        <v>98.77</v>
      </c>
      <c r="K169" s="43">
        <f t="shared" si="37"/>
        <v>90.01</v>
      </c>
      <c r="L169" s="43">
        <f t="shared" si="38"/>
        <v>9.7322519720031</v>
      </c>
      <c r="M169" s="43"/>
      <c r="N169" s="43">
        <f t="shared" si="39"/>
        <v>14.079324522741901</v>
      </c>
      <c r="O169" s="38"/>
      <c r="Q169" s="37">
        <v>152</v>
      </c>
      <c r="R169" s="55" t="s">
        <v>146</v>
      </c>
      <c r="S169" s="54">
        <v>0</v>
      </c>
      <c r="T169" s="45">
        <v>130.85</v>
      </c>
      <c r="U169" s="46">
        <v>114.47</v>
      </c>
      <c r="V169" s="45">
        <v>26.3</v>
      </c>
      <c r="X169" s="57" t="str">
        <f t="shared" si="35"/>
        <v>64</v>
      </c>
    </row>
    <row r="170" spans="1:24" x14ac:dyDescent="0.35">
      <c r="A170" s="37">
        <v>153</v>
      </c>
      <c r="B170" s="12">
        <v>180</v>
      </c>
      <c r="C170" s="12">
        <v>50</v>
      </c>
      <c r="D170" s="12">
        <v>7.5</v>
      </c>
      <c r="E170" s="55" t="s">
        <v>71</v>
      </c>
      <c r="F170" s="53">
        <v>0</v>
      </c>
      <c r="G170" s="53">
        <f t="shared" si="32"/>
        <v>178.15</v>
      </c>
      <c r="H170" s="53">
        <f t="shared" si="33"/>
        <v>153.26</v>
      </c>
      <c r="I170" s="53">
        <f t="shared" si="34"/>
        <v>25.68</v>
      </c>
      <c r="J170" s="42">
        <f t="shared" si="36"/>
        <v>152.47</v>
      </c>
      <c r="K170" s="43">
        <f t="shared" si="37"/>
        <v>127.57999999999998</v>
      </c>
      <c r="L170" s="43">
        <f t="shared" si="38"/>
        <v>19.509327480796376</v>
      </c>
      <c r="M170" s="43"/>
      <c r="N170" s="43">
        <f t="shared" si="39"/>
        <v>28.223493762055199</v>
      </c>
      <c r="O170" s="38"/>
      <c r="Q170" s="37">
        <v>153</v>
      </c>
      <c r="R170" s="55" t="s">
        <v>185</v>
      </c>
      <c r="S170" s="54">
        <v>0</v>
      </c>
      <c r="T170" s="45">
        <v>147.27000000000001</v>
      </c>
      <c r="U170" s="46">
        <v>131.1</v>
      </c>
      <c r="V170" s="45">
        <v>25.58</v>
      </c>
      <c r="X170" s="57" t="str">
        <f t="shared" si="35"/>
        <v>0370</v>
      </c>
    </row>
    <row r="171" spans="1:24" x14ac:dyDescent="0.35">
      <c r="A171" s="37">
        <v>154</v>
      </c>
      <c r="B171" s="12">
        <v>180</v>
      </c>
      <c r="C171" s="12">
        <v>50</v>
      </c>
      <c r="D171" s="12">
        <v>12.5</v>
      </c>
      <c r="E171" s="55" t="s">
        <v>81</v>
      </c>
      <c r="F171" s="53">
        <v>0</v>
      </c>
      <c r="G171" s="53">
        <f t="shared" si="32"/>
        <v>172.21</v>
      </c>
      <c r="H171" s="53">
        <f t="shared" si="33"/>
        <v>148.57</v>
      </c>
      <c r="I171" s="53">
        <f t="shared" si="34"/>
        <v>25.34</v>
      </c>
      <c r="J171" s="42">
        <f t="shared" si="36"/>
        <v>146.87</v>
      </c>
      <c r="K171" s="43">
        <f t="shared" si="37"/>
        <v>123.22999999999999</v>
      </c>
      <c r="L171" s="43">
        <f t="shared" si="38"/>
        <v>19.183640347318036</v>
      </c>
      <c r="M171" s="43"/>
      <c r="N171" s="43">
        <f t="shared" si="39"/>
        <v>27.752333042181306</v>
      </c>
      <c r="O171" s="38"/>
      <c r="Q171" s="37">
        <v>154</v>
      </c>
      <c r="R171" s="55" t="s">
        <v>255</v>
      </c>
      <c r="S171" s="54">
        <v>0</v>
      </c>
      <c r="T171" s="45">
        <v>115.91</v>
      </c>
      <c r="U171" s="46">
        <v>104.98</v>
      </c>
      <c r="V171" s="45">
        <v>25.84</v>
      </c>
      <c r="X171" s="57" t="str">
        <f t="shared" si="35"/>
        <v>0203</v>
      </c>
    </row>
    <row r="172" spans="1:24" x14ac:dyDescent="0.35">
      <c r="A172" s="37">
        <v>155</v>
      </c>
      <c r="B172" s="12">
        <v>180</v>
      </c>
      <c r="C172" s="12">
        <v>50</v>
      </c>
      <c r="D172" s="12">
        <v>17.5</v>
      </c>
      <c r="E172" s="55" t="s">
        <v>67</v>
      </c>
      <c r="F172" s="53">
        <v>0</v>
      </c>
      <c r="G172" s="53">
        <f t="shared" si="32"/>
        <v>166.93</v>
      </c>
      <c r="H172" s="53">
        <f t="shared" si="33"/>
        <v>144.63</v>
      </c>
      <c r="I172" s="53">
        <f t="shared" si="34"/>
        <v>27.49</v>
      </c>
      <c r="J172" s="42">
        <f t="shared" si="36"/>
        <v>139.44</v>
      </c>
      <c r="K172" s="43">
        <f t="shared" si="37"/>
        <v>117.14</v>
      </c>
      <c r="L172" s="43">
        <f t="shared" si="38"/>
        <v>19.037049684138633</v>
      </c>
      <c r="M172" s="43"/>
      <c r="N172" s="43">
        <f t="shared" si="39"/>
        <v>27.540265216066238</v>
      </c>
      <c r="O172" s="38"/>
      <c r="Q172" s="37">
        <v>155</v>
      </c>
      <c r="R172" s="55" t="s">
        <v>186</v>
      </c>
      <c r="S172" s="54">
        <v>0</v>
      </c>
      <c r="T172" s="45">
        <v>170.21</v>
      </c>
      <c r="U172" s="46">
        <v>150.46</v>
      </c>
      <c r="V172" s="45">
        <v>25.5</v>
      </c>
      <c r="X172" s="57" t="str">
        <f t="shared" si="35"/>
        <v>038</v>
      </c>
    </row>
    <row r="173" spans="1:24" x14ac:dyDescent="0.35">
      <c r="A173" s="37">
        <v>156</v>
      </c>
      <c r="B173" s="12">
        <v>180</v>
      </c>
      <c r="C173" s="12">
        <v>50</v>
      </c>
      <c r="D173" s="12">
        <v>22.5</v>
      </c>
      <c r="E173" s="55" t="s">
        <v>61</v>
      </c>
      <c r="F173" s="53">
        <v>0</v>
      </c>
      <c r="G173" s="53">
        <f t="shared" si="32"/>
        <v>187.88</v>
      </c>
      <c r="H173" s="53">
        <f t="shared" si="33"/>
        <v>162.75</v>
      </c>
      <c r="I173" s="53">
        <f t="shared" si="34"/>
        <v>25.16</v>
      </c>
      <c r="J173" s="42">
        <f t="shared" si="36"/>
        <v>162.72</v>
      </c>
      <c r="K173" s="43">
        <f t="shared" si="37"/>
        <v>137.59</v>
      </c>
      <c r="L173" s="43">
        <f t="shared" si="38"/>
        <v>18.264408750635944</v>
      </c>
      <c r="M173" s="43"/>
      <c r="N173" s="43">
        <f t="shared" si="39"/>
        <v>26.422511332008135</v>
      </c>
      <c r="O173" s="38"/>
      <c r="Q173" s="37">
        <v>156</v>
      </c>
      <c r="R173" s="55" t="s">
        <v>250</v>
      </c>
      <c r="S173" s="54">
        <v>0</v>
      </c>
      <c r="T173" s="45">
        <v>120.73</v>
      </c>
      <c r="U173" s="46">
        <v>108.61</v>
      </c>
      <c r="V173" s="45">
        <v>25.43</v>
      </c>
      <c r="X173" s="57" t="str">
        <f t="shared" si="35"/>
        <v>029</v>
      </c>
    </row>
    <row r="174" spans="1:24" x14ac:dyDescent="0.35">
      <c r="A174" s="37">
        <v>157</v>
      </c>
      <c r="B174" s="12">
        <v>180</v>
      </c>
      <c r="C174" s="12">
        <v>50</v>
      </c>
      <c r="D174" s="12">
        <v>27.5</v>
      </c>
      <c r="E174" s="55" t="s">
        <v>85</v>
      </c>
      <c r="F174" s="53">
        <v>0</v>
      </c>
      <c r="G174" s="53">
        <f t="shared" si="32"/>
        <v>176.84</v>
      </c>
      <c r="H174" s="53">
        <f t="shared" si="33"/>
        <v>152.57</v>
      </c>
      <c r="I174" s="53">
        <f t="shared" si="34"/>
        <v>25.3</v>
      </c>
      <c r="J174" s="42">
        <f t="shared" si="36"/>
        <v>151.54</v>
      </c>
      <c r="K174" s="43">
        <f t="shared" si="37"/>
        <v>127.27</v>
      </c>
      <c r="L174" s="43">
        <f t="shared" si="38"/>
        <v>19.069694350593224</v>
      </c>
      <c r="M174" s="43"/>
      <c r="N174" s="43">
        <f t="shared" si="39"/>
        <v>27.587491166881428</v>
      </c>
      <c r="O174" s="38"/>
      <c r="Q174" s="37">
        <v>157</v>
      </c>
      <c r="R174" s="55" t="s">
        <v>252</v>
      </c>
      <c r="S174" s="54">
        <v>0</v>
      </c>
      <c r="T174" s="45">
        <v>141.44</v>
      </c>
      <c r="U174" s="45">
        <v>122.26</v>
      </c>
      <c r="V174" s="46">
        <v>24.76</v>
      </c>
      <c r="X174" s="57" t="str">
        <f t="shared" si="35"/>
        <v>0245</v>
      </c>
    </row>
    <row r="175" spans="1:24" x14ac:dyDescent="0.35">
      <c r="A175" s="37">
        <v>158</v>
      </c>
      <c r="B175" s="12">
        <v>240</v>
      </c>
      <c r="C175" s="12">
        <v>50</v>
      </c>
      <c r="D175" s="12">
        <v>2.5</v>
      </c>
      <c r="E175" s="55" t="s">
        <v>83</v>
      </c>
      <c r="F175" s="53">
        <v>0</v>
      </c>
      <c r="G175" s="53">
        <f t="shared" si="32"/>
        <v>94.96</v>
      </c>
      <c r="H175" s="53">
        <f t="shared" si="33"/>
        <v>87.34</v>
      </c>
      <c r="I175" s="53">
        <f t="shared" si="34"/>
        <v>25.47</v>
      </c>
      <c r="J175" s="42">
        <f t="shared" si="36"/>
        <v>69.489999999999995</v>
      </c>
      <c r="K175" s="43">
        <f t="shared" si="37"/>
        <v>61.870000000000005</v>
      </c>
      <c r="L175" s="43">
        <f t="shared" si="38"/>
        <v>12.316146759334071</v>
      </c>
      <c r="M175" s="43"/>
      <c r="N175" s="43">
        <f t="shared" si="39"/>
        <v>17.81735898260867</v>
      </c>
      <c r="O175" s="38"/>
      <c r="Q175" s="37">
        <v>158</v>
      </c>
      <c r="R175" s="55" t="s">
        <v>249</v>
      </c>
      <c r="S175" s="54">
        <v>0</v>
      </c>
      <c r="T175" s="45">
        <v>135.81</v>
      </c>
      <c r="U175" s="45">
        <v>116.88</v>
      </c>
      <c r="V175" s="45">
        <v>24.92</v>
      </c>
      <c r="X175" s="57" t="str">
        <f t="shared" si="35"/>
        <v>0106</v>
      </c>
    </row>
    <row r="176" spans="1:24" x14ac:dyDescent="0.35">
      <c r="A176" s="37">
        <v>159</v>
      </c>
      <c r="B176" s="12">
        <v>240</v>
      </c>
      <c r="C176" s="12">
        <v>50</v>
      </c>
      <c r="D176" s="12">
        <v>7.5</v>
      </c>
      <c r="E176" s="55" t="s">
        <v>79</v>
      </c>
      <c r="F176" s="53">
        <v>0</v>
      </c>
      <c r="G176" s="53">
        <f t="shared" si="32"/>
        <v>140.16</v>
      </c>
      <c r="H176" s="53">
        <f t="shared" si="33"/>
        <v>122.75</v>
      </c>
      <c r="I176" s="53">
        <f t="shared" si="34"/>
        <v>25.26</v>
      </c>
      <c r="J176" s="42">
        <f t="shared" si="36"/>
        <v>114.89999999999999</v>
      </c>
      <c r="K176" s="43">
        <f t="shared" si="37"/>
        <v>97.49</v>
      </c>
      <c r="L176" s="43">
        <f t="shared" si="38"/>
        <v>17.858241870961123</v>
      </c>
      <c r="M176" s="43"/>
      <c r="N176" s="43">
        <f t="shared" si="39"/>
        <v>25.83492324594317</v>
      </c>
      <c r="O176" s="38"/>
      <c r="Q176" s="37">
        <v>159</v>
      </c>
      <c r="R176" s="55" t="s">
        <v>241</v>
      </c>
      <c r="S176" s="54">
        <v>0</v>
      </c>
      <c r="T176" s="45">
        <v>144.15</v>
      </c>
      <c r="U176" s="46">
        <v>126.69</v>
      </c>
      <c r="V176" s="45">
        <v>25.2</v>
      </c>
      <c r="X176" s="57" t="str">
        <f t="shared" si="35"/>
        <v>558</v>
      </c>
    </row>
    <row r="177" spans="1:24" x14ac:dyDescent="0.35">
      <c r="A177" s="37">
        <v>160</v>
      </c>
      <c r="B177" s="12">
        <v>240</v>
      </c>
      <c r="C177" s="12">
        <v>50</v>
      </c>
      <c r="D177" s="12">
        <v>12.5</v>
      </c>
      <c r="E177" s="55" t="s">
        <v>69</v>
      </c>
      <c r="F177" s="53">
        <v>0</v>
      </c>
      <c r="G177" s="53">
        <f t="shared" si="32"/>
        <v>170.25</v>
      </c>
      <c r="H177" s="53">
        <f t="shared" si="33"/>
        <v>147.53</v>
      </c>
      <c r="I177" s="53">
        <f t="shared" si="34"/>
        <v>25.71</v>
      </c>
      <c r="J177" s="42">
        <f t="shared" si="36"/>
        <v>144.54</v>
      </c>
      <c r="K177" s="43">
        <f t="shared" si="37"/>
        <v>121.82</v>
      </c>
      <c r="L177" s="43">
        <f t="shared" si="38"/>
        <v>18.650467903464126</v>
      </c>
      <c r="M177" s="43"/>
      <c r="N177" s="43">
        <f t="shared" si="39"/>
        <v>26.981010239894921</v>
      </c>
      <c r="O177" s="38"/>
      <c r="Q177" s="37">
        <v>160</v>
      </c>
      <c r="R177" s="55" t="s">
        <v>78</v>
      </c>
      <c r="S177" s="54">
        <v>0</v>
      </c>
      <c r="T177" s="45">
        <v>137.54</v>
      </c>
      <c r="U177" s="46">
        <v>119.14</v>
      </c>
      <c r="V177" s="45">
        <v>25.73</v>
      </c>
      <c r="X177" s="57" t="str">
        <f t="shared" si="35"/>
        <v>0373</v>
      </c>
    </row>
    <row r="178" spans="1:24" x14ac:dyDescent="0.35">
      <c r="A178" s="37">
        <v>161</v>
      </c>
      <c r="B178" s="12">
        <v>240</v>
      </c>
      <c r="C178" s="12">
        <v>50</v>
      </c>
      <c r="D178" s="12">
        <v>17.5</v>
      </c>
      <c r="E178" s="55" t="s">
        <v>73</v>
      </c>
      <c r="F178" s="53">
        <v>0</v>
      </c>
      <c r="G178" s="53">
        <f t="shared" si="32"/>
        <v>134.16</v>
      </c>
      <c r="H178" s="53">
        <f t="shared" si="33"/>
        <v>118.77</v>
      </c>
      <c r="I178" s="53">
        <f t="shared" si="34"/>
        <v>25.22</v>
      </c>
      <c r="J178" s="42">
        <f t="shared" si="36"/>
        <v>108.94</v>
      </c>
      <c r="K178" s="43">
        <f t="shared" si="37"/>
        <v>93.55</v>
      </c>
      <c r="L178" s="43">
        <f t="shared" si="38"/>
        <v>16.4510956707643</v>
      </c>
      <c r="M178" s="43"/>
      <c r="N178" s="43">
        <f t="shared" si="39"/>
        <v>23.799251742522717</v>
      </c>
      <c r="O178" s="38"/>
      <c r="Q178" s="37">
        <v>161</v>
      </c>
      <c r="R178" s="55" t="s">
        <v>136</v>
      </c>
      <c r="S178" s="54">
        <v>0</v>
      </c>
      <c r="T178" s="45">
        <v>130.80000000000001</v>
      </c>
      <c r="U178" s="46">
        <v>123</v>
      </c>
      <c r="V178" s="45">
        <v>25.12</v>
      </c>
      <c r="X178" s="57" t="str">
        <f t="shared" si="35"/>
        <v>0168</v>
      </c>
    </row>
    <row r="179" spans="1:24" x14ac:dyDescent="0.35">
      <c r="A179" s="37">
        <v>162</v>
      </c>
      <c r="B179" s="12">
        <v>240</v>
      </c>
      <c r="C179" s="12">
        <v>50</v>
      </c>
      <c r="D179" s="12">
        <v>22.5</v>
      </c>
      <c r="E179" s="55" t="s">
        <v>75</v>
      </c>
      <c r="F179" s="53">
        <v>0</v>
      </c>
      <c r="G179" s="53">
        <f t="shared" si="32"/>
        <v>161.30000000000001</v>
      </c>
      <c r="H179" s="53">
        <f t="shared" si="33"/>
        <v>143.30000000000001</v>
      </c>
      <c r="I179" s="53">
        <f t="shared" si="34"/>
        <v>26.03</v>
      </c>
      <c r="J179" s="42">
        <f t="shared" si="36"/>
        <v>135.27000000000001</v>
      </c>
      <c r="K179" s="43">
        <f t="shared" si="37"/>
        <v>117.27000000000001</v>
      </c>
      <c r="L179" s="43">
        <f t="shared" si="38"/>
        <v>15.349194167306216</v>
      </c>
      <c r="M179" s="43"/>
      <c r="N179" s="43">
        <f t="shared" si="39"/>
        <v>22.205167567152721</v>
      </c>
      <c r="O179" s="38"/>
      <c r="Q179" s="37">
        <v>162</v>
      </c>
      <c r="R179" s="55" t="s">
        <v>235</v>
      </c>
      <c r="S179" s="54">
        <v>0</v>
      </c>
      <c r="T179" s="45">
        <v>156.24</v>
      </c>
      <c r="U179" s="46">
        <v>136.61000000000001</v>
      </c>
      <c r="V179" s="45">
        <v>25.33</v>
      </c>
      <c r="X179" s="57" t="str">
        <f t="shared" si="35"/>
        <v>090</v>
      </c>
    </row>
    <row r="180" spans="1:24" x14ac:dyDescent="0.35">
      <c r="A180" s="37">
        <v>163</v>
      </c>
      <c r="B180" s="12">
        <v>240</v>
      </c>
      <c r="C180" s="12">
        <v>50</v>
      </c>
      <c r="D180" s="12">
        <v>27.5</v>
      </c>
      <c r="E180" s="55" t="s">
        <v>77</v>
      </c>
      <c r="F180" s="53">
        <v>0</v>
      </c>
      <c r="G180" s="53">
        <f t="shared" si="32"/>
        <v>148.97999999999999</v>
      </c>
      <c r="H180" s="53">
        <f t="shared" si="33"/>
        <v>130.51</v>
      </c>
      <c r="I180" s="53">
        <f t="shared" si="34"/>
        <v>25.36</v>
      </c>
      <c r="J180" s="42">
        <f t="shared" si="36"/>
        <v>123.61999999999999</v>
      </c>
      <c r="K180" s="43">
        <f t="shared" si="37"/>
        <v>105.14999999999999</v>
      </c>
      <c r="L180" s="43">
        <f t="shared" si="38"/>
        <v>17.565382786495483</v>
      </c>
      <c r="M180" s="43"/>
      <c r="N180" s="43">
        <f t="shared" si="39"/>
        <v>25.411253770318591</v>
      </c>
      <c r="O180" s="38"/>
      <c r="Q180" s="37">
        <v>163</v>
      </c>
      <c r="R180" s="55" t="s">
        <v>239</v>
      </c>
      <c r="S180" s="54">
        <v>0</v>
      </c>
      <c r="T180" s="45">
        <v>149.88</v>
      </c>
      <c r="U180" s="46">
        <v>130.66</v>
      </c>
      <c r="V180" s="45">
        <v>25.55</v>
      </c>
      <c r="X180" s="57" t="str">
        <f t="shared" si="35"/>
        <v>0249</v>
      </c>
    </row>
    <row r="181" spans="1:24" x14ac:dyDescent="0.35">
      <c r="A181" s="37">
        <v>164</v>
      </c>
      <c r="B181" s="12">
        <v>300</v>
      </c>
      <c r="C181" s="12">
        <v>50</v>
      </c>
      <c r="D181" s="12">
        <v>2.5</v>
      </c>
      <c r="E181" s="55" t="s">
        <v>255</v>
      </c>
      <c r="F181" s="53">
        <v>0</v>
      </c>
      <c r="G181" s="53">
        <f>_xlfn.XLOOKUP($E181,$R$18:$R$222,$T$18:$T$222, FALSE)</f>
        <v>115.91</v>
      </c>
      <c r="H181" s="53">
        <f t="shared" si="33"/>
        <v>104.98</v>
      </c>
      <c r="I181" s="53">
        <f t="shared" si="34"/>
        <v>25.84</v>
      </c>
      <c r="J181" s="42">
        <f t="shared" si="36"/>
        <v>90.07</v>
      </c>
      <c r="K181" s="43">
        <f t="shared" si="37"/>
        <v>79.14</v>
      </c>
      <c r="L181" s="43">
        <f t="shared" si="38"/>
        <v>13.810967904978511</v>
      </c>
      <c r="M181" s="43"/>
      <c r="N181" s="43">
        <f t="shared" si="39"/>
        <v>19.979866907139236</v>
      </c>
      <c r="O181" s="38"/>
      <c r="Q181" s="37">
        <v>164</v>
      </c>
      <c r="R181" s="55" t="s">
        <v>138</v>
      </c>
      <c r="S181" s="54">
        <v>0</v>
      </c>
      <c r="T181" s="45">
        <v>138.57</v>
      </c>
      <c r="U181" s="46">
        <v>124.39</v>
      </c>
      <c r="V181" s="45">
        <v>25.08</v>
      </c>
      <c r="X181" s="57" t="str">
        <f t="shared" si="35"/>
        <v>0169</v>
      </c>
    </row>
    <row r="182" spans="1:24" x14ac:dyDescent="0.35">
      <c r="A182" s="37">
        <v>165</v>
      </c>
      <c r="B182" s="12">
        <v>300</v>
      </c>
      <c r="C182" s="12">
        <v>50</v>
      </c>
      <c r="D182" s="12">
        <v>7.5</v>
      </c>
      <c r="E182" s="55" t="s">
        <v>256</v>
      </c>
      <c r="F182" s="53">
        <v>0</v>
      </c>
      <c r="G182" s="53">
        <f t="shared" si="32"/>
        <v>116.13</v>
      </c>
      <c r="H182" s="53">
        <f t="shared" si="33"/>
        <v>104.66</v>
      </c>
      <c r="I182" s="53">
        <f t="shared" si="34"/>
        <v>27.63</v>
      </c>
      <c r="J182" s="42">
        <f t="shared" si="36"/>
        <v>88.5</v>
      </c>
      <c r="K182" s="43">
        <f t="shared" si="37"/>
        <v>77.03</v>
      </c>
      <c r="L182" s="43">
        <f t="shared" si="38"/>
        <v>14.890302479553419</v>
      </c>
      <c r="M182" s="43"/>
      <c r="N182" s="43">
        <f t="shared" si="39"/>
        <v>21.541304258717378</v>
      </c>
      <c r="O182" s="38"/>
      <c r="Q182" s="37">
        <v>165</v>
      </c>
      <c r="R182" s="55" t="s">
        <v>118</v>
      </c>
      <c r="S182" s="54">
        <v>0</v>
      </c>
      <c r="T182" s="45">
        <v>147.21</v>
      </c>
      <c r="U182" s="46">
        <v>128.1</v>
      </c>
      <c r="V182" s="45">
        <v>25.2</v>
      </c>
      <c r="X182" s="57" t="str">
        <f t="shared" si="35"/>
        <v>0415</v>
      </c>
    </row>
    <row r="183" spans="1:24" x14ac:dyDescent="0.35">
      <c r="A183" s="37">
        <v>166</v>
      </c>
      <c r="B183" s="12">
        <v>300</v>
      </c>
      <c r="C183" s="12">
        <v>50</v>
      </c>
      <c r="D183" s="12">
        <v>12.5</v>
      </c>
      <c r="E183" s="55" t="s">
        <v>217</v>
      </c>
      <c r="F183" s="53">
        <v>0</v>
      </c>
      <c r="G183" s="53">
        <f t="shared" si="32"/>
        <v>127.12</v>
      </c>
      <c r="H183" s="53">
        <f t="shared" si="33"/>
        <v>108.42</v>
      </c>
      <c r="I183" s="53">
        <f t="shared" si="34"/>
        <v>25.25</v>
      </c>
      <c r="J183" s="42">
        <f t="shared" si="36"/>
        <v>101.87</v>
      </c>
      <c r="K183" s="43">
        <f t="shared" si="37"/>
        <v>83.17</v>
      </c>
      <c r="L183" s="43">
        <f t="shared" si="38"/>
        <v>22.484068774798608</v>
      </c>
      <c r="M183" s="43"/>
      <c r="N183" s="43">
        <f t="shared" si="39"/>
        <v>32.526952835036674</v>
      </c>
      <c r="O183" s="38"/>
      <c r="Q183" s="37">
        <v>166</v>
      </c>
      <c r="R183" s="55" t="s">
        <v>114</v>
      </c>
      <c r="S183" s="54">
        <v>0</v>
      </c>
      <c r="T183" s="45">
        <v>150.05000000000001</v>
      </c>
      <c r="U183" s="46">
        <v>128.35</v>
      </c>
      <c r="V183" s="45">
        <v>25.33</v>
      </c>
      <c r="X183" s="57" t="str">
        <f t="shared" si="35"/>
        <v>0108</v>
      </c>
    </row>
    <row r="184" spans="1:24" x14ac:dyDescent="0.35">
      <c r="A184" s="37">
        <v>167</v>
      </c>
      <c r="B184" s="12">
        <v>300</v>
      </c>
      <c r="C184" s="12">
        <v>50</v>
      </c>
      <c r="D184" s="12">
        <v>17.5</v>
      </c>
      <c r="E184" s="55" t="s">
        <v>176</v>
      </c>
      <c r="F184" s="53">
        <v>0</v>
      </c>
      <c r="G184" s="53">
        <f t="shared" si="32"/>
        <v>132.85</v>
      </c>
      <c r="H184" s="53">
        <f t="shared" si="33"/>
        <v>110.46</v>
      </c>
      <c r="I184" s="53">
        <f t="shared" si="34"/>
        <v>25.33</v>
      </c>
      <c r="J184" s="42">
        <f t="shared" si="36"/>
        <v>107.52</v>
      </c>
      <c r="K184" s="43">
        <f t="shared" si="37"/>
        <v>85.13</v>
      </c>
      <c r="L184" s="43">
        <f t="shared" si="38"/>
        <v>26.300951485962649</v>
      </c>
      <c r="M184" s="43"/>
      <c r="N184" s="43">
        <f t="shared" si="39"/>
        <v>38.048709825126281</v>
      </c>
      <c r="O184" s="38"/>
      <c r="Q184" s="37">
        <v>167</v>
      </c>
      <c r="R184" s="55" t="s">
        <v>203</v>
      </c>
      <c r="S184" s="54">
        <v>0</v>
      </c>
      <c r="T184" s="45">
        <v>83.29</v>
      </c>
      <c r="U184" s="46">
        <v>77.930000000000007</v>
      </c>
      <c r="V184" s="45">
        <v>25.52</v>
      </c>
      <c r="X184" s="57" t="str">
        <f t="shared" si="35"/>
        <v>094</v>
      </c>
    </row>
    <row r="185" spans="1:24" x14ac:dyDescent="0.35">
      <c r="A185" s="37">
        <v>168</v>
      </c>
      <c r="B185" s="12">
        <v>300</v>
      </c>
      <c r="C185" s="12">
        <v>50</v>
      </c>
      <c r="D185" s="12">
        <v>22.5</v>
      </c>
      <c r="E185" s="55" t="s">
        <v>196</v>
      </c>
      <c r="F185" s="53">
        <v>0</v>
      </c>
      <c r="G185" s="53">
        <f t="shared" si="32"/>
        <v>135.88</v>
      </c>
      <c r="H185" s="53">
        <f t="shared" si="33"/>
        <v>113.23</v>
      </c>
      <c r="I185" s="53">
        <f t="shared" si="34"/>
        <v>25.48</v>
      </c>
      <c r="J185" s="42">
        <f t="shared" si="36"/>
        <v>110.39999999999999</v>
      </c>
      <c r="K185" s="43">
        <f t="shared" si="37"/>
        <v>87.75</v>
      </c>
      <c r="L185" s="43">
        <f t="shared" si="38"/>
        <v>25.811965811965802</v>
      </c>
      <c r="M185" s="43"/>
      <c r="N185" s="43">
        <f t="shared" si="39"/>
        <v>37.34131054991451</v>
      </c>
      <c r="O185" s="38"/>
      <c r="Q185" s="37">
        <v>168</v>
      </c>
      <c r="R185" s="55" t="s">
        <v>108</v>
      </c>
      <c r="S185" s="54">
        <v>0</v>
      </c>
      <c r="T185" s="45">
        <v>142.38</v>
      </c>
      <c r="U185" s="46">
        <v>126.97</v>
      </c>
      <c r="V185" s="45">
        <v>25.35</v>
      </c>
      <c r="X185" s="57" t="str">
        <f t="shared" si="35"/>
        <v>0325</v>
      </c>
    </row>
    <row r="186" spans="1:24" x14ac:dyDescent="0.35">
      <c r="A186" s="37">
        <v>169</v>
      </c>
      <c r="B186" s="12">
        <v>300</v>
      </c>
      <c r="C186" s="12">
        <v>50</v>
      </c>
      <c r="D186" s="12">
        <v>27.5</v>
      </c>
      <c r="E186" s="55" t="s">
        <v>137</v>
      </c>
      <c r="F186" s="53">
        <v>0</v>
      </c>
      <c r="G186" s="53">
        <f t="shared" si="32"/>
        <v>132.05000000000001</v>
      </c>
      <c r="H186" s="53">
        <f t="shared" si="33"/>
        <v>110.64</v>
      </c>
      <c r="I186" s="53">
        <f t="shared" si="34"/>
        <v>25.67</v>
      </c>
      <c r="J186" s="42">
        <f t="shared" si="36"/>
        <v>106.38000000000001</v>
      </c>
      <c r="K186" s="43">
        <f t="shared" si="37"/>
        <v>84.97</v>
      </c>
      <c r="L186" s="43">
        <f t="shared" si="38"/>
        <v>25.197128398258222</v>
      </c>
      <c r="M186" s="43"/>
      <c r="N186" s="43">
        <f t="shared" si="39"/>
        <v>36.451845757879269</v>
      </c>
      <c r="O186" s="38"/>
      <c r="Q186" s="37">
        <v>169</v>
      </c>
      <c r="R186" s="55" t="s">
        <v>82</v>
      </c>
      <c r="S186" s="54">
        <v>0</v>
      </c>
      <c r="T186" s="45">
        <v>168.46</v>
      </c>
      <c r="U186" s="46">
        <v>147.79</v>
      </c>
      <c r="V186" s="45">
        <v>27.89</v>
      </c>
      <c r="X186" s="57" t="str">
        <f t="shared" si="35"/>
        <v>210</v>
      </c>
    </row>
    <row r="187" spans="1:24" x14ac:dyDescent="0.35">
      <c r="A187" s="37">
        <v>170</v>
      </c>
      <c r="B187" s="12">
        <v>0</v>
      </c>
      <c r="C187" s="12">
        <v>125</v>
      </c>
      <c r="D187" s="12">
        <v>2.5</v>
      </c>
      <c r="E187" s="55" t="s">
        <v>221</v>
      </c>
      <c r="F187" s="53">
        <v>0</v>
      </c>
      <c r="G187" s="53">
        <f t="shared" si="32"/>
        <v>151.88999999999999</v>
      </c>
      <c r="H187" s="53">
        <f t="shared" si="33"/>
        <v>140.72</v>
      </c>
      <c r="I187" s="53">
        <f t="shared" si="34"/>
        <v>25.77</v>
      </c>
      <c r="J187" s="42">
        <f t="shared" si="36"/>
        <v>126.11999999999999</v>
      </c>
      <c r="K187" s="43">
        <f t="shared" si="37"/>
        <v>114.95</v>
      </c>
      <c r="L187" s="43">
        <f t="shared" si="38"/>
        <v>9.7172683775554471</v>
      </c>
      <c r="M187" s="43"/>
      <c r="N187" s="43">
        <f t="shared" si="39"/>
        <v>14.057648256102635</v>
      </c>
      <c r="O187" s="38"/>
      <c r="Q187" s="37">
        <v>170</v>
      </c>
      <c r="R187" s="55" t="s">
        <v>112</v>
      </c>
      <c r="S187" s="54">
        <v>0</v>
      </c>
      <c r="T187" s="45">
        <v>147.15</v>
      </c>
      <c r="U187" s="46">
        <v>125.76</v>
      </c>
      <c r="V187" s="45">
        <v>25.26</v>
      </c>
      <c r="X187" s="57" t="str">
        <f t="shared" si="35"/>
        <v>039</v>
      </c>
    </row>
    <row r="188" spans="1:24" x14ac:dyDescent="0.35">
      <c r="A188" s="37">
        <v>171</v>
      </c>
      <c r="B188" s="12">
        <v>0</v>
      </c>
      <c r="C188" s="12">
        <v>125</v>
      </c>
      <c r="D188" s="12">
        <v>7.5</v>
      </c>
      <c r="E188" s="55" t="s">
        <v>152</v>
      </c>
      <c r="F188" s="53">
        <v>0</v>
      </c>
      <c r="G188" s="53">
        <f t="shared" si="32"/>
        <v>129.1</v>
      </c>
      <c r="H188" s="53">
        <f t="shared" si="33"/>
        <v>110.96</v>
      </c>
      <c r="I188" s="53">
        <f t="shared" si="34"/>
        <v>25.02</v>
      </c>
      <c r="J188" s="42">
        <f t="shared" si="36"/>
        <v>104.08</v>
      </c>
      <c r="K188" s="43">
        <f t="shared" si="37"/>
        <v>85.94</v>
      </c>
      <c r="L188" s="43">
        <f t="shared" si="38"/>
        <v>21.107749592739122</v>
      </c>
      <c r="M188" s="43"/>
      <c r="N188" s="43">
        <f t="shared" si="39"/>
        <v>30.535877751198512</v>
      </c>
      <c r="O188" s="38"/>
      <c r="Q188" s="37">
        <v>171</v>
      </c>
      <c r="R188" s="55" t="s">
        <v>116</v>
      </c>
      <c r="S188" s="54">
        <v>0</v>
      </c>
      <c r="T188" s="45">
        <v>139.72</v>
      </c>
      <c r="U188" s="46">
        <v>122.45</v>
      </c>
      <c r="V188" s="45">
        <v>25.32</v>
      </c>
      <c r="X188" s="57" t="str">
        <f t="shared" si="35"/>
        <v>601</v>
      </c>
    </row>
    <row r="189" spans="1:24" x14ac:dyDescent="0.35">
      <c r="A189" s="37">
        <v>172</v>
      </c>
      <c r="B189" s="12">
        <v>0</v>
      </c>
      <c r="C189" s="12">
        <v>125</v>
      </c>
      <c r="D189" s="12">
        <v>12.5</v>
      </c>
      <c r="E189" s="55" t="s">
        <v>145</v>
      </c>
      <c r="F189" s="53">
        <v>0</v>
      </c>
      <c r="G189" s="53">
        <f t="shared" si="32"/>
        <v>186.45</v>
      </c>
      <c r="H189" s="53">
        <f t="shared" si="33"/>
        <v>158.22999999999999</v>
      </c>
      <c r="I189" s="53">
        <f t="shared" si="34"/>
        <v>25.29</v>
      </c>
      <c r="J189" s="42">
        <f t="shared" si="36"/>
        <v>161.16</v>
      </c>
      <c r="K189" s="43">
        <f t="shared" si="37"/>
        <v>132.94</v>
      </c>
      <c r="L189" s="43">
        <f t="shared" si="38"/>
        <v>21.227621483375959</v>
      </c>
      <c r="M189" s="43"/>
      <c r="N189" s="43">
        <f t="shared" si="39"/>
        <v>30.709292419693092</v>
      </c>
      <c r="O189" s="38"/>
      <c r="Q189" s="37">
        <v>172</v>
      </c>
      <c r="R189" s="55" t="s">
        <v>142</v>
      </c>
      <c r="S189" s="54">
        <v>0</v>
      </c>
      <c r="T189" s="45">
        <v>151.63999999999999</v>
      </c>
      <c r="U189" s="46">
        <v>132.74</v>
      </c>
      <c r="V189" s="45">
        <v>27.51</v>
      </c>
      <c r="X189" s="57" t="str">
        <f t="shared" si="35"/>
        <v>229</v>
      </c>
    </row>
    <row r="190" spans="1:24" x14ac:dyDescent="0.35">
      <c r="A190" s="37">
        <v>173</v>
      </c>
      <c r="B190" s="12">
        <v>0</v>
      </c>
      <c r="C190" s="12">
        <v>125</v>
      </c>
      <c r="D190" s="12">
        <v>17.5</v>
      </c>
      <c r="E190" s="55" t="s">
        <v>133</v>
      </c>
      <c r="F190" s="53">
        <v>0</v>
      </c>
      <c r="G190" s="53">
        <f t="shared" si="32"/>
        <v>150.52000000000001</v>
      </c>
      <c r="H190" s="53">
        <f t="shared" si="33"/>
        <v>128.41999999999999</v>
      </c>
      <c r="I190" s="53">
        <f t="shared" si="34"/>
        <v>25.5</v>
      </c>
      <c r="J190" s="42">
        <f t="shared" si="36"/>
        <v>125.02000000000001</v>
      </c>
      <c r="K190" s="43">
        <f t="shared" si="37"/>
        <v>102.91999999999999</v>
      </c>
      <c r="L190" s="43">
        <f t="shared" si="38"/>
        <v>21.472988729110014</v>
      </c>
      <c r="M190" s="43"/>
      <c r="N190" s="43">
        <f t="shared" si="39"/>
        <v>31.064257035270149</v>
      </c>
      <c r="O190" s="38"/>
      <c r="Q190" s="37">
        <v>173</v>
      </c>
      <c r="R190" s="55" t="s">
        <v>140</v>
      </c>
      <c r="S190" s="54">
        <v>0</v>
      </c>
      <c r="T190" s="45">
        <v>133.38</v>
      </c>
      <c r="U190" s="46">
        <v>116.05</v>
      </c>
      <c r="V190" s="45">
        <v>25.7</v>
      </c>
      <c r="X190" s="57" t="str">
        <f t="shared" si="35"/>
        <v>0350</v>
      </c>
    </row>
    <row r="191" spans="1:24" x14ac:dyDescent="0.35">
      <c r="A191" s="37">
        <v>174</v>
      </c>
      <c r="B191" s="12">
        <v>0</v>
      </c>
      <c r="C191" s="12">
        <v>125</v>
      </c>
      <c r="D191" s="12">
        <v>22.5</v>
      </c>
      <c r="E191" s="55" t="s">
        <v>141</v>
      </c>
      <c r="F191" s="53">
        <v>0</v>
      </c>
      <c r="G191" s="53">
        <f t="shared" si="32"/>
        <v>162.87</v>
      </c>
      <c r="H191" s="53">
        <f t="shared" si="33"/>
        <v>138.82</v>
      </c>
      <c r="I191" s="53">
        <f t="shared" si="34"/>
        <v>25.64</v>
      </c>
      <c r="J191" s="42">
        <f t="shared" si="36"/>
        <v>137.23000000000002</v>
      </c>
      <c r="K191" s="43">
        <f t="shared" si="37"/>
        <v>113.17999999999999</v>
      </c>
      <c r="L191" s="43">
        <f t="shared" si="38"/>
        <v>21.249337338752454</v>
      </c>
      <c r="M191" s="43"/>
      <c r="N191" s="43">
        <f t="shared" si="39"/>
        <v>30.74070802381166</v>
      </c>
      <c r="O191" s="38"/>
      <c r="Q191" s="37">
        <v>174</v>
      </c>
      <c r="R191" s="55" t="s">
        <v>126</v>
      </c>
      <c r="S191" s="54">
        <v>0</v>
      </c>
      <c r="T191" s="45">
        <v>162.63</v>
      </c>
      <c r="U191" s="46">
        <v>146.75</v>
      </c>
      <c r="V191" s="45">
        <v>25.44</v>
      </c>
      <c r="X191" s="57" t="str">
        <f t="shared" si="35"/>
        <v>028</v>
      </c>
    </row>
    <row r="192" spans="1:24" x14ac:dyDescent="0.35">
      <c r="A192" s="37">
        <v>175</v>
      </c>
      <c r="B192" s="12">
        <v>0</v>
      </c>
      <c r="C192" s="12">
        <v>125</v>
      </c>
      <c r="D192" s="12">
        <v>27.5</v>
      </c>
      <c r="E192" s="55" t="s">
        <v>168</v>
      </c>
      <c r="F192" s="53">
        <v>0</v>
      </c>
      <c r="G192" s="53">
        <f t="shared" si="32"/>
        <v>104.8</v>
      </c>
      <c r="H192" s="53">
        <f t="shared" si="33"/>
        <v>89.82</v>
      </c>
      <c r="I192" s="53">
        <f t="shared" si="34"/>
        <v>25.45</v>
      </c>
      <c r="J192" s="42">
        <f t="shared" si="36"/>
        <v>79.349999999999994</v>
      </c>
      <c r="K192" s="43">
        <f t="shared" si="37"/>
        <v>64.36999999999999</v>
      </c>
      <c r="L192" s="43">
        <f t="shared" si="38"/>
        <v>23.271710424110619</v>
      </c>
      <c r="M192" s="43"/>
      <c r="N192" s="43">
        <f t="shared" si="39"/>
        <v>33.666407754637262</v>
      </c>
      <c r="O192" s="38"/>
      <c r="Q192" s="37">
        <v>175</v>
      </c>
      <c r="R192" s="55" t="s">
        <v>177</v>
      </c>
      <c r="S192" s="54">
        <v>0</v>
      </c>
      <c r="T192" s="45">
        <v>167.59</v>
      </c>
      <c r="U192" s="46">
        <v>148.84</v>
      </c>
      <c r="V192" s="45">
        <v>25.48</v>
      </c>
      <c r="X192" s="57" t="str">
        <f t="shared" si="35"/>
        <v>035</v>
      </c>
    </row>
    <row r="193" spans="1:24" x14ac:dyDescent="0.35">
      <c r="A193" s="37">
        <v>176</v>
      </c>
      <c r="B193" s="12">
        <v>60</v>
      </c>
      <c r="C193" s="12">
        <v>125</v>
      </c>
      <c r="D193" s="12">
        <v>2.5</v>
      </c>
      <c r="E193" s="55" t="s">
        <v>129</v>
      </c>
      <c r="F193" s="53">
        <v>0</v>
      </c>
      <c r="G193" s="53">
        <f t="shared" si="32"/>
        <v>117.43</v>
      </c>
      <c r="H193" s="53">
        <f t="shared" si="33"/>
        <v>110.73</v>
      </c>
      <c r="I193" s="53">
        <f t="shared" si="34"/>
        <v>25.4</v>
      </c>
      <c r="J193" s="42">
        <f t="shared" si="36"/>
        <v>92.03</v>
      </c>
      <c r="K193" s="43">
        <f t="shared" si="37"/>
        <v>85.330000000000013</v>
      </c>
      <c r="L193" s="43">
        <f t="shared" si="38"/>
        <v>7.8518692136411437</v>
      </c>
      <c r="M193" s="43"/>
      <c r="N193" s="43">
        <f t="shared" si="39"/>
        <v>11.359037465018144</v>
      </c>
      <c r="O193" s="38"/>
      <c r="Q193" s="37">
        <v>176</v>
      </c>
      <c r="R193" s="55" t="s">
        <v>86</v>
      </c>
      <c r="S193" s="54">
        <v>0</v>
      </c>
      <c r="T193" s="45">
        <v>146.22999999999999</v>
      </c>
      <c r="U193" s="46">
        <v>125.91</v>
      </c>
      <c r="V193" s="45">
        <v>25.45</v>
      </c>
      <c r="X193" s="57" t="str">
        <f t="shared" si="35"/>
        <v>037</v>
      </c>
    </row>
    <row r="194" spans="1:24" x14ac:dyDescent="0.35">
      <c r="A194" s="37">
        <v>177</v>
      </c>
      <c r="B194" s="12">
        <v>60</v>
      </c>
      <c r="C194" s="12">
        <v>125</v>
      </c>
      <c r="D194" s="12">
        <v>7.5</v>
      </c>
      <c r="E194" s="55" t="s">
        <v>188</v>
      </c>
      <c r="F194" s="53">
        <v>0</v>
      </c>
      <c r="G194" s="53">
        <f t="shared" si="32"/>
        <v>129.5</v>
      </c>
      <c r="H194" s="53">
        <f t="shared" si="33"/>
        <v>115.52</v>
      </c>
      <c r="I194" s="53">
        <f t="shared" si="34"/>
        <v>26.06</v>
      </c>
      <c r="J194" s="42">
        <f t="shared" si="36"/>
        <v>103.44</v>
      </c>
      <c r="K194" s="43">
        <f t="shared" si="37"/>
        <v>89.46</v>
      </c>
      <c r="L194" s="43">
        <f t="shared" si="38"/>
        <v>15.627095908786053</v>
      </c>
      <c r="M194" s="43"/>
      <c r="N194" s="43">
        <f t="shared" si="39"/>
        <v>22.607198753252852</v>
      </c>
      <c r="O194" s="38"/>
      <c r="Q194" s="37">
        <v>177</v>
      </c>
      <c r="R194" s="55" t="s">
        <v>210</v>
      </c>
      <c r="S194" s="54">
        <v>0</v>
      </c>
      <c r="T194" s="45">
        <v>159.12</v>
      </c>
      <c r="U194" s="46">
        <v>144.19999999999999</v>
      </c>
      <c r="V194" s="45">
        <v>27.44</v>
      </c>
      <c r="X194" s="57" t="str">
        <f t="shared" si="35"/>
        <v>191</v>
      </c>
    </row>
    <row r="195" spans="1:24" x14ac:dyDescent="0.35">
      <c r="A195" s="37">
        <v>178</v>
      </c>
      <c r="B195" s="12">
        <v>60</v>
      </c>
      <c r="C195" s="12">
        <v>125</v>
      </c>
      <c r="D195" s="12">
        <v>12.5</v>
      </c>
      <c r="E195" s="55" t="s">
        <v>208</v>
      </c>
      <c r="F195" s="53">
        <v>0</v>
      </c>
      <c r="G195" s="53">
        <f t="shared" si="32"/>
        <v>177.29</v>
      </c>
      <c r="H195" s="53">
        <f t="shared" si="33"/>
        <v>153.06</v>
      </c>
      <c r="I195" s="53">
        <f t="shared" si="34"/>
        <v>25.16</v>
      </c>
      <c r="J195" s="42">
        <f t="shared" si="36"/>
        <v>152.13</v>
      </c>
      <c r="K195" s="43">
        <f t="shared" si="37"/>
        <v>127.9</v>
      </c>
      <c r="L195" s="43">
        <f t="shared" si="38"/>
        <v>18.944487881157144</v>
      </c>
      <c r="M195" s="43"/>
      <c r="N195" s="43">
        <f t="shared" si="39"/>
        <v>27.406359141055496</v>
      </c>
      <c r="O195" s="38"/>
      <c r="Q195" s="37">
        <v>178</v>
      </c>
      <c r="R195" s="55" t="s">
        <v>92</v>
      </c>
      <c r="S195" s="54">
        <v>0</v>
      </c>
      <c r="T195" s="45">
        <v>177.9</v>
      </c>
      <c r="U195" s="46">
        <v>154.82</v>
      </c>
      <c r="V195" s="45">
        <v>25.42</v>
      </c>
      <c r="X195" s="57" t="str">
        <f t="shared" si="35"/>
        <v>016</v>
      </c>
    </row>
    <row r="196" spans="1:24" x14ac:dyDescent="0.35">
      <c r="A196" s="37">
        <v>179</v>
      </c>
      <c r="B196" s="12">
        <v>60</v>
      </c>
      <c r="C196" s="12">
        <v>125</v>
      </c>
      <c r="D196" s="12">
        <v>17.5</v>
      </c>
      <c r="E196" s="55" t="s">
        <v>253</v>
      </c>
      <c r="F196" s="53">
        <v>0</v>
      </c>
      <c r="G196" s="53">
        <f t="shared" si="32"/>
        <v>193.62</v>
      </c>
      <c r="H196" s="53">
        <f t="shared" si="33"/>
        <v>166.03</v>
      </c>
      <c r="I196" s="53">
        <f t="shared" si="34"/>
        <v>25.06</v>
      </c>
      <c r="J196" s="42">
        <f t="shared" si="36"/>
        <v>168.56</v>
      </c>
      <c r="K196" s="43">
        <f t="shared" si="37"/>
        <v>140.97</v>
      </c>
      <c r="L196" s="43">
        <f t="shared" si="38"/>
        <v>19.571540043980992</v>
      </c>
      <c r="M196" s="43"/>
      <c r="N196" s="43">
        <f t="shared" si="39"/>
        <v>28.313494603483012</v>
      </c>
      <c r="O196" s="38"/>
      <c r="Q196" s="37">
        <v>179</v>
      </c>
      <c r="R196" s="55" t="s">
        <v>88</v>
      </c>
      <c r="S196" s="54">
        <v>0</v>
      </c>
      <c r="T196" s="45">
        <v>130.80000000000001</v>
      </c>
      <c r="U196" s="46">
        <v>114.36</v>
      </c>
      <c r="V196" s="45">
        <v>25.51</v>
      </c>
      <c r="X196" s="57" t="str">
        <f t="shared" si="35"/>
        <v>0258</v>
      </c>
    </row>
    <row r="197" spans="1:24" x14ac:dyDescent="0.35">
      <c r="A197" s="37">
        <v>180</v>
      </c>
      <c r="B197" s="12">
        <v>60</v>
      </c>
      <c r="C197" s="12">
        <v>125</v>
      </c>
      <c r="D197" s="12">
        <v>22.5</v>
      </c>
      <c r="E197" s="55" t="s">
        <v>192</v>
      </c>
      <c r="F197" s="53">
        <v>0</v>
      </c>
      <c r="G197" s="53">
        <f t="shared" si="32"/>
        <v>161.30000000000001</v>
      </c>
      <c r="H197" s="53">
        <f t="shared" si="33"/>
        <v>139.34</v>
      </c>
      <c r="I197" s="53">
        <f t="shared" si="34"/>
        <v>25.42</v>
      </c>
      <c r="J197" s="42">
        <f t="shared" si="36"/>
        <v>135.88</v>
      </c>
      <c r="K197" s="43">
        <f t="shared" si="37"/>
        <v>113.92</v>
      </c>
      <c r="L197" s="43">
        <f t="shared" si="38"/>
        <v>19.276685393258422</v>
      </c>
      <c r="M197" s="43"/>
      <c r="N197" s="43">
        <f t="shared" si="39"/>
        <v>27.886938208672742</v>
      </c>
      <c r="O197" s="38"/>
      <c r="Q197" s="37">
        <v>180</v>
      </c>
      <c r="R197" s="55" t="s">
        <v>205</v>
      </c>
      <c r="S197" s="54">
        <v>0</v>
      </c>
      <c r="T197" s="45">
        <v>126.59</v>
      </c>
      <c r="U197" s="46">
        <v>114.47</v>
      </c>
      <c r="V197" s="45">
        <v>25.4</v>
      </c>
      <c r="X197" s="57" t="str">
        <f t="shared" si="35"/>
        <v>444</v>
      </c>
    </row>
    <row r="198" spans="1:24" x14ac:dyDescent="0.35">
      <c r="A198" s="37">
        <v>181</v>
      </c>
      <c r="B198" s="12">
        <v>60</v>
      </c>
      <c r="C198" s="12">
        <v>125</v>
      </c>
      <c r="D198" s="12">
        <v>27.5</v>
      </c>
      <c r="E198" s="55" t="s">
        <v>157</v>
      </c>
      <c r="F198" s="53">
        <v>0</v>
      </c>
      <c r="G198" s="53">
        <f t="shared" si="32"/>
        <v>152.97</v>
      </c>
      <c r="H198" s="53">
        <f t="shared" si="33"/>
        <v>132.87</v>
      </c>
      <c r="I198" s="53">
        <f t="shared" si="34"/>
        <v>25.2</v>
      </c>
      <c r="J198" s="42">
        <f t="shared" si="36"/>
        <v>127.77</v>
      </c>
      <c r="K198" s="43">
        <f t="shared" si="37"/>
        <v>107.67</v>
      </c>
      <c r="L198" s="43">
        <f t="shared" si="38"/>
        <v>18.66815268877124</v>
      </c>
      <c r="M198" s="43"/>
      <c r="N198" s="43">
        <f t="shared" si="39"/>
        <v>27.006594229311776</v>
      </c>
      <c r="O198" s="38"/>
      <c r="Q198" s="37">
        <v>181</v>
      </c>
      <c r="R198" s="55" t="s">
        <v>90</v>
      </c>
      <c r="S198" s="54">
        <v>0</v>
      </c>
      <c r="T198" s="45">
        <v>148.13</v>
      </c>
      <c r="U198" s="46">
        <v>129.04</v>
      </c>
      <c r="V198" s="45">
        <v>25.54</v>
      </c>
      <c r="X198" s="57" t="str">
        <f t="shared" si="35"/>
        <v>0230</v>
      </c>
    </row>
    <row r="199" spans="1:24" x14ac:dyDescent="0.35">
      <c r="A199" s="37">
        <v>182</v>
      </c>
      <c r="B199" s="12">
        <v>120</v>
      </c>
      <c r="C199" s="12">
        <v>125</v>
      </c>
      <c r="D199" s="12">
        <v>2.5</v>
      </c>
      <c r="E199" s="55" t="s">
        <v>97</v>
      </c>
      <c r="F199" s="53">
        <v>0</v>
      </c>
      <c r="G199" s="53">
        <f t="shared" si="32"/>
        <v>136.91999999999999</v>
      </c>
      <c r="H199" s="53">
        <f t="shared" si="33"/>
        <v>126.48</v>
      </c>
      <c r="I199" s="53">
        <f t="shared" si="34"/>
        <v>27.28</v>
      </c>
      <c r="J199" s="42">
        <f t="shared" si="36"/>
        <v>109.63999999999999</v>
      </c>
      <c r="K199" s="43">
        <f t="shared" si="37"/>
        <v>99.2</v>
      </c>
      <c r="L199" s="43">
        <f t="shared" si="38"/>
        <v>10.52419354838708</v>
      </c>
      <c r="M199" s="43"/>
      <c r="N199" s="43">
        <f t="shared" si="39"/>
        <v>15.22500000350804</v>
      </c>
      <c r="O199" s="38"/>
      <c r="Q199" s="37">
        <v>182</v>
      </c>
      <c r="R199" s="55" t="s">
        <v>158</v>
      </c>
      <c r="S199" s="54">
        <v>0</v>
      </c>
      <c r="T199" s="45">
        <v>169.82</v>
      </c>
      <c r="U199" s="46">
        <v>147.47999999999999</v>
      </c>
      <c r="V199" s="45">
        <v>25.39</v>
      </c>
      <c r="X199" s="57" t="str">
        <f t="shared" si="35"/>
        <v>0123</v>
      </c>
    </row>
    <row r="200" spans="1:24" x14ac:dyDescent="0.35">
      <c r="A200" s="37">
        <v>183</v>
      </c>
      <c r="B200" s="12">
        <v>120</v>
      </c>
      <c r="C200" s="12">
        <v>125</v>
      </c>
      <c r="D200" s="12">
        <v>7.5</v>
      </c>
      <c r="E200" s="55" t="s">
        <v>93</v>
      </c>
      <c r="F200" s="53">
        <v>0</v>
      </c>
      <c r="G200" s="53">
        <f t="shared" si="32"/>
        <v>117.22</v>
      </c>
      <c r="H200" s="53">
        <f t="shared" si="33"/>
        <v>103.25</v>
      </c>
      <c r="I200" s="53">
        <f t="shared" si="34"/>
        <v>25.43</v>
      </c>
      <c r="J200" s="42">
        <f t="shared" si="36"/>
        <v>91.789999999999992</v>
      </c>
      <c r="K200" s="43">
        <f t="shared" si="37"/>
        <v>77.819999999999993</v>
      </c>
      <c r="L200" s="43">
        <f t="shared" si="38"/>
        <v>17.951683371883835</v>
      </c>
      <c r="M200" s="43"/>
      <c r="N200" s="43">
        <f t="shared" si="39"/>
        <v>25.970101950642508</v>
      </c>
      <c r="O200" s="38"/>
      <c r="Q200" s="37">
        <v>183</v>
      </c>
      <c r="R200" s="55" t="s">
        <v>155</v>
      </c>
      <c r="S200" s="54">
        <v>0</v>
      </c>
      <c r="T200" s="45">
        <v>161.01</v>
      </c>
      <c r="U200" s="46">
        <v>141.32</v>
      </c>
      <c r="V200" s="45">
        <v>24.88</v>
      </c>
      <c r="X200" s="57" t="str">
        <f t="shared" si="35"/>
        <v>010</v>
      </c>
    </row>
    <row r="201" spans="1:24" x14ac:dyDescent="0.35">
      <c r="A201" s="37">
        <v>184</v>
      </c>
      <c r="B201" s="12">
        <v>120</v>
      </c>
      <c r="C201" s="12">
        <v>125</v>
      </c>
      <c r="D201" s="12">
        <v>12.5</v>
      </c>
      <c r="E201" s="55" t="s">
        <v>117</v>
      </c>
      <c r="F201" s="53">
        <v>0</v>
      </c>
      <c r="G201" s="53">
        <f t="shared" si="32"/>
        <v>177.02</v>
      </c>
      <c r="H201" s="53">
        <f t="shared" si="33"/>
        <v>151.76</v>
      </c>
      <c r="I201" s="53">
        <f t="shared" si="34"/>
        <v>27.32</v>
      </c>
      <c r="J201" s="42">
        <f t="shared" si="36"/>
        <v>149.70000000000002</v>
      </c>
      <c r="K201" s="43">
        <f t="shared" si="37"/>
        <v>124.44</v>
      </c>
      <c r="L201" s="43">
        <f t="shared" si="38"/>
        <v>20.298939247830294</v>
      </c>
      <c r="M201" s="43"/>
      <c r="N201" s="43">
        <f t="shared" si="39"/>
        <v>29.365798785294135</v>
      </c>
      <c r="O201" s="38"/>
      <c r="Q201" s="37">
        <v>184</v>
      </c>
      <c r="R201" s="55" t="s">
        <v>110</v>
      </c>
      <c r="S201" s="54">
        <v>0</v>
      </c>
      <c r="T201" s="45">
        <v>141.01</v>
      </c>
      <c r="U201" s="46">
        <v>121.79</v>
      </c>
      <c r="V201" s="45">
        <v>25.16</v>
      </c>
      <c r="X201" s="57" t="str">
        <f t="shared" si="35"/>
        <v>514</v>
      </c>
    </row>
    <row r="202" spans="1:24" x14ac:dyDescent="0.35">
      <c r="A202" s="37">
        <v>185</v>
      </c>
      <c r="B202" s="12">
        <v>120</v>
      </c>
      <c r="C202" s="12">
        <v>125</v>
      </c>
      <c r="D202" s="12">
        <v>17.5</v>
      </c>
      <c r="E202" s="55" t="s">
        <v>95</v>
      </c>
      <c r="F202" s="53">
        <v>0</v>
      </c>
      <c r="G202" s="53">
        <f t="shared" si="32"/>
        <v>171.71</v>
      </c>
      <c r="H202" s="53">
        <f t="shared" si="33"/>
        <v>147.80000000000001</v>
      </c>
      <c r="I202" s="53">
        <f t="shared" si="34"/>
        <v>25.61</v>
      </c>
      <c r="J202" s="42">
        <f t="shared" si="36"/>
        <v>146.10000000000002</v>
      </c>
      <c r="K202" s="43">
        <f t="shared" si="37"/>
        <v>122.19000000000001</v>
      </c>
      <c r="L202" s="43">
        <f t="shared" si="38"/>
        <v>19.56788607905721</v>
      </c>
      <c r="M202" s="43"/>
      <c r="N202" s="43">
        <f t="shared" si="39"/>
        <v>28.30820853422539</v>
      </c>
      <c r="O202" s="38"/>
      <c r="Q202" s="37">
        <v>185</v>
      </c>
      <c r="R202" s="55" t="s">
        <v>144</v>
      </c>
      <c r="S202" s="54">
        <v>0</v>
      </c>
      <c r="T202" s="45">
        <v>159.77000000000001</v>
      </c>
      <c r="U202" s="46">
        <v>141.4</v>
      </c>
      <c r="V202" s="45">
        <v>25.49</v>
      </c>
      <c r="X202" s="57" t="str">
        <f t="shared" si="35"/>
        <v>0265</v>
      </c>
    </row>
    <row r="203" spans="1:24" x14ac:dyDescent="0.35">
      <c r="A203" s="37">
        <v>186</v>
      </c>
      <c r="B203" s="12">
        <v>120</v>
      </c>
      <c r="C203" s="12">
        <v>125</v>
      </c>
      <c r="D203" s="12">
        <v>22.5</v>
      </c>
      <c r="E203" s="55" t="s">
        <v>89</v>
      </c>
      <c r="F203" s="53">
        <v>0</v>
      </c>
      <c r="G203" s="53">
        <f t="shared" si="32"/>
        <v>179.53</v>
      </c>
      <c r="H203" s="53">
        <f t="shared" si="33"/>
        <v>157.07</v>
      </c>
      <c r="I203" s="53">
        <f t="shared" si="34"/>
        <v>25.91</v>
      </c>
      <c r="J203" s="42">
        <f t="shared" si="36"/>
        <v>153.62</v>
      </c>
      <c r="K203" s="43">
        <f t="shared" si="37"/>
        <v>131.16</v>
      </c>
      <c r="L203" s="43">
        <f t="shared" si="38"/>
        <v>17.12412320829522</v>
      </c>
      <c r="M203" s="43"/>
      <c r="N203" s="43">
        <f t="shared" si="39"/>
        <v>24.772898247041791</v>
      </c>
      <c r="O203" s="38"/>
      <c r="Q203" s="37">
        <v>186</v>
      </c>
      <c r="R203" s="55" t="s">
        <v>207</v>
      </c>
      <c r="S203" s="54">
        <v>0</v>
      </c>
      <c r="T203" s="45">
        <v>131.80000000000001</v>
      </c>
      <c r="U203" s="46">
        <v>119.5</v>
      </c>
      <c r="V203" s="45">
        <v>25.33</v>
      </c>
      <c r="X203" s="57" t="str">
        <f t="shared" si="35"/>
        <v>398</v>
      </c>
    </row>
    <row r="204" spans="1:24" x14ac:dyDescent="0.35">
      <c r="A204" s="37">
        <v>187</v>
      </c>
      <c r="B204" s="12">
        <v>120</v>
      </c>
      <c r="C204" s="12">
        <v>125</v>
      </c>
      <c r="D204" s="12">
        <v>27.5</v>
      </c>
      <c r="E204" s="55" t="s">
        <v>105</v>
      </c>
      <c r="F204" s="53">
        <v>0</v>
      </c>
      <c r="G204" s="53">
        <f t="shared" si="32"/>
        <v>108.04</v>
      </c>
      <c r="H204" s="53">
        <f t="shared" si="33"/>
        <v>96.94</v>
      </c>
      <c r="I204" s="53">
        <f t="shared" si="34"/>
        <v>25.57</v>
      </c>
      <c r="J204" s="42">
        <f t="shared" si="36"/>
        <v>82.47</v>
      </c>
      <c r="K204" s="43">
        <f t="shared" si="37"/>
        <v>71.37</v>
      </c>
      <c r="L204" s="43">
        <f t="shared" si="38"/>
        <v>15.552753257671281</v>
      </c>
      <c r="M204" s="43"/>
      <c r="N204" s="43">
        <f t="shared" si="39"/>
        <v>22.499649717948703</v>
      </c>
      <c r="O204" s="38"/>
      <c r="Q204" s="37">
        <v>187</v>
      </c>
      <c r="R204" s="55" t="s">
        <v>187</v>
      </c>
      <c r="S204" s="54">
        <v>0</v>
      </c>
      <c r="T204" s="45">
        <v>183.34</v>
      </c>
      <c r="U204" s="46">
        <v>162.11000000000001</v>
      </c>
      <c r="V204" s="45">
        <v>25.29</v>
      </c>
      <c r="X204" s="57" t="str">
        <f t="shared" si="35"/>
        <v>0322</v>
      </c>
    </row>
    <row r="205" spans="1:24" x14ac:dyDescent="0.35">
      <c r="A205" s="37">
        <v>188</v>
      </c>
      <c r="B205" s="12">
        <v>180</v>
      </c>
      <c r="C205" s="12">
        <v>125</v>
      </c>
      <c r="D205" s="12">
        <v>2.5</v>
      </c>
      <c r="E205" s="55" t="s">
        <v>123</v>
      </c>
      <c r="F205" s="53">
        <v>0</v>
      </c>
      <c r="G205" s="53">
        <f t="shared" si="32"/>
        <v>119.65</v>
      </c>
      <c r="H205" s="53">
        <f t="shared" si="33"/>
        <v>110.75</v>
      </c>
      <c r="I205" s="53">
        <f t="shared" si="34"/>
        <v>25.3</v>
      </c>
      <c r="J205" s="42">
        <f t="shared" si="36"/>
        <v>94.350000000000009</v>
      </c>
      <c r="K205" s="43">
        <f t="shared" si="37"/>
        <v>85.45</v>
      </c>
      <c r="L205" s="43">
        <f t="shared" si="38"/>
        <v>10.415447630193102</v>
      </c>
      <c r="M205" s="43"/>
      <c r="N205" s="43">
        <f t="shared" si="39"/>
        <v>15.067680908484501</v>
      </c>
      <c r="O205" s="38"/>
      <c r="Q205" s="37">
        <v>188</v>
      </c>
      <c r="R205" s="55" t="s">
        <v>226</v>
      </c>
      <c r="S205" s="54">
        <v>0</v>
      </c>
      <c r="T205" s="45">
        <v>130.35</v>
      </c>
      <c r="U205" s="46">
        <v>115</v>
      </c>
      <c r="V205" s="45">
        <v>25.45</v>
      </c>
      <c r="X205" s="57" t="str">
        <f t="shared" si="35"/>
        <v>0349</v>
      </c>
    </row>
    <row r="206" spans="1:24" x14ac:dyDescent="0.35">
      <c r="A206" s="37">
        <v>189</v>
      </c>
      <c r="B206" s="12">
        <v>180</v>
      </c>
      <c r="C206" s="12">
        <v>125</v>
      </c>
      <c r="D206" s="12">
        <v>7.5</v>
      </c>
      <c r="E206" s="55" t="s">
        <v>91</v>
      </c>
      <c r="F206" s="53">
        <v>0</v>
      </c>
      <c r="G206" s="53">
        <f t="shared" si="32"/>
        <v>127.77</v>
      </c>
      <c r="H206" s="53">
        <f t="shared" si="33"/>
        <v>112.67</v>
      </c>
      <c r="I206" s="53">
        <f t="shared" si="34"/>
        <v>25.5</v>
      </c>
      <c r="J206" s="42">
        <f t="shared" si="36"/>
        <v>102.27</v>
      </c>
      <c r="K206" s="43">
        <f t="shared" si="37"/>
        <v>87.17</v>
      </c>
      <c r="L206" s="43">
        <f t="shared" si="38"/>
        <v>17.322473327979804</v>
      </c>
      <c r="M206" s="43"/>
      <c r="N206" s="43">
        <f t="shared" si="39"/>
        <v>25.05984475358494</v>
      </c>
      <c r="O206" s="38"/>
      <c r="Q206" s="37">
        <v>189</v>
      </c>
      <c r="R206" s="55" t="s">
        <v>212</v>
      </c>
      <c r="S206" s="54">
        <v>0</v>
      </c>
      <c r="T206" s="45">
        <v>133.47999999999999</v>
      </c>
      <c r="U206" s="46">
        <v>121.11</v>
      </c>
      <c r="V206" s="45">
        <v>25.41</v>
      </c>
      <c r="X206" s="57" t="str">
        <f t="shared" si="35"/>
        <v>0375</v>
      </c>
    </row>
    <row r="207" spans="1:24" x14ac:dyDescent="0.35">
      <c r="A207" s="37">
        <v>190</v>
      </c>
      <c r="B207" s="12">
        <v>180</v>
      </c>
      <c r="C207" s="12">
        <v>125</v>
      </c>
      <c r="D207" s="12">
        <v>12.5</v>
      </c>
      <c r="E207" s="55" t="s">
        <v>103</v>
      </c>
      <c r="F207" s="53">
        <v>0</v>
      </c>
      <c r="G207" s="53">
        <f t="shared" si="32"/>
        <v>163.01</v>
      </c>
      <c r="H207" s="53">
        <f t="shared" si="33"/>
        <v>138.47</v>
      </c>
      <c r="I207" s="53">
        <f t="shared" si="34"/>
        <v>25.39</v>
      </c>
      <c r="J207" s="42">
        <f t="shared" si="36"/>
        <v>137.62</v>
      </c>
      <c r="K207" s="43">
        <f t="shared" si="37"/>
        <v>113.08</v>
      </c>
      <c r="L207" s="43">
        <f t="shared" si="38"/>
        <v>21.701450300672096</v>
      </c>
      <c r="M207" s="43"/>
      <c r="N207" s="43">
        <f t="shared" si="39"/>
        <v>31.394764775539446</v>
      </c>
      <c r="O207" s="38"/>
      <c r="Q207" s="37">
        <v>190</v>
      </c>
      <c r="R207" s="55" t="s">
        <v>169</v>
      </c>
      <c r="S207" s="54">
        <v>0</v>
      </c>
      <c r="T207" s="45">
        <v>169.08</v>
      </c>
      <c r="U207" s="45">
        <v>146.94</v>
      </c>
      <c r="V207" s="45">
        <v>25.23</v>
      </c>
      <c r="X207" s="57" t="str">
        <f t="shared" si="35"/>
        <v>0185</v>
      </c>
    </row>
    <row r="208" spans="1:24" x14ac:dyDescent="0.35">
      <c r="A208" s="37">
        <v>191</v>
      </c>
      <c r="B208" s="12">
        <v>180</v>
      </c>
      <c r="C208" s="12">
        <v>125</v>
      </c>
      <c r="D208" s="12">
        <v>17.5</v>
      </c>
      <c r="E208" s="55" t="s">
        <v>121</v>
      </c>
      <c r="F208" s="53">
        <v>0</v>
      </c>
      <c r="G208" s="53">
        <f t="shared" si="32"/>
        <v>144.68</v>
      </c>
      <c r="H208" s="53">
        <f t="shared" si="33"/>
        <v>122.88</v>
      </c>
      <c r="I208" s="53">
        <f t="shared" si="34"/>
        <v>25.47</v>
      </c>
      <c r="J208" s="42">
        <f t="shared" si="36"/>
        <v>119.21000000000001</v>
      </c>
      <c r="K208" s="43">
        <f t="shared" si="37"/>
        <v>97.41</v>
      </c>
      <c r="L208" s="43">
        <f t="shared" si="38"/>
        <v>22.379632481264768</v>
      </c>
      <c r="M208" s="43"/>
      <c r="N208" s="43">
        <f t="shared" si="39"/>
        <v>32.375868330356241</v>
      </c>
      <c r="O208" s="38"/>
      <c r="Q208" s="37">
        <v>191</v>
      </c>
      <c r="R208" s="55" t="s">
        <v>209</v>
      </c>
      <c r="S208" s="54">
        <v>0</v>
      </c>
      <c r="T208" s="45">
        <v>149.36000000000001</v>
      </c>
      <c r="U208" s="45">
        <v>134.59</v>
      </c>
      <c r="V208" s="45">
        <v>27.55</v>
      </c>
      <c r="X208" s="57" t="str">
        <f t="shared" si="35"/>
        <v>190</v>
      </c>
    </row>
    <row r="209" spans="1:24" x14ac:dyDescent="0.35">
      <c r="A209" s="37">
        <v>192</v>
      </c>
      <c r="B209" s="12">
        <v>180</v>
      </c>
      <c r="C209" s="12">
        <v>125</v>
      </c>
      <c r="D209" s="12">
        <v>22.5</v>
      </c>
      <c r="E209" s="55" t="s">
        <v>99</v>
      </c>
      <c r="F209" s="53">
        <v>0</v>
      </c>
      <c r="G209" s="53">
        <f t="shared" si="32"/>
        <v>160.69</v>
      </c>
      <c r="H209" s="53">
        <f t="shared" si="33"/>
        <v>135.68</v>
      </c>
      <c r="I209" s="53">
        <f t="shared" si="34"/>
        <v>25.32</v>
      </c>
      <c r="J209" s="42">
        <f t="shared" si="36"/>
        <v>135.37</v>
      </c>
      <c r="K209" s="43">
        <f t="shared" si="37"/>
        <v>110.36000000000001</v>
      </c>
      <c r="L209" s="43">
        <f t="shared" si="38"/>
        <v>22.662196447988389</v>
      </c>
      <c r="M209" s="43"/>
      <c r="N209" s="43">
        <f t="shared" si="39"/>
        <v>32.784644202310602</v>
      </c>
      <c r="O209" s="38"/>
      <c r="Q209" s="37">
        <v>192</v>
      </c>
      <c r="R209" s="55" t="s">
        <v>236</v>
      </c>
      <c r="S209" s="54">
        <v>0</v>
      </c>
      <c r="T209" s="45">
        <v>107.31</v>
      </c>
      <c r="U209" s="45">
        <v>101.37</v>
      </c>
      <c r="V209" s="45">
        <v>25.64</v>
      </c>
      <c r="X209" s="57" t="str">
        <f t="shared" si="35"/>
        <v>0280</v>
      </c>
    </row>
    <row r="210" spans="1:24" x14ac:dyDescent="0.35">
      <c r="A210" s="37">
        <v>193</v>
      </c>
      <c r="B210" s="12">
        <v>180</v>
      </c>
      <c r="C210" s="12">
        <v>125</v>
      </c>
      <c r="D210" s="12">
        <v>27.5</v>
      </c>
      <c r="E210" s="55" t="s">
        <v>111</v>
      </c>
      <c r="F210" s="53">
        <v>0</v>
      </c>
      <c r="G210" s="53">
        <f t="shared" si="32"/>
        <v>149.65</v>
      </c>
      <c r="H210" s="53">
        <f t="shared" si="33"/>
        <v>126.96</v>
      </c>
      <c r="I210" s="53">
        <f t="shared" si="34"/>
        <v>25.6</v>
      </c>
      <c r="J210" s="42">
        <f t="shared" si="36"/>
        <v>124.05000000000001</v>
      </c>
      <c r="K210" s="43">
        <f t="shared" si="37"/>
        <v>101.35999999999999</v>
      </c>
      <c r="L210" s="43">
        <f t="shared" si="38"/>
        <v>22.385556432517788</v>
      </c>
      <c r="M210" s="43"/>
      <c r="N210" s="43">
        <f t="shared" si="39"/>
        <v>32.384438313170918</v>
      </c>
      <c r="O210" s="38"/>
      <c r="Q210" s="37">
        <v>193</v>
      </c>
      <c r="R210" s="55" t="s">
        <v>256</v>
      </c>
      <c r="S210" s="54">
        <v>0</v>
      </c>
      <c r="T210" s="45">
        <v>116.13</v>
      </c>
      <c r="U210" s="45">
        <v>104.66</v>
      </c>
      <c r="V210" s="45">
        <v>27.63</v>
      </c>
      <c r="X210" s="57" t="str">
        <f t="shared" si="35"/>
        <v>96</v>
      </c>
    </row>
    <row r="211" spans="1:24" x14ac:dyDescent="0.35">
      <c r="A211" s="37">
        <v>194</v>
      </c>
      <c r="B211" s="12">
        <v>240</v>
      </c>
      <c r="C211" s="12">
        <v>125</v>
      </c>
      <c r="D211" s="12">
        <v>2.5</v>
      </c>
      <c r="E211" s="55" t="s">
        <v>115</v>
      </c>
      <c r="F211" s="53">
        <v>0</v>
      </c>
      <c r="G211" s="53">
        <f t="shared" ref="G211:G222" si="40">_xlfn.XLOOKUP($E211,$R$18:$R$222,$T$18:$T$222, FALSE)</f>
        <v>118.64</v>
      </c>
      <c r="H211" s="53">
        <f t="shared" ref="H211:H222" si="41">_xlfn.XLOOKUP($E211,$R$18:$R$222,$U$18:$U$222, FALSE)</f>
        <v>110.01</v>
      </c>
      <c r="I211" s="53">
        <f t="shared" ref="I211:I222" si="42">_xlfn.XLOOKUP($E211,$R$18:$R$222,$V$18:$V$222, FALSE)</f>
        <v>25.64</v>
      </c>
      <c r="J211" s="42">
        <f t="shared" si="36"/>
        <v>93</v>
      </c>
      <c r="K211" s="43">
        <f t="shared" si="37"/>
        <v>84.37</v>
      </c>
      <c r="L211" s="43">
        <f t="shared" si="38"/>
        <v>10.2287542965509</v>
      </c>
      <c r="M211" s="43"/>
      <c r="N211" s="43">
        <f t="shared" si="39"/>
        <v>14.797597885753218</v>
      </c>
      <c r="O211" s="38"/>
      <c r="Q211" s="37">
        <v>194</v>
      </c>
      <c r="R211" s="55" t="s">
        <v>120</v>
      </c>
      <c r="S211" s="54">
        <v>0</v>
      </c>
      <c r="T211" s="45">
        <v>163.84</v>
      </c>
      <c r="U211" s="45">
        <v>142.63</v>
      </c>
      <c r="V211" s="45">
        <v>25.19</v>
      </c>
      <c r="X211" s="57" t="str">
        <f t="shared" ref="X211:X222" si="43">_xlfn.XLOOKUP($R211,$E$18:$E$221,$E$18:$E$221, FALSE)</f>
        <v>458</v>
      </c>
    </row>
    <row r="212" spans="1:24" x14ac:dyDescent="0.35">
      <c r="A212" s="37">
        <v>195</v>
      </c>
      <c r="B212" s="12">
        <v>240</v>
      </c>
      <c r="C212" s="12">
        <v>125</v>
      </c>
      <c r="D212" s="12">
        <v>7.5</v>
      </c>
      <c r="E212" s="55" t="s">
        <v>107</v>
      </c>
      <c r="F212" s="53">
        <v>0</v>
      </c>
      <c r="G212" s="53">
        <f t="shared" si="40"/>
        <v>122.24</v>
      </c>
      <c r="H212" s="53">
        <f t="shared" si="41"/>
        <v>107.02</v>
      </c>
      <c r="I212" s="53">
        <f t="shared" si="42"/>
        <v>27.55</v>
      </c>
      <c r="J212" s="42">
        <f t="shared" si="36"/>
        <v>94.69</v>
      </c>
      <c r="K212" s="43">
        <f t="shared" si="37"/>
        <v>79.47</v>
      </c>
      <c r="L212" s="43">
        <f t="shared" si="38"/>
        <v>19.151881213036365</v>
      </c>
      <c r="M212" s="43"/>
      <c r="N212" s="43">
        <f t="shared" si="39"/>
        <v>27.706388161243233</v>
      </c>
      <c r="O212" s="38"/>
      <c r="Q212" s="37">
        <v>195</v>
      </c>
      <c r="R212" s="55" t="s">
        <v>156</v>
      </c>
      <c r="S212" s="54">
        <v>0</v>
      </c>
      <c r="T212" s="45">
        <v>178.16</v>
      </c>
      <c r="U212" s="45">
        <v>155.71</v>
      </c>
      <c r="V212" s="45">
        <v>25.51</v>
      </c>
      <c r="X212" s="57" t="str">
        <f t="shared" si="43"/>
        <v>0238</v>
      </c>
    </row>
    <row r="213" spans="1:24" x14ac:dyDescent="0.35">
      <c r="A213" s="37">
        <v>196</v>
      </c>
      <c r="B213" s="12">
        <v>240</v>
      </c>
      <c r="C213" s="12">
        <v>125</v>
      </c>
      <c r="D213" s="12">
        <v>12.5</v>
      </c>
      <c r="E213" s="55" t="s">
        <v>119</v>
      </c>
      <c r="F213" s="53">
        <v>0</v>
      </c>
      <c r="G213" s="53">
        <f t="shared" si="40"/>
        <v>158.59</v>
      </c>
      <c r="H213" s="53">
        <f t="shared" si="41"/>
        <v>136.44999999999999</v>
      </c>
      <c r="I213" s="53">
        <f t="shared" si="42"/>
        <v>25.59</v>
      </c>
      <c r="J213" s="42">
        <f t="shared" si="36"/>
        <v>133</v>
      </c>
      <c r="K213" s="43">
        <f t="shared" si="37"/>
        <v>110.85999999999999</v>
      </c>
      <c r="L213" s="43">
        <f t="shared" si="38"/>
        <v>19.971134764567939</v>
      </c>
      <c r="M213" s="43"/>
      <c r="N213" s="43">
        <f t="shared" si="39"/>
        <v>28.891574966065328</v>
      </c>
      <c r="O213" s="38"/>
      <c r="Q213" s="37">
        <v>196</v>
      </c>
      <c r="R213" s="55" t="s">
        <v>183</v>
      </c>
      <c r="S213" s="54">
        <v>0</v>
      </c>
      <c r="T213" s="45">
        <v>156.38999999999999</v>
      </c>
      <c r="U213" s="45">
        <v>139.04</v>
      </c>
      <c r="V213" s="45">
        <v>25.87</v>
      </c>
      <c r="X213" s="57" t="str">
        <f t="shared" si="43"/>
        <v>0104</v>
      </c>
    </row>
    <row r="214" spans="1:24" x14ac:dyDescent="0.35">
      <c r="A214" s="37">
        <v>197</v>
      </c>
      <c r="B214" s="12">
        <v>240</v>
      </c>
      <c r="C214" s="12">
        <v>125</v>
      </c>
      <c r="D214" s="12">
        <v>17.5</v>
      </c>
      <c r="E214" s="55" t="s">
        <v>109</v>
      </c>
      <c r="F214" s="53">
        <v>0</v>
      </c>
      <c r="G214" s="53">
        <f t="shared" si="40"/>
        <v>171.21</v>
      </c>
      <c r="H214" s="53">
        <f t="shared" si="41"/>
        <v>147.72999999999999</v>
      </c>
      <c r="I214" s="53">
        <f t="shared" si="42"/>
        <v>25.26</v>
      </c>
      <c r="J214" s="42">
        <f t="shared" si="36"/>
        <v>145.95000000000002</v>
      </c>
      <c r="K214" s="43">
        <f t="shared" si="37"/>
        <v>122.46999999999998</v>
      </c>
      <c r="L214" s="43">
        <f t="shared" si="38"/>
        <v>19.172042132767235</v>
      </c>
      <c r="M214" s="43"/>
      <c r="N214" s="43">
        <f t="shared" si="39"/>
        <v>27.735554291793946</v>
      </c>
      <c r="O214" s="38"/>
      <c r="Q214" s="37">
        <v>197</v>
      </c>
      <c r="R214" s="55" t="s">
        <v>134</v>
      </c>
      <c r="S214" s="54">
        <v>0</v>
      </c>
      <c r="T214" s="45">
        <v>130.99</v>
      </c>
      <c r="U214" s="45">
        <v>117.07</v>
      </c>
      <c r="V214" s="45">
        <v>25.27</v>
      </c>
      <c r="X214" s="57" t="str">
        <f t="shared" si="43"/>
        <v>026</v>
      </c>
    </row>
    <row r="215" spans="1:24" x14ac:dyDescent="0.35">
      <c r="A215" s="37">
        <v>198</v>
      </c>
      <c r="B215" s="12">
        <v>240</v>
      </c>
      <c r="C215" s="12">
        <v>125</v>
      </c>
      <c r="D215" s="12">
        <v>22.5</v>
      </c>
      <c r="E215" s="55" t="s">
        <v>101</v>
      </c>
      <c r="F215" s="53">
        <v>0</v>
      </c>
      <c r="G215" s="53">
        <f t="shared" si="40"/>
        <v>186.42</v>
      </c>
      <c r="H215" s="53">
        <f t="shared" si="41"/>
        <v>161.38999999999999</v>
      </c>
      <c r="I215" s="53">
        <f t="shared" si="42"/>
        <v>25.38</v>
      </c>
      <c r="J215" s="42">
        <f t="shared" si="36"/>
        <v>161.04</v>
      </c>
      <c r="K215" s="43">
        <f t="shared" si="37"/>
        <v>136.01</v>
      </c>
      <c r="L215" s="43">
        <f t="shared" si="38"/>
        <v>18.403058598632455</v>
      </c>
      <c r="M215" s="43"/>
      <c r="N215" s="43">
        <f t="shared" si="39"/>
        <v>26.623091445489305</v>
      </c>
      <c r="O215" s="38"/>
      <c r="Q215" s="37">
        <v>198</v>
      </c>
      <c r="R215" s="55" t="s">
        <v>130</v>
      </c>
      <c r="S215" s="54">
        <v>0</v>
      </c>
      <c r="T215" s="45">
        <v>166.63</v>
      </c>
      <c r="U215" s="45">
        <v>148.94999999999999</v>
      </c>
      <c r="V215" s="45">
        <v>25.48</v>
      </c>
      <c r="X215" s="57" t="str">
        <f t="shared" si="43"/>
        <v>0103</v>
      </c>
    </row>
    <row r="216" spans="1:24" x14ac:dyDescent="0.35">
      <c r="A216" s="37">
        <v>199</v>
      </c>
      <c r="B216" s="12">
        <v>240</v>
      </c>
      <c r="C216" s="12">
        <v>125</v>
      </c>
      <c r="D216" s="12">
        <v>27.5</v>
      </c>
      <c r="E216" s="55" t="s">
        <v>113</v>
      </c>
      <c r="F216" s="53">
        <v>0</v>
      </c>
      <c r="G216" s="53">
        <f t="shared" si="40"/>
        <v>158.83000000000001</v>
      </c>
      <c r="H216" s="53">
        <f t="shared" si="41"/>
        <v>139.43</v>
      </c>
      <c r="I216" s="53">
        <f t="shared" si="42"/>
        <v>25.59</v>
      </c>
      <c r="J216" s="42">
        <f t="shared" ref="J216:J222" si="44">IF(G216=-9999," ",G216-I216)</f>
        <v>133.24</v>
      </c>
      <c r="K216" s="43">
        <f t="shared" ref="K216:K222" si="45">IF(G216=-9999," ",H216-I216)</f>
        <v>113.84</v>
      </c>
      <c r="L216" s="43">
        <f t="shared" ref="L216:L222" si="46">IF(H216=-9999," ",(J216-K216)/K216*100)</f>
        <v>17.041461700632471</v>
      </c>
      <c r="M216" s="43"/>
      <c r="N216" s="43">
        <f t="shared" ref="N216:N222" si="47">IF(H216=-9999,"",IF(M216&lt;&gt;"", L216*M216, $U$15*L216))</f>
        <v>24.653314599262128</v>
      </c>
      <c r="O216" s="38"/>
      <c r="Q216" s="37">
        <v>199</v>
      </c>
      <c r="R216" s="55" t="s">
        <v>153</v>
      </c>
      <c r="S216" s="54">
        <v>0</v>
      </c>
      <c r="T216" s="45">
        <v>157.53</v>
      </c>
      <c r="U216" s="45">
        <v>138.32</v>
      </c>
      <c r="V216" s="45">
        <v>25.54</v>
      </c>
      <c r="X216" s="57" t="str">
        <f t="shared" si="43"/>
        <v>471</v>
      </c>
    </row>
    <row r="217" spans="1:24" x14ac:dyDescent="0.35">
      <c r="A217" s="37">
        <v>200</v>
      </c>
      <c r="B217" s="12">
        <v>300</v>
      </c>
      <c r="C217" s="12">
        <v>125</v>
      </c>
      <c r="D217" s="12">
        <v>2.5</v>
      </c>
      <c r="E217" s="55" t="s">
        <v>214</v>
      </c>
      <c r="F217" s="53">
        <v>0</v>
      </c>
      <c r="G217" s="53">
        <f t="shared" si="40"/>
        <v>106.98</v>
      </c>
      <c r="H217" s="53">
        <f t="shared" si="41"/>
        <v>96.49</v>
      </c>
      <c r="I217" s="53">
        <f t="shared" si="42"/>
        <v>25.44</v>
      </c>
      <c r="J217" s="42">
        <f t="shared" si="44"/>
        <v>81.540000000000006</v>
      </c>
      <c r="K217" s="43">
        <f t="shared" si="45"/>
        <v>71.05</v>
      </c>
      <c r="L217" s="43">
        <f t="shared" si="46"/>
        <v>14.764250527797341</v>
      </c>
      <c r="M217" s="43"/>
      <c r="N217" s="43">
        <f t="shared" si="47"/>
        <v>21.358949101801567</v>
      </c>
      <c r="O217" s="38"/>
      <c r="Q217" s="37">
        <v>200</v>
      </c>
      <c r="R217" s="55" t="s">
        <v>242</v>
      </c>
      <c r="S217" s="54">
        <v>0</v>
      </c>
      <c r="T217" s="45">
        <v>182.39</v>
      </c>
      <c r="U217" s="45">
        <v>160.72999999999999</v>
      </c>
      <c r="V217" s="45">
        <v>25.09</v>
      </c>
      <c r="X217" s="57" t="str">
        <f t="shared" si="43"/>
        <v>0341</v>
      </c>
    </row>
    <row r="218" spans="1:24" x14ac:dyDescent="0.35">
      <c r="A218" s="37">
        <v>201</v>
      </c>
      <c r="B218" s="12">
        <v>300</v>
      </c>
      <c r="C218" s="12">
        <v>125</v>
      </c>
      <c r="D218" s="12">
        <v>7.5</v>
      </c>
      <c r="E218" s="55" t="s">
        <v>244</v>
      </c>
      <c r="F218" s="53">
        <v>0</v>
      </c>
      <c r="G218" s="53">
        <f t="shared" si="40"/>
        <v>171.2</v>
      </c>
      <c r="H218" s="53">
        <f t="shared" si="41"/>
        <v>150.12</v>
      </c>
      <c r="I218" s="53">
        <f t="shared" si="42"/>
        <v>25.63</v>
      </c>
      <c r="J218" s="42">
        <f t="shared" si="44"/>
        <v>145.57</v>
      </c>
      <c r="K218" s="43">
        <f t="shared" si="45"/>
        <v>124.49000000000001</v>
      </c>
      <c r="L218" s="43">
        <f t="shared" si="46"/>
        <v>16.933086994939337</v>
      </c>
      <c r="M218" s="43"/>
      <c r="N218" s="43">
        <f t="shared" si="47"/>
        <v>24.496532524989934</v>
      </c>
      <c r="O218" s="38"/>
      <c r="Q218" s="37">
        <v>201</v>
      </c>
      <c r="R218" s="55" t="s">
        <v>151</v>
      </c>
      <c r="S218" s="54">
        <v>0</v>
      </c>
      <c r="T218" s="45">
        <v>126.03</v>
      </c>
      <c r="U218" s="45">
        <v>111.46</v>
      </c>
      <c r="V218" s="45">
        <v>25.29</v>
      </c>
      <c r="X218" s="57" t="str">
        <f t="shared" si="43"/>
        <v>0244</v>
      </c>
    </row>
    <row r="219" spans="1:24" x14ac:dyDescent="0.35">
      <c r="A219" s="37">
        <v>202</v>
      </c>
      <c r="B219" s="12">
        <v>300</v>
      </c>
      <c r="C219" s="12">
        <v>125</v>
      </c>
      <c r="D219" s="12">
        <v>12.5</v>
      </c>
      <c r="E219" s="55" t="s">
        <v>248</v>
      </c>
      <c r="F219" s="53">
        <v>0</v>
      </c>
      <c r="G219" s="53">
        <f t="shared" si="40"/>
        <v>200.69</v>
      </c>
      <c r="H219" s="53">
        <f t="shared" si="41"/>
        <v>173.85</v>
      </c>
      <c r="I219" s="53">
        <f t="shared" si="42"/>
        <v>24.87</v>
      </c>
      <c r="J219" s="42">
        <f t="shared" si="44"/>
        <v>175.82</v>
      </c>
      <c r="K219" s="43">
        <f t="shared" si="45"/>
        <v>148.97999999999999</v>
      </c>
      <c r="L219" s="43">
        <f t="shared" si="46"/>
        <v>18.01584105249027</v>
      </c>
      <c r="M219" s="43"/>
      <c r="N219" s="43">
        <f t="shared" si="47"/>
        <v>26.06291672860787</v>
      </c>
      <c r="O219" s="38"/>
      <c r="Q219" s="37">
        <v>202</v>
      </c>
      <c r="R219" s="55" t="s">
        <v>150</v>
      </c>
      <c r="S219" s="54">
        <v>0</v>
      </c>
      <c r="T219" s="45">
        <v>111.82</v>
      </c>
      <c r="U219" s="45">
        <v>100.3</v>
      </c>
      <c r="V219" s="45">
        <v>25.2</v>
      </c>
      <c r="X219" s="57" t="str">
        <f t="shared" si="43"/>
        <v>030</v>
      </c>
    </row>
    <row r="220" spans="1:24" x14ac:dyDescent="0.35">
      <c r="A220" s="37">
        <v>203</v>
      </c>
      <c r="B220" s="12">
        <v>300</v>
      </c>
      <c r="C220" s="12">
        <v>125</v>
      </c>
      <c r="D220" s="12">
        <v>17.5</v>
      </c>
      <c r="E220" s="55" t="s">
        <v>125</v>
      </c>
      <c r="F220" s="53">
        <v>0</v>
      </c>
      <c r="G220" s="53">
        <f t="shared" si="40"/>
        <v>117.78</v>
      </c>
      <c r="H220" s="53">
        <f t="shared" si="41"/>
        <v>103.31</v>
      </c>
      <c r="I220" s="53">
        <f t="shared" si="42"/>
        <v>25.63</v>
      </c>
      <c r="J220" s="42">
        <f t="shared" si="44"/>
        <v>92.15</v>
      </c>
      <c r="K220" s="43">
        <f t="shared" si="45"/>
        <v>77.680000000000007</v>
      </c>
      <c r="L220" s="43">
        <f t="shared" si="46"/>
        <v>18.627703398558186</v>
      </c>
      <c r="M220" s="43"/>
      <c r="N220" s="43">
        <f t="shared" si="47"/>
        <v>26.948077589456741</v>
      </c>
      <c r="O220" s="38"/>
      <c r="Q220" s="37">
        <v>203</v>
      </c>
      <c r="R220" s="63" t="s">
        <v>171</v>
      </c>
      <c r="S220" s="54">
        <v>0</v>
      </c>
      <c r="T220" s="60">
        <v>132.68</v>
      </c>
      <c r="U220" s="45">
        <v>125.95</v>
      </c>
      <c r="V220" s="45">
        <v>25.59</v>
      </c>
      <c r="X220" s="57" t="str">
        <f t="shared" si="43"/>
        <v>0353</v>
      </c>
    </row>
    <row r="221" spans="1:24" x14ac:dyDescent="0.35">
      <c r="A221" s="37">
        <v>204</v>
      </c>
      <c r="B221" s="12">
        <v>300</v>
      </c>
      <c r="C221" s="12">
        <v>125</v>
      </c>
      <c r="D221" s="12">
        <v>22.5</v>
      </c>
      <c r="E221" s="55" t="s">
        <v>178</v>
      </c>
      <c r="F221" s="53">
        <v>0</v>
      </c>
      <c r="G221" s="53">
        <f t="shared" si="40"/>
        <v>108.21</v>
      </c>
      <c r="H221" s="53">
        <f t="shared" si="41"/>
        <v>95.52</v>
      </c>
      <c r="I221" s="53">
        <f t="shared" si="42"/>
        <v>25.51</v>
      </c>
      <c r="J221" s="13">
        <f t="shared" si="44"/>
        <v>82.699999999999989</v>
      </c>
      <c r="K221" s="7">
        <f t="shared" si="45"/>
        <v>70.009999999999991</v>
      </c>
      <c r="L221" s="7">
        <f t="shared" si="46"/>
        <v>18.12598200257106</v>
      </c>
      <c r="M221" s="7"/>
      <c r="N221" s="7">
        <f t="shared" si="47"/>
        <v>26.222253969761461</v>
      </c>
      <c r="O221" s="58"/>
      <c r="Q221" s="62">
        <v>204</v>
      </c>
      <c r="R221" s="47" t="s">
        <v>182</v>
      </c>
      <c r="S221" s="54">
        <v>0</v>
      </c>
      <c r="T221" s="61">
        <v>131.04</v>
      </c>
      <c r="U221" s="59">
        <v>118.33</v>
      </c>
      <c r="V221" s="45">
        <v>25.5</v>
      </c>
      <c r="X221" s="57" t="str">
        <f t="shared" si="43"/>
        <v>547</v>
      </c>
    </row>
    <row r="222" spans="1:24" x14ac:dyDescent="0.35">
      <c r="A222" s="37">
        <v>205</v>
      </c>
      <c r="B222" s="12">
        <v>300</v>
      </c>
      <c r="C222" s="12">
        <v>125</v>
      </c>
      <c r="D222" s="12">
        <v>27.5</v>
      </c>
      <c r="E222" s="55" t="s">
        <v>251</v>
      </c>
      <c r="F222" s="53">
        <v>0</v>
      </c>
      <c r="G222" s="53">
        <f t="shared" si="40"/>
        <v>153.1</v>
      </c>
      <c r="H222" s="53">
        <f t="shared" si="41"/>
        <v>132.34</v>
      </c>
      <c r="I222" s="53">
        <f t="shared" si="42"/>
        <v>25.45</v>
      </c>
      <c r="J222" s="13">
        <f t="shared" si="44"/>
        <v>127.64999999999999</v>
      </c>
      <c r="K222" s="7">
        <f t="shared" si="45"/>
        <v>106.89</v>
      </c>
      <c r="L222" s="7">
        <f t="shared" si="46"/>
        <v>19.421835531855169</v>
      </c>
      <c r="M222" s="7"/>
      <c r="N222" s="7">
        <f t="shared" si="47"/>
        <v>28.09692207589109</v>
      </c>
      <c r="O222" s="58"/>
      <c r="Q222" s="62">
        <v>205</v>
      </c>
      <c r="R222" s="47" t="s">
        <v>148</v>
      </c>
      <c r="S222" s="54">
        <v>0</v>
      </c>
      <c r="T222" s="21">
        <v>164.14</v>
      </c>
      <c r="U222" s="59">
        <v>143.02000000000001</v>
      </c>
      <c r="V222" s="45">
        <v>27.37</v>
      </c>
      <c r="X222" s="57" t="str">
        <f t="shared" si="43"/>
        <v>83</v>
      </c>
    </row>
    <row r="223" spans="1:24" x14ac:dyDescent="0.35">
      <c r="T223" s="3" t="s">
        <v>257</v>
      </c>
    </row>
  </sheetData>
  <mergeCells count="5">
    <mergeCell ref="D1:K1"/>
    <mergeCell ref="D2:K2"/>
    <mergeCell ref="H7:L7"/>
    <mergeCell ref="N7:AA7"/>
    <mergeCell ref="A7:C7"/>
  </mergeCells>
  <pageMargins left="0.75" right="0.75" top="1" bottom="1" header="0.5" footer="0.5"/>
  <pageSetup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Soil Template</vt:lpstr>
    </vt:vector>
  </TitlesOfParts>
  <Manager/>
  <Company>Princeton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Trenton Franz</dc:creator>
  <cp:keywords/>
  <dc:description/>
  <cp:lastModifiedBy>Sophia Becker</cp:lastModifiedBy>
  <cp:revision/>
  <dcterms:created xsi:type="dcterms:W3CDTF">2011-01-07T15:20:23Z</dcterms:created>
  <dcterms:modified xsi:type="dcterms:W3CDTF">2024-01-09T23:08:45Z</dcterms:modified>
  <cp:category/>
  <cp:contentStatus/>
</cp:coreProperties>
</file>