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015" activeTab="1"/>
  </bookViews>
  <sheets>
    <sheet name="материалы" sheetId="1" r:id="rId1"/>
    <sheet name="Грунт_Леб_Сухая_Яковл_Горелый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15" i="2" l="1"/>
  <c r="X13" i="2"/>
  <c r="X8" i="2"/>
  <c r="X9" i="2"/>
  <c r="X10" i="2"/>
  <c r="X11" i="2"/>
  <c r="X12" i="2"/>
  <c r="X7" i="2"/>
  <c r="I14" i="2"/>
  <c r="I11" i="2"/>
  <c r="I12" i="2"/>
  <c r="I13" i="2"/>
  <c r="I10" i="2"/>
  <c r="O26" i="2"/>
  <c r="O25" i="2"/>
  <c r="N26" i="2"/>
  <c r="N25" i="2"/>
  <c r="I32" i="2"/>
  <c r="J32" i="2" s="1"/>
  <c r="J31" i="2"/>
  <c r="I31" i="2"/>
  <c r="L128" i="1"/>
  <c r="H121" i="1"/>
  <c r="H126" i="1"/>
  <c r="H128" i="1"/>
  <c r="G128" i="1"/>
  <c r="J131" i="1"/>
  <c r="T7" i="1"/>
  <c r="M136" i="1"/>
  <c r="J136" i="1"/>
  <c r="I140" i="1"/>
  <c r="H140" i="1"/>
  <c r="H131" i="1"/>
  <c r="H132" i="1"/>
  <c r="H133" i="1"/>
  <c r="H134" i="1"/>
  <c r="H135" i="1"/>
  <c r="H136" i="1"/>
  <c r="H130" i="1"/>
  <c r="G121" i="1"/>
  <c r="G122" i="1"/>
  <c r="G123" i="1"/>
  <c r="G124" i="1"/>
  <c r="G125" i="1"/>
  <c r="G126" i="1"/>
  <c r="G120" i="1"/>
  <c r="P8" i="1"/>
  <c r="P9" i="1"/>
  <c r="P10" i="1"/>
  <c r="P7" i="1"/>
  <c r="D115" i="1"/>
  <c r="H80" i="1"/>
  <c r="H81" i="1"/>
  <c r="H82" i="1"/>
  <c r="H83" i="1"/>
  <c r="H84" i="1"/>
  <c r="I84" i="1" s="1"/>
  <c r="H85" i="1"/>
  <c r="H79" i="1"/>
  <c r="F80" i="1"/>
  <c r="F81" i="1"/>
  <c r="I81" i="1" s="1"/>
  <c r="F82" i="1"/>
  <c r="I82" i="1" s="1"/>
  <c r="F83" i="1"/>
  <c r="F84" i="1"/>
  <c r="F85" i="1"/>
  <c r="F79" i="1"/>
  <c r="F87" i="1" s="1"/>
  <c r="D80" i="1"/>
  <c r="D81" i="1"/>
  <c r="D82" i="1"/>
  <c r="D83" i="1"/>
  <c r="D84" i="1"/>
  <c r="D85" i="1"/>
  <c r="D79" i="1"/>
  <c r="I85" i="1"/>
  <c r="I80" i="1"/>
  <c r="C87" i="1"/>
  <c r="G87" i="1"/>
  <c r="E87" i="1"/>
  <c r="H66" i="1"/>
  <c r="H67" i="1"/>
  <c r="H68" i="1"/>
  <c r="H69" i="1"/>
  <c r="H70" i="1"/>
  <c r="H71" i="1"/>
  <c r="H65" i="1"/>
  <c r="I71" i="1"/>
  <c r="F66" i="1"/>
  <c r="F67" i="1"/>
  <c r="F68" i="1"/>
  <c r="F69" i="1"/>
  <c r="I69" i="1" s="1"/>
  <c r="F70" i="1"/>
  <c r="F71" i="1"/>
  <c r="F65" i="1"/>
  <c r="D66" i="1"/>
  <c r="D67" i="1"/>
  <c r="D68" i="1"/>
  <c r="D69" i="1"/>
  <c r="D70" i="1"/>
  <c r="D71" i="1"/>
  <c r="D65" i="1"/>
  <c r="E73" i="1"/>
  <c r="G73" i="1"/>
  <c r="C73" i="1"/>
  <c r="I67" i="1"/>
  <c r="I68" i="1"/>
  <c r="O8" i="1"/>
  <c r="N8" i="1"/>
  <c r="M8" i="1"/>
  <c r="O7" i="1"/>
  <c r="N7" i="1"/>
  <c r="M7" i="1"/>
  <c r="O10" i="1"/>
  <c r="O9" i="1"/>
  <c r="N10" i="1"/>
  <c r="N9" i="1"/>
  <c r="M10" i="1"/>
  <c r="M9" i="1"/>
  <c r="H87" i="1" l="1"/>
  <c r="I83" i="1"/>
  <c r="I79" i="1"/>
  <c r="D87" i="1"/>
  <c r="H73" i="1"/>
  <c r="I70" i="1"/>
  <c r="I66" i="1"/>
  <c r="F73" i="1"/>
  <c r="I65" i="1"/>
  <c r="D73" i="1"/>
</calcChain>
</file>

<file path=xl/sharedStrings.xml><?xml version="1.0" encoding="utf-8"?>
<sst xmlns="http://schemas.openxmlformats.org/spreadsheetml/2006/main" count="419" uniqueCount="135">
  <si>
    <t>Таблица 1. Гранулометрический состав грунта и содержание органических веществ на исследованных участках.</t>
  </si>
  <si>
    <t>Участки</t>
  </si>
  <si>
    <t>Содержание органических веществ, %</t>
  </si>
  <si>
    <t>Гранулометрический состав грунта, %</t>
  </si>
  <si>
    <t>Галечники и крупный гравий</t>
  </si>
  <si>
    <t>Гравий средний</t>
  </si>
  <si>
    <t>Гравий мелкий и псаммиты грубые</t>
  </si>
  <si>
    <t>Псаммиты средние</t>
  </si>
  <si>
    <t>Псаммиты мелкие</t>
  </si>
  <si>
    <t xml:space="preserve">Алевриты крупные </t>
  </si>
  <si>
    <t xml:space="preserve">Мелкоалевритные илы
</t>
  </si>
  <si>
    <t>Алевритово-глинистые илы</t>
  </si>
  <si>
    <t>Глинистые илы (пелиты)</t>
  </si>
  <si>
    <t>Диаметр частиц (мм)</t>
  </si>
  <si>
    <t>&gt; 5</t>
  </si>
  <si>
    <t>5 - 2</t>
  </si>
  <si>
    <t>2 - 0,5</t>
  </si>
  <si>
    <t>0,5 - 0,25</t>
  </si>
  <si>
    <t>0,25 - 0,1</t>
  </si>
  <si>
    <t>0,1 - 0,05</t>
  </si>
  <si>
    <t>0,05 - 0,01</t>
  </si>
  <si>
    <t>0,01 - 0,005</t>
  </si>
  <si>
    <t>&lt; 0,005</t>
  </si>
  <si>
    <t>1 (губа Лебяжья)</t>
  </si>
  <si>
    <r>
      <t>1,79</t>
    </r>
    <r>
      <rPr>
        <sz val="10"/>
        <rFont val="Arial Cyr"/>
        <charset val="204"/>
      </rPr>
      <t>±</t>
    </r>
    <r>
      <rPr>
        <sz val="10"/>
        <rFont val="Times New Roman"/>
        <family val="1"/>
        <charset val="204"/>
      </rPr>
      <t>0,13</t>
    </r>
  </si>
  <si>
    <t>2 (пролив Сухая Салма)</t>
  </si>
  <si>
    <t>3 (СГЛ о-ва Б. Горелый)</t>
  </si>
  <si>
    <r>
      <t>1,08</t>
    </r>
    <r>
      <rPr>
        <sz val="10"/>
        <rFont val="Arial Cyr"/>
        <charset val="204"/>
      </rPr>
      <t>±</t>
    </r>
    <r>
      <rPr>
        <sz val="10"/>
        <rFont val="Times New Roman"/>
        <family val="1"/>
        <charset val="204"/>
      </rPr>
      <t>0,06</t>
    </r>
  </si>
  <si>
    <t>4 (СГЛ о-ва Кишкин (губа Яковлева)</t>
  </si>
  <si>
    <r>
      <t>0,99</t>
    </r>
    <r>
      <rPr>
        <sz val="10"/>
        <rFont val="Arial Cyr"/>
        <charset val="204"/>
      </rPr>
      <t>±</t>
    </r>
    <r>
      <rPr>
        <sz val="10"/>
        <rFont val="Times New Roman"/>
        <family val="1"/>
        <charset val="204"/>
      </rPr>
      <t>0,04</t>
    </r>
  </si>
  <si>
    <t>Группы осадков</t>
  </si>
  <si>
    <t>Размеры частиц, мм</t>
  </si>
  <si>
    <t>M</t>
  </si>
  <si>
    <t>d</t>
  </si>
  <si>
    <t>Галечники</t>
  </si>
  <si>
    <t>100-10</t>
  </si>
  <si>
    <t>Гравий</t>
  </si>
  <si>
    <t>крупный</t>
  </si>
  <si>
    <t>10-5</t>
  </si>
  <si>
    <t>средний</t>
  </si>
  <si>
    <t>5-3</t>
  </si>
  <si>
    <t>мелкий</t>
  </si>
  <si>
    <t>3-1</t>
  </si>
  <si>
    <t>псаммиты</t>
  </si>
  <si>
    <t>грубые</t>
  </si>
  <si>
    <t>1-0,5</t>
  </si>
  <si>
    <t>средние</t>
  </si>
  <si>
    <t>0,5-0,25</t>
  </si>
  <si>
    <t>мелкие псаммиты,алевриты, пелиты</t>
  </si>
  <si>
    <t>&lt; 0,25</t>
  </si>
  <si>
    <t>НГЛ 2010</t>
  </si>
  <si>
    <t>размеры частиц, мм</t>
  </si>
  <si>
    <t>М</t>
  </si>
  <si>
    <t>S</t>
  </si>
  <si>
    <t>Гравий крупный</t>
  </si>
  <si>
    <t>5-2,5</t>
  </si>
  <si>
    <t>Гравий мелкий</t>
  </si>
  <si>
    <t>2,5-1</t>
  </si>
  <si>
    <t>Псаммиты грубые</t>
  </si>
  <si>
    <t>Псаммиты мелкие, алевриты, пелиты</t>
  </si>
  <si>
    <t>&lt;0,25</t>
  </si>
  <si>
    <t>Таблица 1.1. Гранулометрический состав грунта среднего горизонта литорали бухты Лебяжья.</t>
  </si>
  <si>
    <t>Название фракции</t>
  </si>
  <si>
    <t>повторности</t>
  </si>
  <si>
    <t>m</t>
  </si>
  <si>
    <t>стандартное отклонение</t>
  </si>
  <si>
    <t>доверительный интервал</t>
  </si>
  <si>
    <t>Вес,г</t>
  </si>
  <si>
    <t>доля,%</t>
  </si>
  <si>
    <t xml:space="preserve">5 - 2,5 </t>
  </si>
  <si>
    <t>Грави мелкий</t>
  </si>
  <si>
    <t>Псаммиты мелкие, алеврты, пелиты</t>
  </si>
  <si>
    <t>сумма</t>
  </si>
  <si>
    <t>Таблица 2.2. Гранулометрический состав грунта нижнего горизонта литорали бухты Лебяжья.</t>
  </si>
  <si>
    <t>-</t>
  </si>
  <si>
    <t>название фракции</t>
  </si>
  <si>
    <t>размеры частицы, мм</t>
  </si>
  <si>
    <t>НГЛ</t>
  </si>
  <si>
    <t>вес, г</t>
  </si>
  <si>
    <t>доля, %</t>
  </si>
  <si>
    <t>Псаммиты мелкие, алевриты, пеллиты</t>
  </si>
  <si>
    <t>Всего</t>
  </si>
  <si>
    <t>СГЛ</t>
  </si>
  <si>
    <t>средняя</t>
  </si>
  <si>
    <t>млкий песок</t>
  </si>
  <si>
    <t>алевр-пел</t>
  </si>
  <si>
    <t xml:space="preserve">Таблица 2. Средние характеристики гранулометрического состава донных отложений </t>
  </si>
  <si>
    <t>на среднем горизонте литорали в г. Лебяжья</t>
  </si>
  <si>
    <t>псаммиты мелкие, алевриты, пелиты</t>
  </si>
  <si>
    <t>М - доля фракции, %; d - доверительный интервал (погрешность)</t>
  </si>
  <si>
    <t xml:space="preserve">Таблица 3. Средние характеристики гранулометрического состава донных отложений </t>
  </si>
  <si>
    <t>на нижнем горизонте литорали в г. Лебяжья</t>
  </si>
  <si>
    <t>средний мелкий песок</t>
  </si>
  <si>
    <t>участок</t>
  </si>
  <si>
    <t>содержание органических в-в в грунте, %</t>
  </si>
  <si>
    <t>гранулометрический состав грунта , %</t>
  </si>
  <si>
    <t>гравий</t>
  </si>
  <si>
    <t>крупный песок</t>
  </si>
  <si>
    <t>средний, мелкий песок</t>
  </si>
  <si>
    <t>алевриты, пеллиты</t>
  </si>
  <si>
    <t>среднее</t>
  </si>
  <si>
    <t>10-1</t>
  </si>
  <si>
    <t>мелкие</t>
  </si>
  <si>
    <t>Алевриты и пелиты</t>
  </si>
  <si>
    <t>0,25-0,1</t>
  </si>
  <si>
    <t>&lt;0,1</t>
  </si>
  <si>
    <t>&gt;10</t>
  </si>
  <si>
    <t>1 (губа Лебяжья, СГЛ)</t>
  </si>
  <si>
    <t>Лебяжья_итог</t>
  </si>
  <si>
    <t>Мартынов</t>
  </si>
  <si>
    <t>Студенты</t>
  </si>
  <si>
    <t>мелк_песок</t>
  </si>
  <si>
    <t>алевр_пелиты</t>
  </si>
  <si>
    <t>1 (губа Лебяжья, НГЛ)</t>
  </si>
  <si>
    <t>При расчетах учла работу Малинина - там в Лебяжке в СГЛ и НГЛ алевриты и пелины 39,5% и 37,2% от фракции 1 мм и меньше.</t>
  </si>
  <si>
    <t>Касаткина</t>
  </si>
  <si>
    <t>Горелый</t>
  </si>
  <si>
    <t>Яковлева</t>
  </si>
  <si>
    <t>Итог</t>
  </si>
  <si>
    <r>
      <t>Табл.2.</t>
    </r>
    <r>
      <rPr>
        <b/>
        <sz val="16"/>
        <color indexed="8"/>
        <rFont val="Times New Roman"/>
        <family val="1"/>
        <charset val="204"/>
      </rPr>
      <t xml:space="preserve"> Средние характеристики гранулометрического состава донных </t>
    </r>
  </si>
  <si>
    <t>отложений на исследуемых участках.</t>
  </si>
  <si>
    <t>Клющиха</t>
  </si>
  <si>
    <t>Сухая салма</t>
  </si>
  <si>
    <t>2008 год</t>
  </si>
  <si>
    <t>2009 год</t>
  </si>
  <si>
    <t>10−1</t>
  </si>
  <si>
    <t>алевриты, пелиты</t>
  </si>
  <si>
    <t>&lt; 0,1</t>
  </si>
  <si>
    <t>Медведчук</t>
  </si>
  <si>
    <t>2 (пролив Сухая Салма, НГЛ)</t>
  </si>
  <si>
    <t>5(бухта Клющиха, НГЛ)</t>
  </si>
  <si>
    <t>Клющиха, Среднее за 2 года</t>
  </si>
  <si>
    <r>
      <t>1,79</t>
    </r>
    <r>
      <rPr>
        <sz val="12"/>
        <rFont val="Arial Cyr"/>
        <charset val="204"/>
      </rPr>
      <t>±</t>
    </r>
    <r>
      <rPr>
        <sz val="12"/>
        <rFont val="Times New Roman"/>
        <family val="1"/>
        <charset val="204"/>
      </rPr>
      <t>0,13</t>
    </r>
  </si>
  <si>
    <r>
      <t>1,08</t>
    </r>
    <r>
      <rPr>
        <sz val="12"/>
        <rFont val="Arial Cyr"/>
        <charset val="204"/>
      </rPr>
      <t>±</t>
    </r>
    <r>
      <rPr>
        <sz val="12"/>
        <rFont val="Times New Roman"/>
        <family val="1"/>
        <charset val="204"/>
      </rPr>
      <t>0,06</t>
    </r>
  </si>
  <si>
    <r>
      <t>0,99</t>
    </r>
    <r>
      <rPr>
        <sz val="12"/>
        <rFont val="Arial Cyr"/>
        <charset val="204"/>
      </rPr>
      <t>±</t>
    </r>
    <r>
      <rPr>
        <sz val="12"/>
        <rFont val="Times New Roman"/>
        <family val="1"/>
        <charset val="204"/>
      </rPr>
      <t>0,04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</si>
</sst>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3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b/>
      <sz val="14"/>
      <name val="Arial Cyr"/>
      <charset val="204"/>
    </font>
    <font>
      <b/>
      <sz val="12"/>
      <name val="Arial Cyr"/>
      <family val="2"/>
      <charset val="204"/>
    </font>
    <font>
      <sz val="14"/>
      <name val="Arial Cyr"/>
      <family val="2"/>
      <charset val="204"/>
    </font>
    <font>
      <b/>
      <i/>
      <sz val="16"/>
      <color indexed="8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sz val="16"/>
      <color indexed="8"/>
      <name val="Times New Roman"/>
      <family val="1"/>
      <charset val="204"/>
    </font>
    <font>
      <sz val="12"/>
      <name val="Arial Cyr"/>
      <charset val="204"/>
    </font>
    <font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0" fillId="0" borderId="1" xfId="0" applyBorder="1"/>
    <xf numFmtId="164" fontId="0" fillId="0" borderId="1" xfId="0" applyNumberFormat="1" applyBorder="1"/>
    <xf numFmtId="2" fontId="0" fillId="0" borderId="0" xfId="0" applyNumberFormat="1"/>
    <xf numFmtId="0" fontId="0" fillId="0" borderId="1" xfId="0" applyBorder="1" applyAlignment="1">
      <alignment wrapText="1"/>
    </xf>
    <xf numFmtId="49" fontId="0" fillId="0" borderId="1" xfId="0" applyNumberFormat="1" applyBorder="1"/>
    <xf numFmtId="0" fontId="1" fillId="0" borderId="0" xfId="0" applyFont="1" applyFill="1" applyBorder="1" applyAlignment="1">
      <alignment horizontal="center" vertical="center" wrapText="1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/>
    <xf numFmtId="49" fontId="5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165" fontId="0" fillId="0" borderId="0" xfId="0" applyNumberFormat="1"/>
    <xf numFmtId="165" fontId="0" fillId="3" borderId="0" xfId="0" applyNumberFormat="1" applyFill="1"/>
    <xf numFmtId="0" fontId="0" fillId="4" borderId="0" xfId="0" applyFill="1"/>
    <xf numFmtId="0" fontId="1" fillId="4" borderId="0" xfId="0" applyFont="1" applyFill="1" applyBorder="1" applyAlignment="1">
      <alignment horizontal="left" vertical="center"/>
    </xf>
    <xf numFmtId="0" fontId="0" fillId="3" borderId="0" xfId="0" applyFill="1"/>
    <xf numFmtId="0" fontId="8" fillId="0" borderId="0" xfId="0" applyFont="1"/>
    <xf numFmtId="0" fontId="10" fillId="0" borderId="0" xfId="0" applyFont="1"/>
    <xf numFmtId="0" fontId="9" fillId="0" borderId="0" xfId="0" applyFont="1"/>
    <xf numFmtId="0" fontId="9" fillId="0" borderId="18" xfId="0" applyFont="1" applyBorder="1" applyAlignment="1">
      <alignment wrapText="1"/>
    </xf>
    <xf numFmtId="0" fontId="9" fillId="0" borderId="18" xfId="0" applyFont="1" applyBorder="1" applyAlignment="1">
      <alignment horizontal="center" wrapText="1"/>
    </xf>
    <xf numFmtId="0" fontId="9" fillId="0" borderId="18" xfId="0" applyFont="1" applyBorder="1" applyAlignment="1">
      <alignment horizontal="right" wrapText="1"/>
    </xf>
    <xf numFmtId="0" fontId="9" fillId="0" borderId="18" xfId="0" applyFont="1" applyBorder="1" applyAlignment="1">
      <alignment horizontal="right"/>
    </xf>
    <xf numFmtId="16" fontId="9" fillId="0" borderId="18" xfId="0" applyNumberFormat="1" applyFont="1" applyBorder="1" applyAlignment="1">
      <alignment horizontal="center" wrapText="1"/>
    </xf>
    <xf numFmtId="0" fontId="9" fillId="0" borderId="11" xfId="0" applyFont="1" applyBorder="1" applyAlignment="1">
      <alignment horizontal="center" wrapText="1"/>
    </xf>
    <xf numFmtId="0" fontId="9" fillId="0" borderId="20" xfId="0" applyFont="1" applyBorder="1" applyAlignment="1">
      <alignment horizont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wrapText="1"/>
    </xf>
    <xf numFmtId="0" fontId="9" fillId="0" borderId="22" xfId="0" applyFont="1" applyBorder="1" applyAlignment="1">
      <alignment horizontal="center" wrapText="1"/>
    </xf>
    <xf numFmtId="0" fontId="9" fillId="0" borderId="8" xfId="0" applyFont="1" applyBorder="1" applyAlignment="1">
      <alignment horizontal="center" wrapText="1"/>
    </xf>
    <xf numFmtId="0" fontId="9" fillId="0" borderId="9" xfId="0" applyFont="1" applyBorder="1" applyAlignment="1">
      <alignment horizontal="center" wrapText="1"/>
    </xf>
    <xf numFmtId="0" fontId="9" fillId="0" borderId="14" xfId="0" applyFont="1" applyBorder="1" applyAlignment="1">
      <alignment horizontal="center" wrapText="1"/>
    </xf>
    <xf numFmtId="0" fontId="9" fillId="0" borderId="15" xfId="0" applyFont="1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9" fillId="0" borderId="10" xfId="0" applyFont="1" applyBorder="1" applyAlignment="1">
      <alignment horizontal="center" wrapText="1"/>
    </xf>
    <xf numFmtId="0" fontId="9" fillId="0" borderId="16" xfId="0" applyFont="1" applyBorder="1" applyAlignment="1">
      <alignment horizontal="center" wrapText="1"/>
    </xf>
    <xf numFmtId="0" fontId="9" fillId="0" borderId="19" xfId="0" applyFont="1" applyBorder="1" applyAlignment="1">
      <alignment horizontal="center" wrapText="1"/>
    </xf>
    <xf numFmtId="0" fontId="9" fillId="0" borderId="12" xfId="0" applyFont="1" applyBorder="1" applyAlignment="1">
      <alignment horizontal="center" wrapText="1"/>
    </xf>
    <xf numFmtId="0" fontId="9" fillId="0" borderId="13" xfId="0" applyFont="1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165" fontId="12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165" fontId="12" fillId="0" borderId="1" xfId="0" applyNumberFormat="1" applyFont="1" applyFill="1" applyBorder="1" applyAlignment="1">
      <alignment horizontal="center" vertical="center" wrapText="1"/>
    </xf>
    <xf numFmtId="165" fontId="4" fillId="0" borderId="1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6"/>
  <sheetViews>
    <sheetView topLeftCell="A16" workbookViewId="0">
      <selection activeCell="A158" sqref="A158:I166"/>
    </sheetView>
  </sheetViews>
  <sheetFormatPr defaultRowHeight="15" x14ac:dyDescent="0.25"/>
  <cols>
    <col min="1" max="1" width="30" customWidth="1"/>
    <col min="2" max="2" width="22.28515625" customWidth="1"/>
    <col min="3" max="3" width="10.140625" customWidth="1"/>
    <col min="4" max="4" width="10" customWidth="1"/>
    <col min="8" max="8" width="9.7109375" customWidth="1"/>
    <col min="9" max="9" width="15.7109375" customWidth="1"/>
    <col min="10" max="10" width="12.140625" customWidth="1"/>
    <col min="11" max="11" width="10.85546875" customWidth="1"/>
  </cols>
  <sheetData>
    <row r="1" spans="1:20" x14ac:dyDescent="0.25">
      <c r="A1" t="s">
        <v>0</v>
      </c>
    </row>
    <row r="2" spans="1:20" x14ac:dyDescent="0.25">
      <c r="A2" s="26" t="s">
        <v>109</v>
      </c>
    </row>
    <row r="3" spans="1:20" x14ac:dyDescent="0.25">
      <c r="A3" s="70" t="s">
        <v>1</v>
      </c>
      <c r="B3" s="71" t="s">
        <v>2</v>
      </c>
      <c r="C3" s="73" t="s">
        <v>3</v>
      </c>
      <c r="D3" s="74"/>
      <c r="E3" s="74"/>
      <c r="F3" s="74"/>
      <c r="G3" s="74"/>
      <c r="H3" s="74"/>
      <c r="I3" s="74"/>
      <c r="J3" s="74"/>
      <c r="K3" s="75"/>
    </row>
    <row r="4" spans="1:20" ht="51" x14ac:dyDescent="0.25">
      <c r="A4" s="70"/>
      <c r="B4" s="72"/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2" t="s">
        <v>9</v>
      </c>
      <c r="I4" s="1" t="s">
        <v>10</v>
      </c>
      <c r="J4" s="1" t="s">
        <v>11</v>
      </c>
      <c r="K4" s="1" t="s">
        <v>12</v>
      </c>
      <c r="M4" t="s">
        <v>60</v>
      </c>
      <c r="N4" s="16" t="s">
        <v>84</v>
      </c>
      <c r="O4" s="16" t="s">
        <v>85</v>
      </c>
      <c r="P4" s="16" t="s">
        <v>92</v>
      </c>
    </row>
    <row r="5" spans="1:20" x14ac:dyDescent="0.25">
      <c r="A5" s="70"/>
      <c r="B5" s="3"/>
      <c r="C5" s="73" t="s">
        <v>13</v>
      </c>
      <c r="D5" s="74"/>
      <c r="E5" s="74"/>
      <c r="F5" s="74"/>
      <c r="G5" s="74"/>
      <c r="H5" s="74"/>
      <c r="I5" s="74"/>
      <c r="J5" s="74"/>
      <c r="K5" s="75"/>
    </row>
    <row r="6" spans="1:20" x14ac:dyDescent="0.25">
      <c r="A6" s="70"/>
      <c r="B6" s="4"/>
      <c r="C6" s="5" t="s">
        <v>14</v>
      </c>
      <c r="D6" s="6" t="s">
        <v>15</v>
      </c>
      <c r="E6" s="6" t="s">
        <v>16</v>
      </c>
      <c r="F6" s="6" t="s">
        <v>17</v>
      </c>
      <c r="G6" s="7" t="s">
        <v>18</v>
      </c>
      <c r="H6" s="6" t="s">
        <v>19</v>
      </c>
      <c r="I6" s="6" t="s">
        <v>20</v>
      </c>
      <c r="J6" s="6" t="s">
        <v>21</v>
      </c>
      <c r="K6" s="6" t="s">
        <v>22</v>
      </c>
    </row>
    <row r="7" spans="1:20" x14ac:dyDescent="0.25">
      <c r="A7" s="8" t="s">
        <v>23</v>
      </c>
      <c r="B7" s="9" t="s">
        <v>24</v>
      </c>
      <c r="C7" s="9">
        <v>15.951821386603996</v>
      </c>
      <c r="D7" s="9">
        <v>16.204465334900117</v>
      </c>
      <c r="E7" s="9">
        <v>17.293277258952315</v>
      </c>
      <c r="F7" s="9">
        <v>18.472694662626012</v>
      </c>
      <c r="G7" s="9">
        <v>13.703376471978158</v>
      </c>
      <c r="H7" s="9">
        <v>7.9448904769785189</v>
      </c>
      <c r="I7" s="9">
        <v>4.7091532645363579</v>
      </c>
      <c r="J7" s="9">
        <v>3.2646277232675427</v>
      </c>
      <c r="K7" s="9">
        <v>2.4556934201569907</v>
      </c>
      <c r="M7" s="13">
        <f t="shared" ref="M7:M8" si="0">SUM(G7:K7)</f>
        <v>32.077741356917571</v>
      </c>
      <c r="N7" s="13">
        <f t="shared" ref="N7:N8" si="1">SUM(G7)</f>
        <v>13.703376471978158</v>
      </c>
      <c r="O7" s="13">
        <f t="shared" ref="O7:O8" si="2">SUM(H7:K7)</f>
        <v>18.374364884939411</v>
      </c>
      <c r="P7" s="13">
        <f>SUM(F7:G7)</f>
        <v>32.176071134604172</v>
      </c>
      <c r="T7">
        <f>N7/O7</f>
        <v>0.74578776234111699</v>
      </c>
    </row>
    <row r="8" spans="1:20" x14ac:dyDescent="0.25">
      <c r="A8" s="8" t="s">
        <v>25</v>
      </c>
      <c r="B8" s="4"/>
      <c r="C8" s="5"/>
      <c r="D8" s="6"/>
      <c r="E8" s="6"/>
      <c r="F8" s="6"/>
      <c r="G8" s="7"/>
      <c r="H8" s="6"/>
      <c r="I8" s="6"/>
      <c r="J8" s="6"/>
      <c r="K8" s="6"/>
      <c r="M8" s="13">
        <f t="shared" si="0"/>
        <v>0</v>
      </c>
      <c r="N8" s="13">
        <f t="shared" si="1"/>
        <v>0</v>
      </c>
      <c r="O8" s="13">
        <f t="shared" si="2"/>
        <v>0</v>
      </c>
      <c r="P8" s="13">
        <f t="shared" ref="P8:P10" si="3">SUM(F8:G8)</f>
        <v>0</v>
      </c>
    </row>
    <row r="9" spans="1:20" x14ac:dyDescent="0.25">
      <c r="A9" s="8" t="s">
        <v>26</v>
      </c>
      <c r="B9" s="9" t="s">
        <v>27</v>
      </c>
      <c r="C9" s="9">
        <v>5.7664617887483338</v>
      </c>
      <c r="D9" s="9">
        <v>2.0640453836056762</v>
      </c>
      <c r="E9" s="9">
        <v>5.0325306085750894</v>
      </c>
      <c r="F9" s="9">
        <v>9.5452913706389921</v>
      </c>
      <c r="G9" s="9">
        <v>39.155585800412069</v>
      </c>
      <c r="H9" s="9">
        <v>17.021860785897893</v>
      </c>
      <c r="I9" s="9">
        <v>9.0511370015256869</v>
      </c>
      <c r="J9" s="9">
        <v>6.5201330871059922</v>
      </c>
      <c r="K9" s="9">
        <v>5.8429541734902637</v>
      </c>
      <c r="M9" s="13">
        <f>SUM(G9:K9)</f>
        <v>77.591670848431903</v>
      </c>
      <c r="N9" s="13">
        <f>SUM(G9)</f>
        <v>39.155585800412069</v>
      </c>
      <c r="O9" s="13">
        <f>SUM(H9:K9)</f>
        <v>38.436085048019834</v>
      </c>
      <c r="P9" s="13">
        <f t="shared" si="3"/>
        <v>48.700877171051062</v>
      </c>
    </row>
    <row r="10" spans="1:20" x14ac:dyDescent="0.25">
      <c r="A10" s="8" t="s">
        <v>28</v>
      </c>
      <c r="B10" s="9" t="s">
        <v>29</v>
      </c>
      <c r="C10" s="9">
        <v>0.98238639468921052</v>
      </c>
      <c r="D10" s="9">
        <v>1.2120684091333545</v>
      </c>
      <c r="E10" s="9">
        <v>13.494867754695875</v>
      </c>
      <c r="F10" s="9">
        <v>32.493244466176421</v>
      </c>
      <c r="G10" s="9">
        <v>39.95419334951189</v>
      </c>
      <c r="H10" s="9">
        <v>3.6088515781928154</v>
      </c>
      <c r="I10" s="9">
        <v>3.3797403277882228</v>
      </c>
      <c r="J10" s="9">
        <v>2.6930900501304635</v>
      </c>
      <c r="K10" s="9">
        <v>2.1815576696817471</v>
      </c>
      <c r="M10" s="13">
        <f>SUM(G10:K10)</f>
        <v>51.817432975305131</v>
      </c>
      <c r="N10" s="13">
        <f>SUM(G10)</f>
        <v>39.95419334951189</v>
      </c>
      <c r="O10" s="13">
        <f>SUM(H10:K10)</f>
        <v>11.863239625793248</v>
      </c>
      <c r="P10" s="13">
        <f t="shared" si="3"/>
        <v>72.447437815688318</v>
      </c>
    </row>
    <row r="12" spans="1:20" x14ac:dyDescent="0.25">
      <c r="A12" s="27" t="s">
        <v>110</v>
      </c>
    </row>
    <row r="13" spans="1:20" x14ac:dyDescent="0.25">
      <c r="A13" s="10" t="s">
        <v>50</v>
      </c>
    </row>
    <row r="14" spans="1:20" x14ac:dyDescent="0.25">
      <c r="A14" t="s">
        <v>30</v>
      </c>
      <c r="C14" t="s">
        <v>31</v>
      </c>
      <c r="D14" t="s">
        <v>32</v>
      </c>
      <c r="E14" t="s">
        <v>33</v>
      </c>
    </row>
    <row r="15" spans="1:20" x14ac:dyDescent="0.25">
      <c r="A15" t="s">
        <v>34</v>
      </c>
      <c r="C15" t="s">
        <v>35</v>
      </c>
      <c r="D15">
        <v>1.7708983574686019</v>
      </c>
      <c r="E15">
        <v>2.6035154803054201</v>
      </c>
    </row>
    <row r="16" spans="1:20" x14ac:dyDescent="0.25">
      <c r="A16" t="s">
        <v>36</v>
      </c>
      <c r="B16" t="s">
        <v>37</v>
      </c>
      <c r="C16" t="s">
        <v>38</v>
      </c>
      <c r="D16">
        <v>0.67931435914931038</v>
      </c>
      <c r="E16">
        <v>0.33250827588999254</v>
      </c>
    </row>
    <row r="17" spans="1:9" x14ac:dyDescent="0.25">
      <c r="B17" t="s">
        <v>39</v>
      </c>
      <c r="C17" t="s">
        <v>40</v>
      </c>
      <c r="D17">
        <v>0.67965253074203336</v>
      </c>
      <c r="E17">
        <v>0.15086300488976315</v>
      </c>
    </row>
    <row r="18" spans="1:9" x14ac:dyDescent="0.25">
      <c r="B18" t="s">
        <v>41</v>
      </c>
      <c r="C18" t="s">
        <v>42</v>
      </c>
      <c r="D18">
        <v>2.6823165309924288</v>
      </c>
      <c r="E18">
        <v>0.77346008993483528</v>
      </c>
    </row>
    <row r="19" spans="1:9" x14ac:dyDescent="0.25">
      <c r="A19" t="s">
        <v>43</v>
      </c>
      <c r="B19" t="s">
        <v>44</v>
      </c>
      <c r="C19" t="s">
        <v>45</v>
      </c>
      <c r="D19">
        <v>3.112380923770024</v>
      </c>
      <c r="E19">
        <v>0.560526332146703</v>
      </c>
    </row>
    <row r="20" spans="1:9" x14ac:dyDescent="0.25">
      <c r="B20" t="s">
        <v>46</v>
      </c>
      <c r="C20" t="s">
        <v>47</v>
      </c>
      <c r="D20">
        <v>2.0756475201909823</v>
      </c>
      <c r="E20">
        <v>0.65055465008176006</v>
      </c>
    </row>
    <row r="21" spans="1:9" x14ac:dyDescent="0.25">
      <c r="A21" t="s">
        <v>48</v>
      </c>
      <c r="C21" t="s">
        <v>49</v>
      </c>
      <c r="D21">
        <v>88.999789777686615</v>
      </c>
      <c r="E21">
        <v>0.73264739281544466</v>
      </c>
    </row>
    <row r="23" spans="1:9" x14ac:dyDescent="0.25">
      <c r="A23">
        <v>2011</v>
      </c>
    </row>
    <row r="24" spans="1:9" x14ac:dyDescent="0.25">
      <c r="A24" s="11" t="s">
        <v>30</v>
      </c>
      <c r="B24" s="11" t="s">
        <v>51</v>
      </c>
      <c r="C24" s="12" t="s">
        <v>52</v>
      </c>
      <c r="D24" s="12" t="s">
        <v>53</v>
      </c>
      <c r="E24" s="12" t="s">
        <v>33</v>
      </c>
      <c r="I24" s="13"/>
    </row>
    <row r="25" spans="1:9" x14ac:dyDescent="0.25">
      <c r="A25" s="11" t="s">
        <v>34</v>
      </c>
      <c r="B25" s="11" t="s">
        <v>35</v>
      </c>
      <c r="C25" s="12">
        <v>17.042331217589041</v>
      </c>
      <c r="D25" s="12">
        <v>13.398047991296242</v>
      </c>
      <c r="E25" s="12">
        <v>9.4738505893083733</v>
      </c>
    </row>
    <row r="26" spans="1:9" x14ac:dyDescent="0.25">
      <c r="A26" s="11" t="s">
        <v>54</v>
      </c>
      <c r="B26" s="11" t="s">
        <v>38</v>
      </c>
      <c r="C26" s="12">
        <v>2.7673531323978442</v>
      </c>
      <c r="D26" s="12">
        <v>1.1788792523981351</v>
      </c>
      <c r="E26" s="12">
        <v>0.83359351357084877</v>
      </c>
    </row>
    <row r="27" spans="1:9" x14ac:dyDescent="0.25">
      <c r="A27" s="11" t="s">
        <v>5</v>
      </c>
      <c r="B27" s="11" t="s">
        <v>55</v>
      </c>
      <c r="C27" s="12">
        <v>2.8156442157476769</v>
      </c>
      <c r="D27" s="12">
        <v>1.0037243661989392</v>
      </c>
      <c r="E27" s="12">
        <v>0.70974030578143943</v>
      </c>
    </row>
    <row r="28" spans="1:9" x14ac:dyDescent="0.25">
      <c r="A28" s="11" t="s">
        <v>56</v>
      </c>
      <c r="B28" s="11" t="s">
        <v>57</v>
      </c>
      <c r="C28" s="12">
        <v>11.01941241008595</v>
      </c>
      <c r="D28" s="12">
        <v>9.5700960581850296</v>
      </c>
      <c r="E28" s="12">
        <v>6.7670798193492825</v>
      </c>
    </row>
    <row r="29" spans="1:9" x14ac:dyDescent="0.25">
      <c r="A29" s="11" t="s">
        <v>58</v>
      </c>
      <c r="B29" s="11" t="s">
        <v>45</v>
      </c>
      <c r="C29" s="12">
        <v>7.9114815551657758</v>
      </c>
      <c r="D29" s="12">
        <v>5.8597390884367258</v>
      </c>
      <c r="E29" s="12">
        <v>4.1434612454174866</v>
      </c>
    </row>
    <row r="30" spans="1:9" x14ac:dyDescent="0.25">
      <c r="A30" s="11" t="s">
        <v>7</v>
      </c>
      <c r="B30" s="11" t="s">
        <v>47</v>
      </c>
      <c r="C30" s="12">
        <v>22.151430922570086</v>
      </c>
      <c r="D30" s="12">
        <v>14.868376505805834</v>
      </c>
      <c r="E30" s="12">
        <v>10.513529852490048</v>
      </c>
    </row>
    <row r="31" spans="1:9" x14ac:dyDescent="0.25">
      <c r="A31" s="11" t="s">
        <v>59</v>
      </c>
      <c r="B31" s="11" t="s">
        <v>60</v>
      </c>
      <c r="C31" s="12">
        <v>36.292346546443618</v>
      </c>
      <c r="D31" s="12">
        <v>21.460526841772111</v>
      </c>
      <c r="E31" s="12">
        <v>15.174884057652982</v>
      </c>
    </row>
    <row r="34" spans="1:11" x14ac:dyDescent="0.25">
      <c r="A34">
        <v>2012</v>
      </c>
    </row>
    <row r="36" spans="1:11" x14ac:dyDescent="0.25">
      <c r="A36" t="s">
        <v>61</v>
      </c>
    </row>
    <row r="37" spans="1:11" x14ac:dyDescent="0.25">
      <c r="A37" t="s">
        <v>62</v>
      </c>
      <c r="B37" t="s">
        <v>51</v>
      </c>
      <c r="C37" t="s">
        <v>63</v>
      </c>
      <c r="I37" t="s">
        <v>64</v>
      </c>
      <c r="J37" t="s">
        <v>65</v>
      </c>
      <c r="K37" t="s">
        <v>66</v>
      </c>
    </row>
    <row r="38" spans="1:11" x14ac:dyDescent="0.25">
      <c r="C38">
        <v>1</v>
      </c>
      <c r="E38">
        <v>2</v>
      </c>
      <c r="G38">
        <v>3</v>
      </c>
    </row>
    <row r="39" spans="1:11" x14ac:dyDescent="0.25">
      <c r="C39" t="s">
        <v>67</v>
      </c>
      <c r="D39" t="s">
        <v>68</v>
      </c>
      <c r="E39" t="s">
        <v>67</v>
      </c>
      <c r="F39" t="s">
        <v>68</v>
      </c>
      <c r="G39" t="s">
        <v>67</v>
      </c>
      <c r="H39" t="s">
        <v>68</v>
      </c>
    </row>
    <row r="40" spans="1:11" x14ac:dyDescent="0.25">
      <c r="A40" t="s">
        <v>34</v>
      </c>
      <c r="B40" t="s">
        <v>35</v>
      </c>
      <c r="C40">
        <v>1.1399999999999999</v>
      </c>
      <c r="D40">
        <v>0.54542844839959803</v>
      </c>
      <c r="E40">
        <v>0.98</v>
      </c>
      <c r="F40">
        <v>0.81273843091723341</v>
      </c>
      <c r="G40">
        <v>3.71</v>
      </c>
      <c r="H40">
        <v>1.782026033911331</v>
      </c>
      <c r="I40">
        <v>1.0467309710760542</v>
      </c>
      <c r="J40">
        <v>0.65065949525142941</v>
      </c>
      <c r="K40">
        <v>0.73627700256772</v>
      </c>
    </row>
    <row r="41" spans="1:11" x14ac:dyDescent="0.25">
      <c r="A41" t="s">
        <v>54</v>
      </c>
      <c r="B41" t="s">
        <v>38</v>
      </c>
      <c r="C41">
        <v>3.33</v>
      </c>
      <c r="D41">
        <v>1.5932252045356683</v>
      </c>
      <c r="E41">
        <v>2.4500000000000002</v>
      </c>
      <c r="F41">
        <v>2.0318460772930838</v>
      </c>
      <c r="G41">
        <v>10.9</v>
      </c>
      <c r="H41">
        <v>5.2356020942408374</v>
      </c>
      <c r="I41">
        <v>2.9535577920231968</v>
      </c>
      <c r="J41">
        <v>1.9884395176790313</v>
      </c>
      <c r="K41">
        <v>2.2500897912788949</v>
      </c>
    </row>
    <row r="42" spans="1:11" x14ac:dyDescent="0.25">
      <c r="A42" t="s">
        <v>5</v>
      </c>
      <c r="B42" t="s">
        <v>69</v>
      </c>
      <c r="C42">
        <v>11.58</v>
      </c>
      <c r="D42">
        <v>5.5404047653222337</v>
      </c>
      <c r="E42">
        <v>1.36</v>
      </c>
      <c r="F42">
        <v>1.1278819041300381</v>
      </c>
      <c r="G42">
        <v>9.8800000000000008</v>
      </c>
      <c r="H42">
        <v>4.7456650175320627</v>
      </c>
      <c r="I42">
        <v>3.8046505623281113</v>
      </c>
      <c r="J42">
        <v>2.3519610230216479</v>
      </c>
      <c r="K42">
        <v>2.6614455407544946</v>
      </c>
    </row>
    <row r="43" spans="1:11" x14ac:dyDescent="0.25">
      <c r="A43" t="s">
        <v>70</v>
      </c>
      <c r="B43" t="s">
        <v>57</v>
      </c>
      <c r="C43">
        <v>27.85</v>
      </c>
      <c r="D43">
        <v>13.324721305200709</v>
      </c>
      <c r="E43">
        <v>9.01</v>
      </c>
      <c r="F43">
        <v>7.4722176148615027</v>
      </c>
      <c r="G43">
        <v>25.9</v>
      </c>
      <c r="H43">
        <v>12.440559104664009</v>
      </c>
      <c r="I43">
        <v>11.079166008242074</v>
      </c>
      <c r="J43">
        <v>3.1548364828620734</v>
      </c>
      <c r="K43">
        <v>3.5699679573497662</v>
      </c>
    </row>
    <row r="44" spans="1:11" x14ac:dyDescent="0.25">
      <c r="A44" t="s">
        <v>58</v>
      </c>
      <c r="B44" t="s">
        <v>45</v>
      </c>
      <c r="C44">
        <v>28.69</v>
      </c>
      <c r="D44">
        <v>13.726615951389887</v>
      </c>
      <c r="E44">
        <v>6.45</v>
      </c>
      <c r="F44">
        <v>5.3491457953226078</v>
      </c>
      <c r="G44">
        <v>40.47</v>
      </c>
      <c r="H44">
        <v>19.438974014121715</v>
      </c>
      <c r="I44">
        <v>12.838245253611404</v>
      </c>
      <c r="J44">
        <v>7.0867987611699848</v>
      </c>
      <c r="K44">
        <v>8.0193203784086418</v>
      </c>
    </row>
    <row r="45" spans="1:11" x14ac:dyDescent="0.25">
      <c r="A45" t="s">
        <v>7</v>
      </c>
      <c r="B45" t="s">
        <v>47</v>
      </c>
      <c r="C45">
        <v>34.96</v>
      </c>
      <c r="D45">
        <v>16.726472417587676</v>
      </c>
      <c r="E45">
        <v>6.97</v>
      </c>
      <c r="F45">
        <v>5.7803947586664455</v>
      </c>
      <c r="G45">
        <v>42.25</v>
      </c>
      <c r="H45">
        <v>20.293962246025266</v>
      </c>
      <c r="I45">
        <v>14.266943140759798</v>
      </c>
      <c r="J45">
        <v>7.5629275747034477</v>
      </c>
      <c r="K45">
        <v>8.55810095138572</v>
      </c>
    </row>
    <row r="46" spans="1:11" x14ac:dyDescent="0.25">
      <c r="A46" t="s">
        <v>71</v>
      </c>
      <c r="B46" t="s">
        <v>49</v>
      </c>
      <c r="C46">
        <v>101.46</v>
      </c>
      <c r="D46">
        <v>48.543131907564231</v>
      </c>
      <c r="E46">
        <v>93.36</v>
      </c>
      <c r="F46">
        <v>77.425775418809096</v>
      </c>
      <c r="G46">
        <v>75.08</v>
      </c>
      <c r="H46">
        <v>36.063211489504781</v>
      </c>
      <c r="I46">
        <v>54.010706271959371</v>
      </c>
      <c r="J46">
        <v>21.216413475752447</v>
      </c>
      <c r="K46">
        <v>24.008190817422911</v>
      </c>
    </row>
    <row r="47" spans="1:11" x14ac:dyDescent="0.25">
      <c r="B47" t="s">
        <v>72</v>
      </c>
      <c r="C47">
        <v>209.01</v>
      </c>
      <c r="D47">
        <v>100</v>
      </c>
      <c r="E47">
        <v>120.58</v>
      </c>
      <c r="F47">
        <v>100</v>
      </c>
      <c r="G47">
        <v>208.19</v>
      </c>
      <c r="H47">
        <v>100</v>
      </c>
    </row>
    <row r="48" spans="1:11" x14ac:dyDescent="0.25">
      <c r="A48" t="s">
        <v>73</v>
      </c>
    </row>
    <row r="49" spans="1:11" x14ac:dyDescent="0.25">
      <c r="A49" t="s">
        <v>62</v>
      </c>
      <c r="B49" t="s">
        <v>51</v>
      </c>
      <c r="C49" t="s">
        <v>63</v>
      </c>
      <c r="I49" t="s">
        <v>64</v>
      </c>
      <c r="J49" t="s">
        <v>65</v>
      </c>
      <c r="K49" t="s">
        <v>66</v>
      </c>
    </row>
    <row r="50" spans="1:11" x14ac:dyDescent="0.25">
      <c r="C50">
        <v>1</v>
      </c>
      <c r="E50">
        <v>2</v>
      </c>
      <c r="G50">
        <v>3</v>
      </c>
    </row>
    <row r="51" spans="1:11" x14ac:dyDescent="0.25">
      <c r="C51" t="s">
        <v>67</v>
      </c>
      <c r="D51" t="s">
        <v>68</v>
      </c>
      <c r="E51" t="s">
        <v>67</v>
      </c>
      <c r="F51" t="s">
        <v>68</v>
      </c>
      <c r="G51" t="s">
        <v>67</v>
      </c>
      <c r="H51" t="s">
        <v>68</v>
      </c>
    </row>
    <row r="52" spans="1:11" x14ac:dyDescent="0.25">
      <c r="A52" t="s">
        <v>34</v>
      </c>
      <c r="B52" t="s">
        <v>35</v>
      </c>
      <c r="C52">
        <v>4.03</v>
      </c>
      <c r="D52">
        <v>1.6621298358492123</v>
      </c>
      <c r="E52" t="s">
        <v>74</v>
      </c>
      <c r="F52">
        <v>0</v>
      </c>
      <c r="G52" t="s">
        <v>74</v>
      </c>
      <c r="H52">
        <v>0</v>
      </c>
      <c r="I52">
        <v>0.55404327861640412</v>
      </c>
      <c r="J52">
        <v>0.95963110815565111</v>
      </c>
      <c r="K52">
        <v>1.0859048719646425</v>
      </c>
    </row>
    <row r="53" spans="1:11" x14ac:dyDescent="0.25">
      <c r="A53" t="s">
        <v>54</v>
      </c>
      <c r="B53" t="s">
        <v>38</v>
      </c>
      <c r="C53">
        <v>12.08</v>
      </c>
      <c r="D53">
        <v>4.9822651158954052</v>
      </c>
      <c r="E53">
        <v>0.51</v>
      </c>
      <c r="F53">
        <v>0.80581450466108395</v>
      </c>
      <c r="G53">
        <v>0.49</v>
      </c>
      <c r="H53">
        <v>0.71407752841737093</v>
      </c>
      <c r="I53">
        <v>2.16738571632462</v>
      </c>
      <c r="J53">
        <v>2.4381885578844331</v>
      </c>
      <c r="K53">
        <v>2.7590193890897781</v>
      </c>
    </row>
    <row r="54" spans="1:11" x14ac:dyDescent="0.25">
      <c r="A54" t="s">
        <v>5</v>
      </c>
      <c r="B54" t="s">
        <v>69</v>
      </c>
      <c r="C54">
        <v>22.28</v>
      </c>
      <c r="D54">
        <v>9.1891446011713267</v>
      </c>
      <c r="E54">
        <v>1.07</v>
      </c>
      <c r="F54">
        <v>1.6906304313477643</v>
      </c>
      <c r="G54">
        <v>1</v>
      </c>
      <c r="H54">
        <v>1.457301078402798</v>
      </c>
      <c r="I54">
        <v>4.1123587036406297</v>
      </c>
      <c r="J54">
        <v>4.398173135946486</v>
      </c>
      <c r="K54">
        <v>4.9769099766341016</v>
      </c>
    </row>
    <row r="55" spans="1:11" x14ac:dyDescent="0.25">
      <c r="A55" t="s">
        <v>70</v>
      </c>
      <c r="B55" t="s">
        <v>57</v>
      </c>
      <c r="C55">
        <v>16.57</v>
      </c>
      <c r="D55">
        <v>6.8341169677472573</v>
      </c>
      <c r="E55">
        <v>2.85</v>
      </c>
      <c r="F55">
        <v>4.5030810554589982</v>
      </c>
      <c r="G55">
        <v>3.98</v>
      </c>
      <c r="H55">
        <v>5.8000582920431354</v>
      </c>
      <c r="I55">
        <v>5.712418771749797</v>
      </c>
      <c r="J55">
        <v>1.1679865668030247</v>
      </c>
      <c r="K55">
        <v>1.3216769365869079</v>
      </c>
    </row>
    <row r="56" spans="1:11" x14ac:dyDescent="0.25">
      <c r="A56" t="s">
        <v>58</v>
      </c>
      <c r="B56" t="s">
        <v>45</v>
      </c>
      <c r="C56">
        <v>18.03</v>
      </c>
      <c r="D56">
        <v>7.4362781489730265</v>
      </c>
      <c r="E56">
        <v>4.51</v>
      </c>
      <c r="F56">
        <v>7.1259282667088009</v>
      </c>
      <c r="G56">
        <v>3.51</v>
      </c>
      <c r="H56">
        <v>5.1151267851938211</v>
      </c>
      <c r="I56">
        <v>6.5591110669585504</v>
      </c>
      <c r="J56">
        <v>1.2601179376721181</v>
      </c>
      <c r="K56">
        <v>1.4259314815232551</v>
      </c>
    </row>
    <row r="57" spans="1:11" x14ac:dyDescent="0.25">
      <c r="A57" t="s">
        <v>7</v>
      </c>
      <c r="B57" t="s">
        <v>47</v>
      </c>
      <c r="C57">
        <v>21.03</v>
      </c>
      <c r="D57">
        <v>8.6735956446424147</v>
      </c>
      <c r="E57">
        <v>6.1</v>
      </c>
      <c r="F57">
        <v>9.6381734871227689</v>
      </c>
      <c r="G57">
        <v>5.94</v>
      </c>
      <c r="H57">
        <v>8.6563684057126196</v>
      </c>
      <c r="I57">
        <v>8.9893791791592665</v>
      </c>
      <c r="J57">
        <v>0.56193837293306892</v>
      </c>
      <c r="K57">
        <v>0.63588144624103626</v>
      </c>
    </row>
    <row r="58" spans="1:11" x14ac:dyDescent="0.25">
      <c r="A58" t="s">
        <v>71</v>
      </c>
      <c r="B58" t="s">
        <v>49</v>
      </c>
      <c r="C58">
        <v>148.44</v>
      </c>
      <c r="D58">
        <v>61.222469685721357</v>
      </c>
      <c r="E58">
        <v>48.25</v>
      </c>
      <c r="F58">
        <v>76.236372254700584</v>
      </c>
      <c r="G58">
        <v>53.7</v>
      </c>
      <c r="H58">
        <v>78.257067910230248</v>
      </c>
      <c r="I58">
        <v>71.905303283550722</v>
      </c>
      <c r="J58">
        <v>9.3066107145541555</v>
      </c>
      <c r="K58">
        <v>10.531227917189927</v>
      </c>
    </row>
    <row r="59" spans="1:11" x14ac:dyDescent="0.25">
      <c r="B59" t="s">
        <v>72</v>
      </c>
      <c r="C59">
        <v>242.46</v>
      </c>
      <c r="D59">
        <v>100</v>
      </c>
      <c r="E59">
        <v>63.29</v>
      </c>
      <c r="F59">
        <v>100</v>
      </c>
      <c r="G59">
        <v>68.62</v>
      </c>
      <c r="H59">
        <v>100</v>
      </c>
    </row>
    <row r="61" spans="1:11" x14ac:dyDescent="0.25">
      <c r="A61">
        <v>2013</v>
      </c>
    </row>
    <row r="62" spans="1:11" x14ac:dyDescent="0.25">
      <c r="A62" t="s">
        <v>75</v>
      </c>
      <c r="B62" t="s">
        <v>76</v>
      </c>
      <c r="C62" t="s">
        <v>77</v>
      </c>
    </row>
    <row r="63" spans="1:11" x14ac:dyDescent="0.25">
      <c r="C63">
        <v>1</v>
      </c>
      <c r="E63">
        <v>2</v>
      </c>
      <c r="G63">
        <v>3</v>
      </c>
    </row>
    <row r="64" spans="1:11" x14ac:dyDescent="0.25">
      <c r="C64" t="s">
        <v>78</v>
      </c>
      <c r="D64" t="s">
        <v>79</v>
      </c>
      <c r="E64" t="s">
        <v>78</v>
      </c>
      <c r="F64" t="s">
        <v>79</v>
      </c>
      <c r="G64" t="s">
        <v>78</v>
      </c>
      <c r="H64" t="s">
        <v>79</v>
      </c>
      <c r="I64" t="s">
        <v>83</v>
      </c>
    </row>
    <row r="65" spans="1:9" x14ac:dyDescent="0.25">
      <c r="A65" t="s">
        <v>34</v>
      </c>
      <c r="B65" t="s">
        <v>35</v>
      </c>
      <c r="C65">
        <v>0</v>
      </c>
      <c r="D65">
        <f>C65*100/$C$73</f>
        <v>0</v>
      </c>
      <c r="E65">
        <v>0</v>
      </c>
      <c r="F65">
        <f>E65/$E$73*100</f>
        <v>0</v>
      </c>
      <c r="G65">
        <v>28.695</v>
      </c>
      <c r="H65">
        <f>G65/$G$73*100</f>
        <v>22.762428309654698</v>
      </c>
      <c r="I65">
        <f>AVERAGE(D65,F65,H65)</f>
        <v>7.5874761032182327</v>
      </c>
    </row>
    <row r="66" spans="1:9" x14ac:dyDescent="0.25">
      <c r="A66" t="s">
        <v>54</v>
      </c>
      <c r="B66" t="s">
        <v>38</v>
      </c>
      <c r="C66">
        <v>0.67600000000000005</v>
      </c>
      <c r="D66">
        <f t="shared" ref="D66:D71" si="4">C66*100/$C$73</f>
        <v>1.7180034563383149</v>
      </c>
      <c r="E66">
        <v>2.5270000000000001</v>
      </c>
      <c r="F66">
        <f t="shared" ref="F66:F71" si="5">E66/$E$73*100</f>
        <v>3.7508163628807218</v>
      </c>
      <c r="G66">
        <v>4.2919999999999998</v>
      </c>
      <c r="H66">
        <f t="shared" ref="H66:H71" si="6">G66/$G$73*100</f>
        <v>3.4046468829077527</v>
      </c>
      <c r="I66">
        <f t="shared" ref="I66:I71" si="7">AVERAGE(D66,F66,H66)</f>
        <v>2.9578222340422631</v>
      </c>
    </row>
    <row r="67" spans="1:9" x14ac:dyDescent="0.25">
      <c r="A67" t="s">
        <v>5</v>
      </c>
      <c r="B67" t="s">
        <v>55</v>
      </c>
      <c r="C67">
        <v>2.077</v>
      </c>
      <c r="D67">
        <f t="shared" si="4"/>
        <v>5.2785402053471584</v>
      </c>
      <c r="E67">
        <v>3.403</v>
      </c>
      <c r="F67">
        <f t="shared" si="5"/>
        <v>5.0510597874487919</v>
      </c>
      <c r="G67">
        <v>7.91</v>
      </c>
      <c r="H67">
        <f t="shared" si="6"/>
        <v>6.2746404575490038</v>
      </c>
      <c r="I67">
        <f t="shared" si="7"/>
        <v>5.5347468167816514</v>
      </c>
    </row>
    <row r="68" spans="1:9" x14ac:dyDescent="0.25">
      <c r="A68" t="s">
        <v>56</v>
      </c>
      <c r="B68" t="s">
        <v>57</v>
      </c>
      <c r="C68">
        <v>5.2620000000000005</v>
      </c>
      <c r="D68">
        <f t="shared" si="4"/>
        <v>13.372979566941142</v>
      </c>
      <c r="E68">
        <v>9.9359999999999999</v>
      </c>
      <c r="F68">
        <f t="shared" si="5"/>
        <v>14.747966514278929</v>
      </c>
      <c r="G68">
        <v>25.346</v>
      </c>
      <c r="H68">
        <f t="shared" si="6"/>
        <v>20.105820105820104</v>
      </c>
      <c r="I68">
        <f t="shared" si="7"/>
        <v>16.07558872901339</v>
      </c>
    </row>
    <row r="69" spans="1:9" x14ac:dyDescent="0.25">
      <c r="A69" t="s">
        <v>58</v>
      </c>
      <c r="B69" t="s">
        <v>45</v>
      </c>
      <c r="C69">
        <v>3.109</v>
      </c>
      <c r="D69">
        <f t="shared" si="4"/>
        <v>7.9012910440174844</v>
      </c>
      <c r="E69">
        <v>4.9619999999999997</v>
      </c>
      <c r="F69">
        <f t="shared" si="5"/>
        <v>7.3650774802588606</v>
      </c>
      <c r="G69">
        <v>8.2520000000000007</v>
      </c>
      <c r="H69">
        <f t="shared" si="6"/>
        <v>6.5459333825150914</v>
      </c>
      <c r="I69">
        <f t="shared" si="7"/>
        <v>7.2707673022638124</v>
      </c>
    </row>
    <row r="70" spans="1:9" x14ac:dyDescent="0.25">
      <c r="A70" t="s">
        <v>7</v>
      </c>
      <c r="B70" t="s">
        <v>47</v>
      </c>
      <c r="C70">
        <v>2.6749999999999998</v>
      </c>
      <c r="D70">
        <f t="shared" si="4"/>
        <v>6.7983124936464367</v>
      </c>
      <c r="E70">
        <v>2.5249999999999999</v>
      </c>
      <c r="F70">
        <f t="shared" si="5"/>
        <v>3.7478477705871871</v>
      </c>
      <c r="G70">
        <v>3.887</v>
      </c>
      <c r="H70">
        <f t="shared" si="6"/>
        <v>3.0833789454479108</v>
      </c>
      <c r="I70">
        <f t="shared" si="7"/>
        <v>4.5431797365605116</v>
      </c>
    </row>
    <row r="71" spans="1:9" x14ac:dyDescent="0.25">
      <c r="A71" t="s">
        <v>80</v>
      </c>
      <c r="B71" t="s">
        <v>60</v>
      </c>
      <c r="C71">
        <v>25.548999999999999</v>
      </c>
      <c r="D71">
        <f t="shared" si="4"/>
        <v>64.930873233709463</v>
      </c>
      <c r="E71">
        <v>44.018999999999998</v>
      </c>
      <c r="F71">
        <f t="shared" si="5"/>
        <v>65.337232084545505</v>
      </c>
      <c r="G71">
        <v>47.680999999999997</v>
      </c>
      <c r="H71">
        <f t="shared" si="6"/>
        <v>37.823151916105438</v>
      </c>
      <c r="I71">
        <f t="shared" si="7"/>
        <v>56.03041907812014</v>
      </c>
    </row>
    <row r="73" spans="1:9" x14ac:dyDescent="0.25">
      <c r="A73" t="s">
        <v>81</v>
      </c>
      <c r="C73">
        <f t="shared" ref="C73:H73" si="8">SUM(C65:C71)</f>
        <v>39.347999999999999</v>
      </c>
      <c r="D73">
        <f t="shared" si="8"/>
        <v>100</v>
      </c>
      <c r="E73">
        <f t="shared" si="8"/>
        <v>67.372</v>
      </c>
      <c r="F73">
        <f t="shared" si="8"/>
        <v>100</v>
      </c>
      <c r="G73">
        <f t="shared" si="8"/>
        <v>126.063</v>
      </c>
      <c r="H73">
        <f t="shared" si="8"/>
        <v>100</v>
      </c>
    </row>
    <row r="76" spans="1:9" x14ac:dyDescent="0.25">
      <c r="A76" t="s">
        <v>75</v>
      </c>
      <c r="B76" t="s">
        <v>76</v>
      </c>
      <c r="C76" t="s">
        <v>82</v>
      </c>
    </row>
    <row r="77" spans="1:9" x14ac:dyDescent="0.25">
      <c r="C77">
        <v>1</v>
      </c>
      <c r="E77">
        <v>2</v>
      </c>
      <c r="G77">
        <v>3</v>
      </c>
    </row>
    <row r="78" spans="1:9" x14ac:dyDescent="0.25">
      <c r="C78" t="s">
        <v>78</v>
      </c>
      <c r="D78" t="s">
        <v>79</v>
      </c>
      <c r="E78" t="s">
        <v>78</v>
      </c>
      <c r="F78" t="s">
        <v>79</v>
      </c>
      <c r="G78" t="s">
        <v>78</v>
      </c>
      <c r="H78" t="s">
        <v>79</v>
      </c>
      <c r="I78" t="s">
        <v>83</v>
      </c>
    </row>
    <row r="79" spans="1:9" x14ac:dyDescent="0.25">
      <c r="A79" t="s">
        <v>34</v>
      </c>
      <c r="B79" t="s">
        <v>35</v>
      </c>
      <c r="C79">
        <v>5.069</v>
      </c>
      <c r="D79">
        <f>C79*100/$C$87</f>
        <v>4.8847944030605852</v>
      </c>
      <c r="E79">
        <v>2.3759999999999999</v>
      </c>
      <c r="F79">
        <f>E79*100/$E$87</f>
        <v>1.3019820155514517</v>
      </c>
      <c r="G79">
        <v>3.9449999999999998</v>
      </c>
      <c r="H79">
        <f>G79*100/$G$87</f>
        <v>2.0439884977073133</v>
      </c>
      <c r="I79">
        <f>AVERAGE(D79,F79,H79)</f>
        <v>2.7435883054397832</v>
      </c>
    </row>
    <row r="80" spans="1:9" x14ac:dyDescent="0.25">
      <c r="A80" t="s">
        <v>54</v>
      </c>
      <c r="B80" t="s">
        <v>38</v>
      </c>
      <c r="C80">
        <v>7.9</v>
      </c>
      <c r="D80">
        <f t="shared" ref="D80:D85" si="9">C80*100/$C$87</f>
        <v>7.6129169035665072</v>
      </c>
      <c r="E80">
        <v>10.298999999999999</v>
      </c>
      <c r="F80">
        <f t="shared" ref="F80:F85" si="10">E80*100/$E$87</f>
        <v>5.6435659840759262</v>
      </c>
      <c r="G80">
        <v>1.569</v>
      </c>
      <c r="H80">
        <f t="shared" ref="H80:H85" si="11">G80*100/$G$87</f>
        <v>0.8129323074531748</v>
      </c>
      <c r="I80">
        <f t="shared" ref="I80:I85" si="12">AVERAGE(D80,F80,H80)</f>
        <v>4.6898050650318694</v>
      </c>
    </row>
    <row r="81" spans="1:9" x14ac:dyDescent="0.25">
      <c r="A81" t="s">
        <v>5</v>
      </c>
      <c r="B81" t="s">
        <v>55</v>
      </c>
      <c r="C81">
        <v>4.8559999999999999</v>
      </c>
      <c r="D81">
        <f t="shared" si="9"/>
        <v>4.6795347447745517</v>
      </c>
      <c r="E81">
        <v>5.1260000000000003</v>
      </c>
      <c r="F81">
        <f t="shared" si="10"/>
        <v>2.8089056446619285</v>
      </c>
      <c r="G81">
        <v>9.4009999999999998</v>
      </c>
      <c r="H81">
        <f t="shared" si="11"/>
        <v>4.8708582679205206</v>
      </c>
      <c r="I81">
        <f t="shared" si="12"/>
        <v>4.1197662191190005</v>
      </c>
    </row>
    <row r="82" spans="1:9" x14ac:dyDescent="0.25">
      <c r="A82" t="s">
        <v>56</v>
      </c>
      <c r="B82" t="s">
        <v>57</v>
      </c>
      <c r="C82">
        <v>9.9130000000000003</v>
      </c>
      <c r="D82">
        <f t="shared" si="9"/>
        <v>9.5527652234246574</v>
      </c>
      <c r="E82">
        <v>17.105</v>
      </c>
      <c r="F82">
        <f t="shared" si="10"/>
        <v>9.373064973067164</v>
      </c>
      <c r="G82">
        <v>18.742999999999999</v>
      </c>
      <c r="H82">
        <f t="shared" si="11"/>
        <v>9.7111473796015648</v>
      </c>
      <c r="I82">
        <f t="shared" si="12"/>
        <v>9.5456591920311293</v>
      </c>
    </row>
    <row r="83" spans="1:9" x14ac:dyDescent="0.25">
      <c r="A83" t="s">
        <v>58</v>
      </c>
      <c r="B83" t="s">
        <v>45</v>
      </c>
      <c r="C83">
        <v>6.1369999999999996</v>
      </c>
      <c r="D83">
        <f t="shared" si="9"/>
        <v>5.9139836755933732</v>
      </c>
      <c r="E83">
        <v>8.1880000000000006</v>
      </c>
      <c r="F83">
        <f t="shared" si="10"/>
        <v>4.4867966091478486</v>
      </c>
      <c r="G83">
        <v>11.641</v>
      </c>
      <c r="H83">
        <f t="shared" si="11"/>
        <v>6.0314499624362057</v>
      </c>
      <c r="I83">
        <f t="shared" si="12"/>
        <v>5.4774100823924767</v>
      </c>
    </row>
    <row r="84" spans="1:9" x14ac:dyDescent="0.25">
      <c r="A84" t="s">
        <v>7</v>
      </c>
      <c r="B84" t="s">
        <v>47</v>
      </c>
      <c r="C84">
        <v>3.298</v>
      </c>
      <c r="D84">
        <f t="shared" si="9"/>
        <v>3.1781518921471319</v>
      </c>
      <c r="E84">
        <v>8.0850000000000009</v>
      </c>
      <c r="F84">
        <f t="shared" si="10"/>
        <v>4.4303554695848018</v>
      </c>
      <c r="G84">
        <v>0.94499999999999995</v>
      </c>
      <c r="H84">
        <f t="shared" si="11"/>
        <v>0.48962462112380511</v>
      </c>
      <c r="I84">
        <f t="shared" si="12"/>
        <v>2.6993773276185795</v>
      </c>
    </row>
    <row r="85" spans="1:9" x14ac:dyDescent="0.25">
      <c r="A85" t="s">
        <v>59</v>
      </c>
      <c r="B85" t="s">
        <v>60</v>
      </c>
      <c r="C85">
        <v>66.597999999999999</v>
      </c>
      <c r="D85">
        <f t="shared" si="9"/>
        <v>64.177853157433191</v>
      </c>
      <c r="E85">
        <v>131.31200000000001</v>
      </c>
      <c r="F85">
        <f t="shared" si="10"/>
        <v>71.955329303910872</v>
      </c>
      <c r="G85">
        <v>146.761</v>
      </c>
      <c r="H85">
        <f t="shared" si="11"/>
        <v>76.039998963757412</v>
      </c>
      <c r="I85">
        <f t="shared" si="12"/>
        <v>70.724393808367154</v>
      </c>
    </row>
    <row r="87" spans="1:9" x14ac:dyDescent="0.25">
      <c r="A87" t="s">
        <v>81</v>
      </c>
      <c r="C87">
        <f t="shared" ref="C87:H87" si="13">SUM(C79:C85)</f>
        <v>103.771</v>
      </c>
      <c r="D87">
        <f t="shared" si="13"/>
        <v>100</v>
      </c>
      <c r="E87">
        <f t="shared" si="13"/>
        <v>182.49100000000001</v>
      </c>
      <c r="F87">
        <f t="shared" si="13"/>
        <v>100</v>
      </c>
      <c r="G87">
        <f t="shared" si="13"/>
        <v>193.005</v>
      </c>
      <c r="H87">
        <f t="shared" si="13"/>
        <v>100</v>
      </c>
    </row>
    <row r="91" spans="1:9" x14ac:dyDescent="0.25">
      <c r="A91">
        <v>2014</v>
      </c>
    </row>
    <row r="92" spans="1:9" x14ac:dyDescent="0.25">
      <c r="A92" s="17" t="s">
        <v>86</v>
      </c>
      <c r="B92" s="17"/>
      <c r="C92" s="17"/>
      <c r="D92" s="17"/>
      <c r="E92" s="17"/>
    </row>
    <row r="93" spans="1:9" x14ac:dyDescent="0.25">
      <c r="A93" s="17" t="s">
        <v>87</v>
      </c>
      <c r="B93" s="17"/>
      <c r="C93" s="17"/>
      <c r="D93" s="17"/>
      <c r="E93" s="17"/>
    </row>
    <row r="94" spans="1:9" ht="45" x14ac:dyDescent="0.25">
      <c r="A94" s="56" t="s">
        <v>30</v>
      </c>
      <c r="B94" s="57"/>
      <c r="C94" s="14" t="s">
        <v>31</v>
      </c>
      <c r="D94" s="18" t="s">
        <v>32</v>
      </c>
      <c r="E94" s="18" t="s">
        <v>33</v>
      </c>
    </row>
    <row r="95" spans="1:9" x14ac:dyDescent="0.25">
      <c r="A95" s="68" t="s">
        <v>34</v>
      </c>
      <c r="B95" s="69"/>
      <c r="C95" s="11" t="s">
        <v>35</v>
      </c>
      <c r="D95" s="19">
        <v>25.796257640779341</v>
      </c>
      <c r="E95" s="12">
        <v>31.139946913069654</v>
      </c>
    </row>
    <row r="96" spans="1:9" x14ac:dyDescent="0.25">
      <c r="A96" s="54" t="s">
        <v>36</v>
      </c>
      <c r="B96" s="11" t="s">
        <v>37</v>
      </c>
      <c r="C96" s="15" t="s">
        <v>38</v>
      </c>
      <c r="D96" s="12">
        <v>1.7857336636628878</v>
      </c>
      <c r="E96" s="12">
        <v>1.3444413751046536</v>
      </c>
    </row>
    <row r="97" spans="1:5" x14ac:dyDescent="0.25">
      <c r="A97" s="67"/>
      <c r="B97" s="11" t="s">
        <v>39</v>
      </c>
      <c r="C97" s="15" t="s">
        <v>40</v>
      </c>
      <c r="D97" s="12">
        <v>2.7089621987793495</v>
      </c>
      <c r="E97" s="12">
        <v>1.2374878506434317</v>
      </c>
    </row>
    <row r="98" spans="1:5" x14ac:dyDescent="0.25">
      <c r="A98" s="55"/>
      <c r="B98" s="11" t="s">
        <v>41</v>
      </c>
      <c r="C98" s="15" t="s">
        <v>42</v>
      </c>
      <c r="D98" s="12">
        <v>17.843808916631591</v>
      </c>
      <c r="E98" s="12">
        <v>5.9107022471357924</v>
      </c>
    </row>
    <row r="99" spans="1:5" x14ac:dyDescent="0.25">
      <c r="A99" s="54" t="s">
        <v>43</v>
      </c>
      <c r="B99" s="11" t="s">
        <v>44</v>
      </c>
      <c r="C99" s="15" t="s">
        <v>45</v>
      </c>
      <c r="D99" s="12">
        <v>6.7881533059223171</v>
      </c>
      <c r="E99" s="12">
        <v>3.2905882975012086</v>
      </c>
    </row>
    <row r="100" spans="1:5" x14ac:dyDescent="0.25">
      <c r="A100" s="55"/>
      <c r="B100" s="11" t="s">
        <v>46</v>
      </c>
      <c r="C100" s="11" t="s">
        <v>47</v>
      </c>
      <c r="D100" s="12">
        <v>10.167848883645346</v>
      </c>
      <c r="E100" s="12">
        <v>5.0150842011960535</v>
      </c>
    </row>
    <row r="101" spans="1:5" x14ac:dyDescent="0.25">
      <c r="A101" s="56" t="s">
        <v>88</v>
      </c>
      <c r="B101" s="57"/>
      <c r="C101" s="11" t="s">
        <v>60</v>
      </c>
      <c r="D101" s="12">
        <v>34.909235390579177</v>
      </c>
      <c r="E101" s="12">
        <v>19.095469294748575</v>
      </c>
    </row>
    <row r="102" spans="1:5" x14ac:dyDescent="0.25">
      <c r="A102" t="s">
        <v>89</v>
      </c>
    </row>
    <row r="105" spans="1:5" x14ac:dyDescent="0.25">
      <c r="A105" s="17" t="s">
        <v>90</v>
      </c>
      <c r="B105" s="17"/>
      <c r="C105" s="17"/>
      <c r="D105" s="17"/>
      <c r="E105" s="17"/>
    </row>
    <row r="106" spans="1:5" x14ac:dyDescent="0.25">
      <c r="A106" s="17" t="s">
        <v>91</v>
      </c>
      <c r="B106" s="17"/>
      <c r="C106" s="17"/>
      <c r="D106" s="17"/>
      <c r="E106" s="17"/>
    </row>
    <row r="107" spans="1:5" ht="45" x14ac:dyDescent="0.25">
      <c r="A107" s="56" t="s">
        <v>30</v>
      </c>
      <c r="B107" s="57"/>
      <c r="C107" s="14" t="s">
        <v>31</v>
      </c>
      <c r="D107" s="18" t="s">
        <v>32</v>
      </c>
      <c r="E107" s="18" t="s">
        <v>33</v>
      </c>
    </row>
    <row r="108" spans="1:5" x14ac:dyDescent="0.25">
      <c r="A108" s="68" t="s">
        <v>34</v>
      </c>
      <c r="B108" s="69"/>
      <c r="C108" s="11" t="s">
        <v>35</v>
      </c>
      <c r="D108" s="19">
        <v>0.27628379694934896</v>
      </c>
      <c r="E108" s="12">
        <v>0.35804054154902809</v>
      </c>
    </row>
    <row r="109" spans="1:5" x14ac:dyDescent="0.25">
      <c r="A109" s="54" t="s">
        <v>36</v>
      </c>
      <c r="B109" s="11" t="s">
        <v>37</v>
      </c>
      <c r="C109" s="15" t="s">
        <v>38</v>
      </c>
      <c r="D109" s="12">
        <v>2.4969051052024027</v>
      </c>
      <c r="E109" s="12">
        <v>2.3603709234430936</v>
      </c>
    </row>
    <row r="110" spans="1:5" x14ac:dyDescent="0.25">
      <c r="A110" s="67"/>
      <c r="B110" s="11" t="s">
        <v>39</v>
      </c>
      <c r="C110" s="15" t="s">
        <v>40</v>
      </c>
      <c r="D110" s="12">
        <v>1.6915518667060774</v>
      </c>
      <c r="E110" s="12">
        <v>1.8110007113844937</v>
      </c>
    </row>
    <row r="111" spans="1:5" x14ac:dyDescent="0.25">
      <c r="A111" s="55"/>
      <c r="B111" s="11" t="s">
        <v>41</v>
      </c>
      <c r="C111" s="15" t="s">
        <v>42</v>
      </c>
      <c r="D111" s="12">
        <v>12.084849479161392</v>
      </c>
      <c r="E111" s="12">
        <v>14.722741310917725</v>
      </c>
    </row>
    <row r="112" spans="1:5" x14ac:dyDescent="0.25">
      <c r="A112" s="54" t="s">
        <v>43</v>
      </c>
      <c r="B112" s="11" t="s">
        <v>44</v>
      </c>
      <c r="C112" s="15" t="s">
        <v>45</v>
      </c>
      <c r="D112" s="12">
        <v>22.993539744570779</v>
      </c>
      <c r="E112" s="12">
        <v>15.786332454540819</v>
      </c>
    </row>
    <row r="113" spans="1:12" x14ac:dyDescent="0.25">
      <c r="A113" s="55"/>
      <c r="B113" s="11" t="s">
        <v>46</v>
      </c>
      <c r="C113" s="11" t="s">
        <v>47</v>
      </c>
      <c r="D113" s="12">
        <v>16.316416148290941</v>
      </c>
      <c r="E113" s="12">
        <v>1.7809461581527783</v>
      </c>
    </row>
    <row r="114" spans="1:12" x14ac:dyDescent="0.25">
      <c r="A114" s="56" t="s">
        <v>88</v>
      </c>
      <c r="B114" s="57"/>
      <c r="C114" s="11" t="s">
        <v>60</v>
      </c>
      <c r="D114" s="12">
        <v>44.140453859119077</v>
      </c>
      <c r="E114" s="12">
        <v>7.8160948655829072</v>
      </c>
    </row>
    <row r="115" spans="1:12" x14ac:dyDescent="0.25">
      <c r="A115" t="s">
        <v>89</v>
      </c>
      <c r="D115" s="20">
        <f>SUM(D108:D114)</f>
        <v>100.00000000000001</v>
      </c>
    </row>
    <row r="117" spans="1:12" x14ac:dyDescent="0.25">
      <c r="A117" t="s">
        <v>108</v>
      </c>
    </row>
    <row r="118" spans="1:12" x14ac:dyDescent="0.25">
      <c r="A118" t="s">
        <v>82</v>
      </c>
    </row>
    <row r="119" spans="1:12" ht="45" x14ac:dyDescent="0.25">
      <c r="A119" s="56" t="s">
        <v>30</v>
      </c>
      <c r="B119" s="57"/>
      <c r="C119" s="14" t="s">
        <v>31</v>
      </c>
      <c r="D119">
        <v>2012</v>
      </c>
      <c r="E119">
        <v>2013</v>
      </c>
      <c r="F119">
        <v>2014</v>
      </c>
      <c r="G119" t="s">
        <v>100</v>
      </c>
    </row>
    <row r="120" spans="1:12" x14ac:dyDescent="0.25">
      <c r="A120" s="68" t="s">
        <v>34</v>
      </c>
      <c r="B120" s="69"/>
      <c r="C120" s="11" t="s">
        <v>35</v>
      </c>
      <c r="D120">
        <v>1.0467309710760542</v>
      </c>
      <c r="E120">
        <v>2.7435883054397832</v>
      </c>
      <c r="F120">
        <v>25.796257640779341</v>
      </c>
      <c r="G120">
        <f>AVERAGE(D120:F120)</f>
        <v>9.8621923057650598</v>
      </c>
      <c r="H120">
        <v>9.8621923057650598</v>
      </c>
    </row>
    <row r="121" spans="1:12" x14ac:dyDescent="0.25">
      <c r="A121" s="54" t="s">
        <v>36</v>
      </c>
      <c r="B121" s="11" t="s">
        <v>37</v>
      </c>
      <c r="C121" s="15" t="s">
        <v>38</v>
      </c>
      <c r="D121">
        <v>2.9535577920231968</v>
      </c>
      <c r="E121">
        <v>4.6898050650318694</v>
      </c>
      <c r="F121">
        <v>1.7857336636628878</v>
      </c>
      <c r="G121" s="28">
        <f t="shared" ref="G121:G126" si="14">AVERAGE(D121:F121)</f>
        <v>3.1430321735726516</v>
      </c>
      <c r="H121">
        <f>G121+G122+G123</f>
        <v>19.510369872616401</v>
      </c>
    </row>
    <row r="122" spans="1:12" x14ac:dyDescent="0.25">
      <c r="A122" s="67"/>
      <c r="B122" s="11" t="s">
        <v>39</v>
      </c>
      <c r="C122" s="15" t="s">
        <v>40</v>
      </c>
      <c r="D122">
        <v>3.8046505623281113</v>
      </c>
      <c r="E122">
        <v>4.1197662191190005</v>
      </c>
      <c r="F122">
        <v>2.7089621987793495</v>
      </c>
      <c r="G122" s="28">
        <f t="shared" si="14"/>
        <v>3.5444596600754874</v>
      </c>
    </row>
    <row r="123" spans="1:12" x14ac:dyDescent="0.25">
      <c r="A123" s="55"/>
      <c r="B123" s="11" t="s">
        <v>41</v>
      </c>
      <c r="C123" s="15" t="s">
        <v>42</v>
      </c>
      <c r="D123">
        <v>11.079166008242074</v>
      </c>
      <c r="E123">
        <v>9.5456591920311293</v>
      </c>
      <c r="F123">
        <v>17.843808916631591</v>
      </c>
      <c r="G123" s="28">
        <f t="shared" si="14"/>
        <v>12.822878038968264</v>
      </c>
    </row>
    <row r="124" spans="1:12" x14ac:dyDescent="0.25">
      <c r="A124" s="54" t="s">
        <v>43</v>
      </c>
      <c r="B124" s="11" t="s">
        <v>44</v>
      </c>
      <c r="C124" s="15" t="s">
        <v>45</v>
      </c>
      <c r="D124">
        <v>12.838245253611404</v>
      </c>
      <c r="E124">
        <v>5.4774100823924767</v>
      </c>
      <c r="F124">
        <v>6.7881533059223171</v>
      </c>
      <c r="G124">
        <f t="shared" si="14"/>
        <v>8.3679362139753994</v>
      </c>
      <c r="H124">
        <v>8.3679362139753994</v>
      </c>
    </row>
    <row r="125" spans="1:12" x14ac:dyDescent="0.25">
      <c r="A125" s="55"/>
      <c r="B125" s="11" t="s">
        <v>46</v>
      </c>
      <c r="C125" s="11" t="s">
        <v>47</v>
      </c>
      <c r="D125">
        <v>14.266943140759798</v>
      </c>
      <c r="E125">
        <v>2.6993773276185795</v>
      </c>
      <c r="F125">
        <v>10.167848883645346</v>
      </c>
      <c r="G125">
        <f t="shared" si="14"/>
        <v>9.0447231173412419</v>
      </c>
      <c r="H125">
        <v>9.0447231173412419</v>
      </c>
    </row>
    <row r="126" spans="1:12" x14ac:dyDescent="0.25">
      <c r="A126" s="56" t="s">
        <v>88</v>
      </c>
      <c r="B126" s="57"/>
      <c r="C126" s="11" t="s">
        <v>60</v>
      </c>
      <c r="D126">
        <v>54.010706271959371</v>
      </c>
      <c r="E126">
        <v>70.724393808367154</v>
      </c>
      <c r="F126">
        <v>34.909235390579177</v>
      </c>
      <c r="G126">
        <f t="shared" si="14"/>
        <v>53.214778490301903</v>
      </c>
      <c r="H126" s="24">
        <f>G126-H127</f>
        <v>25.316940550762578</v>
      </c>
      <c r="I126" t="s">
        <v>111</v>
      </c>
    </row>
    <row r="127" spans="1:12" x14ac:dyDescent="0.25">
      <c r="H127" s="24">
        <v>27.897837939539325</v>
      </c>
      <c r="I127" t="s">
        <v>112</v>
      </c>
    </row>
    <row r="128" spans="1:12" x14ac:dyDescent="0.25">
      <c r="A128" t="s">
        <v>77</v>
      </c>
      <c r="G128">
        <f>SUM(G124:G126)</f>
        <v>70.627437821618543</v>
      </c>
      <c r="H128">
        <f>G128/100*39.5</f>
        <v>27.897837939539325</v>
      </c>
      <c r="L128">
        <f>SUM(H120:H127)</f>
        <v>100.00000000000001</v>
      </c>
    </row>
    <row r="129" spans="1:13" ht="45" x14ac:dyDescent="0.25">
      <c r="A129" s="56" t="s">
        <v>30</v>
      </c>
      <c r="B129" s="57"/>
      <c r="C129" s="14" t="s">
        <v>31</v>
      </c>
      <c r="D129">
        <v>2011</v>
      </c>
      <c r="E129">
        <v>2012</v>
      </c>
      <c r="F129">
        <v>2013</v>
      </c>
      <c r="G129">
        <v>2014</v>
      </c>
      <c r="H129" t="s">
        <v>100</v>
      </c>
    </row>
    <row r="130" spans="1:13" x14ac:dyDescent="0.25">
      <c r="A130" s="68" t="s">
        <v>34</v>
      </c>
      <c r="B130" s="69"/>
      <c r="C130" s="11" t="s">
        <v>35</v>
      </c>
      <c r="D130" s="12">
        <v>17.042331217589041</v>
      </c>
      <c r="E130">
        <v>0.55404327861640412</v>
      </c>
      <c r="F130">
        <v>7.5874761032182327</v>
      </c>
      <c r="G130">
        <v>0.27628379694934896</v>
      </c>
      <c r="H130" s="20">
        <f>AVERAGE(D130:G130)</f>
        <v>6.3650335990932572</v>
      </c>
      <c r="J130" s="24">
        <v>6.3650335990932572</v>
      </c>
    </row>
    <row r="131" spans="1:13" x14ac:dyDescent="0.25">
      <c r="A131" s="54" t="s">
        <v>36</v>
      </c>
      <c r="B131" s="11" t="s">
        <v>37</v>
      </c>
      <c r="C131" s="15" t="s">
        <v>38</v>
      </c>
      <c r="D131" s="12">
        <v>2.7673531323978442</v>
      </c>
      <c r="E131">
        <v>2.16738571632462</v>
      </c>
      <c r="F131">
        <v>2.9578222340422631</v>
      </c>
      <c r="G131">
        <v>2.4969051052024027</v>
      </c>
      <c r="H131" s="20">
        <f t="shared" ref="H131:H136" si="15">AVERAGE(D131:G131)</f>
        <v>2.5973665469917826</v>
      </c>
      <c r="I131" s="25">
        <v>2.5973665469917826</v>
      </c>
      <c r="J131" s="24">
        <f>SUM(I131:I133)</f>
        <v>17.359009295213422</v>
      </c>
    </row>
    <row r="132" spans="1:13" x14ac:dyDescent="0.25">
      <c r="A132" s="67"/>
      <c r="B132" s="11" t="s">
        <v>39</v>
      </c>
      <c r="C132" s="15" t="s">
        <v>40</v>
      </c>
      <c r="D132" s="12">
        <v>2.8156442157476769</v>
      </c>
      <c r="E132">
        <v>4.1123587036406297</v>
      </c>
      <c r="F132">
        <v>5.5347468167816514</v>
      </c>
      <c r="G132">
        <v>1.6915518667060774</v>
      </c>
      <c r="H132" s="20">
        <f t="shared" si="15"/>
        <v>3.5385754007190089</v>
      </c>
      <c r="I132" s="25">
        <v>3.5385754007190089</v>
      </c>
    </row>
    <row r="133" spans="1:13" x14ac:dyDescent="0.25">
      <c r="A133" s="55"/>
      <c r="B133" s="11" t="s">
        <v>41</v>
      </c>
      <c r="C133" s="15" t="s">
        <v>42</v>
      </c>
      <c r="D133" s="12">
        <v>11.01941241008595</v>
      </c>
      <c r="E133">
        <v>5.712418771749797</v>
      </c>
      <c r="F133">
        <v>16.07558872901339</v>
      </c>
      <c r="G133">
        <v>12.084849479161392</v>
      </c>
      <c r="H133" s="20">
        <f t="shared" si="15"/>
        <v>11.223067347502631</v>
      </c>
      <c r="I133" s="25">
        <v>11.223067347502631</v>
      </c>
    </row>
    <row r="134" spans="1:13" x14ac:dyDescent="0.25">
      <c r="A134" s="54" t="s">
        <v>43</v>
      </c>
      <c r="B134" s="11" t="s">
        <v>44</v>
      </c>
      <c r="C134" s="15" t="s">
        <v>45</v>
      </c>
      <c r="D134" s="12">
        <v>7.9114815551657758</v>
      </c>
      <c r="E134">
        <v>6.5591110669585504</v>
      </c>
      <c r="F134">
        <v>7.2707673022638124</v>
      </c>
      <c r="G134">
        <v>22.993539744570779</v>
      </c>
      <c r="H134" s="20">
        <f t="shared" si="15"/>
        <v>11.183724917239729</v>
      </c>
      <c r="J134" s="24">
        <v>11.183724917239729</v>
      </c>
    </row>
    <row r="135" spans="1:13" x14ac:dyDescent="0.25">
      <c r="A135" s="55"/>
      <c r="B135" s="11" t="s">
        <v>46</v>
      </c>
      <c r="C135" s="11" t="s">
        <v>47</v>
      </c>
      <c r="D135" s="12">
        <v>22.151430922570086</v>
      </c>
      <c r="E135">
        <v>8.9893791791592665</v>
      </c>
      <c r="F135">
        <v>4.5431797365605116</v>
      </c>
      <c r="G135">
        <v>16.316416148290941</v>
      </c>
      <c r="H135" s="20">
        <f t="shared" si="15"/>
        <v>13.0001014966452</v>
      </c>
      <c r="J135" s="24">
        <v>13.0001014966452</v>
      </c>
    </row>
    <row r="136" spans="1:13" x14ac:dyDescent="0.25">
      <c r="A136" s="56" t="s">
        <v>88</v>
      </c>
      <c r="B136" s="57"/>
      <c r="C136" s="11" t="s">
        <v>60</v>
      </c>
      <c r="D136" s="12">
        <v>36.292346546443618</v>
      </c>
      <c r="E136">
        <v>71.905303283550722</v>
      </c>
      <c r="F136">
        <v>56.03041907812014</v>
      </c>
      <c r="G136">
        <v>44.140453859119077</v>
      </c>
      <c r="H136" s="20">
        <f t="shared" si="15"/>
        <v>52.092130691808386</v>
      </c>
      <c r="J136" s="24">
        <f>H136-J137</f>
        <v>23.892130691808386</v>
      </c>
      <c r="K136" t="s">
        <v>111</v>
      </c>
      <c r="M136">
        <f>J136/J137</f>
        <v>0.84723867701448186</v>
      </c>
    </row>
    <row r="137" spans="1:13" x14ac:dyDescent="0.25">
      <c r="D137" s="20"/>
      <c r="J137" s="24">
        <v>28.2</v>
      </c>
      <c r="K137" t="s">
        <v>112</v>
      </c>
    </row>
    <row r="140" spans="1:13" x14ac:dyDescent="0.25">
      <c r="H140" s="20">
        <f>SUM(H134:H136)</f>
        <v>76.275957105693323</v>
      </c>
      <c r="I140">
        <f>H140/100*37</f>
        <v>28.22210412910653</v>
      </c>
    </row>
    <row r="142" spans="1:13" x14ac:dyDescent="0.25">
      <c r="A142" s="10" t="s">
        <v>115</v>
      </c>
    </row>
    <row r="143" spans="1:13" x14ac:dyDescent="0.25">
      <c r="A143">
        <v>2002</v>
      </c>
    </row>
    <row r="144" spans="1:13" ht="15" customHeight="1" x14ac:dyDescent="0.25">
      <c r="A144" s="58" t="s">
        <v>93</v>
      </c>
      <c r="B144" s="59" t="s">
        <v>94</v>
      </c>
      <c r="C144" s="62" t="s">
        <v>95</v>
      </c>
      <c r="D144" s="62"/>
      <c r="E144" s="62"/>
      <c r="F144" s="62"/>
    </row>
    <row r="145" spans="1:9" ht="15" customHeight="1" x14ac:dyDescent="0.25">
      <c r="A145" s="58"/>
      <c r="B145" s="60"/>
      <c r="C145" s="62"/>
      <c r="D145" s="62"/>
      <c r="E145" s="62"/>
      <c r="F145" s="62"/>
    </row>
    <row r="146" spans="1:9" ht="15" customHeight="1" x14ac:dyDescent="0.25">
      <c r="A146" s="58"/>
      <c r="B146" s="60"/>
      <c r="C146" s="63" t="s">
        <v>96</v>
      </c>
      <c r="D146" s="63" t="s">
        <v>97</v>
      </c>
      <c r="E146" s="64" t="s">
        <v>98</v>
      </c>
      <c r="F146" s="63" t="s">
        <v>99</v>
      </c>
    </row>
    <row r="147" spans="1:9" ht="15" customHeight="1" x14ac:dyDescent="0.25">
      <c r="A147" s="58"/>
      <c r="B147" s="60"/>
      <c r="C147" s="63"/>
      <c r="D147" s="63"/>
      <c r="E147" s="65"/>
      <c r="F147" s="63"/>
    </row>
    <row r="148" spans="1:9" ht="15" customHeight="1" x14ac:dyDescent="0.25">
      <c r="A148" s="58"/>
      <c r="B148" s="61"/>
      <c r="C148" s="63"/>
      <c r="D148" s="63"/>
      <c r="E148" s="66"/>
      <c r="F148" s="63"/>
    </row>
    <row r="149" spans="1:9" ht="18" x14ac:dyDescent="0.25">
      <c r="A149" s="21" t="s">
        <v>116</v>
      </c>
      <c r="B149" s="22">
        <v>0.86562499999999998</v>
      </c>
      <c r="C149" s="22">
        <v>5.3731249999999999</v>
      </c>
      <c r="D149" s="22">
        <v>6.6693749999999996</v>
      </c>
      <c r="E149" s="22">
        <v>51.11</v>
      </c>
      <c r="F149" s="22">
        <v>36.85</v>
      </c>
    </row>
    <row r="150" spans="1:9" ht="18" x14ac:dyDescent="0.25">
      <c r="A150" s="21" t="s">
        <v>117</v>
      </c>
      <c r="B150" s="23">
        <v>0.69633937500000009</v>
      </c>
      <c r="C150" s="23">
        <v>3.2245250000000008</v>
      </c>
      <c r="D150" s="23">
        <v>13.2904</v>
      </c>
      <c r="E150" s="23">
        <v>76.020787499999983</v>
      </c>
      <c r="F150" s="23">
        <v>7.4362375000000007</v>
      </c>
    </row>
    <row r="154" spans="1:9" x14ac:dyDescent="0.25">
      <c r="A154" t="s">
        <v>128</v>
      </c>
    </row>
    <row r="155" spans="1:9" ht="20.25" x14ac:dyDescent="0.3">
      <c r="A155" s="29" t="s">
        <v>119</v>
      </c>
      <c r="B155" s="30"/>
      <c r="C155" s="30"/>
      <c r="D155" s="30"/>
      <c r="E155" s="30"/>
      <c r="F155" s="30"/>
      <c r="G155" s="30"/>
      <c r="H155" s="30"/>
      <c r="I155" s="30"/>
    </row>
    <row r="156" spans="1:9" ht="20.25" x14ac:dyDescent="0.3">
      <c r="A156" s="31" t="s">
        <v>120</v>
      </c>
      <c r="B156" s="30"/>
      <c r="C156" s="30"/>
      <c r="D156" s="30"/>
      <c r="E156" s="30"/>
      <c r="F156" s="30"/>
      <c r="G156" s="30"/>
      <c r="H156" s="30"/>
      <c r="I156" s="30"/>
    </row>
    <row r="157" spans="1:9" ht="21" thickBot="1" x14ac:dyDescent="0.35">
      <c r="A157" s="31"/>
      <c r="B157" s="30"/>
      <c r="C157" s="30"/>
      <c r="D157" s="30"/>
      <c r="E157" s="30"/>
      <c r="F157" s="30"/>
      <c r="G157" s="30"/>
      <c r="H157" s="30"/>
      <c r="I157" s="30"/>
    </row>
    <row r="158" spans="1:9" ht="21" thickBot="1" x14ac:dyDescent="0.35">
      <c r="A158" s="44" t="s">
        <v>30</v>
      </c>
      <c r="B158" s="45"/>
      <c r="C158" s="49" t="s">
        <v>31</v>
      </c>
      <c r="D158" s="37" t="s">
        <v>121</v>
      </c>
      <c r="E158" s="52"/>
      <c r="F158" s="52"/>
      <c r="G158" s="53"/>
      <c r="H158" s="37" t="s">
        <v>122</v>
      </c>
      <c r="I158" s="53"/>
    </row>
    <row r="159" spans="1:9" ht="21" thickBot="1" x14ac:dyDescent="0.35">
      <c r="A159" s="46"/>
      <c r="B159" s="47"/>
      <c r="C159" s="50"/>
      <c r="D159" s="37" t="s">
        <v>123</v>
      </c>
      <c r="E159" s="53"/>
      <c r="F159" s="37" t="s">
        <v>124</v>
      </c>
      <c r="G159" s="53"/>
      <c r="H159" s="37" t="s">
        <v>124</v>
      </c>
      <c r="I159" s="53"/>
    </row>
    <row r="160" spans="1:9" ht="21" thickBot="1" x14ac:dyDescent="0.35">
      <c r="A160" s="42"/>
      <c r="B160" s="48"/>
      <c r="C160" s="51"/>
      <c r="D160" s="32" t="s">
        <v>32</v>
      </c>
      <c r="E160" s="32" t="s">
        <v>33</v>
      </c>
      <c r="F160" s="32" t="s">
        <v>32</v>
      </c>
      <c r="G160" s="32" t="s">
        <v>33</v>
      </c>
      <c r="H160" s="32" t="s">
        <v>32</v>
      </c>
      <c r="I160" s="32" t="s">
        <v>33</v>
      </c>
    </row>
    <row r="161" spans="1:9" ht="21" thickBot="1" x14ac:dyDescent="0.35">
      <c r="A161" s="37" t="s">
        <v>34</v>
      </c>
      <c r="B161" s="38"/>
      <c r="C161" s="33" t="s">
        <v>35</v>
      </c>
      <c r="D161" s="34">
        <v>0.02</v>
      </c>
      <c r="E161" s="34">
        <v>0.05</v>
      </c>
      <c r="F161" s="34">
        <v>0.16</v>
      </c>
      <c r="G161" s="34">
        <v>0.21</v>
      </c>
      <c r="H161" s="35">
        <v>0.41</v>
      </c>
      <c r="I161" s="35">
        <v>0.7</v>
      </c>
    </row>
    <row r="162" spans="1:9" ht="21" thickBot="1" x14ac:dyDescent="0.35">
      <c r="A162" s="37" t="s">
        <v>36</v>
      </c>
      <c r="B162" s="38"/>
      <c r="C162" s="36" t="s">
        <v>125</v>
      </c>
      <c r="D162" s="34">
        <v>0.03</v>
      </c>
      <c r="E162" s="34">
        <v>0.02</v>
      </c>
      <c r="F162" s="34">
        <v>0.16</v>
      </c>
      <c r="G162" s="34">
        <v>0.05</v>
      </c>
      <c r="H162" s="35">
        <v>0.8</v>
      </c>
      <c r="I162" s="35">
        <v>0.13</v>
      </c>
    </row>
    <row r="163" spans="1:9" ht="21" thickBot="1" x14ac:dyDescent="0.35">
      <c r="A163" s="39" t="s">
        <v>43</v>
      </c>
      <c r="B163" s="33" t="s">
        <v>44</v>
      </c>
      <c r="C163" s="33" t="s">
        <v>45</v>
      </c>
      <c r="D163" s="34">
        <v>0.38</v>
      </c>
      <c r="E163" s="34">
        <v>0.06</v>
      </c>
      <c r="F163" s="34">
        <v>0.28000000000000003</v>
      </c>
      <c r="G163" s="34">
        <v>0.03</v>
      </c>
      <c r="H163" s="35">
        <v>0.87</v>
      </c>
      <c r="I163" s="35">
        <v>0.14000000000000001</v>
      </c>
    </row>
    <row r="164" spans="1:9" ht="41.25" thickBot="1" x14ac:dyDescent="0.35">
      <c r="A164" s="40"/>
      <c r="B164" s="33" t="s">
        <v>46</v>
      </c>
      <c r="C164" s="33" t="s">
        <v>47</v>
      </c>
      <c r="D164" s="34">
        <v>10.7</v>
      </c>
      <c r="E164" s="34">
        <v>1.55</v>
      </c>
      <c r="F164" s="34">
        <v>9.1199999999999992</v>
      </c>
      <c r="G164" s="34">
        <v>0.98</v>
      </c>
      <c r="H164" s="35">
        <v>3.57</v>
      </c>
      <c r="I164" s="35">
        <v>0.28999999999999998</v>
      </c>
    </row>
    <row r="165" spans="1:9" ht="41.25" thickBot="1" x14ac:dyDescent="0.35">
      <c r="A165" s="41"/>
      <c r="B165" s="33" t="s">
        <v>102</v>
      </c>
      <c r="C165" s="33" t="s">
        <v>104</v>
      </c>
      <c r="D165" s="34">
        <v>88.88</v>
      </c>
      <c r="E165" s="34">
        <v>1.56</v>
      </c>
      <c r="F165" s="34">
        <v>90.28</v>
      </c>
      <c r="G165" s="34">
        <v>1.1100000000000001</v>
      </c>
      <c r="H165" s="35">
        <v>61.5</v>
      </c>
      <c r="I165" s="35">
        <v>2.44</v>
      </c>
    </row>
    <row r="166" spans="1:9" ht="21" thickBot="1" x14ac:dyDescent="0.35">
      <c r="A166" s="42" t="s">
        <v>126</v>
      </c>
      <c r="B166" s="43"/>
      <c r="C166" s="33" t="s">
        <v>127</v>
      </c>
      <c r="D166" s="33" t="s">
        <v>74</v>
      </c>
      <c r="E166" s="33" t="s">
        <v>74</v>
      </c>
      <c r="F166" s="33" t="s">
        <v>74</v>
      </c>
      <c r="G166" s="33" t="s">
        <v>74</v>
      </c>
      <c r="H166" s="35">
        <v>32.85</v>
      </c>
      <c r="I166" s="35">
        <v>2.2599999999999998</v>
      </c>
    </row>
  </sheetData>
  <mergeCells count="42">
    <mergeCell ref="A107:B107"/>
    <mergeCell ref="A3:A6"/>
    <mergeCell ref="B3:B4"/>
    <mergeCell ref="C3:K3"/>
    <mergeCell ref="C5:K5"/>
    <mergeCell ref="A94:B94"/>
    <mergeCell ref="A95:B95"/>
    <mergeCell ref="A96:A98"/>
    <mergeCell ref="A99:A100"/>
    <mergeCell ref="A101:B101"/>
    <mergeCell ref="A131:A133"/>
    <mergeCell ref="A108:B108"/>
    <mergeCell ref="A109:A111"/>
    <mergeCell ref="A112:A113"/>
    <mergeCell ref="A114:B114"/>
    <mergeCell ref="A119:B119"/>
    <mergeCell ref="A120:B120"/>
    <mergeCell ref="A121:A123"/>
    <mergeCell ref="A124:A125"/>
    <mergeCell ref="A126:B126"/>
    <mergeCell ref="A129:B129"/>
    <mergeCell ref="A130:B130"/>
    <mergeCell ref="A134:A135"/>
    <mergeCell ref="A136:B136"/>
    <mergeCell ref="A144:A148"/>
    <mergeCell ref="B144:B148"/>
    <mergeCell ref="C144:F145"/>
    <mergeCell ref="C146:C148"/>
    <mergeCell ref="D146:D148"/>
    <mergeCell ref="E146:E148"/>
    <mergeCell ref="F146:F148"/>
    <mergeCell ref="C158:C160"/>
    <mergeCell ref="D158:G158"/>
    <mergeCell ref="H158:I158"/>
    <mergeCell ref="D159:E159"/>
    <mergeCell ref="F159:G159"/>
    <mergeCell ref="H159:I159"/>
    <mergeCell ref="A161:B161"/>
    <mergeCell ref="A162:B162"/>
    <mergeCell ref="A163:A165"/>
    <mergeCell ref="A166:B166"/>
    <mergeCell ref="A158:B16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7"/>
  <sheetViews>
    <sheetView tabSelected="1" topLeftCell="A4" workbookViewId="0">
      <selection activeCell="A6" sqref="A6:H15"/>
    </sheetView>
  </sheetViews>
  <sheetFormatPr defaultRowHeight="15" x14ac:dyDescent="0.25"/>
  <cols>
    <col min="1" max="1" width="32.85546875" customWidth="1"/>
    <col min="2" max="2" width="19" customWidth="1"/>
    <col min="3" max="3" width="12.140625" customWidth="1"/>
    <col min="4" max="4" width="10.42578125" customWidth="1"/>
    <col min="5" max="5" width="11.85546875" customWidth="1"/>
    <col min="6" max="6" width="12.7109375" customWidth="1"/>
    <col min="7" max="7" width="14.28515625" customWidth="1"/>
    <col min="8" max="8" width="12.42578125" customWidth="1"/>
  </cols>
  <sheetData>
    <row r="2" spans="1:24" x14ac:dyDescent="0.25">
      <c r="O2" t="s">
        <v>128</v>
      </c>
    </row>
    <row r="3" spans="1:24" ht="15.75" thickBot="1" x14ac:dyDescent="0.3"/>
    <row r="4" spans="1:24" ht="21" thickBot="1" x14ac:dyDescent="0.35">
      <c r="A4" t="s">
        <v>118</v>
      </c>
      <c r="O4" s="44" t="s">
        <v>30</v>
      </c>
      <c r="P4" s="45"/>
      <c r="Q4" s="49" t="s">
        <v>31</v>
      </c>
      <c r="R4" s="37" t="s">
        <v>121</v>
      </c>
      <c r="S4" s="52"/>
      <c r="T4" s="52"/>
      <c r="U4" s="53"/>
      <c r="V4" s="37" t="s">
        <v>122</v>
      </c>
      <c r="W4" s="53"/>
    </row>
    <row r="5" spans="1:24" ht="21" thickBot="1" x14ac:dyDescent="0.35">
      <c r="O5" s="46"/>
      <c r="P5" s="47"/>
      <c r="Q5" s="50"/>
      <c r="R5" s="37" t="s">
        <v>123</v>
      </c>
      <c r="S5" s="53"/>
      <c r="T5" s="37" t="s">
        <v>124</v>
      </c>
      <c r="U5" s="53"/>
      <c r="V5" s="37" t="s">
        <v>124</v>
      </c>
      <c r="W5" s="53"/>
      <c r="X5" t="s">
        <v>131</v>
      </c>
    </row>
    <row r="6" spans="1:24" ht="43.5" customHeight="1" thickBot="1" x14ac:dyDescent="0.35">
      <c r="A6" s="76" t="s">
        <v>1</v>
      </c>
      <c r="B6" s="76" t="s">
        <v>2</v>
      </c>
      <c r="C6" s="76" t="s">
        <v>3</v>
      </c>
      <c r="D6" s="76"/>
      <c r="E6" s="76"/>
      <c r="F6" s="76"/>
      <c r="G6" s="76"/>
      <c r="H6" s="76"/>
      <c r="O6" s="42"/>
      <c r="P6" s="48"/>
      <c r="Q6" s="51"/>
      <c r="R6" s="32" t="s">
        <v>32</v>
      </c>
      <c r="S6" s="32" t="s">
        <v>33</v>
      </c>
      <c r="T6" s="32" t="s">
        <v>32</v>
      </c>
      <c r="U6" s="32" t="s">
        <v>33</v>
      </c>
      <c r="V6" s="32" t="s">
        <v>32</v>
      </c>
      <c r="W6" s="32" t="s">
        <v>33</v>
      </c>
    </row>
    <row r="7" spans="1:24" ht="41.25" thickBot="1" x14ac:dyDescent="0.35">
      <c r="A7" s="76"/>
      <c r="B7" s="76"/>
      <c r="C7" s="77" t="s">
        <v>34</v>
      </c>
      <c r="D7" s="77" t="s">
        <v>36</v>
      </c>
      <c r="E7" s="77" t="s">
        <v>58</v>
      </c>
      <c r="F7" s="77" t="s">
        <v>7</v>
      </c>
      <c r="G7" s="77" t="s">
        <v>8</v>
      </c>
      <c r="H7" s="77" t="s">
        <v>103</v>
      </c>
      <c r="O7" s="37" t="s">
        <v>34</v>
      </c>
      <c r="P7" s="38"/>
      <c r="Q7" s="33" t="s">
        <v>35</v>
      </c>
      <c r="R7" s="34">
        <v>0.02</v>
      </c>
      <c r="S7" s="34">
        <v>0.05</v>
      </c>
      <c r="T7" s="34">
        <v>0.16</v>
      </c>
      <c r="U7" s="34">
        <v>0.21</v>
      </c>
      <c r="V7" s="35">
        <v>0.41</v>
      </c>
      <c r="W7" s="35">
        <v>0.7</v>
      </c>
      <c r="X7">
        <f>AVERAGE(R7,T7)</f>
        <v>0.09</v>
      </c>
    </row>
    <row r="8" spans="1:24" ht="21" thickBot="1" x14ac:dyDescent="0.35">
      <c r="A8" s="76"/>
      <c r="B8" s="76"/>
      <c r="C8" s="76" t="s">
        <v>13</v>
      </c>
      <c r="D8" s="76"/>
      <c r="E8" s="76"/>
      <c r="F8" s="76"/>
      <c r="G8" s="76"/>
      <c r="H8" s="76"/>
      <c r="O8" s="37" t="s">
        <v>36</v>
      </c>
      <c r="P8" s="38"/>
      <c r="Q8" s="36" t="s">
        <v>125</v>
      </c>
      <c r="R8" s="34">
        <v>0.03</v>
      </c>
      <c r="S8" s="34">
        <v>0.02</v>
      </c>
      <c r="T8" s="34">
        <v>0.16</v>
      </c>
      <c r="U8" s="34">
        <v>0.05</v>
      </c>
      <c r="V8" s="35">
        <v>0.8</v>
      </c>
      <c r="W8" s="35">
        <v>0.13</v>
      </c>
      <c r="X8">
        <f t="shared" ref="X8:X12" si="0">AVERAGE(R8,T8)</f>
        <v>9.5000000000000001E-2</v>
      </c>
    </row>
    <row r="9" spans="1:24" ht="41.25" thickBot="1" x14ac:dyDescent="0.35">
      <c r="A9" s="76"/>
      <c r="B9" s="76"/>
      <c r="C9" s="77" t="s">
        <v>106</v>
      </c>
      <c r="D9" s="78" t="s">
        <v>101</v>
      </c>
      <c r="E9" s="78" t="s">
        <v>45</v>
      </c>
      <c r="F9" s="78" t="s">
        <v>47</v>
      </c>
      <c r="G9" s="78" t="s">
        <v>104</v>
      </c>
      <c r="H9" s="78" t="s">
        <v>105</v>
      </c>
      <c r="O9" s="39" t="s">
        <v>43</v>
      </c>
      <c r="P9" s="33" t="s">
        <v>44</v>
      </c>
      <c r="Q9" s="33" t="s">
        <v>45</v>
      </c>
      <c r="R9" s="34">
        <v>0.38</v>
      </c>
      <c r="S9" s="34">
        <v>0.06</v>
      </c>
      <c r="T9" s="34">
        <v>0.28000000000000003</v>
      </c>
      <c r="U9" s="34">
        <v>0.03</v>
      </c>
      <c r="V9" s="35">
        <v>0.87</v>
      </c>
      <c r="W9" s="35">
        <v>0.14000000000000001</v>
      </c>
      <c r="X9">
        <f t="shared" si="0"/>
        <v>0.33</v>
      </c>
    </row>
    <row r="10" spans="1:24" ht="41.25" thickBot="1" x14ac:dyDescent="0.35">
      <c r="A10" s="79" t="s">
        <v>107</v>
      </c>
      <c r="B10" s="80" t="s">
        <v>132</v>
      </c>
      <c r="C10" s="81">
        <v>9.8621923057650598</v>
      </c>
      <c r="D10" s="81">
        <v>19.510369872616401</v>
      </c>
      <c r="E10" s="81">
        <v>8.3679362139753994</v>
      </c>
      <c r="F10" s="81">
        <v>9.0447231173412419</v>
      </c>
      <c r="G10" s="81">
        <v>25.316940550762578</v>
      </c>
      <c r="H10" s="81">
        <v>27.897837939539325</v>
      </c>
      <c r="I10" s="24">
        <f>SUM(C10:H10)</f>
        <v>100.00000000000001</v>
      </c>
      <c r="O10" s="40"/>
      <c r="P10" s="33" t="s">
        <v>46</v>
      </c>
      <c r="Q10" s="33" t="s">
        <v>47</v>
      </c>
      <c r="R10" s="34">
        <v>10.7</v>
      </c>
      <c r="S10" s="34">
        <v>1.55</v>
      </c>
      <c r="T10" s="34">
        <v>9.1199999999999992</v>
      </c>
      <c r="U10" s="34">
        <v>0.98</v>
      </c>
      <c r="V10" s="35">
        <v>3.57</v>
      </c>
      <c r="W10" s="35">
        <v>0.28999999999999998</v>
      </c>
      <c r="X10">
        <f t="shared" si="0"/>
        <v>9.91</v>
      </c>
    </row>
    <row r="11" spans="1:24" ht="41.25" thickBot="1" x14ac:dyDescent="0.35">
      <c r="A11" s="79" t="s">
        <v>113</v>
      </c>
      <c r="B11" s="80"/>
      <c r="C11" s="81">
        <v>6.3650335990932572</v>
      </c>
      <c r="D11" s="81">
        <v>17.359009295213422</v>
      </c>
      <c r="E11" s="81">
        <v>11.183724917239729</v>
      </c>
      <c r="F11" s="81">
        <v>13.0001014966452</v>
      </c>
      <c r="G11" s="81">
        <v>23.892130691808386</v>
      </c>
      <c r="H11" s="81">
        <v>28.2</v>
      </c>
      <c r="I11" s="24">
        <f t="shared" ref="I11:I15" si="1">SUM(C11:H11)</f>
        <v>100</v>
      </c>
      <c r="O11" s="41"/>
      <c r="P11" s="33" t="s">
        <v>102</v>
      </c>
      <c r="Q11" s="33" t="s">
        <v>104</v>
      </c>
      <c r="R11" s="34">
        <v>88.88</v>
      </c>
      <c r="S11" s="34">
        <v>1.56</v>
      </c>
      <c r="T11" s="34">
        <v>90.28</v>
      </c>
      <c r="U11" s="34">
        <v>1.1100000000000001</v>
      </c>
      <c r="V11" s="35">
        <v>61.5</v>
      </c>
      <c r="W11" s="35">
        <v>2.44</v>
      </c>
      <c r="X11">
        <f t="shared" si="0"/>
        <v>89.58</v>
      </c>
    </row>
    <row r="12" spans="1:24" ht="21" thickBot="1" x14ac:dyDescent="0.35">
      <c r="A12" s="79" t="s">
        <v>129</v>
      </c>
      <c r="B12" s="82" t="s">
        <v>74</v>
      </c>
      <c r="C12" s="82">
        <v>0.41</v>
      </c>
      <c r="D12" s="82">
        <v>0.8</v>
      </c>
      <c r="E12" s="82">
        <v>0.87</v>
      </c>
      <c r="F12" s="82">
        <v>3.57</v>
      </c>
      <c r="G12" s="82">
        <v>61.5</v>
      </c>
      <c r="H12" s="82">
        <v>32.85</v>
      </c>
      <c r="I12" s="24">
        <f t="shared" si="1"/>
        <v>100</v>
      </c>
      <c r="O12" s="42" t="s">
        <v>126</v>
      </c>
      <c r="P12" s="43"/>
      <c r="Q12" s="33" t="s">
        <v>127</v>
      </c>
      <c r="R12" s="33" t="s">
        <v>74</v>
      </c>
      <c r="S12" s="33" t="s">
        <v>74</v>
      </c>
      <c r="T12" s="33" t="s">
        <v>74</v>
      </c>
      <c r="U12" s="33" t="s">
        <v>74</v>
      </c>
      <c r="V12" s="35">
        <v>32.85</v>
      </c>
      <c r="W12" s="35">
        <v>2.2599999999999998</v>
      </c>
      <c r="X12" t="e">
        <f t="shared" si="0"/>
        <v>#DIV/0!</v>
      </c>
    </row>
    <row r="13" spans="1:24" ht="15.75" x14ac:dyDescent="0.25">
      <c r="A13" s="79" t="s">
        <v>26</v>
      </c>
      <c r="B13" s="83" t="s">
        <v>133</v>
      </c>
      <c r="C13" s="84">
        <v>5.7630377809290998</v>
      </c>
      <c r="D13" s="84"/>
      <c r="E13" s="81">
        <v>7.1</v>
      </c>
      <c r="F13" s="85">
        <v>9.5452913706389921</v>
      </c>
      <c r="G13" s="85">
        <v>39.155585800412069</v>
      </c>
      <c r="H13" s="81">
        <v>38.436085048019834</v>
      </c>
      <c r="I13" s="24">
        <f t="shared" si="1"/>
        <v>100</v>
      </c>
      <c r="X13">
        <f>SUM(X7:X11)</f>
        <v>100.005</v>
      </c>
    </row>
    <row r="14" spans="1:24" ht="31.5" x14ac:dyDescent="0.25">
      <c r="A14" s="79" t="s">
        <v>28</v>
      </c>
      <c r="B14" s="83" t="s">
        <v>134</v>
      </c>
      <c r="C14" s="84">
        <v>3.1378645117036879</v>
      </c>
      <c r="D14" s="84"/>
      <c r="E14" s="81">
        <v>12.6</v>
      </c>
      <c r="F14" s="85">
        <v>32.493244466176421</v>
      </c>
      <c r="G14" s="85">
        <v>39.95419334951189</v>
      </c>
      <c r="H14" s="81">
        <v>11.863239625793248</v>
      </c>
      <c r="I14" s="24">
        <f t="shared" si="1"/>
        <v>100.04854195318526</v>
      </c>
    </row>
    <row r="15" spans="1:24" ht="15.75" x14ac:dyDescent="0.25">
      <c r="A15" s="79" t="s">
        <v>130</v>
      </c>
      <c r="B15" s="82" t="s">
        <v>74</v>
      </c>
      <c r="C15" s="81">
        <v>0.09</v>
      </c>
      <c r="D15" s="81">
        <v>9.5000000000000001E-2</v>
      </c>
      <c r="E15" s="81">
        <v>0.33</v>
      </c>
      <c r="F15" s="81">
        <v>9.91</v>
      </c>
      <c r="G15" s="81">
        <v>89.58</v>
      </c>
      <c r="H15" s="82" t="s">
        <v>74</v>
      </c>
      <c r="I15" s="24">
        <f t="shared" si="1"/>
        <v>100.005</v>
      </c>
    </row>
    <row r="17" spans="1:15" x14ac:dyDescent="0.25">
      <c r="A17" s="10" t="s">
        <v>114</v>
      </c>
    </row>
    <row r="19" spans="1:15" x14ac:dyDescent="0.25">
      <c r="A19" s="70" t="s">
        <v>1</v>
      </c>
      <c r="B19" s="71" t="s">
        <v>2</v>
      </c>
      <c r="C19" s="73" t="s">
        <v>3</v>
      </c>
      <c r="D19" s="74"/>
      <c r="E19" s="74"/>
      <c r="F19" s="74"/>
      <c r="G19" s="74"/>
      <c r="H19" s="74"/>
      <c r="I19" s="74"/>
      <c r="J19" s="74"/>
      <c r="K19" s="75"/>
    </row>
    <row r="20" spans="1:15" ht="51" x14ac:dyDescent="0.25">
      <c r="A20" s="70"/>
      <c r="B20" s="72"/>
      <c r="C20" s="1" t="s">
        <v>4</v>
      </c>
      <c r="D20" s="1" t="s">
        <v>5</v>
      </c>
      <c r="E20" s="1" t="s">
        <v>6</v>
      </c>
      <c r="F20" s="1" t="s">
        <v>7</v>
      </c>
      <c r="G20" s="1" t="s">
        <v>8</v>
      </c>
      <c r="H20" s="2" t="s">
        <v>9</v>
      </c>
      <c r="I20" s="1" t="s">
        <v>10</v>
      </c>
      <c r="J20" s="1" t="s">
        <v>11</v>
      </c>
      <c r="K20" s="1" t="s">
        <v>12</v>
      </c>
    </row>
    <row r="21" spans="1:15" x14ac:dyDescent="0.25">
      <c r="A21" s="70"/>
      <c r="B21" s="3"/>
      <c r="C21" s="73" t="s">
        <v>13</v>
      </c>
      <c r="D21" s="74"/>
      <c r="E21" s="74"/>
      <c r="F21" s="74"/>
      <c r="G21" s="74"/>
      <c r="H21" s="74"/>
      <c r="I21" s="74"/>
      <c r="J21" s="74"/>
      <c r="K21" s="75"/>
    </row>
    <row r="22" spans="1:15" x14ac:dyDescent="0.25">
      <c r="A22" s="70"/>
      <c r="B22" s="4"/>
      <c r="C22" s="5" t="s">
        <v>14</v>
      </c>
      <c r="D22" s="6" t="s">
        <v>15</v>
      </c>
      <c r="E22" s="6" t="s">
        <v>16</v>
      </c>
      <c r="F22" s="6" t="s">
        <v>17</v>
      </c>
      <c r="G22" s="7" t="s">
        <v>18</v>
      </c>
      <c r="H22" s="6" t="s">
        <v>19</v>
      </c>
      <c r="I22" s="6" t="s">
        <v>20</v>
      </c>
      <c r="J22" s="6" t="s">
        <v>21</v>
      </c>
      <c r="K22" s="6" t="s">
        <v>22</v>
      </c>
    </row>
    <row r="23" spans="1:15" x14ac:dyDescent="0.25">
      <c r="A23" s="8" t="s">
        <v>23</v>
      </c>
      <c r="B23" s="9" t="s">
        <v>24</v>
      </c>
      <c r="C23" s="9">
        <v>15.951821386603996</v>
      </c>
      <c r="D23" s="9">
        <v>16.204465334900117</v>
      </c>
      <c r="E23" s="9">
        <v>17.293277258952315</v>
      </c>
      <c r="F23" s="9">
        <v>18.472694662626012</v>
      </c>
      <c r="G23" s="9">
        <v>13.703376471978158</v>
      </c>
      <c r="H23" s="9">
        <v>7.9448904769785189</v>
      </c>
      <c r="I23" s="9">
        <v>4.7091532645363579</v>
      </c>
      <c r="J23" s="9">
        <v>3.2646277232675427</v>
      </c>
      <c r="K23" s="9">
        <v>2.4556934201569907</v>
      </c>
    </row>
    <row r="24" spans="1:15" x14ac:dyDescent="0.25">
      <c r="A24" s="8" t="s">
        <v>25</v>
      </c>
      <c r="B24" s="4"/>
      <c r="C24" s="5"/>
      <c r="D24" s="6"/>
      <c r="E24" s="6"/>
      <c r="F24" s="6"/>
      <c r="G24" s="7"/>
      <c r="H24" s="6"/>
      <c r="I24" s="6"/>
      <c r="J24" s="6"/>
      <c r="K24" s="6"/>
    </row>
    <row r="25" spans="1:15" x14ac:dyDescent="0.25">
      <c r="A25" s="8" t="s">
        <v>26</v>
      </c>
      <c r="B25" s="9" t="s">
        <v>27</v>
      </c>
      <c r="C25" s="9">
        <v>5.7664617887483338</v>
      </c>
      <c r="D25" s="9">
        <v>2.0640453836056762</v>
      </c>
      <c r="E25" s="9">
        <v>5.0325306085750894</v>
      </c>
      <c r="F25" s="9">
        <v>9.5452913706389921</v>
      </c>
      <c r="G25" s="9">
        <v>39.155585800412069</v>
      </c>
      <c r="H25" s="9">
        <v>17.021860785897893</v>
      </c>
      <c r="I25" s="9">
        <v>9.0511370015256869</v>
      </c>
      <c r="J25" s="9">
        <v>6.5201330871059922</v>
      </c>
      <c r="K25" s="9">
        <v>5.8429541734902637</v>
      </c>
      <c r="N25" s="13">
        <f>SUM(C25:E25)</f>
        <v>12.863037780929099</v>
      </c>
      <c r="O25">
        <f>N25/100*55</f>
        <v>7.0746707795110044</v>
      </c>
    </row>
    <row r="26" spans="1:15" x14ac:dyDescent="0.25">
      <c r="A26" s="8" t="s">
        <v>28</v>
      </c>
      <c r="B26" s="9" t="s">
        <v>29</v>
      </c>
      <c r="C26" s="9">
        <v>0.98238639468921052</v>
      </c>
      <c r="D26" s="9">
        <v>1.2120684091333545</v>
      </c>
      <c r="E26" s="9">
        <v>13.494867754695875</v>
      </c>
      <c r="F26" s="9">
        <v>32.493244466176421</v>
      </c>
      <c r="G26" s="9">
        <v>39.95419334951189</v>
      </c>
      <c r="H26" s="9">
        <v>3.6088515781928154</v>
      </c>
      <c r="I26" s="9">
        <v>3.3797403277882228</v>
      </c>
      <c r="J26" s="9">
        <v>2.6930900501304635</v>
      </c>
      <c r="K26" s="9">
        <v>2.1815576696817471</v>
      </c>
      <c r="N26" s="13">
        <f>SUM(C26:E26)</f>
        <v>15.689322558518439</v>
      </c>
      <c r="O26">
        <f>N26/100*80</f>
        <v>12.551458046814751</v>
      </c>
    </row>
    <row r="29" spans="1:15" x14ac:dyDescent="0.25">
      <c r="A29" s="10" t="s">
        <v>115</v>
      </c>
    </row>
    <row r="30" spans="1:15" x14ac:dyDescent="0.25">
      <c r="A30">
        <v>2002</v>
      </c>
    </row>
    <row r="31" spans="1:15" x14ac:dyDescent="0.25">
      <c r="A31" s="58" t="s">
        <v>93</v>
      </c>
      <c r="B31" s="59" t="s">
        <v>94</v>
      </c>
      <c r="C31" s="62" t="s">
        <v>95</v>
      </c>
      <c r="D31" s="62"/>
      <c r="E31" s="62"/>
      <c r="F31" s="62"/>
      <c r="I31" s="13">
        <f>C36+D36</f>
        <v>12.0425</v>
      </c>
      <c r="J31">
        <f>D36/I31</f>
        <v>0.55381980485779525</v>
      </c>
    </row>
    <row r="32" spans="1:15" x14ac:dyDescent="0.25">
      <c r="A32" s="58"/>
      <c r="B32" s="60"/>
      <c r="C32" s="62"/>
      <c r="D32" s="62"/>
      <c r="E32" s="62"/>
      <c r="F32" s="62"/>
      <c r="I32" s="13">
        <f>C37+D37</f>
        <v>16.514925000000002</v>
      </c>
      <c r="J32">
        <f>D37/I32</f>
        <v>0.8047508541516234</v>
      </c>
    </row>
    <row r="33" spans="1:6" x14ac:dyDescent="0.25">
      <c r="A33" s="58"/>
      <c r="B33" s="60"/>
      <c r="C33" s="63" t="s">
        <v>96</v>
      </c>
      <c r="D33" s="63" t="s">
        <v>97</v>
      </c>
      <c r="E33" s="64" t="s">
        <v>98</v>
      </c>
      <c r="F33" s="63" t="s">
        <v>99</v>
      </c>
    </row>
    <row r="34" spans="1:6" x14ac:dyDescent="0.25">
      <c r="A34" s="58"/>
      <c r="B34" s="60"/>
      <c r="C34" s="63"/>
      <c r="D34" s="63"/>
      <c r="E34" s="65"/>
      <c r="F34" s="63"/>
    </row>
    <row r="35" spans="1:6" x14ac:dyDescent="0.25">
      <c r="A35" s="58"/>
      <c r="B35" s="61"/>
      <c r="C35" s="63"/>
      <c r="D35" s="63"/>
      <c r="E35" s="66"/>
      <c r="F35" s="63"/>
    </row>
    <row r="36" spans="1:6" ht="18" x14ac:dyDescent="0.25">
      <c r="A36" s="21" t="s">
        <v>116</v>
      </c>
      <c r="B36" s="22">
        <v>0.86562499999999998</v>
      </c>
      <c r="C36" s="22">
        <v>5.3731249999999999</v>
      </c>
      <c r="D36" s="22">
        <v>6.6693749999999996</v>
      </c>
      <c r="E36" s="22">
        <v>51.11</v>
      </c>
      <c r="F36" s="22">
        <v>36.85</v>
      </c>
    </row>
    <row r="37" spans="1:6" ht="18" x14ac:dyDescent="0.25">
      <c r="A37" s="21" t="s">
        <v>117</v>
      </c>
      <c r="B37" s="23">
        <v>0.69633937500000009</v>
      </c>
      <c r="C37" s="23">
        <v>3.2245250000000008</v>
      </c>
      <c r="D37" s="23">
        <v>13.2904</v>
      </c>
      <c r="E37" s="23">
        <v>76.020787499999983</v>
      </c>
      <c r="F37" s="23">
        <v>7.4362375000000007</v>
      </c>
    </row>
  </sheetData>
  <mergeCells count="29">
    <mergeCell ref="B10:B11"/>
    <mergeCell ref="O7:P7"/>
    <mergeCell ref="A31:A35"/>
    <mergeCell ref="B31:B35"/>
    <mergeCell ref="C31:F32"/>
    <mergeCell ref="C33:C35"/>
    <mergeCell ref="D33:D35"/>
    <mergeCell ref="E33:E35"/>
    <mergeCell ref="F33:F35"/>
    <mergeCell ref="A6:A9"/>
    <mergeCell ref="C6:H6"/>
    <mergeCell ref="C8:H8"/>
    <mergeCell ref="B6:B9"/>
    <mergeCell ref="A19:A22"/>
    <mergeCell ref="B19:B20"/>
    <mergeCell ref="C19:K19"/>
    <mergeCell ref="C21:K21"/>
    <mergeCell ref="O4:P6"/>
    <mergeCell ref="Q4:Q6"/>
    <mergeCell ref="R4:U4"/>
    <mergeCell ref="V4:W4"/>
    <mergeCell ref="R5:S5"/>
    <mergeCell ref="T5:U5"/>
    <mergeCell ref="V5:W5"/>
    <mergeCell ref="O8:P8"/>
    <mergeCell ref="O9:O11"/>
    <mergeCell ref="O12:P12"/>
    <mergeCell ref="C13:D13"/>
    <mergeCell ref="C14:D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материалы</vt:lpstr>
      <vt:lpstr>Грунт_Леб_Сухая_Яковл_Горелый</vt:lpstr>
      <vt:lpstr>Лист3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Shura</dc:creator>
  <cp:lastModifiedBy>Shura</cp:lastModifiedBy>
  <dcterms:created xsi:type="dcterms:W3CDTF">2014-09-02T15:30:32Z</dcterms:created>
  <dcterms:modified xsi:type="dcterms:W3CDTF">2014-09-18T17:19:22Z</dcterms:modified>
</cp:coreProperties>
</file>