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ophiasaavedra/Desktop/"/>
    </mc:Choice>
  </mc:AlternateContent>
  <xr:revisionPtr revIDLastSave="0" documentId="8_{C54D5EC8-F6D4-D744-ADDE-EE45631AB8A3}" xr6:coauthVersionLast="47" xr6:coauthVersionMax="47" xr10:uidLastSave="{00000000-0000-0000-0000-000000000000}"/>
  <bookViews>
    <workbookView xWindow="0" yWindow="500" windowWidth="19640" windowHeight="11320" firstSheet="2" activeTab="3" xr2:uid="{00000000-000D-0000-FFFF-FFFF00000000}"/>
  </bookViews>
  <sheets>
    <sheet name="Crowdfunding" sheetId="1" r:id="rId1"/>
    <sheet name="parent categories" sheetId="4" r:id="rId2"/>
    <sheet name="sub-categories" sheetId="10" r:id="rId3"/>
    <sheet name="date launched" sheetId="7" r:id="rId4"/>
    <sheet name="goal" sheetId="8" r:id="rId5"/>
    <sheet name="statistical analysis" sheetId="9" r:id="rId6"/>
    <sheet name="Sheet4" sheetId="5" r:id="rId7"/>
  </sheets>
  <calcPr calcId="191029"/>
  <pivotCaches>
    <pivotCache cacheId="18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9" l="1" a="1"/>
  <c r="E2" i="9" s="1"/>
  <c r="A2" i="9" a="1"/>
  <c r="A2" i="9" s="1"/>
  <c r="H3" i="8"/>
  <c r="H4" i="8"/>
  <c r="H5" i="8"/>
  <c r="H6" i="8"/>
  <c r="H7" i="8"/>
  <c r="H8" i="8"/>
  <c r="H9" i="8"/>
  <c r="H10" i="8"/>
  <c r="H11" i="8"/>
  <c r="H12" i="8"/>
  <c r="H13" i="8"/>
  <c r="G3" i="8"/>
  <c r="G4" i="8"/>
  <c r="G5" i="8"/>
  <c r="G6" i="8"/>
  <c r="G7" i="8"/>
  <c r="G8" i="8"/>
  <c r="G9" i="8"/>
  <c r="G10" i="8"/>
  <c r="G11" i="8"/>
  <c r="G12" i="8"/>
  <c r="G13" i="8"/>
  <c r="H2" i="8"/>
  <c r="G2" i="8"/>
  <c r="F3" i="8"/>
  <c r="F4" i="8"/>
  <c r="F5" i="8"/>
  <c r="F6" i="8"/>
  <c r="F7" i="8"/>
  <c r="F8" i="8"/>
  <c r="F9" i="8"/>
  <c r="F10" i="8"/>
  <c r="F11" i="8"/>
  <c r="F12" i="8"/>
  <c r="F13" i="8"/>
  <c r="F2" i="8"/>
  <c r="E3" i="8"/>
  <c r="E4" i="8"/>
  <c r="E5" i="8"/>
  <c r="E6" i="8"/>
  <c r="E7" i="8"/>
  <c r="E8" i="8"/>
  <c r="E9" i="8"/>
  <c r="E10" i="8"/>
  <c r="E11" i="8"/>
  <c r="E12" i="8"/>
  <c r="E13" i="8"/>
  <c r="E2" i="8"/>
  <c r="C9" i="8"/>
  <c r="C7" i="8"/>
  <c r="C4" i="8"/>
  <c r="D13" i="8"/>
  <c r="D12" i="8"/>
  <c r="D11" i="8"/>
  <c r="D10" i="8"/>
  <c r="D9" i="8"/>
  <c r="D8" i="8"/>
  <c r="D7" i="8"/>
  <c r="D6" i="8"/>
  <c r="D5" i="8"/>
  <c r="D4" i="8"/>
  <c r="D3" i="8"/>
  <c r="C12" i="8"/>
  <c r="C11" i="8"/>
  <c r="C10" i="8"/>
  <c r="C8" i="8"/>
  <c r="C6" i="8"/>
  <c r="C5" i="8"/>
  <c r="C3" i="8"/>
  <c r="D2" i="8"/>
  <c r="C13" i="8"/>
  <c r="C2" i="8"/>
  <c r="B13" i="8"/>
  <c r="B2" i="8"/>
  <c r="B12" i="8"/>
  <c r="B11" i="8"/>
  <c r="B10" i="8"/>
  <c r="B9" i="8"/>
  <c r="B8" i="8"/>
  <c r="B7" i="8"/>
  <c r="B6" i="8"/>
  <c r="B5" i="8"/>
  <c r="B4" i="8"/>
  <c r="B3" i="8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3" i="1"/>
  <c r="M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2" i="1"/>
  <c r="R2" i="1"/>
  <c r="Q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G4" i="9" l="1"/>
  <c r="G6" i="9"/>
  <c r="G8" i="9"/>
  <c r="G10" i="9"/>
  <c r="G12" i="9"/>
  <c r="C4" i="9"/>
  <c r="C6" i="9"/>
  <c r="C8" i="9"/>
  <c r="C10" i="9"/>
  <c r="G2" i="9"/>
  <c r="C12" i="9"/>
  <c r="C2" i="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<sst xmlns="http://schemas.openxmlformats.org/spreadsheetml/2006/main" count="12674" uniqueCount="2112">
  <si>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</si>
  <si>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</si>
  <si>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</si>
  <si>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</si>
  <si>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</si>
  <si>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</si>
  <si>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</si>
  <si>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</si>
  <si>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</si>
  <si>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</si>
  <si>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</si>
  <si>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</si>
  <si>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</si>
  <si>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</si>
  <si>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</si>
  <si>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</si>
  <si>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</si>
  <si>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</si>
  <si>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</si>
  <si>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</si>
  <si>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</si>
  <si>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</si>
  <si>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</si>
  <si>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</si>
  <si>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</si>
  <si>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</si>
  <si>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</si>
  <si>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</si>
  <si>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</si>
  <si>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</si>
  <si>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</si>
  <si>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</si>
  <si>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</si>
  <si>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</si>
  <si>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</si>
  <si>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</si>
  <si>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</si>
  <si>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</si>
  <si>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</si>
  <si>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</si>
  <si>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</si>
  <si>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</si>
  <si>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</si>
  <si>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</si>
  <si>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</si>
  <si>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</si>
  <si>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</si>
  <si>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</si>
  <si>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</si>
  <si>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</si>
  <si>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</si>
  <si>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</si>
  <si>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</si>
  <si>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</si>
  <si>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</si>
  <si>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</si>
  <si>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</si>
  <si>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</si>
  <si>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</si>
  <si>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</si>
  <si>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</si>
  <si>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</si>
  <si>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</si>
  <si>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</si>
  <si>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</si>
  <si>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</si>
  <si>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</si>
  <si>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</si>
  <si>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</si>
  <si>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</si>
  <si>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</si>
  <si>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</si>
  <si>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</si>
  <si>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</si>
  <si>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</si>
  <si>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</si>
  <si>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</si>
  <si>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</si>
  <si>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</si>
  <si>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</si>
  <si>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</si>
  <si>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</si>
  <si>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</si>
  <si>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</si>
  <si>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</si>
  <si>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</si>
  <si>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</si>
  <si>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</si>
  <si>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</si>
  <si>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</si>
  <si>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</si>
  <si>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</si>
  <si>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</si>
  <si>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</si>
  <si>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</si>
  <si>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</si>
  <si>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</si>
  <si>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</si>
  <si>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</si>
  <si>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</si>
  <si>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</si>
  <si>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</si>
  <si>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</si>
  <si>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</si>
  <si>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</si>
  <si>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</si>
  <si>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</si>
  <si>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</si>
  <si>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</si>
  <si>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</si>
  <si>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</si>
  <si>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</si>
  <si>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</si>
  <si>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</si>
  <si>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</si>
  <si>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</si>
  <si>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</si>
  <si>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</si>
  <si>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</si>
  <si>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</si>
  <si>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</si>
  <si>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</si>
  <si>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</si>
  <si>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</si>
  <si>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</si>
  <si>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</si>
  <si>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</si>
  <si>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</si>
  <si>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</si>
  <si>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</si>
  <si>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</si>
  <si>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</si>
  <si>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</si>
  <si>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</si>
  <si>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</si>
  <si>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</si>
  <si>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</si>
  <si>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</si>
  <si>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</si>
  <si>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</si>
  <si>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</si>
  <si>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</si>
  <si>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</si>
  <si>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</si>
  <si>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</si>
  <si>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</si>
  <si>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</si>
  <si>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</si>
  <si>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</si>
  <si>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</si>
  <si>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</si>
  <si>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</si>
  <si>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</si>
  <si>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</si>
  <si>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</si>
  <si>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</si>
  <si>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</si>
  <si>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</si>
  <si>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</si>
  <si>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</si>
  <si>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</si>
  <si>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</si>
  <si>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</si>
  <si>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</si>
  <si>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</si>
  <si>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</si>
  <si>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</si>
  <si>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</si>
  <si>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</si>
  <si>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</si>
  <si>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</si>
  <si>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</si>
  <si>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</si>
  <si>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</si>
  <si>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</si>
  <si>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</si>
  <si>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</si>
  <si>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</si>
  <si>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</si>
  <si>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</si>
  <si>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</si>
  <si>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</si>
  <si>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</si>
  <si>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</si>
  <si>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</si>
  <si>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</si>
  <si>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</si>
  <si>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</si>
  <si>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</si>
  <si>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</si>
  <si>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</si>
  <si>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</si>
  <si>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</si>
  <si>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</si>
  <si>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</si>
  <si>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</si>
  <si>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</si>
  <si>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</si>
  <si>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</si>
  <si>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</si>
  <si>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</si>
  <si>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</si>
  <si>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</si>
  <si>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</si>
  <si>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</si>
  <si>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</si>
  <si>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</si>
  <si>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</si>
  <si>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</si>
  <si>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</si>
  <si>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</si>
  <si>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</si>
  <si>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</si>
  <si>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</si>
  <si>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</si>
  <si>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</si>
  <si>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</si>
  <si>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</si>
  <si>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</si>
  <si>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</si>
  <si>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</si>
  <si>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</si>
  <si>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</si>
  <si>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</si>
  <si>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</si>
  <si>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</si>
  <si>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</si>
  <si>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</si>
  <si>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</si>
  <si>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</si>
  <si>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</si>
  <si>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</si>
  <si>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</si>
  <si>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</si>
  <si>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</si>
  <si>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</si>
  <si>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</si>
  <si>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</si>
  <si>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</si>
  <si>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</si>
  <si>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</si>
  <si>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</si>
  <si>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</si>
  <si>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</si>
  <si>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</si>
  <si>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</si>
  <si>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</si>
  <si>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</si>
  <si>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</si>
  <si>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</si>
  <si>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</si>
  <si>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</si>
  <si>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</si>
  <si>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</si>
  <si>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</si>
  <si>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</si>
  <si>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</si>
  <si>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</si>
  <si>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</si>
  <si>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</si>
  <si>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</si>
  <si>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</si>
  <si>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</si>
  <si>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</si>
  <si>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</si>
  <si>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</si>
  <si>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</si>
  <si>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</si>
  <si>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</si>
  <si>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</si>
  <si>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</si>
  <si>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</si>
  <si>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</si>
  <si>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</si>
  <si>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</si>
  <si>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</si>
  <si>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</si>
  <si>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</si>
  <si>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</si>
  <si>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</si>
  <si>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</si>
  <si>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</si>
  <si>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</si>
  <si>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</si>
  <si>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</si>
  <si>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</si>
  <si>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</si>
  <si>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</si>
  <si>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</si>
  <si>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</si>
  <si>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</si>
  <si>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</si>
  <si>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</si>
  <si>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</si>
  <si>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</si>
  <si>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</si>
  <si>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</si>
  <si>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</si>
  <si>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</si>
  <si>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</si>
  <si>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</si>
  <si>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</si>
  <si>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</si>
  <si>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</si>
  <si>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</si>
  <si>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</si>
  <si>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</si>
  <si>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</si>
  <si>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</si>
  <si>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</si>
  <si>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</si>
  <si>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</si>
  <si>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</si>
  <si>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</si>
  <si>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</si>
  <si>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</si>
  <si>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</si>
  <si>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</si>
  <si>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</si>
  <si>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</si>
  <si>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</si>
  <si>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</si>
  <si>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</si>
  <si>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</si>
  <si>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</si>
  <si>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</si>
  <si>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</si>
  <si>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</si>
  <si>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</si>
  <si>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</si>
  <si>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</si>
  <si>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</si>
  <si>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</si>
  <si>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</si>
  <si>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</si>
  <si>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</si>
  <si>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</si>
  <si>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</si>
  <si>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</si>
  <si>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</si>
  <si>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</si>
  <si>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</si>
  <si>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</si>
  <si>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</si>
  <si>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</si>
  <si>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</si>
  <si>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</si>
  <si>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</si>
  <si>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</si>
  <si>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</si>
  <si>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</si>
  <si>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</si>
  <si>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</si>
  <si>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</si>
  <si>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</si>
  <si>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</si>
  <si>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</si>
  <si>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</si>
  <si>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</si>
  <si>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</si>
  <si>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</si>
  <si>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</si>
  <si>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</si>
  <si>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</si>
  <si>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</si>
  <si>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</si>
  <si>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</si>
  <si>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</si>
  <si>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</si>
  <si>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</si>
  <si>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</si>
  <si>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</si>
  <si>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</si>
  <si>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</si>
  <si>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</si>
  <si>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</si>
  <si>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</si>
  <si>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</si>
  <si>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</si>
  <si>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</si>
  <si>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</si>
  <si>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</si>
  <si>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</si>
  <si>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</si>
  <si>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</si>
  <si>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</si>
  <si>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</si>
  <si>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</si>
  <si>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</si>
  <si>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</si>
  <si>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</si>
  <si>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</si>
  <si>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</si>
  <si>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</si>
  <si>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</si>
  <si>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</si>
  <si>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</si>
  <si>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</si>
  <si>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</si>
  <si>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</si>
  <si>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</si>
  <si>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</si>
  <si>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</si>
  <si>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</si>
  <si>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</si>
  <si>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</si>
  <si>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</si>
  <si>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</si>
  <si>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</si>
  <si>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</si>
  <si>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</si>
  <si>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</si>
  <si>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</si>
  <si>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</si>
  <si>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</si>
  <si>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</si>
  <si>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</si>
  <si>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</si>
  <si>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</si>
  <si>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</si>
  <si>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</si>
  <si>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</si>
  <si>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</si>
  <si>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</si>
  <si>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</si>
  <si>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</si>
  <si>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</si>
  <si>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</si>
  <si>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</si>
  <si>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</si>
  <si>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</si>
  <si>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</si>
  <si>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</si>
  <si>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</si>
  <si>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</si>
  <si>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</si>
  <si>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</si>
  <si>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</si>
  <si>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</si>
  <si>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</si>
  <si>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</si>
  <si>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</si>
  <si>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</si>
  <si>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</si>
  <si>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</si>
  <si>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</si>
  <si>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</si>
  <si>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</si>
  <si>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</si>
  <si>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</si>
  <si>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</si>
  <si>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</si>
  <si>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</si>
  <si>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</si>
  <si>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</si>
  <si>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</si>
  <si>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</si>
  <si>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</si>
  <si>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</si>
  <si>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</si>
  <si>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</si>
  <si>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</si>
  <si>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</si>
  <si>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</si>
  <si>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</si>
  <si>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</si>
  <si>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</si>
  <si>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</si>
  <si>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</si>
  <si>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</si>
  <si>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</si>
  <si>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</si>
  <si>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</si>
  <si>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</si>
  <si>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</si>
  <si>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</si>
  <si>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</si>
  <si>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</si>
  <si>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</si>
  <si>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</si>
  <si>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</si>
  <si>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</si>
  <si>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</si>
  <si>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</si>
  <si>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</si>
  <si>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</si>
  <si>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</si>
  <si>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</si>
  <si>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</si>
  <si>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</si>
  <si>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</si>
  <si>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</si>
  <si>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</si>
  <si>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</si>
  <si>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</si>
  <si>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</si>
  <si>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</si>
  <si>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</si>
  <si>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</si>
  <si>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</si>
  <si>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</si>
  <si>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</si>
  <si>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</si>
  <si>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</si>
  <si>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</si>
  <si>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</si>
  <si>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</si>
  <si>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</si>
  <si>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</si>
  <si>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</si>
  <si>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</si>
  <si>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</si>
  <si>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</si>
  <si>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</si>
  <si>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</si>
  <si>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</si>
  <si>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</si>
  <si>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</si>
  <si>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</si>
  <si>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</si>
  <si>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</si>
  <si>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</si>
  <si>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</si>
  <si>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</si>
  <si>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</si>
  <si>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</si>
  <si>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</si>
  <si>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</si>
  <si>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</si>
  <si>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</si>
  <si>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</si>
  <si>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</si>
  <si>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</si>
  <si>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</si>
  <si>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</si>
  <si>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</si>
  <si>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</si>
  <si>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</si>
  <si>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</si>
  <si>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</si>
  <si>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</si>
  <si>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</si>
  <si>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</si>
  <si>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</si>
  <si>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</si>
  <si>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</si>
  <si>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</si>
  <si>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</si>
  <si>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</si>
  <si>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</si>
  <si>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</si>
  <si>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</si>
  <si>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</si>
  <si>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</si>
  <si>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</si>
  <si>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</si>
  <si>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</si>
  <si>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</si>
  <si>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</si>
  <si>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</si>
  <si>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</si>
  <si>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</si>
  <si>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</si>
  <si>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</si>
  <si>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</si>
  <si>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</si>
  <si>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</si>
  <si>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</si>
  <si>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</si>
  <si>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</si>
  <si>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</si>
  <si>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</si>
  <si>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</si>
  <si>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</si>
  <si>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</si>
  <si>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</si>
  <si>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</si>
  <si>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</si>
  <si>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</si>
  <si>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</si>
  <si>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</si>
  <si>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</si>
  <si>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</si>
  <si>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</si>
  <si>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</si>
  <si>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</si>
  <si>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</si>
  <si>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</si>
  <si>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</si>
  <si>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</si>
  <si>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</si>
  <si>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</si>
  <si>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</si>
  <si>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</si>
  <si>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</si>
  <si>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</si>
  <si>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</si>
  <si>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</si>
  <si>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</si>
  <si>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</si>
  <si>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</si>
  <si>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</si>
  <si>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</si>
  <si>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</si>
  <si>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</si>
  <si>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</si>
  <si>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</si>
  <si>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</si>
  <si>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</si>
  <si>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</si>
  <si>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</si>
  <si>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</si>
  <si>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</si>
  <si>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</si>
  <si>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</si>
  <si>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</si>
  <si>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</si>
  <si>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</si>
  <si>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</si>
  <si>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</si>
  <si>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</si>
  <si>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</si>
  <si>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</si>
  <si>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</si>
  <si>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</si>
  <si>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</si>
  <si>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</si>
  <si>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</si>
  <si>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</si>
  <si>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</si>
  <si>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</si>
  <si>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</si>
  <si>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</si>
  <si>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</si>
  <si>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</si>
  <si>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</si>
  <si>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</si>
  <si>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</si>
  <si>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</si>
  <si>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</si>
  <si>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</si>
  <si>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</si>
  <si>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</si>
  <si>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</si>
  <si>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</si>
  <si>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</si>
  <si>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</si>
  <si>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</si>
  <si>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</si>
  <si>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</si>
  <si>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</si>
  <si>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</si>
  <si>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</si>
  <si>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</si>
  <si>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</si>
  <si>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</si>
  <si>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</si>
  <si>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</si>
  <si>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</si>
  <si>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</si>
  <si>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</si>
  <si>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</si>
  <si>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</si>
  <si>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</si>
  <si>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</si>
  <si>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</si>
  <si>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</si>
  <si>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</si>
  <si>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</si>
  <si>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</si>
  <si>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</si>
  <si>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</si>
  <si>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</si>
  <si>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</si>
  <si>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</si>
  <si>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</si>
  <si>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</si>
  <si>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</si>
  <si>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</si>
  <si>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</si>
  <si>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</si>
  <si>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</si>
  <si>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</si>
  <si>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</si>
  <si>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</si>
  <si>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</si>
  <si>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</si>
  <si>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</si>
  <si>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</si>
  <si>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</si>
  <si>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</si>
  <si>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</si>
  <si>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</si>
  <si>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</si>
  <si>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</si>
  <si>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</si>
  <si>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</si>
  <si>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</si>
  <si>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</si>
  <si>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</si>
  <si>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</si>
  <si>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</si>
  <si>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</si>
  <si>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</si>
  <si>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</si>
  <si>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</si>
  <si>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</si>
  <si>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</si>
  <si>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</si>
  <si>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</si>
  <si>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</si>
  <si>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</si>
  <si>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</si>
  <si>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</si>
  <si>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</si>
  <si>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</si>
  <si>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</si>
  <si>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</si>
  <si>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</si>
  <si>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</si>
  <si>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</si>
  <si>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</si>
  <si>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</si>
  <si>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</si>
  <si>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</si>
  <si>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</si>
  <si>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</si>
  <si>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</si>
  <si>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</si>
  <si>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</si>
  <si>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</si>
  <si>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</si>
  <si>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</si>
  <si>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</si>
  <si>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</si>
  <si>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</si>
  <si>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</si>
  <si>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</si>
  <si>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</si>
  <si>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</si>
  <si>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</si>
  <si>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</si>
  <si>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</si>
  <si>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</si>
  <si>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</si>
  <si>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</si>
  <si>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</si>
  <si>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</si>
  <si>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</si>
  <si>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</si>
  <si>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</si>
  <si>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</si>
  <si>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</si>
  <si>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</si>
  <si>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</si>
  <si>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</si>
  <si>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</si>
  <si>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</si>
  <si>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</si>
  <si>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</si>
  <si>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</si>
  <si>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</si>
  <si>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</si>
  <si>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</si>
  <si>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</si>
  <si>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</si>
  <si>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</si>
  <si>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</si>
  <si>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</si>
  <si>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</si>
  <si>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</si>
  <si>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</si>
  <si>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</si>
  <si>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</si>
  <si>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</si>
  <si>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</si>
  <si>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</si>
  <si>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</si>
  <si>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</si>
  <si>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</si>
  <si>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</si>
  <si>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</si>
  <si>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</si>
  <si>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</si>
  <si>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</si>
  <si>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</si>
  <si>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</si>
  <si>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</si>
  <si>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</si>
  <si>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</si>
  <si>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</si>
  <si>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</si>
  <si>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</si>
  <si>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</si>
  <si>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</si>
  <si>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</si>
  <si>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</si>
  <si>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</si>
  <si>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</si>
  <si>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</si>
  <si>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</si>
  <si>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</si>
  <si>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</si>
  <si>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</si>
  <si>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</si>
  <si>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</si>
  <si>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</si>
  <si>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</si>
  <si>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</si>
  <si>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</si>
  <si>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</si>
  <si>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</si>
  <si>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</si>
  <si>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</si>
  <si>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</si>
  <si>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</si>
  <si>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</si>
  <si>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</si>
  <si>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</si>
  <si>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</si>
  <si>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</si>
  <si>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</si>
  <si>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</si>
  <si>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</si>
  <si>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</si>
  <si>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</si>
  <si>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</si>
  <si>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</si>
  <si>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</si>
  <si>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</si>
  <si>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</si>
  <si>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</si>
  <si>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</si>
  <si>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</si>
  <si>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</si>
  <si>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</si>
  <si>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</si>
  <si>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</si>
  <si>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</si>
  <si>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</si>
  <si>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</si>
  <si>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</si>
  <si>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</si>
  <si>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</si>
  <si>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</si>
  <si>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</si>
  <si>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</si>
  <si>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</si>
  <si>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</si>
  <si>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</si>
  <si>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</si>
  <si>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</si>
  <si>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</si>
  <si>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</si>
  <si>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</si>
  <si>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</si>
  <si>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</si>
  <si>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</si>
  <si>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</si>
  <si>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</si>
  <si>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</si>
  <si>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</si>
  <si>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</si>
  <si>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</si>
  <si>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</si>
  <si>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</si>
  <si>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</si>
  <si>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</si>
  <si>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</si>
  <si>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</si>
  <si>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</si>
  <si>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</si>
  <si>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</si>
  <si>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</si>
  <si>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</si>
  <si>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</si>
  <si>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</si>
  <si>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</si>
  <si>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</si>
  <si>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</si>
  <si>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</si>
  <si>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</si>
  <si>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</si>
  <si>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</si>
  <si>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</si>
  <si>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</si>
  <si>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</si>
  <si>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</si>
  <si>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</si>
  <si>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</si>
  <si>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</si>
  <si>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</si>
  <si>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</si>
  <si>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</si>
  <si>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</si>
  <si>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</si>
  <si>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</si>
  <si>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</si>
  <si>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</si>
  <si>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</si>
  <si>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</si>
  <si>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</si>
  <si>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</si>
  <si>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</si>
  <si>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</si>
  <si>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</si>
  <si>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</si>
  <si>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</si>
  <si>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</si>
  <si>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</si>
  <si>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</si>
  <si>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</si>
  <si>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</si>
  <si>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</si>
  <si>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</si>
  <si>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</si>
  <si>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</si>
  <si>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</si>
  <si>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</si>
  <si>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</si>
  <si>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</si>
  <si>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</si>
  <si>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</si>
  <si>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</si>
  <si>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</si>
  <si>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</si>
  <si>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</si>
  <si>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</si>
  <si>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</si>
  <si>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</si>
  <si>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</si>
  <si>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</si>
  <si>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</si>
  <si>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</si>
  <si>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</si>
  <si>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</si>
  <si>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</si>
  <si>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</si>
  <si>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</si>
  <si>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</si>
  <si>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</si>
  <si>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</si>
  <si>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</si>
  <si>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</si>
  <si>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</si>
  <si>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</si>
  <si>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</si>
  <si>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</si>
  <si>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</si>
  <si>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</si>
  <si>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</si>
  <si>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</si>
  <si>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</si>
  <si>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</si>
  <si>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</si>
  <si>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</si>
  <si>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</si>
  <si>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</si>
  <si>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</si>
  <si>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</si>
  <si>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</si>
  <si>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</si>
  <si>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</si>
  <si>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</si>
  <si>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</si>
  <si>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</si>
  <si>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</si>
  <si>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</si>
  <si>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</si>
  <si>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</si>
  <si>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</si>
  <si>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</si>
  <si>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</si>
  <si>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</si>
  <si>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</si>
  <si>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</si>
  <si>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</si>
  <si>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</si>
  <si>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</si>
  <si>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</si>
  <si>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</si>
  <si>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</si>
  <si>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</si>
  <si>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</si>
  <si>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</si>
  <si>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</si>
  <si>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</si>
  <si>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</si>
  <si>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</si>
  <si>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</si>
  <si>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</si>
  <si>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</si>
  <si>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</si>
  <si>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</si>
  <si>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</si>
  <si>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</si>
  <si>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</si>
  <si>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</si>
  <si>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</si>
  <si>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</si>
  <si>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</si>
  <si>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</si>
  <si>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</si>
  <si>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</si>
  <si>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</si>
  <si>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</si>
  <si>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</si>
  <si>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</si>
  <si>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</si>
  <si>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</si>
  <si>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</si>
  <si>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</si>
  <si>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</si>
  <si>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</si>
  <si>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</si>
  <si>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</si>
  <si>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</si>
  <si>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</si>
  <si>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</si>
  <si>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</si>
  <si>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</si>
  <si>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</si>
  <si>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</si>
  <si>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</si>
  <si>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</si>
  <si>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</si>
  <si>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</si>
  <si>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</si>
  <si>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</si>
  <si>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</si>
  <si>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</si>
  <si>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</si>
  <si>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</si>
  <si>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</si>
  <si>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</si>
  <si>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</si>
  <si>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</si>
  <si>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</si>
  <si>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</si>
  <si>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</si>
  <si>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</si>
  <si>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</si>
  <si>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</si>
  <si>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</si>
  <si>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</si>
  <si>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</si>
  <si>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</si>
  <si>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</si>
  <si>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</si>
  <si>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</si>
  <si>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</si>
  <si>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</si>
  <si>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</si>
  <si>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</si>
  <si>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</si>
  <si>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</si>
  <si>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</si>
  <si>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</si>
  <si>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</si>
  <si>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</si>
  <si>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</si>
  <si>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</si>
  <si>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</si>
  <si>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</si>
  <si>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</si>
  <si>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</si>
  <si>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</si>
  <si>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</si>
  <si>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</si>
  <si>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</si>
  <si>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</si>
  <si>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</si>
  <si>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</si>
  <si>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</si>
  <si>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</si>
  <si>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</si>
  <si>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</si>
  <si>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</si>
  <si>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</si>
  <si>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</si>
  <si>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</si>
  <si>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</si>
  <si>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</si>
  <si>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</si>
  <si>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</si>
  <si>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</si>
  <si>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</si>
  <si>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</si>
  <si>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</si>
  <si>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</si>
  <si>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</si>
  <si>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</si>
  <si>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</si>
  <si>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</si>
  <si>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</si>
  <si>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</si>
  <si>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</si>
  <si>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</si>
  <si>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</si>
  <si>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</si>
  <si>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</si>
  <si>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</si>
  <si>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</si>
  <si>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</si>
  <si>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</si>
  <si>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</si>
  <si>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</si>
  <si>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</si>
  <si>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</si>
  <si>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</si>
  <si>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</si>
  <si>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</si>
  <si>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</si>
  <si>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</si>
  <si>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</si>
  <si>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</si>
  <si>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</si>
  <si>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</si>
  <si>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</si>
  <si>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</si>
  <si>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</si>
  <si>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</si>
  <si>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</si>
  <si>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</si>
  <si>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</si>
  <si>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</si>
  <si>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</si>
  <si>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</si>
  <si>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</si>
  <si>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</si>
  <si>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</si>
  <si>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</si>
  <si>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</si>
  <si>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</si>
  <si>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</si>
  <si>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</si>
  <si>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</si>
  <si>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</si>
  <si>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</si>
  <si>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</si>
  <si>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</si>
  <si>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</si>
  <si>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</si>
  <si>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</si>
  <si>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</si>
  <si>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</si>
  <si>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</si>
  <si>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</si>
  <si>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</si>
  <si>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</si>
  <si>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</si>
  <si>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</si>
  <si>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</si>
  <si>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</si>
  <si>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</si>
  <si>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</si>
  <si>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</si>
  <si>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</si>
  <si>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</si>
  <si>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</si>
  <si>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</si>
  <si>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</si>
  <si>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</si>
  <si>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</si>
  <si>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</si>
  <si>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</si>
  <si>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</si>
  <si>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</si>
  <si>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</si>
  <si>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</si>
  <si>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</si>
  <si>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</si>
  <si>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</si>
  <si>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</si>
  <si>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</si>
  <si>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</si>
  <si>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</si>
  <si>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</si>
  <si>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</si>
  <si>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</si>
  <si>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</si>
  <si>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</si>
  <si>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</si>
  <si>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</si>
  <si>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</si>
  <si>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</si>
  <si>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</si>
  <si>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</si>
  <si>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</si>
  <si>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</si>
  <si>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</si>
  <si>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</si>
  <si>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</si>
  <si>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</si>
  <si>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</si>
  <si>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</si>
  <si>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</si>
  <si>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</si>
  <si>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</si>
  <si>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</si>
  <si>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</si>
  <si>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</si>
  <si>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</si>
  <si>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</si>
  <si>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</si>
  <si>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</si>
  <si>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</si>
  <si>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</si>
  <si>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</si>
  <si>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</si>
  <si>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</si>
  <si>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</si>
  <si>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</si>
  <si>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</si>
  <si>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</si>
  <si>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</si>
  <si>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</si>
  <si>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</si>
  <si>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</si>
  <si>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</si>
  <si>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</si>
  <si>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</si>
  <si>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</si>
  <si>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</si>
  <si>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</si>
  <si>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</si>
  <si>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</si>
  <si>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</si>
  <si>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</si>
  <si>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</si>
  <si>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</si>
  <si>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</si>
  <si>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</si>
  <si>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</si>
  <si>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</si>
  <si>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</si>
  <si>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</si>
  <si>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</si>
  <si>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</si>
  <si>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</si>
  <si>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</si>
  <si>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</si>
  <si>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</si>
  <si>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</si>
  <si>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</si>
  <si>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</si>
  <si>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</si>
  <si>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</si>
  <si>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</si>
  <si>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</si>
  <si>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</si>
  <si>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</si>
  <si>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</si>
  <si>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</si>
  <si>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</si>
  <si>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</si>
  <si>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</si>
  <si>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</si>
  <si>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</si>
  <si>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</si>
  <si>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</si>
  <si>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</si>
  <si>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</si>
  <si>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</si>
  <si>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</si>
  <si>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</si>
  <si>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</si>
  <si>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</si>
  <si>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</si>
  <si>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</si>
  <si>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</si>
  <si>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</si>
  <si>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</si>
  <si>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</si>
  <si>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</si>
  <si>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</si>
  <si>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</si>
  <si>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</si>
  <si>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</si>
  <si>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</si>
  <si>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</si>
  <si>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</si>
  <si>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</si>
  <si>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</si>
  <si>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</si>
  <si>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</si>
  <si>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</si>
  <si>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</si>
  <si>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</si>
  <si>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</si>
  <si>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</si>
  <si>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</si>
  <si>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</si>
  <si>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</si>
  <si>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</si>
  <si>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</si>
  <si>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</si>
  <si>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</si>
  <si>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</si>
  <si>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</si>
  <si>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</si>
  <si>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</si>
  <si>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</si>
  <si>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</si>
  <si>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</si>
  <si>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</si>
  <si>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</si>
  <si>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</si>
  <si>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</si>
  <si>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</si>
  <si>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</si>
  <si>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</si>
  <si>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</si>
  <si>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</si>
  <si>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</si>
  <si>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</si>
  <si>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</si>
  <si>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</si>
  <si>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</si>
  <si>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</si>
  <si>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</si>
  <si>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</si>
  <si>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</si>
  <si>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</si>
  <si>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</si>
  <si>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</si>
  <si>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</si>
  <si>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</si>
  <si>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</si>
  <si>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</si>
  <si>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</si>
  <si>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</si>
  <si>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</si>
  <si>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</si>
  <si>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</si>
  <si>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</si>
  <si>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</si>
  <si>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</si>
  <si>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</si>
  <si>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</si>
  <si>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</si>
  <si>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</si>
  <si>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</si>
  <si>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</si>
  <si>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</si>
  <si>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</si>
  <si>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</si>
  <si>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</si>
  <si>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</si>
  <si>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</si>
  <si>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</si>
  <si>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</si>
  <si>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</si>
  <si>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</si>
  <si>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</si>
  <si>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</si>
  <si>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</si>
  <si>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</si>
  <si>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</si>
  <si>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</si>
  <si>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</si>
  <si>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</si>
  <si>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</si>
  <si>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</si>
  <si>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</si>
  <si>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</si>
  <si>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</si>
  <si>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</si>
  <si>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</si>
  <si>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</si>
  <si>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</si>
  <si>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</si>
  <si>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</si>
  <si>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</si>
  <si>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</si>
  <si>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</si>
  <si>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</si>
  <si>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</si>
  <si>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</si>
  <si>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</si>
  <si>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</si>
  <si>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</si>
  <si>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</si>
  <si>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</si>
  <si>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</si>
  <si>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</si>
  <si>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</si>
  <si>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</si>
  <si>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</si>
  <si>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</si>
  <si>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</si>
  <si>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</si>
  <si>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</si>
  <si>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</si>
  <si>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</si>
  <si>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</si>
  <si>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</si>
  <si>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</si>
  <si>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</si>
  <si>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</si>
  <si>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</si>
  <si>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</si>
  <si>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</si>
  <si>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</si>
  <si>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</si>
  <si>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</si>
  <si>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</si>
  <si>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</si>
  <si>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</si>
  <si>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</si>
  <si>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</si>
  <si>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</si>
  <si>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</si>
  <si>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</si>
  <si>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</si>
  <si>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</si>
  <si>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</si>
  <si>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</si>
  <si>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</si>
  <si>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</si>
  <si>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</si>
  <si>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</si>
  <si>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</si>
  <si>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</si>
  <si>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</si>
  <si>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</si>
  <si>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</si>
  <si>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</si>
  <si>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</si>
  <si>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</si>
  <si>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</si>
  <si>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</si>
  <si>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</si>
  <si>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</si>
  <si>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</si>
  <si>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</si>
  <si>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</si>
  <si>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</si>
  <si>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</si>
  <si>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</si>
  <si>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</si>
  <si>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</si>
  <si>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</si>
  <si>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</si>
  <si>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</si>
  <si>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</si>
  <si>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</si>
  <si>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</si>
  <si>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</si>
  <si>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</si>
  <si>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</si>
  <si>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</si>
  <si>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</si>
  <si>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</si>
  <si>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</si>
  <si>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</si>
  <si>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</si>
  <si>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</si>
  <si>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</si>
  <si>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</si>
  <si>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</si>
  <si>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</si>
  <si>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</si>
  <si>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</si>
  <si>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</si>
  <si>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</si>
  <si>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</si>
  <si>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</si>
  <si>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</si>
  <si>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</si>
  <si>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</si>
  <si>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</si>
  <si>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</si>
  <si>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</si>
  <si>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</si>
  <si>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</si>
  <si>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</si>
  <si>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</si>
  <si>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</si>
  <si>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</si>
  <si>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</si>
  <si>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</si>
  <si>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</si>
  <si>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</si>
  <si>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</si>
  <si>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</si>
  <si>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</si>
  <si>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</si>
  <si>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</si>
  <si>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</si>
  <si>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</si>
  <si>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</si>
  <si>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</si>
  <si>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</si>
  <si>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</si>
  <si>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</si>
  <si>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</si>
  <si>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</si>
  <si>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</si>
  <si>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</si>
  <si>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</si>
  <si>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</si>
  <si>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</si>
  <si>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</si>
  <si>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</si>
  <si>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</si>
  <si>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</si>
  <si>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</si>
  <si>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</si>
  <si>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</si>
  <si>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</si>
  <si>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</si>
  <si>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</si>
  <si>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</si>
  <si>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</si>
  <si>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</si>
  <si>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</si>
  <si>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</si>
  <si>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</si>
  <si>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</si>
  <si>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</si>
  <si>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</si>
  <si>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</si>
  <si>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</si>
  <si>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</si>
  <si>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</si>
  <si>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</si>
  <si>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</si>
  <si>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</si>
  <si>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</si>
  <si>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</si>
  <si>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</si>
  <si>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</si>
  <si>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</si>
  <si>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</si>
  <si>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</si>
  <si>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</si>
  <si>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</si>
  <si>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</si>
  <si>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</si>
  <si>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</si>
  <si>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</si>
  <si>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</si>
  <si>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</si>
  <si>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</si>
  <si>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</si>
  <si>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</si>
  <si>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</si>
  <si>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</si>
  <si>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</si>
  <si>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</si>
  <si>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</si>
  <si>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</si>
  <si>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</si>
  <si>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</si>
  <si>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</si>
  <si>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</si>
  <si>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</si>
  <si>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</si>
  <si>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</si>
  <si>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</si>
  <si>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</si>
  <si>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</si>
  <si>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</si>
  <si>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</si>
  <si>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</si>
  <si>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</si>
  <si>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</si>
  <si>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</si>
  <si>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</si>
  <si>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</si>
  <si>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</si>
  <si>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</si>
  <si>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</si>
  <si>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</si>
  <si>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</si>
  <si>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</si>
  <si>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</si>
  <si>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</si>
  <si>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</si>
  <si>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</si>
  <si>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</si>
  <si>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</si>
  <si>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</si>
  <si>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</si>
  <si>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</si>
  <si>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</si>
  <si>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</si>
  <si>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</si>
  <si>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</si>
  <si>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</si>
  <si>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</si>
  <si>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</si>
  <si>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</si>
  <si>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</si>
  <si>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</si>
  <si>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</si>
  <si>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</si>
  <si>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</si>
  <si>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</si>
  <si>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</si>
  <si>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</si>
  <si>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</si>
  <si>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</si>
  <si>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</si>
  <si>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</si>
  <si>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</si>
  <si>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</si>
  <si>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</si>
  <si>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</si>
  <si>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</si>
  <si>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</si>
  <si>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</si>
  <si>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</si>
  <si>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</si>
  <si>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</si>
  <si>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</si>
  <si>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</si>
  <si>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</si>
  <si>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</si>
  <si>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</si>
  <si>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</si>
  <si>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</si>
  <si>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</si>
  <si>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</si>
  <si>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</si>
  <si>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</si>
  <si>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</si>
  <si>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</si>
  <si>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</si>
  <si>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</si>
  <si>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</si>
  <si>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</si>
  <si>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</si>
  <si>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</si>
  <si>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</si>
  <si>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</si>
  <si>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</si>
  <si>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</si>
  <si>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</si>
  <si>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</si>
  <si>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</si>
  <si>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</si>
  <si>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</si>
  <si>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</si>
  <si>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</si>
  <si>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</si>
  <si>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</si>
  <si>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</si>
  <si>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</si>
  <si>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</si>
  <si>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</si>
  <si>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</si>
  <si>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</si>
  <si>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</si>
  <si>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</si>
  <si>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</si>
  <si>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</si>
  <si>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</si>
  <si>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</si>
  <si>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</si>
  <si>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</si>
  <si>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</si>
  <si>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</si>
  <si>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</si>
  <si>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</si>
  <si>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</si>
  <si>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</si>
  <si>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</si>
  <si>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</si>
  <si>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</si>
  <si>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</si>
  <si>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</si>
  <si>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</si>
  <si>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</si>
  <si>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</si>
  <si>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</si>
  <si>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</si>
  <si>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</si>
  <si>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</si>
  <si>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</si>
  <si>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</si>
  <si>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</si>
  <si>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</si>
  <si>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</si>
  <si>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</si>
  <si>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</si>
  <si>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</si>
  <si>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</si>
  <si>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</si>
  <si>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</si>
  <si>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</si>
  <si>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</si>
  <si>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</si>
  <si>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</si>
  <si>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</si>
  <si>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</si>
  <si>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</si>
  <si>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</si>
  <si>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</si>
  <si>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</si>
  <si>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</si>
  <si>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</si>
  <si>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</si>
  <si>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</si>
  <si>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</si>
  <si>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</si>
  <si>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</si>
  <si>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</si>
  <si>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</si>
  <si>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</si>
  <si>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</si>
  <si>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</si>
  <si>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</si>
  <si>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</si>
  <si>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</si>
  <si>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</si>
  <si>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</si>
  <si>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</si>
  <si>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</si>
  <si>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</si>
  <si>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</si>
  <si>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</si>
  <si>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</si>
  <si>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</si>
  <si>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</si>
  <si>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</si>
  <si>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</si>
  <si>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</si>
  <si>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</si>
  <si>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</si>
  <si>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</si>
  <si>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</si>
  <si>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</si>
  <si>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</si>
  <si>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</si>
  <si>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</si>
  <si>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</si>
  <si>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</si>
  <si>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</si>
  <si>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</si>
  <si>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</si>
  <si>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</si>
  <si>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</si>
  <si>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</si>
  <si>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</si>
  <si>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</si>
  <si>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</si>
  <si>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</si>
  <si>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</si>
  <si>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</si>
  <si>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</si>
  <si>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</si>
  <si>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</si>
  <si>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</si>
  <si>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</si>
  <si>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</si>
  <si>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</si>
  <si>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</si>
  <si>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</si>
  <si>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</si>
  <si>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</si>
  <si>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</si>
  <si>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</si>
  <si>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</si>
  <si>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</si>
  <si>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</si>
  <si>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</si>
  <si>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</si>
  <si>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</si>
  <si>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</si>
  <si>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</si>
  <si>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</si>
  <si>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</si>
  <si>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</si>
  <si>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</si>
  <si>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</si>
  <si>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</si>
  <si>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</si>
  <si>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</si>
  <si>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</si>
  <si>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</si>
  <si>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</si>
  <si>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</si>
  <si>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</si>
  <si>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</si>
  <si>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</si>
  <si>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</si>
  <si>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</si>
  <si>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</si>
  <si>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</si>
  <si>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</si>
  <si>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</si>
  <si>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</si>
  <si>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</si>
  <si>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</si>
  <si>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</si>
  <si>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</si>
  <si>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</si>
  <si>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</si>
  <si>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</si>
  <si>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</si>
  <si>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</si>
  <si>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</si>
  <si>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</si>
  <si>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</si>
  <si>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</si>
  <si>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</si>
  <si>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</si>
  <si>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</si>
  <si>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</si>
  <si>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</si>
  <si>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</si>
  <si>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</si>
  <si>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</si>
  <si>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</si>
  <si>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</si>
  <si>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</si>
  <si>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</si>
  <si>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</si>
  <si>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</si>
  <si>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</si>
  <si>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</si>
  <si>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</si>
  <si>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</si>
  <si>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</si>
  <si>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</si>
  <si>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</si>
  <si>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</si>
  <si>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</si>
  <si>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</si>
  <si>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</si>
  <si>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</si>
  <si>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</si>
  <si>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</si>
  <si>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</si>
  <si>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</si>
  <si>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</si>
  <si>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</si>
  <si>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</si>
  <si>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</si>
  <si>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</si>
  <si>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</si>
  <si>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</si>
  <si>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</si>
  <si>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</si>
  <si>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</si>
  <si>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</si>
  <si>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</si>
  <si>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</si>
  <si>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</si>
  <si>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</si>
  <si>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</si>
  <si>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</si>
  <si>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</si>
  <si>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</si>
  <si>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</si>
  <si>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</si>
  <si>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</si>
  <si>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</si>
  <si>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</si>
  <si>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</si>
  <si>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</si>
  <si>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</si>
  <si>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</si>
  <si>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</si>
  <si>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</si>
  <si>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</si>
  <si>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</si>
  <si>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</si>
  <si>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</si>
  <si>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</si>
  <si>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</si>
  <si>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</si>
  <si>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</si>
  <si>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</si>
  <si>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</si>
  <si>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</si>
  <si>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</si>
  <si>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</si>
  <si>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</si>
  <si>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</si>
  <si>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</si>
  <si>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</si>
  <si>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</si>
  <si>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</si>
  <si>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</si>
  <si>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</si>
  <si>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</si>
  <si>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</si>
  <si>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</si>
  <si>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</si>
  <si>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</si>
  <si>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</si>
  <si>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</si>
  <si>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</si>
  <si>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</si>
  <si>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</si>
  <si>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</si>
  <si>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</si>
  <si>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</si>
  <si>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</si>
  <si>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</si>
  <si>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</si>
  <si>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</si>
  <si>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</si>
  <si>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</si>
  <si>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</si>
  <si>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</si>
  <si>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</si>
  <si>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</si>
  <si>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</si>
  <si>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</si>
  <si>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</si>
  <si>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</si>
  <si>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</si>
  <si>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</si>
  <si>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</si>
  <si>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</si>
  <si>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</si>
  <si>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</si>
  <si>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</si>
  <si>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</si>
  <si>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</si>
  <si>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</si>
  <si>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</si>
  <si>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</si>
  <si>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</si>
  <si>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</si>
  <si>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</si>
  <si>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</si>
  <si>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</si>
  <si>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</si>
  <si>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</si>
  <si>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</si>
  <si>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</si>
  <si>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</si>
  <si>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</si>
  <si>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</si>
  <si>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</si>
  <si>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</si>
  <si>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</si>
  <si>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</si>
  <si>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</si>
  <si>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</si>
  <si>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</si>
  <si>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</si>
  <si>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</si>
  <si>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</si>
  <si>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</si>
  <si>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</si>
  <si>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</si>
  <si>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</si>
  <si>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</si>
  <si>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</si>
  <si>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</si>
  <si>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</si>
  <si>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</si>
  <si>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</si>
  <si>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</si>
  <si>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</si>
  <si>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</si>
  <si>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</si>
  <si>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</si>
  <si>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</si>
  <si>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</si>
  <si>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</si>
  <si>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</si>
  <si>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</si>
  <si>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</si>
  <si>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</si>
  <si>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</si>
  <si>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</si>
  <si>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</si>
  <si>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</si>
  <si>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</si>
  <si>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</si>
  <si>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</si>
  <si>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</si>
  <si>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</si>
  <si>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</si>
  <si>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</si>
  <si>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</si>
  <si>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</si>
  <si>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</si>
  <si>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</si>
  <si>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</si>
  <si>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</si>
  <si>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</si>
  <si>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</si>
  <si>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</si>
  <si>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</si>
  <si>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</si>
  <si>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</si>
  <si>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</si>
  <si>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</si>
  <si>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</si>
  <si>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</si>
  <si>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</si>
  <si>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</si>
  <si>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</si>
  <si>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</si>
  <si>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</si>
  <si>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</si>
  <si>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</si>
  <si>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</si>
  <si>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</si>
  <si>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</si>
  <si>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</si>
  <si>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</si>
  <si>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</si>
  <si>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</si>
  <si>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</si>
  <si>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</si>
  <si>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</si>
  <si>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</si>
  <si>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</si>
  <si>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</si>
  <si>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</si>
  <si>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</si>
  <si>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</si>
  <si>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</si>
  <si>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</si>
  <si>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</si>
  <si>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</si>
  <si>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</si>
  <si>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</si>
  <si>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</si>
  <si>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</si>
  <si>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</si>
  <si>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</si>
  <si>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</si>
  <si>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</si>
  <si>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</si>
  <si>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</si>
  <si>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</si>
  <si>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</si>
  <si>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</si>
  <si>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</si>
  <si>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</si>
  <si>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</si>
  <si>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</si>
  <si>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</si>
  <si>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</si>
  <si>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</si>
  <si>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</si>
  <si>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</si>
  <si>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</si>
  <si>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</si>
  <si>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</si>
  <si>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</si>
  <si>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</si>
  <si>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</si>
  <si>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</si>
  <si>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</si>
  <si>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</si>
  <si>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</si>
  <si>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</si>
  <si>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</si>
  <si>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</si>
  <si>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</si>
  <si>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</si>
  <si>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</si>
  <si>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parent category</t>
  </si>
  <si>
    <t>sub-category</t>
  </si>
  <si>
    <t>average donation</t>
  </si>
  <si>
    <t>Count of outcome</t>
  </si>
  <si>
    <t>Row Labels</t>
  </si>
  <si>
    <t>Grand Total</t>
  </si>
  <si>
    <t>Column Labels</t>
  </si>
  <si>
    <t>(All)</t>
  </si>
  <si>
    <t>date created conversion</t>
  </si>
  <si>
    <t>date ended conversion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</si>
  <si>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</si>
  <si>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</si>
  <si>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</si>
  <si>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</si>
  <si>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</si>
  <si>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</si>
  <si>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</si>
  <si>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</si>
  <si>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</si>
  <si>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</si>
  <si>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</si>
  <si>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</si>
  <si>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</si>
  <si>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</si>
  <si>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</si>
  <si>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</si>
  <si>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</si>
  <si>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</si>
  <si>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</si>
  <si>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</si>
  <si>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</si>
  <si>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</si>
  <si>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</si>
  <si>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</si>
  <si>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</si>
  <si>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</si>
  <si>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</si>
  <si>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</si>
  <si>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</si>
  <si>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</si>
  <si>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</si>
  <si>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</si>
  <si>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</si>
  <si>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mean</t>
  </si>
  <si>
    <t>median</t>
  </si>
  <si>
    <t>minimum</t>
  </si>
  <si>
    <t>maximum</t>
  </si>
  <si>
    <t>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</si>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</sst>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91A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43" applyNumberFormat="1" applyFont="1"/>
    <xf numFmtId="1" fontId="0" fillId="0" borderId="0" xfId="43" applyNumberFormat="1" applyFont="1"/>
    <xf numFmtId="164" fontId="0" fillId="0" borderId="0" xfId="42" applyNumberFormat="1" applyFont="1"/>
    <xf numFmtId="0" fontId="0" fillId="0" borderId="0" xfId="0" applyAlignment="1">
      <alignment horizontal="left"/>
    </xf>
    <xf numFmtId="14" fontId="0" fillId="0" borderId="0" xfId="0" applyNumberFormat="1"/>
    <xf numFmtId="0" fontId="16" fillId="0" borderId="0" xfId="0" applyFont="1"/>
    <xf numFmtId="1" fontId="0" fillId="0" borderId="0" xfId="0" applyNumberFormat="1"/>
    <xf numFmtId="0" fontId="0" fillId="0" borderId="0" xfId="0" applyNumberFormat="1"/>
    <xf numFmtId="14" fontId="0" fillId="0" borderId="0" xfId="0" applyNumberFormat="1" applyAlignment="1">
      <alignment horizontal="left"/>
    </xf>
    <xf numFmtId="0" fontId="16" fillId="33" borderId="0" xfId="0" applyFont="1" applyFill="1"/>
    <xf numFmtId="0" fontId="0" fillId="33" borderId="0" xfId="0" applyFill="1"/>
    <xf numFmtId="14" fontId="0" fillId="33" borderId="0" xfId="0" applyNumberFormat="1" applyFill="1" applyAlignment="1">
      <alignment horizontal="left"/>
    </xf>
    <xf numFmtId="0" fontId="0" fillId="33" borderId="0" xfId="0" applyNumberFormat="1" applyFill="1"/>
    <xf numFmtId="0" fontId="0" fillId="33" borderId="0" xfId="0" applyFill="1" applyAlignment="1">
      <alignment horizontal="left"/>
    </xf>
    <xf numFmtId="0" fontId="16" fillId="33" borderId="0" xfId="0" applyFont="1" applyFill="1" applyAlignment="1">
      <alignment horizontal="center"/>
    </xf>
    <xf numFmtId="14" fontId="16" fillId="33" borderId="0" xfId="0" applyNumberFormat="1" applyFont="1" applyFill="1" applyAlignment="1">
      <alignment horizontal="center"/>
    </xf>
    <xf numFmtId="0" fontId="16" fillId="33" borderId="0" xfId="43" applyNumberFormat="1" applyFont="1" applyFill="1" applyAlignment="1">
      <alignment horizontal="center"/>
    </xf>
    <xf numFmtId="164" fontId="16" fillId="33" borderId="0" xfId="42" applyNumberFormat="1" applyFont="1" applyFill="1" applyAlignment="1">
      <alignment horizontal="center"/>
    </xf>
    <xf numFmtId="0" fontId="16" fillId="33" borderId="0" xfId="0" applyFont="1" applyFill="1" applyAlignment="1">
      <alignment horizont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ill>
        <patternFill patternType="solid">
          <bgColor rgb="FFA591AD"/>
        </patternFill>
      </fill>
    </dxf>
    <dxf>
      <fill>
        <patternFill patternType="solid">
          <bgColor rgb="FFA591AD"/>
        </patternFill>
      </fill>
    </dxf>
    <dxf>
      <fill>
        <patternFill patternType="solid">
          <bgColor rgb="FFA591AD"/>
        </patternFill>
      </fill>
    </dxf>
    <dxf>
      <fill>
        <patternFill patternType="solid">
          <bgColor rgb="FFA591AD"/>
        </patternFill>
      </fill>
    </dxf>
    <dxf>
      <fill>
        <patternFill patternType="solid">
          <bgColor rgb="FFA591AD"/>
        </patternFill>
      </fill>
    </dxf>
    <dxf>
      <fill>
        <patternFill patternType="solid">
          <bgColor rgb="FFA591AD"/>
        </patternFill>
      </fill>
    </dxf>
    <dxf>
      <fill>
        <patternFill patternType="solid">
          <bgColor rgb="FFA591AD"/>
        </patternFill>
      </fill>
    </dxf>
    <dxf>
      <fill>
        <patternFill patternType="solid">
          <bgColor rgb="FFA591AD"/>
        </patternFill>
      </fill>
    </dxf>
    <dxf>
      <fill>
        <patternFill patternType="solid">
          <bgColor rgb="FFA591AD"/>
        </patternFill>
      </fill>
    </dxf>
    <dxf>
      <fill>
        <patternFill patternType="solid">
          <bgColor rgb="FFA591AD"/>
        </patternFill>
      </fill>
    </dxf>
    <dxf>
      <fill>
        <patternFill patternType="solid">
          <bgColor rgb="FFA591AD"/>
        </patternFill>
      </fill>
    </dxf>
    <dxf>
      <fill>
        <patternFill patternType="solid">
          <bgColor rgb="FFA591AD"/>
        </patternFill>
      </fill>
    </dxf>
    <dxf>
      <fill>
        <patternFill patternType="solid">
          <bgColor rgb="FFA591AD"/>
        </patternFill>
      </fill>
    </dxf>
    <dxf>
      <fill>
        <patternFill patternType="solid">
          <bgColor rgb="FFA591AD"/>
        </patternFill>
      </fill>
    </dxf>
    <dxf>
      <fill>
        <patternFill patternType="solid">
          <bgColor rgb="FFA591AD"/>
        </patternFill>
      </fill>
    </dxf>
    <dxf>
      <fill>
        <patternFill patternType="solid">
          <bgColor rgb="FFA591AD"/>
        </patternFill>
      </fill>
    </dxf>
    <dxf>
      <fill>
        <patternFill patternType="solid">
          <bgColor rgb="FFA591AD"/>
        </patternFill>
      </fill>
    </dxf>
    <dxf>
      <fill>
        <patternFill patternType="solid">
          <bgColor rgb="FFA591AD"/>
        </patternFill>
      </fill>
    </dxf>
    <dxf>
      <fill>
        <patternFill patternType="solid">
          <bgColor rgb="FFA591AD"/>
        </patternFill>
      </fill>
    </dxf>
    <dxf>
      <fill>
        <patternFill patternType="solid">
          <bgColor rgb="FFA591AD"/>
        </patternFill>
      </fill>
    </dxf>
    <dxf>
      <fill>
        <patternFill patternType="solid">
          <bgColor rgb="FFA591AD"/>
        </patternFill>
      </fill>
    </dxf>
    <dxf>
      <fill>
        <patternFill patternType="solid">
          <bgColor rgb="FFA591AD"/>
        </patternFill>
      </fill>
    </dxf>
    <dxf>
      <fill>
        <patternFill patternType="solid">
          <bgColor rgb="FFA591AD"/>
        </patternFill>
      </fill>
    </dxf>
    <dxf>
      <fill>
        <patternFill patternType="solid">
          <bgColor rgb="FFA591AD"/>
        </patternFill>
      </fill>
    </dxf>
    <dxf>
      <fill>
        <patternFill>
          <bgColor rgb="FFFF7987"/>
        </patternFill>
      </fill>
    </dxf>
    <dxf>
      <font>
        <color theme="1"/>
      </font>
      <fill>
        <patternFill>
          <fgColor rgb="FF92D050"/>
          <bgColor rgb="FF92D050"/>
        </patternFill>
      </fill>
    </dxf>
    <dxf>
      <font>
        <color theme="1"/>
      </font>
      <fill>
        <patternFill>
          <bgColor rgb="FFE8C1B5"/>
        </patternFill>
      </fill>
      <border>
        <left/>
        <right/>
        <top/>
        <bottom/>
        <vertical/>
        <horizontal/>
      </border>
    </dxf>
    <dxf>
      <font>
        <color theme="1"/>
      </font>
      <fill>
        <patternFill>
          <fgColor rgb="FF36D378"/>
          <bgColor rgb="FFC3FFC4"/>
        </patternFill>
      </fill>
      <border>
        <left/>
        <right/>
        <top/>
        <bottom/>
        <vertical/>
        <horizontal/>
      </border>
    </dxf>
    <dxf>
      <font>
        <color theme="1"/>
      </font>
      <fill>
        <patternFill>
          <bgColor rgb="FFA0FEEA"/>
        </patternFill>
      </fill>
      <border>
        <left/>
        <right/>
        <top/>
        <bottom/>
      </border>
    </dxf>
    <dxf>
      <font>
        <color theme="1"/>
      </font>
      <fill>
        <patternFill>
          <bgColor rgb="FF90A19C"/>
        </patternFill>
      </fill>
      <border>
        <left/>
        <right/>
        <top/>
        <bottom/>
      </border>
    </dxf>
  </dxfs>
  <tableStyles count="0" defaultTableStyle="TableStyleMedium2" defaultPivotStyle="PivotStyleLight16"/>
  <colors>
    <mruColors>
      <color rgb="FFA591AD"/>
      <color rgb="FF97859E"/>
      <color rgb="FF357A68"/>
      <color rgb="FF6DFFD8"/>
      <color rgb="FFFF7987"/>
      <color rgb="FF0072A3"/>
      <color rgb="FF007805"/>
      <color rgb="FF822919"/>
      <color rgb="FF82251A"/>
      <color rgb="FF2A48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[excel_challenge.xlsx]parent categories!PivotTable2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Parent Category</a:t>
            </a:r>
            <a:endParaRPr lang="en-US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'parent categories'!$B$3:$B$4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'parent categories'!$A$5:$A$14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categories'!$B$5:$B$14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6A-C04E-9AEE-FCF4489B6EFD}"/>
            </c:ext>
          </c:extLst>
        </c:ser>
        <c:ser>
          <c:idx val="1"/>
          <c:order val="1"/>
          <c:tx>
            <c:strRef>
              <c:f>'parent categories'!$C$3:$C$4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'parent categories'!$A$5:$A$14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categories'!$C$5:$C$14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6A-C04E-9AEE-FCF4489B6EFD}"/>
            </c:ext>
          </c:extLst>
        </c:ser>
        <c:ser>
          <c:idx val="2"/>
          <c:order val="2"/>
          <c:tx>
            <c:strRef>
              <c:f>'parent categories'!$D$3:$D$4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'parent categories'!$A$5:$A$14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categories'!$D$5:$D$14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06A-C04E-9AEE-FCF4489B6EFD}"/>
            </c:ext>
          </c:extLst>
        </c:ser>
        <c:ser>
          <c:idx val="3"/>
          <c:order val="3"/>
          <c:tx>
            <c:strRef>
              <c:f>'parent categories'!$E$3:$E$4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'parent categories'!$A$5:$A$14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categories'!$E$5:$E$14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06A-C04E-9AEE-FCF4489B6E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38482928"/>
        <c:axId val="1227651296"/>
      </c:barChart>
      <c:catAx>
        <c:axId val="1238482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651296"/>
        <c:crosses val="autoZero"/>
        <c:auto val="1"/>
        <c:lblAlgn val="ctr"/>
        <c:lblOffset val="100"/>
        <c:noMultiLvlLbl val="0"/>
      </c:catAx>
      <c:valAx>
        <c:axId val="122765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482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[excel_challenge.xlsx]sub-categories!PivotTable5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</a:t>
            </a:r>
            <a:r>
              <a:rPr lang="en-US" baseline="0"/>
              <a:t> on Sub-Category</a:t>
            </a:r>
            <a:endParaRPr lang="en-US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'sub-categories'!$B$3:$B$4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'sub-categories'!$A$5:$A$29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'sub-categories'!$B$5:$B$29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10-F245-9B8C-88CF60CC1C74}"/>
            </c:ext>
          </c:extLst>
        </c:ser>
        <c:ser>
          <c:idx val="1"/>
          <c:order val="1"/>
          <c:tx>
            <c:strRef>
              <c:f>'sub-categories'!$C$3:$C$4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'sub-categories'!$A$5:$A$29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'sub-categories'!$C$5:$C$29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10-F245-9B8C-88CF60CC1C74}"/>
            </c:ext>
          </c:extLst>
        </c:ser>
        <c:ser>
          <c:idx val="2"/>
          <c:order val="2"/>
          <c:tx>
            <c:strRef>
              <c:f>'sub-categories'!$D$3:$D$4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'sub-categories'!$A$5:$A$29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'sub-categories'!$D$5:$D$29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10-F245-9B8C-88CF60CC1C74}"/>
            </c:ext>
          </c:extLst>
        </c:ser>
        <c:ser>
          <c:idx val="3"/>
          <c:order val="3"/>
          <c:tx>
            <c:strRef>
              <c:f>'sub-categories'!$E$3:$E$4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'sub-categories'!$A$5:$A$29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'sub-categories'!$E$5:$E$29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10-F245-9B8C-88CF60CC1C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12999856"/>
        <c:axId val="613192064"/>
      </c:barChart>
      <c:catAx>
        <c:axId val="612999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192064"/>
        <c:crosses val="autoZero"/>
        <c:auto val="1"/>
        <c:lblAlgn val="ctr"/>
        <c:lblOffset val="100"/>
        <c:noMultiLvlLbl val="0"/>
      </c:catAx>
      <c:valAx>
        <c:axId val="61319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999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[excel_challenge.xlsx]date launched!PivotTable4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Month Created 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'date launched'!$B$4:$B$5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'date launched'!$A$6:$A$18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launched'!$B$6:$B$18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C9-F144-AD0C-A665E9BA4484}"/>
            </c:ext>
          </c:extLst>
        </c:ser>
        <c:ser>
          <c:idx val="1"/>
          <c:order val="1"/>
          <c:tx>
            <c:strRef>
              <c:f>'date launched'!$C$4:$C$5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'date launched'!$A$6:$A$18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launched'!$C$6:$C$18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C9-F144-AD0C-A665E9BA4484}"/>
            </c:ext>
          </c:extLst>
        </c:ser>
        <c:ser>
          <c:idx val="2"/>
          <c:order val="2"/>
          <c:tx>
            <c:strRef>
              <c:f>'date launched'!$D$4:$D$5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'date launched'!$A$6:$A$18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launched'!$D$6:$D$18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C9-F144-AD0C-A665E9BA4484}"/>
            </c:ext>
          </c:extLst>
        </c:ser>
        <c:ser>
          <c:idx val="3"/>
          <c:order val="3"/>
          <c:tx>
            <c:strRef>
              <c:f>'date launched'!$E$4:$E$5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'date launched'!$A$6:$A$18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launched'!$E$6:$E$18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3C9-F144-AD0C-A665E9BA44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4195248"/>
        <c:axId val="1263904400"/>
      </c:lineChart>
      <c:catAx>
        <c:axId val="1264195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904400"/>
        <c:crosses val="autoZero"/>
        <c:auto val="1"/>
        <c:lblAlgn val="ctr"/>
        <c:lblOffset val="100"/>
        <c:noMultiLvlLbl val="0"/>
      </c:catAx>
      <c:valAx>
        <c:axId val="126390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4195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</a:t>
            </a:r>
            <a:r>
              <a:rPr lang="en-US"/>
              <a:t>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goal!$F$1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goal!$A$2:$A$13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goal!$F$2:$F$13</c:f>
              <c:numCache>
                <c:formatCode>0</c:formatCode>
                <c:ptCount val="12"/>
                <c:pt idx="0">
                  <c:v>58.82352941176471</c:v>
                </c:pt>
                <c:pt idx="1">
                  <c:v>82.683982683982677</c:v>
                </c:pt>
                <c:pt idx="2">
                  <c:v>52.06349206349207</c:v>
                </c:pt>
                <c:pt idx="3">
                  <c:v>44.444444444444443</c:v>
                </c:pt>
                <c:pt idx="4">
                  <c:v>100</c:v>
                </c:pt>
                <c:pt idx="5">
                  <c:v>100</c:v>
                </c:pt>
                <c:pt idx="6">
                  <c:v>78.571428571428569</c:v>
                </c:pt>
                <c:pt idx="7">
                  <c:v>100</c:v>
                </c:pt>
                <c:pt idx="8">
                  <c:v>66.666666666666657</c:v>
                </c:pt>
                <c:pt idx="9">
                  <c:v>78.571428571428569</c:v>
                </c:pt>
                <c:pt idx="10">
                  <c:v>72.727272727272734</c:v>
                </c:pt>
                <c:pt idx="11">
                  <c:v>37.377049180327873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F1A-164C-823B-43D8B36322D1}"/>
            </c:ext>
          </c:extLst>
        </c:ser>
        <c:ser>
          <c:idx val="5"/>
          <c:order val="1"/>
          <c:tx>
            <c:strRef>
              <c:f>goal!$G$1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goal!$A$2:$A$13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goal!$G$2:$G$13</c:f>
              <c:numCache>
                <c:formatCode>0</c:formatCode>
                <c:ptCount val="12"/>
                <c:pt idx="0">
                  <c:v>39.215686274509807</c:v>
                </c:pt>
                <c:pt idx="1">
                  <c:v>16.450216450216452</c:v>
                </c:pt>
                <c:pt idx="2">
                  <c:v>40</c:v>
                </c:pt>
                <c:pt idx="3">
                  <c:v>55.555555555555557</c:v>
                </c:pt>
                <c:pt idx="4">
                  <c:v>0</c:v>
                </c:pt>
                <c:pt idx="5">
                  <c:v>0</c:v>
                </c:pt>
                <c:pt idx="6">
                  <c:v>21.428571428571427</c:v>
                </c:pt>
                <c:pt idx="7">
                  <c:v>0</c:v>
                </c:pt>
                <c:pt idx="8">
                  <c:v>25</c:v>
                </c:pt>
                <c:pt idx="9">
                  <c:v>21.428571428571427</c:v>
                </c:pt>
                <c:pt idx="10">
                  <c:v>27.27272727272727</c:v>
                </c:pt>
                <c:pt idx="11">
                  <c:v>53.442622950819676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F1A-164C-823B-43D8B36322D1}"/>
            </c:ext>
          </c:extLst>
        </c:ser>
        <c:ser>
          <c:idx val="6"/>
          <c:order val="2"/>
          <c:tx>
            <c:strRef>
              <c:f>goal!$H$1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goal!$A$2:$A$13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goal!$H$2:$H$13</c:f>
              <c:numCache>
                <c:formatCode>0</c:formatCode>
                <c:ptCount val="12"/>
                <c:pt idx="0">
                  <c:v>1.9607843137254901</c:v>
                </c:pt>
                <c:pt idx="1">
                  <c:v>0.86580086580086579</c:v>
                </c:pt>
                <c:pt idx="2">
                  <c:v>7.9365079365079358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8.3333333333333321</c:v>
                </c:pt>
                <c:pt idx="9">
                  <c:v>0</c:v>
                </c:pt>
                <c:pt idx="10">
                  <c:v>0</c:v>
                </c:pt>
                <c:pt idx="11">
                  <c:v>9.1803278688524586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F1A-164C-823B-43D8B36322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0551744"/>
        <c:axId val="1224095312"/>
      </c:lineChart>
      <c:catAx>
        <c:axId val="1240551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4095312"/>
        <c:crosses val="autoZero"/>
        <c:auto val="1"/>
        <c:lblAlgn val="ctr"/>
        <c:lblOffset val="100"/>
        <c:noMultiLvlLbl val="0"/>
      </c:catAx>
      <c:valAx>
        <c:axId val="1224095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551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177800</xdr:colOff>
      <xdr:row>2</xdr:row>
      <xdr:rowOff>2672</xdr:rowOff>
    </xdr:from>
    <xdr:to>
      <xdr:col>10</xdr:col>
      <xdr:colOff>868948</xdr:colOff>
      <xdr:row>23</xdr:row>
      <xdr:rowOff>22281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8504565B-DA61-27DB-C5B9-8E84503B39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231588</xdr:colOff>
      <xdr:row>2</xdr:row>
      <xdr:rowOff>17928</xdr:rowOff>
    </xdr:from>
    <xdr:to>
      <xdr:col>13</xdr:col>
      <xdr:colOff>791882</xdr:colOff>
      <xdr:row>22</xdr:row>
      <xdr:rowOff>119530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0475A78-3FEB-28C5-6F77-4A976234C2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176453</xdr:colOff>
      <xdr:row>2</xdr:row>
      <xdr:rowOff>204161</xdr:rowOff>
    </xdr:from>
    <xdr:to>
      <xdr:col>9</xdr:col>
      <xdr:colOff>461818</xdr:colOff>
      <xdr:row>21</xdr:row>
      <xdr:rowOff>76969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5199BD-72E1-F9C7-30C0-A0EFBA86D5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152400</xdr:rowOff>
    </xdr:from>
    <xdr:to>
      <xdr:col>7</xdr:col>
      <xdr:colOff>1422400</xdr:colOff>
      <xdr:row>32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92BB921-A0DB-8387-8EDA-1B00E9F4C2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phia Saavedra" refreshedDate="44965.85329791667" createdVersion="8" refreshedVersion="8" minRefreshableVersion="3" recordCount="1000" xr:uid="{DE6B1A81-B639-8D45-90FD-070150A5B48A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0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0">
      <sharedItems containsSemiMixedTypes="0" containsString="0" containsNumber="1" minValue="0" maxValue="2338.833333333333"/>
    </cacheField>
    <cacheField name="average donation" numFmtId="164">
      <sharedItems containsSemiMixedTypes="0" containsString="0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0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0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 pivotCacheId="23562681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x v="0"/>
    <n v="1450159200"/>
    <d v="2015-12-15T06:00:00"/>
    <b v="0"/>
    <b v="0"/>
    <s v="food/food trucks"/>
    <n v="0"/>
    <n v="0"/>
    <x v="0"/>
    <x v="0"/>
  </r>
  <r>
    <n v="1"/>
    <s v="Odom Inc"/>
    <s v="Managed bottom-line architecture"/>
    <n v="1400"/>
    <n v="14560"/>
    <x v="1"/>
    <n v="158"/>
    <x v="1"/>
    <s v="USD"/>
    <n v="1408424400"/>
    <x v="1"/>
    <n v="1408597200"/>
    <d v="2014-08-21T05:00:00"/>
    <b v="0"/>
    <b v="1"/>
    <s v="music/rock"/>
    <n v="1040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x v="2"/>
    <n v="1384840800"/>
    <d v="2013-11-19T06:00:00"/>
    <b v="0"/>
    <b v="0"/>
    <s v="technology/web"/>
    <n v="131.4787822878229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x v="3"/>
    <n v="1568955600"/>
    <d v="2019-09-20T05:00:00"/>
    <b v="0"/>
    <b v="0"/>
    <s v="music/rock"/>
    <n v="58.976190476190467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x v="4"/>
    <n v="1548309600"/>
    <d v="2019-01-24T06:00:00"/>
    <b v="0"/>
    <b v="0"/>
    <s v="theater/plays"/>
    <n v="69.276315789473685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x v="5"/>
    <n v="1347080400"/>
    <d v="2012-09-08T05:00:00"/>
    <b v="0"/>
    <b v="0"/>
    <s v="theater/plays"/>
    <n v="173.61842105263159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x v="6"/>
    <n v="1505365200"/>
    <d v="2017-09-14T05:00:00"/>
    <b v="0"/>
    <b v="0"/>
    <s v="film &amp; video/documentary"/>
    <n v="20.961538461538463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x v="7"/>
    <n v="1439614800"/>
    <d v="2015-08-15T05:00:00"/>
    <b v="0"/>
    <b v="0"/>
    <s v="theater/plays"/>
    <n v="327.57777777777778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x v="8"/>
    <n v="1281502800"/>
    <d v="2010-08-11T05:00:00"/>
    <b v="0"/>
    <b v="0"/>
    <s v="theater/plays"/>
    <n v="19.932788374205266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x v="9"/>
    <n v="1383804000"/>
    <d v="2013-11-07T06:00:00"/>
    <b v="0"/>
    <b v="0"/>
    <s v="music/electric music"/>
    <n v="51.741935483870968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x v="10"/>
    <n v="1285909200"/>
    <d v="2010-10-01T05:00:00"/>
    <b v="0"/>
    <b v="0"/>
    <s v="film &amp; video/drama"/>
    <n v="266.11538461538464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x v="11"/>
    <n v="1285563600"/>
    <d v="2010-09-27T05:00:00"/>
    <b v="0"/>
    <b v="1"/>
    <s v="theater/plays"/>
    <n v="48.095238095238095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x v="12"/>
    <n v="1572411600"/>
    <d v="2019-10-30T05:00:00"/>
    <b v="0"/>
    <b v="0"/>
    <s v="film &amp; video/drama"/>
    <n v="89.349206349206341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x v="13"/>
    <n v="1466658000"/>
    <d v="2016-06-23T05:00:00"/>
    <b v="0"/>
    <b v="0"/>
    <s v="music/indie rock"/>
    <n v="245.11904761904765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x v="14"/>
    <n v="1333342800"/>
    <d v="2012-04-02T05:00:00"/>
    <b v="0"/>
    <b v="0"/>
    <s v="music/indie rock"/>
    <n v="66.769503546099301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x v="15"/>
    <n v="1576303200"/>
    <d v="2019-12-14T06:00:00"/>
    <b v="0"/>
    <b v="0"/>
    <s v="technology/wearables"/>
    <n v="47.307881773399011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x v="16"/>
    <n v="1392271200"/>
    <d v="2014-02-13T06:00:00"/>
    <b v="0"/>
    <b v="0"/>
    <s v="publishing/nonfiction"/>
    <n v="649.47058823529414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x v="17"/>
    <n v="1294898400"/>
    <d v="2011-01-13T06:00:00"/>
    <b v="0"/>
    <b v="0"/>
    <s v="film &amp; video/animation"/>
    <n v="159.39125295508273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x v="18"/>
    <n v="1537074000"/>
    <d v="2018-09-16T05:00:00"/>
    <b v="0"/>
    <b v="0"/>
    <s v="theater/plays"/>
    <n v="66.912087912087912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x v="19"/>
    <n v="1553490000"/>
    <d v="2019-03-25T05:00:00"/>
    <b v="0"/>
    <b v="1"/>
    <s v="theater/plays"/>
    <n v="48.529600000000002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x v="20"/>
    <n v="1406523600"/>
    <d v="2014-07-28T05:00:00"/>
    <b v="0"/>
    <b v="0"/>
    <s v="film &amp; video/drama"/>
    <n v="112.24279210925646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x v="21"/>
    <n v="1316322000"/>
    <d v="2011-09-18T05:00:00"/>
    <b v="0"/>
    <b v="0"/>
    <s v="theater/plays"/>
    <n v="40.992553191489364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x v="22"/>
    <n v="1524027600"/>
    <d v="2018-04-18T05:00:00"/>
    <b v="0"/>
    <b v="0"/>
    <s v="theater/plays"/>
    <n v="128.07106598984771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x v="23"/>
    <n v="1554699600"/>
    <d v="2019-04-08T05:00:00"/>
    <b v="0"/>
    <b v="0"/>
    <s v="film &amp; video/documentary"/>
    <n v="332.04444444444448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x v="24"/>
    <n v="1403499600"/>
    <d v="2014-06-23T05:00:00"/>
    <b v="0"/>
    <b v="0"/>
    <s v="technology/wearables"/>
    <n v="112.83225108225108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x v="25"/>
    <n v="1307422800"/>
    <d v="2011-06-07T05:00:00"/>
    <b v="0"/>
    <b v="1"/>
    <s v="games/video games"/>
    <n v="216.43636363636364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x v="26"/>
    <n v="1535346000"/>
    <d v="2018-08-27T05:00:00"/>
    <b v="0"/>
    <b v="0"/>
    <s v="theater/plays"/>
    <n v="48.199069767441863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x v="27"/>
    <n v="1444539600"/>
    <d v="2015-10-11T05:00:00"/>
    <b v="0"/>
    <b v="0"/>
    <s v="music/rock"/>
    <n v="79.95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x v="28"/>
    <n v="1267682400"/>
    <d v="2010-03-04T06:00:00"/>
    <b v="0"/>
    <b v="1"/>
    <s v="theater/plays"/>
    <n v="105.22553516819573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x v="29"/>
    <n v="1535518800"/>
    <d v="2018-08-29T05:00:00"/>
    <b v="0"/>
    <b v="0"/>
    <s v="film &amp; video/shorts"/>
    <n v="328.89978213507629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x v="30"/>
    <n v="1559106000"/>
    <d v="2019-05-29T05:00:00"/>
    <b v="0"/>
    <b v="0"/>
    <s v="film &amp; video/animation"/>
    <n v="160.61111111111111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x v="31"/>
    <n v="1454392800"/>
    <d v="2016-02-02T06:00:00"/>
    <b v="0"/>
    <b v="0"/>
    <s v="games/video games"/>
    <n v="310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x v="32"/>
    <n v="1517896800"/>
    <d v="2018-02-06T06:00:00"/>
    <b v="0"/>
    <b v="0"/>
    <s v="film &amp; video/documentary"/>
    <n v="86.807920792079202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x v="33"/>
    <n v="1415685600"/>
    <d v="2014-11-11T06:00:00"/>
    <b v="0"/>
    <b v="0"/>
    <s v="theater/plays"/>
    <n v="377.82071713147411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x v="34"/>
    <n v="1490677200"/>
    <d v="2017-03-28T05:00:00"/>
    <b v="0"/>
    <b v="0"/>
    <s v="film &amp; video/documentary"/>
    <n v="150.80645161290323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x v="35"/>
    <n v="1551506400"/>
    <d v="2019-03-02T06:00:00"/>
    <b v="0"/>
    <b v="1"/>
    <s v="film &amp; video/drama"/>
    <n v="150.30119521912351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x v="36"/>
    <n v="1300856400"/>
    <d v="2011-03-23T05:00:00"/>
    <b v="0"/>
    <b v="0"/>
    <s v="theater/plays"/>
    <n v="157.28571428571431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x v="37"/>
    <n v="1573192800"/>
    <d v="2019-11-08T06:00:00"/>
    <b v="0"/>
    <b v="1"/>
    <s v="publishing/fiction"/>
    <n v="139.98765432098764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x v="38"/>
    <n v="1287810000"/>
    <d v="2010-10-23T05:00:00"/>
    <b v="0"/>
    <b v="0"/>
    <s v="photography/photography books"/>
    <n v="325.32258064516128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x v="39"/>
    <n v="1362978000"/>
    <d v="2013-03-11T05:00:00"/>
    <b v="0"/>
    <b v="0"/>
    <s v="theater/plays"/>
    <n v="50.777777777777779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x v="40"/>
    <n v="1277355600"/>
    <d v="2010-06-24T05:00:00"/>
    <b v="0"/>
    <b v="1"/>
    <s v="technology/wearables"/>
    <n v="169.06818181818181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x v="41"/>
    <n v="1348981200"/>
    <d v="2012-09-30T05:00:00"/>
    <b v="0"/>
    <b v="1"/>
    <s v="music/rock"/>
    <n v="212.92857142857144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x v="42"/>
    <n v="1310533200"/>
    <d v="2011-07-13T05:00:00"/>
    <b v="0"/>
    <b v="0"/>
    <s v="food/food trucks"/>
    <n v="443.94444444444446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x v="43"/>
    <n v="1407560400"/>
    <d v="2014-08-09T05:00:00"/>
    <b v="0"/>
    <b v="0"/>
    <s v="publishing/radio &amp; podcasts"/>
    <n v="185.9390243902439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x v="44"/>
    <n v="1552885200"/>
    <d v="2019-03-18T05:00:00"/>
    <b v="0"/>
    <b v="0"/>
    <s v="publishing/fiction"/>
    <n v="658.8125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x v="45"/>
    <n v="1479362400"/>
    <d v="2016-11-17T06:00:00"/>
    <b v="0"/>
    <b v="1"/>
    <s v="theater/plays"/>
    <n v="47.684210526315788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x v="46"/>
    <n v="1280552400"/>
    <d v="2010-07-31T05:00:00"/>
    <b v="0"/>
    <b v="0"/>
    <s v="music/rock"/>
    <n v="114.78378378378378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x v="47"/>
    <n v="1398661200"/>
    <d v="2014-04-28T05:00:00"/>
    <b v="0"/>
    <b v="0"/>
    <s v="theater/plays"/>
    <n v="475.26666666666665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x v="48"/>
    <n v="1436245200"/>
    <d v="2015-07-07T05:00:00"/>
    <b v="0"/>
    <b v="0"/>
    <s v="theater/plays"/>
    <n v="386.97297297297297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x v="49"/>
    <n v="1575439200"/>
    <d v="2019-12-04T06:00:00"/>
    <b v="0"/>
    <b v="0"/>
    <s v="music/rock"/>
    <n v="189.625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x v="50"/>
    <n v="1377752400"/>
    <d v="2013-08-29T05:00:00"/>
    <b v="0"/>
    <b v="0"/>
    <s v="music/metal"/>
    <n v="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x v="51"/>
    <n v="1334206800"/>
    <d v="2012-04-12T05:00:00"/>
    <b v="0"/>
    <b v="1"/>
    <s v="technology/wearables"/>
    <n v="91.867805186590772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x v="52"/>
    <n v="1284872400"/>
    <d v="2010-09-19T05:00:00"/>
    <b v="0"/>
    <b v="0"/>
    <s v="theater/plays"/>
    <n v="34.152777777777779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x v="53"/>
    <n v="1403931600"/>
    <d v="2014-06-28T05:00:00"/>
    <b v="0"/>
    <b v="0"/>
    <s v="film &amp; video/drama"/>
    <n v="140.40909090909091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x v="54"/>
    <n v="1521262800"/>
    <d v="2018-03-17T05:00:00"/>
    <b v="0"/>
    <b v="0"/>
    <s v="technology/wearables"/>
    <n v="89.86666666666666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x v="55"/>
    <n v="1533358800"/>
    <d v="2018-08-04T05:00:00"/>
    <b v="0"/>
    <b v="0"/>
    <s v="music/jazz"/>
    <n v="177.96969696969697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x v="56"/>
    <n v="1421474400"/>
    <d v="2015-01-17T06:00:00"/>
    <b v="0"/>
    <b v="0"/>
    <s v="technology/wearables"/>
    <n v="143.66249999999999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x v="57"/>
    <n v="1505278800"/>
    <d v="2017-09-13T05:00:00"/>
    <b v="0"/>
    <b v="0"/>
    <s v="games/video games"/>
    <n v="215.27586206896552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x v="58"/>
    <n v="1443934800"/>
    <d v="2015-10-04T05:00:00"/>
    <b v="0"/>
    <b v="0"/>
    <s v="theater/plays"/>
    <n v="227.11111111111114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x v="59"/>
    <n v="1498539600"/>
    <d v="2017-06-27T05:00:00"/>
    <b v="0"/>
    <b v="1"/>
    <s v="theater/plays"/>
    <n v="275.07142857142861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x v="60"/>
    <n v="1342760400"/>
    <d v="2012-07-20T05:00:00"/>
    <b v="0"/>
    <b v="0"/>
    <s v="theater/plays"/>
    <n v="144.37048832271762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x v="61"/>
    <n v="1301720400"/>
    <d v="2011-04-02T05:00:00"/>
    <b v="0"/>
    <b v="0"/>
    <s v="theater/plays"/>
    <n v="92.74598393574297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x v="62"/>
    <n v="1433566800"/>
    <d v="2015-06-06T05:00:00"/>
    <b v="0"/>
    <b v="0"/>
    <s v="technology/web"/>
    <n v="722.6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x v="63"/>
    <n v="1493874000"/>
    <d v="2017-05-04T05:00:00"/>
    <b v="0"/>
    <b v="0"/>
    <s v="theater/plays"/>
    <n v="11.851063829787234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x v="64"/>
    <n v="1531803600"/>
    <d v="2018-07-17T05:00:00"/>
    <b v="0"/>
    <b v="1"/>
    <s v="technology/web"/>
    <n v="97.642857142857139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x v="65"/>
    <n v="1296712800"/>
    <d v="2011-02-03T06:00:00"/>
    <b v="0"/>
    <b v="0"/>
    <s v="theater/plays"/>
    <n v="236.1475409836065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x v="66"/>
    <n v="1428901200"/>
    <d v="2015-04-13T05:00:00"/>
    <b v="0"/>
    <b v="1"/>
    <s v="theater/plays"/>
    <n v="45.068965517241381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x v="67"/>
    <n v="1264831200"/>
    <d v="2010-01-30T06:00:00"/>
    <b v="0"/>
    <b v="1"/>
    <s v="technology/wearables"/>
    <n v="162.38567493112947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x v="68"/>
    <n v="1505192400"/>
    <d v="2017-09-12T05:00:00"/>
    <b v="0"/>
    <b v="1"/>
    <s v="theater/plays"/>
    <n v="254.52631578947367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x v="69"/>
    <n v="1295676000"/>
    <d v="2011-01-22T06:00:00"/>
    <b v="0"/>
    <b v="0"/>
    <s v="theater/plays"/>
    <n v="24.063291139240505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x v="70"/>
    <n v="1292911200"/>
    <d v="2010-12-21T06:00:00"/>
    <b v="0"/>
    <b v="1"/>
    <s v="theater/plays"/>
    <n v="123.74140625000001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x v="71"/>
    <n v="1575439200"/>
    <d v="2019-12-04T06:00:00"/>
    <b v="0"/>
    <b v="0"/>
    <s v="theater/plays"/>
    <n v="108.06666666666666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x v="72"/>
    <n v="1438837200"/>
    <d v="2015-08-06T05:00:00"/>
    <b v="0"/>
    <b v="0"/>
    <s v="film &amp; video/animation"/>
    <n v="670.33333333333326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x v="73"/>
    <n v="1480485600"/>
    <d v="2016-11-30T06:00:00"/>
    <b v="0"/>
    <b v="0"/>
    <s v="music/jazz"/>
    <n v="660.92857142857144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x v="74"/>
    <n v="1459141200"/>
    <d v="2016-03-28T05:00:00"/>
    <b v="0"/>
    <b v="0"/>
    <s v="music/metal"/>
    <n v="122.46153846153847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x v="75"/>
    <n v="1532322000"/>
    <d v="2018-07-23T05:00:00"/>
    <b v="0"/>
    <b v="0"/>
    <s v="photography/photography books"/>
    <n v="150.5773195876288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x v="76"/>
    <n v="1426222800"/>
    <d v="2015-03-13T05:00:00"/>
    <b v="1"/>
    <b v="1"/>
    <s v="theater/plays"/>
    <n v="78.106590724165997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x v="77"/>
    <n v="1286773200"/>
    <d v="2010-10-11T05:00:00"/>
    <b v="0"/>
    <b v="1"/>
    <s v="film &amp; video/animation"/>
    <n v="46.94736842105263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x v="78"/>
    <n v="1523941200"/>
    <d v="2018-04-17T05:00:00"/>
    <b v="0"/>
    <b v="0"/>
    <s v="publishing/translations"/>
    <n v="300.8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x v="79"/>
    <n v="1529557200"/>
    <d v="2018-06-21T05:00:00"/>
    <b v="0"/>
    <b v="0"/>
    <s v="theater/plays"/>
    <n v="69.598615916955026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x v="80"/>
    <n v="1506574800"/>
    <d v="2017-09-28T05:00:00"/>
    <b v="0"/>
    <b v="0"/>
    <s v="games/video games"/>
    <n v="637.454545454545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x v="81"/>
    <n v="1513576800"/>
    <d v="2017-12-18T06:00:00"/>
    <b v="0"/>
    <b v="0"/>
    <s v="music/rock"/>
    <n v="225.33928571428569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x v="82"/>
    <n v="1548309600"/>
    <d v="2019-01-24T06:00:00"/>
    <b v="0"/>
    <b v="1"/>
    <s v="games/video games"/>
    <n v="1497.3000000000002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x v="83"/>
    <n v="1471582800"/>
    <d v="2016-08-19T05:00:00"/>
    <b v="0"/>
    <b v="0"/>
    <s v="music/electric music"/>
    <n v="37.590225563909776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x v="84"/>
    <n v="1344315600"/>
    <d v="2012-08-07T05:00:00"/>
    <b v="0"/>
    <b v="0"/>
    <s v="technology/wearables"/>
    <n v="132.36942675159236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x v="85"/>
    <n v="1316408400"/>
    <d v="2011-09-19T05:00:00"/>
    <b v="0"/>
    <b v="0"/>
    <s v="music/indie rock"/>
    <n v="131.22448979591837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x v="86"/>
    <n v="1431838800"/>
    <d v="2015-05-17T05:00:00"/>
    <b v="1"/>
    <b v="0"/>
    <s v="theater/plays"/>
    <n v="167.63513513513513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x v="87"/>
    <n v="1300510800"/>
    <d v="2011-03-19T05:00:00"/>
    <b v="0"/>
    <b v="1"/>
    <s v="music/rock"/>
    <n v="61.984886649874063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x v="88"/>
    <n v="1431061200"/>
    <d v="2015-05-08T05:00:00"/>
    <b v="0"/>
    <b v="0"/>
    <s v="publishing/translations"/>
    <n v="260.75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x v="89"/>
    <n v="1271480400"/>
    <d v="2010-04-17T05:00:00"/>
    <b v="0"/>
    <b v="0"/>
    <s v="theater/plays"/>
    <n v="252.58823529411765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x v="90"/>
    <n v="1456380000"/>
    <d v="2016-02-25T06:00:00"/>
    <b v="0"/>
    <b v="1"/>
    <s v="theater/plays"/>
    <n v="78.615384615384613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x v="91"/>
    <n v="1472878800"/>
    <d v="2016-09-03T05:00:00"/>
    <b v="0"/>
    <b v="0"/>
    <s v="publishing/translations"/>
    <n v="48.404406999351913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x v="92"/>
    <n v="1277355600"/>
    <d v="2010-06-24T05:00:00"/>
    <b v="0"/>
    <b v="1"/>
    <s v="games/video games"/>
    <n v="258.875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x v="93"/>
    <n v="1351054800"/>
    <d v="2012-10-24T05:00:00"/>
    <b v="0"/>
    <b v="1"/>
    <s v="theater/plays"/>
    <n v="60.548713235294116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x v="94"/>
    <n v="1555563600"/>
    <d v="2019-04-18T05:00:00"/>
    <b v="0"/>
    <b v="0"/>
    <s v="technology/web"/>
    <n v="303.68965517241378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x v="95"/>
    <n v="1571634000"/>
    <d v="2019-10-21T05:00:00"/>
    <b v="0"/>
    <b v="0"/>
    <s v="film &amp; video/documentary"/>
    <n v="112.99999999999999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x v="96"/>
    <n v="1300856400"/>
    <d v="2011-03-23T05:00:00"/>
    <b v="0"/>
    <b v="0"/>
    <s v="theater/plays"/>
    <n v="217.37876614060258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x v="48"/>
    <n v="1439874000"/>
    <d v="2015-08-18T05:00:00"/>
    <b v="0"/>
    <b v="0"/>
    <s v="food/food trucks"/>
    <n v="926.69230769230762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x v="97"/>
    <n v="1438318800"/>
    <d v="2015-07-31T05:00:00"/>
    <b v="0"/>
    <b v="0"/>
    <s v="games/video games"/>
    <n v="33.692229038854805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x v="98"/>
    <n v="1419400800"/>
    <d v="2014-12-24T06:00:00"/>
    <b v="0"/>
    <b v="0"/>
    <s v="theater/plays"/>
    <n v="196.7236842105263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x v="99"/>
    <n v="1320555600"/>
    <d v="2011-11-06T05:00:00"/>
    <b v="0"/>
    <b v="0"/>
    <s v="theater/plays"/>
    <n v="1"/>
    <n v="1"/>
    <x v="3"/>
    <x v="3"/>
  </r>
  <r>
    <n v="101"/>
    <s v="Douglas LLC"/>
    <s v="Reduced heuristic moratorium"/>
    <n v="900"/>
    <n v="9193"/>
    <x v="1"/>
    <n v="164"/>
    <x v="1"/>
    <s v="USD"/>
    <n v="1424498400"/>
    <x v="100"/>
    <n v="1425103200"/>
    <d v="2015-02-28T06:00:00"/>
    <b v="0"/>
    <b v="1"/>
    <s v="music/electric music"/>
    <n v="1021.4444444444445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x v="101"/>
    <n v="1526878800"/>
    <d v="2018-05-21T05:00:00"/>
    <b v="0"/>
    <b v="1"/>
    <s v="technology/wearables"/>
    <n v="281.67567567567568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x v="102"/>
    <n v="1288674000"/>
    <d v="2010-11-02T05:00:00"/>
    <b v="0"/>
    <b v="0"/>
    <s v="music/electric music"/>
    <n v="24.610000000000003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x v="103"/>
    <n v="1495602000"/>
    <d v="2017-05-24T05:00:00"/>
    <b v="0"/>
    <b v="0"/>
    <s v="music/indie rock"/>
    <n v="143.14010067114094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x v="104"/>
    <n v="1366434000"/>
    <d v="2013-04-20T05:00:00"/>
    <b v="0"/>
    <b v="0"/>
    <s v="technology/web"/>
    <n v="144.54411764705884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x v="105"/>
    <n v="1568350800"/>
    <d v="2019-09-13T05:00:00"/>
    <b v="0"/>
    <b v="0"/>
    <s v="theater/plays"/>
    <n v="359.12820512820514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x v="106"/>
    <n v="1525928400"/>
    <d v="2018-05-10T05:00:00"/>
    <b v="0"/>
    <b v="1"/>
    <s v="theater/plays"/>
    <n v="186.48571428571427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x v="107"/>
    <n v="1336885200"/>
    <d v="2012-05-13T05:00:00"/>
    <b v="0"/>
    <b v="0"/>
    <s v="film &amp; video/documentary"/>
    <n v="595.26666666666665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x v="108"/>
    <n v="1389679200"/>
    <d v="2014-01-14T06:00:00"/>
    <b v="0"/>
    <b v="0"/>
    <s v="film &amp; video/television"/>
    <n v="59.21153846153846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x v="109"/>
    <n v="1538283600"/>
    <d v="2018-09-30T05:00:00"/>
    <b v="0"/>
    <b v="0"/>
    <s v="food/food trucks"/>
    <n v="14.962780898876405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x v="110"/>
    <n v="1348808400"/>
    <d v="2012-09-28T05:00:00"/>
    <b v="0"/>
    <b v="0"/>
    <s v="publishing/radio &amp; podcasts"/>
    <n v="119.95602605863192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x v="111"/>
    <n v="1410152400"/>
    <d v="2014-09-08T05:00:00"/>
    <b v="0"/>
    <b v="0"/>
    <s v="technology/web"/>
    <n v="268.82978723404256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x v="112"/>
    <n v="1505797200"/>
    <d v="2017-09-19T05:00:00"/>
    <b v="0"/>
    <b v="0"/>
    <s v="food/food trucks"/>
    <n v="376.87878787878788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x v="113"/>
    <n v="1554872400"/>
    <d v="2019-04-10T05:00:00"/>
    <b v="0"/>
    <b v="1"/>
    <s v="technology/wearables"/>
    <n v="727.15789473684208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x v="114"/>
    <n v="1513922400"/>
    <d v="2017-12-22T06:00:00"/>
    <b v="0"/>
    <b v="0"/>
    <s v="publishing/fiction"/>
    <n v="87.211757648470297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x v="115"/>
    <n v="1442638800"/>
    <d v="2015-09-19T05:00:00"/>
    <b v="0"/>
    <b v="0"/>
    <s v="theater/plays"/>
    <n v="88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x v="116"/>
    <n v="1317186000"/>
    <d v="2011-09-28T05:00:00"/>
    <b v="0"/>
    <b v="0"/>
    <s v="film &amp; video/television"/>
    <n v="173.9387755102041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x v="117"/>
    <n v="1391234400"/>
    <d v="2014-02-01T06:00:00"/>
    <b v="0"/>
    <b v="0"/>
    <s v="photography/photography books"/>
    <n v="117.6111111111111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x v="118"/>
    <n v="1404363600"/>
    <d v="2014-07-03T05:00:00"/>
    <b v="0"/>
    <b v="1"/>
    <s v="film &amp; video/documentary"/>
    <n v="214.96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x v="119"/>
    <n v="1429592400"/>
    <d v="2015-04-21T05:00:00"/>
    <b v="0"/>
    <b v="1"/>
    <s v="games/mobile games"/>
    <n v="149.49667110519306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x v="33"/>
    <n v="1413608400"/>
    <d v="2014-10-18T05:00:00"/>
    <b v="0"/>
    <b v="0"/>
    <s v="games/video games"/>
    <n v="219.33995584988963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x v="120"/>
    <n v="1419400800"/>
    <d v="2014-12-24T06:00:00"/>
    <b v="0"/>
    <b v="0"/>
    <s v="publishing/fiction"/>
    <n v="64.367690058479525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x v="121"/>
    <n v="1448604000"/>
    <d v="2015-11-27T06:00:00"/>
    <b v="1"/>
    <b v="0"/>
    <s v="theater/plays"/>
    <n v="18.622397298818232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x v="122"/>
    <n v="1562302800"/>
    <d v="2019-07-05T05:00:00"/>
    <b v="0"/>
    <b v="0"/>
    <s v="photography/photography books"/>
    <n v="367.76923076923077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x v="123"/>
    <n v="1537678800"/>
    <d v="2018-09-23T05:00:00"/>
    <b v="0"/>
    <b v="0"/>
    <s v="theater/plays"/>
    <n v="159.90566037735849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x v="124"/>
    <n v="1473570000"/>
    <d v="2016-09-11T05:00:00"/>
    <b v="0"/>
    <b v="1"/>
    <s v="theater/plays"/>
    <n v="38.633185349611544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x v="125"/>
    <n v="1273899600"/>
    <d v="2010-05-15T05:00:00"/>
    <b v="0"/>
    <b v="0"/>
    <s v="theater/plays"/>
    <n v="51.42151162790698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x v="126"/>
    <n v="1284008400"/>
    <d v="2010-09-09T05:00:00"/>
    <b v="0"/>
    <b v="0"/>
    <s v="music/rock"/>
    <n v="60.334277620396605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x v="127"/>
    <n v="1425103200"/>
    <d v="2015-02-28T06:00:00"/>
    <b v="0"/>
    <b v="0"/>
    <s v="food/food trucks"/>
    <n v="3.202693602693603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x v="128"/>
    <n v="1320991200"/>
    <d v="2011-11-11T06:00:00"/>
    <b v="0"/>
    <b v="0"/>
    <s v="film &amp; video/drama"/>
    <n v="155.4687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x v="129"/>
    <n v="1386828000"/>
    <d v="2013-12-12T06:00:00"/>
    <b v="0"/>
    <b v="0"/>
    <s v="technology/web"/>
    <n v="100.85974499089254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x v="130"/>
    <n v="1517119200"/>
    <d v="2018-01-28T06:00:00"/>
    <b v="0"/>
    <b v="1"/>
    <s v="theater/plays"/>
    <n v="116.18181818181819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x v="131"/>
    <n v="1315026000"/>
    <d v="2011-09-03T05:00:00"/>
    <b v="0"/>
    <b v="0"/>
    <s v="music/world music"/>
    <n v="310.77777777777777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x v="132"/>
    <n v="1312693200"/>
    <d v="2011-08-07T05:00:00"/>
    <b v="0"/>
    <b v="1"/>
    <s v="film &amp; video/documentary"/>
    <n v="89.73668341708543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x v="133"/>
    <n v="1363064400"/>
    <d v="2013-03-12T05:00:00"/>
    <b v="0"/>
    <b v="1"/>
    <s v="theater/plays"/>
    <n v="71.27272727272728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x v="134"/>
    <n v="1403154000"/>
    <d v="2014-06-19T05:00:00"/>
    <b v="0"/>
    <b v="1"/>
    <s v="film &amp; video/drama"/>
    <n v="3.2862318840579712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x v="135"/>
    <n v="1286859600"/>
    <d v="2010-10-12T05:00:00"/>
    <b v="0"/>
    <b v="0"/>
    <s v="publishing/nonfiction"/>
    <n v="261.77777777777777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x v="136"/>
    <n v="1349326800"/>
    <d v="2012-10-04T05:00:00"/>
    <b v="0"/>
    <b v="0"/>
    <s v="games/mobile games"/>
    <n v="96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x v="137"/>
    <n v="1430974800"/>
    <d v="2015-05-07T05:00:00"/>
    <b v="0"/>
    <b v="1"/>
    <s v="technology/wearables"/>
    <n v="20.896851248642779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x v="138"/>
    <n v="1519970400"/>
    <d v="2018-03-02T06:00:00"/>
    <b v="0"/>
    <b v="0"/>
    <s v="film &amp; video/documentary"/>
    <n v="223.16363636363636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x v="139"/>
    <n v="1434603600"/>
    <d v="2015-06-18T05:00:00"/>
    <b v="0"/>
    <b v="0"/>
    <s v="technology/web"/>
    <n v="101.59097978227061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x v="107"/>
    <n v="1337230800"/>
    <d v="2012-05-17T05:00:00"/>
    <b v="0"/>
    <b v="0"/>
    <s v="technology/web"/>
    <n v="230.03999999999996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x v="140"/>
    <n v="1279429200"/>
    <d v="2010-07-18T05:00:00"/>
    <b v="0"/>
    <b v="0"/>
    <s v="music/indie rock"/>
    <n v="135.59259259259261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x v="141"/>
    <n v="1561438800"/>
    <d v="2019-06-25T05:00:00"/>
    <b v="0"/>
    <b v="0"/>
    <s v="theater/plays"/>
    <n v="129.1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x v="142"/>
    <n v="1410498000"/>
    <d v="2014-09-12T05:00:00"/>
    <b v="0"/>
    <b v="0"/>
    <s v="technology/wearables"/>
    <n v="236.512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x v="143"/>
    <n v="1322460000"/>
    <d v="2011-11-28T06:00:00"/>
    <b v="0"/>
    <b v="0"/>
    <s v="theater/plays"/>
    <n v="17.25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x v="144"/>
    <n v="1466312400"/>
    <d v="2016-06-19T05:00:00"/>
    <b v="0"/>
    <b v="1"/>
    <s v="theater/plays"/>
    <n v="112.49397590361446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x v="145"/>
    <n v="1501736400"/>
    <d v="2017-08-03T05:00:00"/>
    <b v="0"/>
    <b v="0"/>
    <s v="technology/wearables"/>
    <n v="121.02150537634408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x v="146"/>
    <n v="1361512800"/>
    <d v="2013-02-22T06:00:00"/>
    <b v="0"/>
    <b v="0"/>
    <s v="music/indie rock"/>
    <n v="219.87096774193549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x v="147"/>
    <n v="1545026400"/>
    <d v="2018-12-17T06:00:00"/>
    <b v="0"/>
    <b v="0"/>
    <s v="music/rock"/>
    <n v="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x v="148"/>
    <n v="1406696400"/>
    <d v="2014-07-30T05:00:00"/>
    <b v="0"/>
    <b v="0"/>
    <s v="music/electric music"/>
    <n v="64.166909620991248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x v="149"/>
    <n v="1487916000"/>
    <d v="2017-02-24T06:00:00"/>
    <b v="0"/>
    <b v="0"/>
    <s v="music/indie rock"/>
    <n v="423.06746987951806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x v="150"/>
    <n v="1351141200"/>
    <d v="2012-10-25T05:00:00"/>
    <b v="0"/>
    <b v="0"/>
    <s v="theater/plays"/>
    <n v="92.984160506863773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x v="151"/>
    <n v="1465016400"/>
    <d v="2016-06-04T05:00:00"/>
    <b v="0"/>
    <b v="1"/>
    <s v="music/indie rock"/>
    <n v="58.75656742556917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x v="152"/>
    <n v="1270789200"/>
    <d v="2010-04-09T05:00:00"/>
    <b v="0"/>
    <b v="0"/>
    <s v="theater/plays"/>
    <n v="65.022222222222226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x v="153"/>
    <n v="1572325200"/>
    <d v="2019-10-29T05:00:00"/>
    <b v="0"/>
    <b v="0"/>
    <s v="music/rock"/>
    <n v="73.939560439560438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x v="154"/>
    <n v="1389420000"/>
    <d v="2014-01-11T06:00:00"/>
    <b v="0"/>
    <b v="0"/>
    <s v="photography/photography books"/>
    <n v="52.666666666666664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x v="155"/>
    <n v="1449640800"/>
    <d v="2015-12-09T06:00:00"/>
    <b v="0"/>
    <b v="0"/>
    <s v="music/rock"/>
    <n v="220.95238095238096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x v="156"/>
    <n v="1555218000"/>
    <d v="2019-04-14T05:00:00"/>
    <b v="0"/>
    <b v="1"/>
    <s v="theater/plays"/>
    <n v="100.01150627615063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x v="157"/>
    <n v="1557723600"/>
    <d v="2019-05-13T05:00:00"/>
    <b v="0"/>
    <b v="0"/>
    <s v="technology/wearables"/>
    <n v="162.3125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x v="158"/>
    <n v="1443502800"/>
    <d v="2015-09-29T05:00:00"/>
    <b v="0"/>
    <b v="1"/>
    <s v="technology/web"/>
    <n v="78.181818181818187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x v="159"/>
    <n v="1546840800"/>
    <d v="2019-01-07T06:00:00"/>
    <b v="0"/>
    <b v="0"/>
    <s v="music/rock"/>
    <n v="149.73770491803279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x v="160"/>
    <n v="1512712800"/>
    <d v="2017-12-08T06:00:00"/>
    <b v="0"/>
    <b v="1"/>
    <s v="photography/photography books"/>
    <n v="253.25714285714284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x v="161"/>
    <n v="1507525200"/>
    <d v="2017-10-09T05:00:00"/>
    <b v="0"/>
    <b v="0"/>
    <s v="theater/plays"/>
    <n v="100.16943521594683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x v="162"/>
    <n v="1504328400"/>
    <d v="2017-09-02T05:00:00"/>
    <b v="0"/>
    <b v="0"/>
    <s v="technology/web"/>
    <n v="121.9900442477876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x v="163"/>
    <n v="1293343200"/>
    <d v="2010-12-26T06:00:00"/>
    <b v="0"/>
    <b v="0"/>
    <s v="photography/photography books"/>
    <n v="137.13265306122449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x v="164"/>
    <n v="1371704400"/>
    <d v="2013-06-20T05:00:00"/>
    <b v="0"/>
    <b v="0"/>
    <s v="theater/plays"/>
    <n v="415.53846153846149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x v="165"/>
    <n v="1552798800"/>
    <d v="2019-03-17T05:00:00"/>
    <b v="0"/>
    <b v="1"/>
    <s v="music/indie rock"/>
    <n v="31.30913348946136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x v="166"/>
    <n v="1342328400"/>
    <d v="2012-07-15T05:00:00"/>
    <b v="0"/>
    <b v="1"/>
    <s v="film &amp; video/shorts"/>
    <n v="424.08154506437768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x v="167"/>
    <n v="1502341200"/>
    <d v="2017-08-10T05:00:00"/>
    <b v="0"/>
    <b v="0"/>
    <s v="music/indie rock"/>
    <n v="2.93886230728336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x v="168"/>
    <n v="1397192400"/>
    <d v="2014-04-11T05:00:00"/>
    <b v="0"/>
    <b v="0"/>
    <s v="publishing/translations"/>
    <n v="10.63265306122449"/>
    <n v="104.2"/>
    <x v="5"/>
    <x v="18"/>
  </r>
  <r>
    <n v="172"/>
    <s v="Nixon Inc"/>
    <s v="Centralized national firmware"/>
    <n v="800"/>
    <n v="663"/>
    <x v="0"/>
    <n v="26"/>
    <x v="1"/>
    <s v="USD"/>
    <n v="1405746000"/>
    <x v="169"/>
    <n v="1407042000"/>
    <d v="2014-08-03T05:00:00"/>
    <b v="0"/>
    <b v="1"/>
    <s v="film &amp; video/documentary"/>
    <n v="82.875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x v="170"/>
    <n v="1369371600"/>
    <d v="2013-05-24T05:00:00"/>
    <b v="0"/>
    <b v="0"/>
    <s v="theater/plays"/>
    <n v="163.01447776628748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x v="171"/>
    <n v="1444107600"/>
    <d v="2015-10-06T05:00:00"/>
    <b v="0"/>
    <b v="1"/>
    <s v="technology/wearables"/>
    <n v="894.66666666666674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x v="172"/>
    <n v="1474261200"/>
    <d v="2016-09-19T05:00:00"/>
    <b v="0"/>
    <b v="0"/>
    <s v="theater/plays"/>
    <n v="26.191501103752756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x v="173"/>
    <n v="1473656400"/>
    <d v="2016-09-12T05:00:00"/>
    <b v="0"/>
    <b v="0"/>
    <s v="theater/plays"/>
    <n v="74.834782608695647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x v="174"/>
    <n v="1291960800"/>
    <d v="2010-12-10T06:00:00"/>
    <b v="0"/>
    <b v="0"/>
    <s v="theater/plays"/>
    <n v="416.47680412371136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x v="175"/>
    <n v="1506747600"/>
    <d v="2017-09-30T05:00:00"/>
    <b v="0"/>
    <b v="0"/>
    <s v="food/food trucks"/>
    <n v="96.20833333333332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x v="176"/>
    <n v="1363582800"/>
    <d v="2013-03-18T05:00:00"/>
    <b v="0"/>
    <b v="1"/>
    <s v="theater/plays"/>
    <n v="357.71910112359546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x v="177"/>
    <n v="1269666000"/>
    <d v="2010-03-27T05:00:00"/>
    <b v="0"/>
    <b v="0"/>
    <s v="technology/wearables"/>
    <n v="308.45714285714286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x v="178"/>
    <n v="1508648400"/>
    <d v="2017-10-22T05:00:00"/>
    <b v="0"/>
    <b v="0"/>
    <s v="technology/web"/>
    <n v="61.802325581395344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x v="179"/>
    <n v="1561957200"/>
    <d v="2019-07-01T05:00:00"/>
    <b v="0"/>
    <b v="0"/>
    <s v="theater/plays"/>
    <n v="722.32472324723244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x v="180"/>
    <n v="1285131600"/>
    <d v="2010-09-22T05:00:00"/>
    <b v="0"/>
    <b v="0"/>
    <s v="music/rock"/>
    <n v="69.117647058823522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x v="181"/>
    <n v="1556946000"/>
    <d v="2019-05-04T05:00:00"/>
    <b v="0"/>
    <b v="0"/>
    <s v="theater/plays"/>
    <n v="293.05555555555554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x v="182"/>
    <n v="1527138000"/>
    <d v="2018-05-24T05:00:00"/>
    <b v="0"/>
    <b v="0"/>
    <s v="film &amp; video/television"/>
    <n v="71.8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x v="183"/>
    <n v="1402117200"/>
    <d v="2014-06-07T05:00:00"/>
    <b v="0"/>
    <b v="0"/>
    <s v="theater/plays"/>
    <n v="31.934684684684683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x v="184"/>
    <n v="1364014800"/>
    <d v="2013-03-23T05:00:00"/>
    <b v="0"/>
    <b v="1"/>
    <s v="film &amp; video/shorts"/>
    <n v="229.87375415282392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x v="185"/>
    <n v="1417586400"/>
    <d v="2014-12-03T06:00:00"/>
    <b v="0"/>
    <b v="0"/>
    <s v="theater/plays"/>
    <n v="32.012195121951223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x v="186"/>
    <n v="1457071200"/>
    <d v="2016-03-04T06:00:00"/>
    <b v="0"/>
    <b v="0"/>
    <s v="theater/plays"/>
    <n v="23.525352848928385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x v="187"/>
    <n v="1370408400"/>
    <d v="2013-06-05T05:00:00"/>
    <b v="0"/>
    <b v="1"/>
    <s v="theater/plays"/>
    <n v="68.594594594594597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x v="188"/>
    <n v="1552626000"/>
    <d v="2019-03-15T05:00:00"/>
    <b v="0"/>
    <b v="0"/>
    <s v="theater/plays"/>
    <n v="37.952380952380956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x v="189"/>
    <n v="1404190800"/>
    <d v="2014-07-01T05:00:00"/>
    <b v="0"/>
    <b v="0"/>
    <s v="music/rock"/>
    <n v="19.992957746478872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x v="190"/>
    <n v="1523509200"/>
    <d v="2018-04-12T05:00:00"/>
    <b v="1"/>
    <b v="0"/>
    <s v="music/indie rock"/>
    <n v="45.636363636363633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x v="191"/>
    <n v="1443589200"/>
    <d v="2015-09-30T05:00:00"/>
    <b v="0"/>
    <b v="0"/>
    <s v="music/metal"/>
    <n v="122.7605633802817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x v="192"/>
    <n v="1533445200"/>
    <d v="2018-08-05T05:00:00"/>
    <b v="0"/>
    <b v="0"/>
    <s v="music/electric music"/>
    <n v="361.75316455696202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x v="173"/>
    <n v="1474520400"/>
    <d v="2016-09-22T05:00:00"/>
    <b v="0"/>
    <b v="0"/>
    <s v="technology/wearables"/>
    <n v="63.146341463414636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x v="193"/>
    <n v="1499403600"/>
    <d v="2017-07-07T05:00:00"/>
    <b v="0"/>
    <b v="0"/>
    <s v="film &amp; video/drama"/>
    <n v="298.20475319926874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x v="194"/>
    <n v="1283576400"/>
    <d v="2010-09-04T05:00:00"/>
    <b v="0"/>
    <b v="0"/>
    <s v="music/electric music"/>
    <n v="9.5585443037974684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x v="195"/>
    <n v="1436590800"/>
    <d v="2015-07-11T05:00:00"/>
    <b v="0"/>
    <b v="0"/>
    <s v="music/rock"/>
    <n v="53.777777777777779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x v="152"/>
    <n v="1270443600"/>
    <d v="2010-04-05T05:00:00"/>
    <b v="0"/>
    <b v="0"/>
    <s v="theater/plays"/>
    <n v="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x v="196"/>
    <n v="1407819600"/>
    <d v="2014-08-12T05:00:00"/>
    <b v="0"/>
    <b v="0"/>
    <s v="technology/web"/>
    <n v="681.19047619047615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x v="197"/>
    <n v="1317877200"/>
    <d v="2011-10-06T05:00:00"/>
    <b v="0"/>
    <b v="0"/>
    <s v="food/food trucks"/>
    <n v="78.831325301204828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x v="198"/>
    <n v="1484805600"/>
    <d v="2017-01-19T06:00:00"/>
    <b v="0"/>
    <b v="0"/>
    <s v="theater/plays"/>
    <n v="134.40792216817235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x v="199"/>
    <n v="1302670800"/>
    <d v="2011-04-13T05:00:00"/>
    <b v="0"/>
    <b v="0"/>
    <s v="music/jazz"/>
    <n v="3.3719999999999999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x v="200"/>
    <n v="1540789200"/>
    <d v="2018-10-29T05:00:00"/>
    <b v="1"/>
    <b v="0"/>
    <s v="theater/plays"/>
    <n v="431.84615384615387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x v="201"/>
    <n v="1268028000"/>
    <d v="2010-03-08T06:00:00"/>
    <b v="0"/>
    <b v="0"/>
    <s v="publishing/fiction"/>
    <n v="38.844444444444441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x v="202"/>
    <n v="1537160400"/>
    <d v="2018-09-17T05:00:00"/>
    <b v="0"/>
    <b v="1"/>
    <s v="music/rock"/>
    <n v="425.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x v="203"/>
    <n v="1512280800"/>
    <d v="2017-12-03T06:00:00"/>
    <b v="0"/>
    <b v="0"/>
    <s v="film &amp; video/documentary"/>
    <n v="101.12239715591672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x v="204"/>
    <n v="1463115600"/>
    <d v="2016-05-13T05:00:00"/>
    <b v="0"/>
    <b v="0"/>
    <s v="film &amp; video/documentary"/>
    <n v="21.188688946015425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x v="205"/>
    <n v="1490850000"/>
    <d v="2017-03-30T05:00:00"/>
    <b v="0"/>
    <b v="0"/>
    <s v="film &amp; video/science fiction"/>
    <n v="67.425531914893625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x v="206"/>
    <n v="1379653200"/>
    <d v="2013-09-20T05:00:00"/>
    <b v="0"/>
    <b v="0"/>
    <s v="theater/plays"/>
    <n v="94.923371647509583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x v="207"/>
    <n v="1580364000"/>
    <d v="2020-01-30T06:00:00"/>
    <b v="0"/>
    <b v="0"/>
    <s v="theater/plays"/>
    <n v="151.85185185185185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x v="208"/>
    <n v="1289714400"/>
    <d v="2010-11-14T06:00:00"/>
    <b v="0"/>
    <b v="1"/>
    <s v="music/indie rock"/>
    <n v="195.16382252559728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x v="209"/>
    <n v="1282712400"/>
    <d v="2010-08-25T05:00:00"/>
    <b v="0"/>
    <b v="0"/>
    <s v="music/rock"/>
    <n v="1023.1428571428571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x v="210"/>
    <n v="1550210400"/>
    <d v="2019-02-15T06:00:00"/>
    <b v="0"/>
    <b v="0"/>
    <s v="theater/plays"/>
    <n v="3.841836734693878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x v="211"/>
    <n v="1322114400"/>
    <d v="2011-11-24T06:00:00"/>
    <b v="0"/>
    <b v="0"/>
    <s v="theater/plays"/>
    <n v="155.07066557107643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x v="212"/>
    <n v="1557205200"/>
    <d v="2019-05-07T05:00:00"/>
    <b v="0"/>
    <b v="0"/>
    <s v="film &amp; video/science fiction"/>
    <n v="44.753477588871718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x v="213"/>
    <n v="1323928800"/>
    <d v="2011-12-15T06:00:00"/>
    <b v="0"/>
    <b v="1"/>
    <s v="film &amp; video/shorts"/>
    <n v="215.94736842105263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x v="214"/>
    <n v="1346130000"/>
    <d v="2012-08-28T05:00:00"/>
    <b v="0"/>
    <b v="0"/>
    <s v="film &amp; video/animation"/>
    <n v="332.12709832134288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x v="215"/>
    <n v="1311051600"/>
    <d v="2011-07-19T05:00:00"/>
    <b v="1"/>
    <b v="0"/>
    <s v="theater/plays"/>
    <n v="8.4430379746835449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x v="216"/>
    <n v="1340427600"/>
    <d v="2012-06-23T05:00:00"/>
    <b v="1"/>
    <b v="0"/>
    <s v="food/food trucks"/>
    <n v="98.625514403292186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x v="217"/>
    <n v="1412312400"/>
    <d v="2014-10-03T05:00:00"/>
    <b v="0"/>
    <b v="0"/>
    <s v="photography/photography books"/>
    <n v="137.97916666666669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x v="218"/>
    <n v="1459314000"/>
    <d v="2016-03-30T05:00:00"/>
    <b v="0"/>
    <b v="0"/>
    <s v="theater/plays"/>
    <n v="93.81099656357388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x v="219"/>
    <n v="1415426400"/>
    <d v="2014-11-08T06:00:00"/>
    <b v="0"/>
    <b v="0"/>
    <s v="film &amp; video/science fiction"/>
    <n v="403.63930885529157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x v="220"/>
    <n v="1399093200"/>
    <d v="2014-05-03T05:00:00"/>
    <b v="1"/>
    <b v="0"/>
    <s v="music/rock"/>
    <n v="260.1740412979351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x v="221"/>
    <n v="1273899600"/>
    <d v="2010-05-15T05:00:00"/>
    <b v="0"/>
    <b v="0"/>
    <s v="photography/photography books"/>
    <n v="366.63333333333333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x v="222"/>
    <n v="1432184400"/>
    <d v="2015-05-21T05:00:00"/>
    <b v="0"/>
    <b v="0"/>
    <s v="games/mobile games"/>
    <n v="168.72085385878489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x v="172"/>
    <n v="1474779600"/>
    <d v="2016-09-25T05:00:00"/>
    <b v="0"/>
    <b v="0"/>
    <s v="film &amp; video/animation"/>
    <n v="119.90717911530093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x v="223"/>
    <n v="1500440400"/>
    <d v="2017-07-19T05:00:00"/>
    <b v="0"/>
    <b v="1"/>
    <s v="games/mobile games"/>
    <n v="193.68925233644859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x v="224"/>
    <n v="1575612000"/>
    <d v="2019-12-06T06:00:00"/>
    <b v="0"/>
    <b v="0"/>
    <s v="games/video games"/>
    <n v="420.16666666666669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x v="225"/>
    <n v="1374123600"/>
    <d v="2013-07-18T05:00:00"/>
    <b v="0"/>
    <b v="0"/>
    <s v="theater/plays"/>
    <n v="76.708333333333329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x v="226"/>
    <n v="1469509200"/>
    <d v="2016-07-26T05:00:00"/>
    <b v="0"/>
    <b v="0"/>
    <s v="theater/plays"/>
    <n v="171.26470588235293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x v="227"/>
    <n v="1309237200"/>
    <d v="2011-06-28T05:00:00"/>
    <b v="0"/>
    <b v="0"/>
    <s v="film &amp; video/animation"/>
    <n v="157.89473684210526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x v="228"/>
    <n v="1503982800"/>
    <d v="2017-08-29T05:00:00"/>
    <b v="0"/>
    <b v="1"/>
    <s v="games/video games"/>
    <n v="109.08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x v="229"/>
    <n v="1487397600"/>
    <d v="2017-02-18T06:00:00"/>
    <b v="0"/>
    <b v="0"/>
    <s v="film &amp; video/animation"/>
    <n v="41.732558139534881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x v="230"/>
    <n v="1562043600"/>
    <d v="2019-07-02T05:00:00"/>
    <b v="0"/>
    <b v="1"/>
    <s v="music/rock"/>
    <n v="10.944303797468354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x v="231"/>
    <n v="1398574800"/>
    <d v="2014-04-27T05:00:00"/>
    <b v="0"/>
    <b v="0"/>
    <s v="film &amp; video/animation"/>
    <n v="159.376344086021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x v="232"/>
    <n v="1515391200"/>
    <d v="2018-01-08T06:00:00"/>
    <b v="0"/>
    <b v="1"/>
    <s v="theater/plays"/>
    <n v="422.41666666666669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x v="233"/>
    <n v="1441170000"/>
    <d v="2015-09-02T05:00:00"/>
    <b v="0"/>
    <b v="0"/>
    <s v="technology/wearables"/>
    <n v="97.71875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x v="194"/>
    <n v="1281157200"/>
    <d v="2010-08-07T05:00:00"/>
    <b v="0"/>
    <b v="0"/>
    <s v="theater/plays"/>
    <n v="418.78911564625849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x v="234"/>
    <n v="1398229200"/>
    <d v="2014-04-23T05:00:00"/>
    <b v="0"/>
    <b v="1"/>
    <s v="publishing/nonfiction"/>
    <n v="101.91632047477745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x v="235"/>
    <n v="1495256400"/>
    <d v="2017-05-20T05:00:00"/>
    <b v="0"/>
    <b v="1"/>
    <s v="music/rock"/>
    <n v="127.72619047619047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x v="236"/>
    <n v="1520402400"/>
    <d v="2018-03-07T06:00:00"/>
    <b v="0"/>
    <b v="0"/>
    <s v="theater/plays"/>
    <n v="445.21739130434781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x v="237"/>
    <n v="1409806800"/>
    <d v="2014-09-04T05:00:00"/>
    <b v="0"/>
    <b v="0"/>
    <s v="theater/plays"/>
    <n v="569.71428571428578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x v="238"/>
    <n v="1396933200"/>
    <d v="2014-04-08T05:00:00"/>
    <b v="0"/>
    <b v="0"/>
    <s v="theater/plays"/>
    <n v="509.34482758620686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x v="239"/>
    <n v="1376024400"/>
    <d v="2013-08-09T05:00:00"/>
    <b v="0"/>
    <b v="0"/>
    <s v="technology/web"/>
    <n v="325.5333333333333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x v="240"/>
    <n v="1483682400"/>
    <d v="2017-01-06T06:00:00"/>
    <b v="0"/>
    <b v="1"/>
    <s v="publishing/fiction"/>
    <n v="932.61616161616166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x v="241"/>
    <n v="1420437600"/>
    <d v="2015-01-05T06:00:00"/>
    <b v="0"/>
    <b v="0"/>
    <s v="games/mobile games"/>
    <n v="211.33870967741933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x v="242"/>
    <n v="1420783200"/>
    <d v="2015-01-09T06:00:00"/>
    <b v="0"/>
    <b v="0"/>
    <s v="publishing/translations"/>
    <n v="273.32520325203251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x v="67"/>
    <n v="1267423200"/>
    <d v="2010-03-01T06:00:00"/>
    <b v="0"/>
    <b v="0"/>
    <s v="music/rock"/>
    <n v="3"/>
    <n v="3"/>
    <x v="1"/>
    <x v="1"/>
  </r>
  <r>
    <n v="251"/>
    <s v="Singleton Ltd"/>
    <s v="Enhanced user-facing function"/>
    <n v="7100"/>
    <n v="3840"/>
    <x v="0"/>
    <n v="101"/>
    <x v="1"/>
    <s v="USD"/>
    <n v="1355032800"/>
    <x v="243"/>
    <n v="1355205600"/>
    <d v="2012-12-11T06:00:00"/>
    <b v="0"/>
    <b v="0"/>
    <s v="theater/plays"/>
    <n v="54.084507042253513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x v="244"/>
    <n v="1383109200"/>
    <d v="2013-10-30T05:00:00"/>
    <b v="0"/>
    <b v="0"/>
    <s v="theater/plays"/>
    <n v="626.29999999999995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x v="245"/>
    <n v="1303275600"/>
    <d v="2011-04-20T05:00:00"/>
    <b v="0"/>
    <b v="0"/>
    <s v="film &amp; video/drama"/>
    <n v="89.021399176954731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x v="246"/>
    <n v="1487829600"/>
    <d v="2017-02-23T06:00:00"/>
    <b v="0"/>
    <b v="0"/>
    <s v="publishing/nonfiction"/>
    <n v="184.89130434782609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x v="247"/>
    <n v="1298268000"/>
    <d v="2011-02-21T06:00:00"/>
    <b v="0"/>
    <b v="1"/>
    <s v="music/rock"/>
    <n v="120.16770186335404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x v="248"/>
    <n v="1456812000"/>
    <d v="2016-03-01T06:00:00"/>
    <b v="0"/>
    <b v="0"/>
    <s v="music/rock"/>
    <n v="23.390243902439025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x v="249"/>
    <n v="1363669200"/>
    <d v="2013-03-19T05:00:00"/>
    <b v="0"/>
    <b v="0"/>
    <s v="theater/plays"/>
    <n v="1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x v="250"/>
    <n v="1482904800"/>
    <d v="2016-12-28T06:00:00"/>
    <b v="0"/>
    <b v="1"/>
    <s v="theater/plays"/>
    <n v="268.48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x v="251"/>
    <n v="1356588000"/>
    <d v="2012-12-27T06:00:00"/>
    <b v="1"/>
    <b v="0"/>
    <s v="photography/photography books"/>
    <n v="597.5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x v="136"/>
    <n v="1349845200"/>
    <d v="2012-10-10T05:00:00"/>
    <b v="0"/>
    <b v="0"/>
    <s v="music/rock"/>
    <n v="157.69841269841268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x v="252"/>
    <n v="1283058000"/>
    <d v="2010-08-29T05:00:00"/>
    <b v="0"/>
    <b v="1"/>
    <s v="music/rock"/>
    <n v="31.201660735468568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x v="253"/>
    <n v="1304226000"/>
    <d v="2011-05-01T05:00:00"/>
    <b v="0"/>
    <b v="1"/>
    <s v="music/indie rock"/>
    <n v="313.41176470588238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x v="254"/>
    <n v="1263016800"/>
    <d v="2010-01-09T06:00:00"/>
    <b v="0"/>
    <b v="0"/>
    <s v="photography/photography books"/>
    <n v="370.8965517241379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x v="255"/>
    <n v="1362031200"/>
    <d v="2013-02-28T06:00:00"/>
    <b v="0"/>
    <b v="0"/>
    <s v="theater/plays"/>
    <n v="362.66447368421052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x v="256"/>
    <n v="1455602400"/>
    <d v="2016-02-16T06:00:00"/>
    <b v="0"/>
    <b v="0"/>
    <s v="theater/plays"/>
    <n v="123.08163265306122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x v="257"/>
    <n v="1418191200"/>
    <d v="2014-12-10T06:00:00"/>
    <b v="0"/>
    <b v="1"/>
    <s v="music/jazz"/>
    <n v="76.766756032171585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x v="258"/>
    <n v="1352440800"/>
    <d v="2012-11-09T06:00:00"/>
    <b v="0"/>
    <b v="0"/>
    <s v="theater/plays"/>
    <n v="233.62012987012989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x v="259"/>
    <n v="1353304800"/>
    <d v="2012-11-19T06:00:00"/>
    <b v="0"/>
    <b v="0"/>
    <s v="film &amp; video/documentary"/>
    <n v="180.53333333333333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x v="260"/>
    <n v="1550728800"/>
    <d v="2019-02-21T06:00:00"/>
    <b v="0"/>
    <b v="0"/>
    <s v="film &amp; video/television"/>
    <n v="252.62857142857143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x v="261"/>
    <n v="1291442400"/>
    <d v="2010-12-04T06:00:00"/>
    <b v="0"/>
    <b v="0"/>
    <s v="games/video games"/>
    <n v="27.176538240368025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x v="262"/>
    <n v="1452146400"/>
    <d v="2016-01-07T06:00:00"/>
    <b v="0"/>
    <b v="0"/>
    <s v="photography/photography books"/>
    <n v="1.2706571242680547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x v="263"/>
    <n v="1564894800"/>
    <d v="2019-08-04T05:00:00"/>
    <b v="0"/>
    <b v="1"/>
    <s v="theater/plays"/>
    <n v="304.0097847358121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x v="264"/>
    <n v="1505883600"/>
    <d v="2017-09-20T05:00:00"/>
    <b v="0"/>
    <b v="0"/>
    <s v="theater/plays"/>
    <n v="137.23076923076923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x v="265"/>
    <n v="1510380000"/>
    <d v="2017-11-11T06:00:00"/>
    <b v="0"/>
    <b v="0"/>
    <s v="theater/plays"/>
    <n v="32.208333333333336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x v="266"/>
    <n v="1555218000"/>
    <d v="2019-04-14T05:00:00"/>
    <b v="0"/>
    <b v="0"/>
    <s v="publishing/translations"/>
    <n v="241.51282051282053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x v="267"/>
    <n v="1335243600"/>
    <d v="2012-04-24T05:00:00"/>
    <b v="0"/>
    <b v="1"/>
    <s v="games/video games"/>
    <n v="96.8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x v="268"/>
    <n v="1279688400"/>
    <d v="2010-07-21T05:00:00"/>
    <b v="0"/>
    <b v="0"/>
    <s v="theater/plays"/>
    <n v="1066.4285714285716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x v="269"/>
    <n v="1356069600"/>
    <d v="2012-12-21T06:00:00"/>
    <b v="0"/>
    <b v="0"/>
    <s v="technology/web"/>
    <n v="325.88888888888891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x v="270"/>
    <n v="1536210000"/>
    <d v="2018-09-06T05:00:00"/>
    <b v="0"/>
    <b v="0"/>
    <s v="theater/plays"/>
    <n v="170.70000000000002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x v="271"/>
    <n v="1511762400"/>
    <d v="2017-11-27T06:00:00"/>
    <b v="0"/>
    <b v="0"/>
    <s v="film &amp; video/animation"/>
    <n v="581.44000000000005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x v="272"/>
    <n v="1333256400"/>
    <d v="2012-04-01T05:00:00"/>
    <b v="0"/>
    <b v="1"/>
    <s v="theater/plays"/>
    <n v="91.520972644376897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x v="73"/>
    <n v="1480744800"/>
    <d v="2016-12-03T06:00:00"/>
    <b v="0"/>
    <b v="1"/>
    <s v="film &amp; video/television"/>
    <n v="108.04761904761904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x v="273"/>
    <n v="1465016400"/>
    <d v="2016-06-04T05:00:00"/>
    <b v="0"/>
    <b v="0"/>
    <s v="music/rock"/>
    <n v="18.728395061728396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x v="274"/>
    <n v="1336280400"/>
    <d v="2012-05-06T05:00:00"/>
    <b v="0"/>
    <b v="0"/>
    <s v="technology/web"/>
    <n v="83.193877551020407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x v="275"/>
    <n v="1476766800"/>
    <d v="2016-10-18T05:00:00"/>
    <b v="0"/>
    <b v="0"/>
    <s v="theater/plays"/>
    <n v="706.33333333333337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x v="276"/>
    <n v="1480485600"/>
    <d v="2016-11-30T06:00:00"/>
    <b v="0"/>
    <b v="0"/>
    <s v="theater/plays"/>
    <n v="17.446030330062445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x v="277"/>
    <n v="1430197200"/>
    <d v="2015-04-28T05:00:00"/>
    <b v="0"/>
    <b v="0"/>
    <s v="music/electric music"/>
    <n v="209.73015873015873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x v="278"/>
    <n v="1331787600"/>
    <d v="2012-03-15T05:00:00"/>
    <b v="0"/>
    <b v="1"/>
    <s v="music/metal"/>
    <n v="97.785714285714292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x v="279"/>
    <n v="1438837200"/>
    <d v="2015-08-06T05:00:00"/>
    <b v="0"/>
    <b v="0"/>
    <s v="theater/plays"/>
    <n v="1684.25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x v="280"/>
    <n v="1370926800"/>
    <d v="2013-06-11T05:00:00"/>
    <b v="0"/>
    <b v="1"/>
    <s v="film &amp; video/documentary"/>
    <n v="54.402135231316727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x v="281"/>
    <n v="1319000400"/>
    <d v="2011-10-19T05:00:00"/>
    <b v="1"/>
    <b v="0"/>
    <s v="technology/web"/>
    <n v="456.61111111111109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x v="282"/>
    <n v="1333429200"/>
    <d v="2012-04-03T05:00:00"/>
    <b v="0"/>
    <b v="0"/>
    <s v="food/food trucks"/>
    <n v="9.8219178082191778"/>
    <n v="71.7"/>
    <x v="0"/>
    <x v="0"/>
  </r>
  <r>
    <n v="293"/>
    <s v="Ross Group"/>
    <s v="Organized executive solution"/>
    <n v="6500"/>
    <n v="1065"/>
    <x v="3"/>
    <n v="32"/>
    <x v="6"/>
    <s v="EUR"/>
    <n v="1286254800"/>
    <x v="283"/>
    <n v="1287032400"/>
    <d v="2010-10-14T05:00:00"/>
    <b v="0"/>
    <b v="0"/>
    <s v="theater/plays"/>
    <n v="16.384615384615383"/>
    <n v="33.28125"/>
    <x v="3"/>
    <x v="3"/>
  </r>
  <r>
    <n v="294"/>
    <s v="Turner-Davis"/>
    <s v="Automated local emulation"/>
    <n v="600"/>
    <n v="8038"/>
    <x v="1"/>
    <n v="183"/>
    <x v="1"/>
    <s v="USD"/>
    <n v="1540530000"/>
    <x v="284"/>
    <n v="1541570400"/>
    <d v="2018-11-07T06:00:00"/>
    <b v="0"/>
    <b v="0"/>
    <s v="theater/plays"/>
    <n v="1339.66666666666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x v="285"/>
    <n v="1383976800"/>
    <d v="2013-11-09T06:00:00"/>
    <b v="0"/>
    <b v="0"/>
    <s v="theater/plays"/>
    <n v="35.650077760497666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x v="286"/>
    <n v="1550556000"/>
    <d v="2019-02-19T06:00:00"/>
    <b v="0"/>
    <b v="0"/>
    <s v="theater/plays"/>
    <n v="54.95081967213114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x v="287"/>
    <n v="1390456800"/>
    <d v="2014-01-23T06:00:00"/>
    <b v="0"/>
    <b v="1"/>
    <s v="theater/plays"/>
    <n v="94.236111111111114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x v="288"/>
    <n v="1458018000"/>
    <d v="2016-03-15T05:00:00"/>
    <b v="0"/>
    <b v="1"/>
    <s v="music/rock"/>
    <n v="143.91428571428571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x v="289"/>
    <n v="1461819600"/>
    <d v="2016-04-28T05:00:00"/>
    <b v="0"/>
    <b v="0"/>
    <s v="food/food trucks"/>
    <n v="51.421052631578945"/>
    <n v="39.877551020408163"/>
    <x v="0"/>
    <x v="0"/>
  </r>
  <r>
    <n v="300"/>
    <s v="Cooke PLC"/>
    <s v="Focused executive core"/>
    <n v="100"/>
    <n v="5"/>
    <x v="0"/>
    <n v="1"/>
    <x v="3"/>
    <s v="DKK"/>
    <n v="1504069200"/>
    <x v="290"/>
    <n v="1504155600"/>
    <d v="2017-08-31T05:00:00"/>
    <b v="0"/>
    <b v="1"/>
    <s v="publishing/nonfiction"/>
    <n v="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x v="291"/>
    <n v="1426395600"/>
    <d v="2015-03-15T05:00:00"/>
    <b v="0"/>
    <b v="0"/>
    <s v="film &amp; video/documentary"/>
    <n v="1344.66666666666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x v="292"/>
    <n v="1537074000"/>
    <d v="2018-09-16T05:00:00"/>
    <b v="0"/>
    <b v="0"/>
    <s v="theater/plays"/>
    <n v="31.844940867279899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x v="293"/>
    <n v="1452578400"/>
    <d v="2016-01-12T06:00:00"/>
    <b v="0"/>
    <b v="0"/>
    <s v="music/indie rock"/>
    <n v="82.617647058823536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x v="294"/>
    <n v="1474088400"/>
    <d v="2016-09-17T05:00:00"/>
    <b v="0"/>
    <b v="0"/>
    <s v="film &amp; video/documentary"/>
    <n v="546.14285714285722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x v="295"/>
    <n v="1461906000"/>
    <d v="2016-04-29T05:00:00"/>
    <b v="0"/>
    <b v="0"/>
    <s v="theater/plays"/>
    <n v="286.21428571428572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x v="296"/>
    <n v="1500267600"/>
    <d v="2017-07-17T05:00:00"/>
    <b v="0"/>
    <b v="1"/>
    <s v="theater/plays"/>
    <n v="7.9076923076923071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x v="297"/>
    <n v="1340686800"/>
    <d v="2012-06-26T05:00:00"/>
    <b v="0"/>
    <b v="1"/>
    <s v="publishing/fiction"/>
    <n v="132.13677811550153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x v="298"/>
    <n v="1303189200"/>
    <d v="2011-04-19T05:00:00"/>
    <b v="0"/>
    <b v="0"/>
    <s v="theater/plays"/>
    <n v="74.077834179357026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x v="299"/>
    <n v="1318309200"/>
    <d v="2011-10-11T05:00:00"/>
    <b v="0"/>
    <b v="1"/>
    <s v="music/indie rock"/>
    <n v="75.292682926829272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x v="300"/>
    <n v="1272171600"/>
    <d v="2010-04-25T05:00:00"/>
    <b v="0"/>
    <b v="0"/>
    <s v="games/video games"/>
    <n v="20.333333333333332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x v="247"/>
    <n v="1298872800"/>
    <d v="2011-02-28T06:00:00"/>
    <b v="0"/>
    <b v="0"/>
    <s v="theater/plays"/>
    <n v="203.36507936507937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x v="244"/>
    <n v="1383282000"/>
    <d v="2013-11-01T05:00:00"/>
    <b v="0"/>
    <b v="0"/>
    <s v="theater/plays"/>
    <n v="310.2284263959391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x v="301"/>
    <n v="1330495200"/>
    <d v="2012-02-29T06:00:00"/>
    <b v="0"/>
    <b v="0"/>
    <s v="music/rock"/>
    <n v="395.3181818181818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x v="188"/>
    <n v="1552798800"/>
    <d v="2019-03-17T05:00:00"/>
    <b v="0"/>
    <b v="1"/>
    <s v="film &amp; video/documentary"/>
    <n v="294.71428571428572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x v="302"/>
    <n v="1403413200"/>
    <d v="2014-06-22T05:00:00"/>
    <b v="0"/>
    <b v="0"/>
    <s v="theater/plays"/>
    <n v="33.89473684210526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x v="303"/>
    <n v="1574229600"/>
    <d v="2019-11-20T06:00:00"/>
    <b v="0"/>
    <b v="1"/>
    <s v="food/food trucks"/>
    <n v="66.677083333333329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x v="304"/>
    <n v="1495861200"/>
    <d v="2017-05-27T05:00:00"/>
    <b v="0"/>
    <b v="0"/>
    <s v="theater/plays"/>
    <n v="19.227272727272727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x v="305"/>
    <n v="1392530400"/>
    <d v="2014-02-16T06:00:00"/>
    <b v="0"/>
    <b v="0"/>
    <s v="music/rock"/>
    <n v="15.842105263157894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x v="306"/>
    <n v="1283662800"/>
    <d v="2010-09-05T05:00:00"/>
    <b v="0"/>
    <b v="0"/>
    <s v="technology/web"/>
    <n v="38.702380952380956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x v="307"/>
    <n v="1305781200"/>
    <d v="2011-05-19T05:00:00"/>
    <b v="0"/>
    <b v="0"/>
    <s v="publishing/fiction"/>
    <n v="9.5876777251184837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x v="308"/>
    <n v="1302325200"/>
    <d v="2011-04-09T05:00:00"/>
    <b v="0"/>
    <b v="0"/>
    <s v="film &amp; video/shorts"/>
    <n v="94.144366197183089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x v="309"/>
    <n v="1291788000"/>
    <d v="2010-12-08T06:00:00"/>
    <b v="0"/>
    <b v="0"/>
    <s v="theater/plays"/>
    <n v="166.56234096692114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x v="310"/>
    <n v="1396069200"/>
    <d v="2014-03-29T05:00:00"/>
    <b v="0"/>
    <b v="0"/>
    <s v="film &amp; video/documentary"/>
    <n v="24.134831460674157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x v="311"/>
    <n v="1435899600"/>
    <d v="2015-07-03T05:00:00"/>
    <b v="0"/>
    <b v="1"/>
    <s v="theater/plays"/>
    <n v="164.05633802816902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x v="79"/>
    <n v="1531112400"/>
    <d v="2018-07-09T05:00:00"/>
    <b v="0"/>
    <b v="1"/>
    <s v="theater/plays"/>
    <n v="90.723076923076931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x v="312"/>
    <n v="1451628000"/>
    <d v="2016-01-01T06:00:00"/>
    <b v="0"/>
    <b v="0"/>
    <s v="film &amp; video/animation"/>
    <n v="46.194444444444443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x v="313"/>
    <n v="1567314000"/>
    <d v="2019-09-01T05:00:00"/>
    <b v="0"/>
    <b v="1"/>
    <s v="theater/plays"/>
    <n v="38.53846153846154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x v="314"/>
    <n v="1544508000"/>
    <d v="2018-12-11T06:00:00"/>
    <b v="0"/>
    <b v="0"/>
    <s v="music/rock"/>
    <n v="133.56231003039514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x v="315"/>
    <n v="1482472800"/>
    <d v="2016-12-23T06:00:00"/>
    <b v="0"/>
    <b v="0"/>
    <s v="games/video games"/>
    <n v="22.896588486140725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x v="316"/>
    <n v="1512799200"/>
    <d v="2017-12-09T06:00:00"/>
    <b v="0"/>
    <b v="0"/>
    <s v="film &amp; video/documentary"/>
    <n v="184.95548961424333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x v="317"/>
    <n v="1324360800"/>
    <d v="2011-12-20T06:00:00"/>
    <b v="0"/>
    <b v="0"/>
    <s v="food/food trucks"/>
    <n v="443.72727272727275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x v="318"/>
    <n v="1364533200"/>
    <d v="2013-03-29T05:00:00"/>
    <b v="0"/>
    <b v="0"/>
    <s v="technology/wearables"/>
    <n v="199.9806763285024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x v="319"/>
    <n v="1545112800"/>
    <d v="2018-12-18T06:00:00"/>
    <b v="0"/>
    <b v="0"/>
    <s v="theater/plays"/>
    <n v="123.95833333333333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x v="32"/>
    <n v="1516168800"/>
    <d v="2018-01-17T06:00:00"/>
    <b v="0"/>
    <b v="0"/>
    <s v="music/rock"/>
    <n v="186.61329305135951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x v="320"/>
    <n v="1574920800"/>
    <d v="2019-11-28T06:00:00"/>
    <b v="0"/>
    <b v="0"/>
    <s v="music/rock"/>
    <n v="114.28538550057536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x v="321"/>
    <n v="1292479200"/>
    <d v="2010-12-16T06:00:00"/>
    <b v="0"/>
    <b v="1"/>
    <s v="music/rock"/>
    <n v="97.032531824611041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x v="322"/>
    <n v="1573538400"/>
    <d v="2019-11-12T06:00:00"/>
    <b v="0"/>
    <b v="0"/>
    <s v="theater/plays"/>
    <n v="122.81904761904762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x v="323"/>
    <n v="1320382800"/>
    <d v="2011-11-04T05:00:00"/>
    <b v="0"/>
    <b v="0"/>
    <s v="theater/plays"/>
    <n v="179.14326647564468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x v="324"/>
    <n v="1502859600"/>
    <d v="2017-08-16T05:00:00"/>
    <b v="0"/>
    <b v="0"/>
    <s v="theater/plays"/>
    <n v="79.951577402787962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x v="325"/>
    <n v="1323756000"/>
    <d v="2011-12-13T06:00:00"/>
    <b v="0"/>
    <b v="0"/>
    <s v="photography/photography books"/>
    <n v="94.242587601078171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x v="326"/>
    <n v="1441342800"/>
    <d v="2015-09-04T05:00:00"/>
    <b v="0"/>
    <b v="0"/>
    <s v="music/indie rock"/>
    <n v="84.669291338582681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x v="327"/>
    <n v="1375333200"/>
    <d v="2013-08-01T05:00:00"/>
    <b v="0"/>
    <b v="0"/>
    <s v="theater/plays"/>
    <n v="66.521920668058456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x v="328"/>
    <n v="1389420000"/>
    <d v="2014-01-11T06:00:00"/>
    <b v="0"/>
    <b v="0"/>
    <s v="theater/plays"/>
    <n v="53.922222222222224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x v="329"/>
    <n v="1520056800"/>
    <d v="2018-03-03T06:00:00"/>
    <b v="0"/>
    <b v="0"/>
    <s v="games/video games"/>
    <n v="41.983299595141702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x v="330"/>
    <n v="1436504400"/>
    <d v="2015-07-10T05:00:00"/>
    <b v="0"/>
    <b v="0"/>
    <s v="film &amp; video/drama"/>
    <n v="14.69479695431472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x v="331"/>
    <n v="1508302800"/>
    <d v="2017-10-18T05:00:00"/>
    <b v="0"/>
    <b v="1"/>
    <s v="music/indie rock"/>
    <n v="34.475000000000001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x v="332"/>
    <n v="1425708000"/>
    <d v="2015-03-07T06:00:00"/>
    <b v="0"/>
    <b v="0"/>
    <s v="technology/web"/>
    <n v="1400.7777777777778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x v="333"/>
    <n v="1488348000"/>
    <d v="2017-03-01T06:00:00"/>
    <b v="0"/>
    <b v="0"/>
    <s v="food/food trucks"/>
    <n v="71.770351758793964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x v="296"/>
    <n v="1502600400"/>
    <d v="2017-08-13T05:00:00"/>
    <b v="0"/>
    <b v="0"/>
    <s v="theater/plays"/>
    <n v="53.074115044247783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x v="334"/>
    <n v="1433653200"/>
    <d v="2015-06-07T05:00:00"/>
    <b v="0"/>
    <b v="1"/>
    <s v="music/jazz"/>
    <n v="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x v="335"/>
    <n v="1441602000"/>
    <d v="2015-09-07T05:00:00"/>
    <b v="0"/>
    <b v="0"/>
    <s v="music/rock"/>
    <n v="127.70715249662618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x v="336"/>
    <n v="1447567200"/>
    <d v="2015-11-15T06:00:00"/>
    <b v="0"/>
    <b v="0"/>
    <s v="theater/plays"/>
    <n v="34.892857142857139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x v="337"/>
    <n v="1562389200"/>
    <d v="2019-07-06T05:00:00"/>
    <b v="0"/>
    <b v="0"/>
    <s v="theater/plays"/>
    <n v="410.59821428571428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x v="338"/>
    <n v="1378789200"/>
    <d v="2013-09-10T05:00:00"/>
    <b v="0"/>
    <b v="0"/>
    <s v="film &amp; video/documentary"/>
    <n v="123.73770491803278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x v="339"/>
    <n v="1488520800"/>
    <d v="2017-03-03T06:00:00"/>
    <b v="0"/>
    <b v="0"/>
    <s v="technology/wearables"/>
    <n v="58.973684210526315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x v="340"/>
    <n v="1327298400"/>
    <d v="2012-01-23T06:00:00"/>
    <b v="0"/>
    <b v="0"/>
    <s v="theater/plays"/>
    <n v="36.892473118279568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x v="341"/>
    <n v="1443416400"/>
    <d v="2015-09-28T05:00:00"/>
    <b v="0"/>
    <b v="0"/>
    <s v="games/video games"/>
    <n v="184.91304347826087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x v="342"/>
    <n v="1534136400"/>
    <d v="2018-08-13T05:00:00"/>
    <b v="1"/>
    <b v="0"/>
    <s v="photography/photography books"/>
    <n v="11.814432989690722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x v="343"/>
    <n v="1315026000"/>
    <d v="2011-09-03T05:00:00"/>
    <b v="0"/>
    <b v="0"/>
    <s v="film &amp; video/animation"/>
    <n v="298.7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x v="344"/>
    <n v="1295071200"/>
    <d v="2011-01-15T06:00:00"/>
    <b v="0"/>
    <b v="1"/>
    <s v="theater/plays"/>
    <n v="226.3517587939698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x v="345"/>
    <n v="1509426000"/>
    <d v="2017-10-31T05:00:00"/>
    <b v="0"/>
    <b v="0"/>
    <s v="theater/plays"/>
    <n v="173.56363636363636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x v="65"/>
    <n v="1299391200"/>
    <d v="2011-03-06T06:00:00"/>
    <b v="0"/>
    <b v="0"/>
    <s v="music/rock"/>
    <n v="371.75675675675677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x v="346"/>
    <n v="1325052000"/>
    <d v="2011-12-28T06:00:00"/>
    <b v="0"/>
    <b v="0"/>
    <s v="music/rock"/>
    <n v="160.19230769230771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x v="347"/>
    <n v="1522818000"/>
    <d v="2018-04-04T05:00:00"/>
    <b v="0"/>
    <b v="0"/>
    <s v="music/indie rock"/>
    <n v="1616.3333333333335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x v="348"/>
    <n v="1485324000"/>
    <d v="2017-01-25T06:00:00"/>
    <b v="0"/>
    <b v="0"/>
    <s v="theater/plays"/>
    <n v="733.4375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x v="349"/>
    <n v="1294120800"/>
    <d v="2011-01-04T06:00:00"/>
    <b v="0"/>
    <b v="1"/>
    <s v="theater/plays"/>
    <n v="592.11111111111109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x v="350"/>
    <n v="1415685600"/>
    <d v="2014-11-11T06:00:00"/>
    <b v="0"/>
    <b v="1"/>
    <s v="theater/plays"/>
    <n v="18.888888888888889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x v="351"/>
    <n v="1288933200"/>
    <d v="2010-11-05T05:00:00"/>
    <b v="0"/>
    <b v="1"/>
    <s v="film &amp; video/documentary"/>
    <n v="276.80769230769232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x v="352"/>
    <n v="1363237200"/>
    <d v="2013-03-14T05:00:00"/>
    <b v="0"/>
    <b v="1"/>
    <s v="film &amp; video/television"/>
    <n v="273.01851851851848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x v="353"/>
    <n v="1555822800"/>
    <d v="2019-04-21T05:00:00"/>
    <b v="0"/>
    <b v="0"/>
    <s v="theater/plays"/>
    <n v="159.36331255565449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x v="354"/>
    <n v="1427778000"/>
    <d v="2015-03-31T05:00:00"/>
    <b v="0"/>
    <b v="0"/>
    <s v="theater/plays"/>
    <n v="67.869978858350947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x v="355"/>
    <n v="1422424800"/>
    <d v="2015-01-28T06:00:00"/>
    <b v="0"/>
    <b v="1"/>
    <s v="film &amp; video/documentary"/>
    <n v="1591.5555555555554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x v="356"/>
    <n v="1503637200"/>
    <d v="2017-08-25T05:00:00"/>
    <b v="0"/>
    <b v="0"/>
    <s v="theater/plays"/>
    <n v="730.18222222222221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x v="357"/>
    <n v="1547618400"/>
    <d v="2019-01-16T06:00:00"/>
    <b v="0"/>
    <b v="1"/>
    <s v="film &amp; video/documentary"/>
    <n v="13.18578255675029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x v="358"/>
    <n v="1449900000"/>
    <d v="2015-12-12T06:00:00"/>
    <b v="0"/>
    <b v="0"/>
    <s v="music/indie rock"/>
    <n v="54.777777777777779"/>
    <n v="59.16"/>
    <x v="1"/>
    <x v="7"/>
  </r>
  <r>
    <n v="376"/>
    <s v="Perry PLC"/>
    <s v="Mandatory uniform matrix"/>
    <n v="3400"/>
    <n v="12275"/>
    <x v="1"/>
    <n v="131"/>
    <x v="1"/>
    <s v="USD"/>
    <n v="1404622800"/>
    <x v="359"/>
    <n v="1405141200"/>
    <d v="2014-07-12T05:00:00"/>
    <b v="0"/>
    <b v="0"/>
    <s v="music/rock"/>
    <n v="361.02941176470591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x v="12"/>
    <n v="1572933600"/>
    <d v="2019-11-05T06:00:00"/>
    <b v="0"/>
    <b v="0"/>
    <s v="theater/plays"/>
    <n v="10.257545271629779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x v="360"/>
    <n v="1530162000"/>
    <d v="2018-06-28T05:00:00"/>
    <b v="0"/>
    <b v="0"/>
    <s v="film &amp; video/documentary"/>
    <n v="13.962962962962964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x v="361"/>
    <n v="1320904800"/>
    <d v="2011-11-10T06:00:00"/>
    <b v="0"/>
    <b v="0"/>
    <s v="theater/plays"/>
    <n v="40.444444444444443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x v="362"/>
    <n v="1372395600"/>
    <d v="2013-06-28T05:00:00"/>
    <b v="0"/>
    <b v="0"/>
    <s v="theater/plays"/>
    <n v="160.32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x v="363"/>
    <n v="1437714000"/>
    <d v="2015-07-24T05:00:00"/>
    <b v="0"/>
    <b v="0"/>
    <s v="theater/plays"/>
    <n v="183.9433962264151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x v="364"/>
    <n v="1509771600"/>
    <d v="2017-11-04T05:00:00"/>
    <b v="0"/>
    <b v="0"/>
    <s v="photography/photography books"/>
    <n v="63.769230769230766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x v="210"/>
    <n v="1550556000"/>
    <d v="2019-02-19T06:00:00"/>
    <b v="0"/>
    <b v="1"/>
    <s v="food/food trucks"/>
    <n v="225.38095238095238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x v="365"/>
    <n v="1489039200"/>
    <d v="2017-03-09T06:00:00"/>
    <b v="1"/>
    <b v="1"/>
    <s v="film &amp; video/documentary"/>
    <n v="172.0096153846153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x v="366"/>
    <n v="1556600400"/>
    <d v="2019-04-30T05:00:00"/>
    <b v="0"/>
    <b v="0"/>
    <s v="publishing/nonfiction"/>
    <n v="146.16709511568124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x v="367"/>
    <n v="1278565200"/>
    <d v="2010-07-08T05:00:00"/>
    <b v="0"/>
    <b v="0"/>
    <s v="theater/plays"/>
    <n v="76.42361623616236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x v="368"/>
    <n v="1339909200"/>
    <d v="2012-06-17T05:00:00"/>
    <b v="0"/>
    <b v="0"/>
    <s v="technology/wearables"/>
    <n v="39.261467889908261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x v="369"/>
    <n v="1325829600"/>
    <d v="2012-01-06T06:00:00"/>
    <b v="0"/>
    <b v="0"/>
    <s v="music/indie rock"/>
    <n v="11.270034843205574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x v="370"/>
    <n v="1290578400"/>
    <d v="2010-11-24T06:00:00"/>
    <b v="0"/>
    <b v="0"/>
    <s v="theater/plays"/>
    <n v="122.11084337349398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x v="371"/>
    <n v="1380344400"/>
    <d v="2013-09-28T05:00:00"/>
    <b v="0"/>
    <b v="0"/>
    <s v="photography/photography books"/>
    <n v="186.54166666666669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x v="287"/>
    <n v="1389852000"/>
    <d v="2014-01-16T06:00:00"/>
    <b v="0"/>
    <b v="0"/>
    <s v="publishing/nonfiction"/>
    <n v="7.2731788079470201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x v="372"/>
    <n v="1294466400"/>
    <d v="2011-01-08T06:00:00"/>
    <b v="0"/>
    <b v="0"/>
    <s v="technology/wearables"/>
    <n v="65.642371234207957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x v="373"/>
    <n v="1500354000"/>
    <d v="2017-07-18T05:00:00"/>
    <b v="0"/>
    <b v="0"/>
    <s v="music/jazz"/>
    <n v="228.96178343949046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x v="374"/>
    <n v="1375938000"/>
    <d v="2013-08-08T05:00:00"/>
    <b v="0"/>
    <b v="1"/>
    <s v="film &amp; video/documentary"/>
    <n v="469.37499999999994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x v="375"/>
    <n v="1323410400"/>
    <d v="2011-12-09T06:00:00"/>
    <b v="1"/>
    <b v="0"/>
    <s v="theater/plays"/>
    <n v="130.11267605633802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x v="376"/>
    <n v="1539406800"/>
    <d v="2018-10-13T05:00:00"/>
    <b v="0"/>
    <b v="0"/>
    <s v="film &amp; video/drama"/>
    <n v="167.05422993492408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x v="377"/>
    <n v="1369803600"/>
    <d v="2013-05-29T05:00:00"/>
    <b v="0"/>
    <b v="0"/>
    <s v="music/rock"/>
    <n v="173.8641975308642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x v="378"/>
    <n v="1525928400"/>
    <d v="2018-05-10T05:00:00"/>
    <b v="0"/>
    <b v="1"/>
    <s v="film &amp; video/animation"/>
    <n v="717.76470588235293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x v="379"/>
    <n v="1297231200"/>
    <d v="2011-02-09T06:00:00"/>
    <b v="0"/>
    <b v="0"/>
    <s v="music/indie rock"/>
    <n v="63.850976361767728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x v="380"/>
    <n v="1378530000"/>
    <d v="2013-09-07T05:00:00"/>
    <b v="0"/>
    <b v="1"/>
    <s v="photography/photography books"/>
    <n v="2"/>
    <n v="2"/>
    <x v="7"/>
    <x v="14"/>
  </r>
  <r>
    <n v="401"/>
    <s v="Smith-Schmidt"/>
    <s v="Inverse radical hierarchy"/>
    <n v="900"/>
    <n v="13772"/>
    <x v="1"/>
    <n v="299"/>
    <x v="1"/>
    <s v="USD"/>
    <n v="1572152400"/>
    <x v="381"/>
    <n v="1572152400"/>
    <d v="2019-10-27T05:00:00"/>
    <b v="0"/>
    <b v="0"/>
    <s v="theater/plays"/>
    <n v="1530.22222222222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x v="382"/>
    <n v="1329890400"/>
    <d v="2012-02-22T06:00:00"/>
    <b v="0"/>
    <b v="1"/>
    <s v="film &amp; video/shorts"/>
    <n v="40.356164383561641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x v="125"/>
    <n v="1276750800"/>
    <d v="2010-06-17T05:00:00"/>
    <b v="0"/>
    <b v="1"/>
    <s v="theater/plays"/>
    <n v="86.220633299284984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x v="383"/>
    <n v="1510898400"/>
    <d v="2017-11-17T06:00:00"/>
    <b v="0"/>
    <b v="0"/>
    <s v="theater/plays"/>
    <n v="315.58486707566465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x v="384"/>
    <n v="1532408400"/>
    <d v="2018-07-24T05:00:00"/>
    <b v="0"/>
    <b v="0"/>
    <s v="theater/plays"/>
    <n v="89.618243243243242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x v="385"/>
    <n v="1360562400"/>
    <d v="2013-02-11T06:00:00"/>
    <b v="1"/>
    <b v="0"/>
    <s v="film &amp; video/documentary"/>
    <n v="182.14503816793894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x v="386"/>
    <n v="1571547600"/>
    <d v="2019-10-20T05:00:00"/>
    <b v="0"/>
    <b v="0"/>
    <s v="theater/plays"/>
    <n v="355.88235294117646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x v="387"/>
    <n v="1468126800"/>
    <d v="2016-07-10T05:00:00"/>
    <b v="0"/>
    <b v="0"/>
    <s v="film &amp; video/documentary"/>
    <n v="131.83695652173913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x v="388"/>
    <n v="1492837200"/>
    <d v="2017-04-22T05:00:00"/>
    <b v="0"/>
    <b v="0"/>
    <s v="music/rock"/>
    <n v="46.315634218289084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x v="277"/>
    <n v="1430197200"/>
    <d v="2015-04-28T05:00:00"/>
    <b v="0"/>
    <b v="0"/>
    <s v="games/mobile games"/>
    <n v="36.132726089785294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x v="389"/>
    <n v="1496206800"/>
    <d v="2017-05-31T05:00:00"/>
    <b v="0"/>
    <b v="0"/>
    <s v="theater/plays"/>
    <n v="104.62820512820512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x v="390"/>
    <n v="1389592800"/>
    <d v="2014-01-13T06:00:00"/>
    <b v="0"/>
    <b v="0"/>
    <s v="publishing/fiction"/>
    <n v="668.85714285714289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x v="391"/>
    <n v="1545631200"/>
    <d v="2018-12-24T06:00:00"/>
    <b v="0"/>
    <b v="0"/>
    <s v="film &amp; video/animation"/>
    <n v="62.072823218997364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x v="392"/>
    <n v="1272430800"/>
    <d v="2010-04-28T05:00:00"/>
    <b v="0"/>
    <b v="1"/>
    <s v="food/food trucks"/>
    <n v="84.699787460148784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x v="393"/>
    <n v="1327903200"/>
    <d v="2012-01-30T06:00:00"/>
    <b v="0"/>
    <b v="0"/>
    <s v="theater/plays"/>
    <n v="11.059030837004405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x v="394"/>
    <n v="1296021600"/>
    <d v="2011-01-26T06:00:00"/>
    <b v="0"/>
    <b v="1"/>
    <s v="film &amp; video/documentary"/>
    <n v="43.838781575037146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x v="395"/>
    <n v="1543298400"/>
    <d v="2018-11-27T06:00:00"/>
    <b v="0"/>
    <b v="0"/>
    <s v="theater/plays"/>
    <n v="55.470588235294116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x v="396"/>
    <n v="1336366800"/>
    <d v="2012-05-07T05:00:00"/>
    <b v="0"/>
    <b v="0"/>
    <s v="film &amp; video/documentary"/>
    <n v="57.399511301160658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x v="397"/>
    <n v="1325052000"/>
    <d v="2011-12-28T06:00:00"/>
    <b v="0"/>
    <b v="0"/>
    <s v="technology/web"/>
    <n v="123.43497363796135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x v="398"/>
    <n v="1499576400"/>
    <d v="2017-07-09T05:00:00"/>
    <b v="0"/>
    <b v="0"/>
    <s v="theater/plays"/>
    <n v="128.4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x v="399"/>
    <n v="1501304400"/>
    <d v="2017-07-29T05:00:00"/>
    <b v="0"/>
    <b v="1"/>
    <s v="technology/wearables"/>
    <n v="63.989361702127653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x v="400"/>
    <n v="1273208400"/>
    <d v="2010-05-07T05:00:00"/>
    <b v="0"/>
    <b v="1"/>
    <s v="theater/plays"/>
    <n v="127.29885057471265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x v="116"/>
    <n v="1316840400"/>
    <d v="2011-09-24T05:00:00"/>
    <b v="0"/>
    <b v="1"/>
    <s v="food/food trucks"/>
    <n v="10.638024357239512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x v="401"/>
    <n v="1524546000"/>
    <d v="2018-04-24T05:00:00"/>
    <b v="0"/>
    <b v="0"/>
    <s v="music/indie rock"/>
    <n v="40.470588235294116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x v="402"/>
    <n v="1438578000"/>
    <d v="2015-08-03T05:00:00"/>
    <b v="0"/>
    <b v="0"/>
    <s v="photography/photography books"/>
    <n v="287.66666666666663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x v="403"/>
    <n v="1362549600"/>
    <d v="2013-03-06T06:00:00"/>
    <b v="0"/>
    <b v="0"/>
    <s v="theater/plays"/>
    <n v="572.94444444444446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x v="404"/>
    <n v="1413349200"/>
    <d v="2014-10-15T05:00:00"/>
    <b v="0"/>
    <b v="1"/>
    <s v="theater/plays"/>
    <n v="112.9042979942693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x v="405"/>
    <n v="1298008800"/>
    <d v="2011-02-18T06:00:00"/>
    <b v="0"/>
    <b v="0"/>
    <s v="film &amp; video/animation"/>
    <n v="46.387573964497044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x v="406"/>
    <n v="1394427600"/>
    <d v="2014-03-10T05:00:00"/>
    <b v="0"/>
    <b v="1"/>
    <s v="photography/photography books"/>
    <n v="90.675916230366497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x v="407"/>
    <n v="1572670800"/>
    <d v="2019-11-02T05:00:00"/>
    <b v="0"/>
    <b v="0"/>
    <s v="theater/plays"/>
    <n v="67.740740740740748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x v="408"/>
    <n v="1531112400"/>
    <d v="2018-07-09T05:00:00"/>
    <b v="1"/>
    <b v="0"/>
    <s v="theater/plays"/>
    <n v="192.49019607843135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x v="409"/>
    <n v="1400734800"/>
    <d v="2014-05-22T05:00:00"/>
    <b v="0"/>
    <b v="0"/>
    <s v="theater/plays"/>
    <n v="82.714285714285722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x v="410"/>
    <n v="1386741600"/>
    <d v="2013-12-11T06:00:00"/>
    <b v="0"/>
    <b v="1"/>
    <s v="film &amp; video/documentary"/>
    <n v="54.163920922570021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x v="411"/>
    <n v="1481781600"/>
    <d v="2016-12-15T06:00:00"/>
    <b v="1"/>
    <b v="0"/>
    <s v="theater/plays"/>
    <n v="16.722222222222221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x v="412"/>
    <n v="1419660000"/>
    <d v="2014-12-27T06:00:00"/>
    <b v="0"/>
    <b v="1"/>
    <s v="theater/plays"/>
    <n v="116.87664041994749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x v="413"/>
    <n v="1555822800"/>
    <d v="2019-04-21T05:00:00"/>
    <b v="0"/>
    <b v="0"/>
    <s v="music/jazz"/>
    <n v="1052.153846153846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x v="414"/>
    <n v="1442379600"/>
    <d v="2015-09-16T05:00:00"/>
    <b v="0"/>
    <b v="1"/>
    <s v="film &amp; video/animation"/>
    <n v="123.07407407407408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x v="415"/>
    <n v="1364965200"/>
    <d v="2013-04-03T05:00:00"/>
    <b v="0"/>
    <b v="0"/>
    <s v="theater/plays"/>
    <n v="178.63855421686748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x v="416"/>
    <n v="1479016800"/>
    <d v="2016-11-13T06:00:00"/>
    <b v="0"/>
    <b v="0"/>
    <s v="film &amp; video/science fiction"/>
    <n v="355.28169014084506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x v="417"/>
    <n v="1499662800"/>
    <d v="2017-07-10T05:00:00"/>
    <b v="0"/>
    <b v="0"/>
    <s v="film &amp; video/television"/>
    <n v="161.90634146341463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x v="418"/>
    <n v="1337835600"/>
    <d v="2012-05-24T05:00:00"/>
    <b v="0"/>
    <b v="0"/>
    <s v="technology/wearables"/>
    <n v="24.914285714285715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x v="419"/>
    <n v="1505710800"/>
    <d v="2017-09-18T05:00:00"/>
    <b v="0"/>
    <b v="0"/>
    <s v="theater/plays"/>
    <n v="198.72222222222223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x v="420"/>
    <n v="1287464400"/>
    <d v="2010-10-19T05:00:00"/>
    <b v="0"/>
    <b v="0"/>
    <s v="theater/plays"/>
    <n v="34.752688172043008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x v="421"/>
    <n v="1311656400"/>
    <d v="2011-07-26T05:00:00"/>
    <b v="0"/>
    <b v="1"/>
    <s v="music/indie rock"/>
    <n v="176.41935483870967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x v="422"/>
    <n v="1293170400"/>
    <d v="2010-12-24T06:00:00"/>
    <b v="0"/>
    <b v="1"/>
    <s v="theater/plays"/>
    <n v="511.38095238095235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x v="423"/>
    <n v="1355983200"/>
    <d v="2012-12-20T06:00:00"/>
    <b v="0"/>
    <b v="0"/>
    <s v="technology/wearables"/>
    <n v="82.044117647058826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x v="424"/>
    <n v="1515045600"/>
    <d v="2018-01-04T06:00:00"/>
    <b v="0"/>
    <b v="0"/>
    <s v="film &amp; video/television"/>
    <n v="24.326030927835053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x v="425"/>
    <n v="1366088400"/>
    <d v="2013-04-16T05:00:00"/>
    <b v="0"/>
    <b v="1"/>
    <s v="games/video games"/>
    <n v="50.482758620689658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x v="426"/>
    <n v="1553317200"/>
    <d v="2019-03-23T05:00:00"/>
    <b v="0"/>
    <b v="0"/>
    <s v="games/video games"/>
    <n v="967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x v="427"/>
    <n v="1542088800"/>
    <d v="2018-11-13T06:00:00"/>
    <b v="0"/>
    <b v="0"/>
    <s v="film &amp; video/animation"/>
    <n v="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x v="428"/>
    <n v="1503118800"/>
    <d v="2017-08-19T05:00:00"/>
    <b v="0"/>
    <b v="0"/>
    <s v="music/rock"/>
    <n v="122.84501347708894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x v="429"/>
    <n v="1278478800"/>
    <d v="2010-07-07T05:00:00"/>
    <b v="0"/>
    <b v="0"/>
    <s v="film &amp; video/drama"/>
    <n v="63.4375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x v="411"/>
    <n v="1484114400"/>
    <d v="2017-01-11T06:00:00"/>
    <b v="0"/>
    <b v="0"/>
    <s v="film &amp; video/science fiction"/>
    <n v="56.331688596491226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x v="430"/>
    <n v="1385445600"/>
    <d v="2013-11-26T06:00:00"/>
    <b v="0"/>
    <b v="1"/>
    <s v="film &amp; video/drama"/>
    <n v="44.074999999999996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x v="431"/>
    <n v="1318741200"/>
    <d v="2011-10-16T05:00:00"/>
    <b v="0"/>
    <b v="0"/>
    <s v="theater/plays"/>
    <n v="118.3725321888412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x v="432"/>
    <n v="1518242400"/>
    <d v="2018-02-10T06:00:00"/>
    <b v="0"/>
    <b v="1"/>
    <s v="music/indie rock"/>
    <n v="104.124316939890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x v="433"/>
    <n v="1476594000"/>
    <d v="2016-10-16T05:00:00"/>
    <b v="0"/>
    <b v="0"/>
    <s v="theater/plays"/>
    <n v="26.640000000000004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x v="434"/>
    <n v="1273554000"/>
    <d v="2010-05-11T05:00:00"/>
    <b v="0"/>
    <b v="0"/>
    <s v="theater/plays"/>
    <n v="351.20118343195264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x v="435"/>
    <n v="1421906400"/>
    <d v="2015-01-22T06:00:00"/>
    <b v="0"/>
    <b v="0"/>
    <s v="film &amp; video/documentary"/>
    <n v="90.063492063492063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x v="8"/>
    <n v="1281589200"/>
    <d v="2010-08-12T05:00:00"/>
    <b v="0"/>
    <b v="0"/>
    <s v="theater/plays"/>
    <n v="171.625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x v="436"/>
    <n v="1400389200"/>
    <d v="2014-05-18T05:00:00"/>
    <b v="0"/>
    <b v="0"/>
    <s v="film &amp; video/drama"/>
    <n v="141.04655870445345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x v="385"/>
    <n v="1362808800"/>
    <d v="2013-03-09T06:00:00"/>
    <b v="0"/>
    <b v="0"/>
    <s v="games/mobile games"/>
    <n v="30.57944915254237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x v="437"/>
    <n v="1388815200"/>
    <d v="2014-01-04T06:00:00"/>
    <b v="0"/>
    <b v="0"/>
    <s v="film &amp; video/animation"/>
    <n v="108.16455696202532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x v="438"/>
    <n v="1519538400"/>
    <d v="2018-02-25T06:00:00"/>
    <b v="0"/>
    <b v="0"/>
    <s v="theater/plays"/>
    <n v="133.45505617977528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x v="439"/>
    <n v="1517810400"/>
    <d v="2018-02-05T06:00:00"/>
    <b v="0"/>
    <b v="0"/>
    <s v="publishing/translations"/>
    <n v="187.85106382978722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x v="440"/>
    <n v="1370581200"/>
    <d v="2013-06-07T05:00:00"/>
    <b v="0"/>
    <b v="1"/>
    <s v="technology/wearables"/>
    <n v="332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x v="441"/>
    <n v="1448863200"/>
    <d v="2015-11-30T06:00:00"/>
    <b v="0"/>
    <b v="1"/>
    <s v="technology/web"/>
    <n v="575.21428571428578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x v="442"/>
    <n v="1556600400"/>
    <d v="2019-04-30T05:00:00"/>
    <b v="0"/>
    <b v="0"/>
    <s v="theater/plays"/>
    <n v="40.5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x v="443"/>
    <n v="1432098000"/>
    <d v="2015-05-20T05:00:00"/>
    <b v="0"/>
    <b v="0"/>
    <s v="film &amp; video/drama"/>
    <n v="184.42857142857144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x v="315"/>
    <n v="1482127200"/>
    <d v="2016-12-19T06:00:00"/>
    <b v="0"/>
    <b v="0"/>
    <s v="technology/wearables"/>
    <n v="285.80555555555554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x v="444"/>
    <n v="1335934800"/>
    <d v="2012-05-02T05:00:00"/>
    <b v="0"/>
    <b v="1"/>
    <s v="food/food trucks"/>
    <n v="3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x v="445"/>
    <n v="1556946000"/>
    <d v="2019-05-04T05:00:00"/>
    <b v="0"/>
    <b v="0"/>
    <s v="music/rock"/>
    <n v="39.234070221066318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x v="446"/>
    <n v="1530075600"/>
    <d v="2018-06-27T05:00:00"/>
    <b v="0"/>
    <b v="0"/>
    <s v="music/electric music"/>
    <n v="178.14000000000001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x v="447"/>
    <n v="1418796000"/>
    <d v="2014-12-17T06:00:00"/>
    <b v="0"/>
    <b v="0"/>
    <s v="film &amp; video/television"/>
    <n v="365.15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x v="448"/>
    <n v="1372482000"/>
    <d v="2013-06-29T05:00:00"/>
    <b v="0"/>
    <b v="1"/>
    <s v="publishing/translations"/>
    <n v="113.94594594594594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x v="342"/>
    <n v="1534395600"/>
    <d v="2018-08-16T05:00:00"/>
    <b v="0"/>
    <b v="0"/>
    <s v="publishing/fiction"/>
    <n v="29.828720626631856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x v="449"/>
    <n v="1311397200"/>
    <d v="2011-07-23T05:00:00"/>
    <b v="0"/>
    <b v="0"/>
    <s v="film &amp; video/science fiction"/>
    <n v="54.270588235294113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x v="450"/>
    <n v="1426914000"/>
    <d v="2015-03-21T05:00:00"/>
    <b v="0"/>
    <b v="0"/>
    <s v="technology/wearables"/>
    <n v="236.34156976744185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x v="451"/>
    <n v="1501477200"/>
    <d v="2017-07-31T05:00:00"/>
    <b v="0"/>
    <b v="0"/>
    <s v="food/food trucks"/>
    <n v="512.91666666666663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x v="452"/>
    <n v="1269061200"/>
    <d v="2010-03-20T05:00:00"/>
    <b v="0"/>
    <b v="1"/>
    <s v="photography/photography books"/>
    <n v="100.65116279069768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x v="453"/>
    <n v="1415772000"/>
    <d v="2014-11-12T06:00:00"/>
    <b v="0"/>
    <b v="1"/>
    <s v="theater/plays"/>
    <n v="81.348423194303152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x v="454"/>
    <n v="1331013600"/>
    <d v="2012-03-06T06:00:00"/>
    <b v="0"/>
    <b v="1"/>
    <s v="publishing/fiction"/>
    <n v="16.404761904761905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x v="455"/>
    <n v="1576735200"/>
    <d v="2019-12-19T06:00:00"/>
    <b v="0"/>
    <b v="0"/>
    <s v="theater/plays"/>
    <n v="52.774617067833695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x v="456"/>
    <n v="1411362000"/>
    <d v="2014-09-22T05:00:00"/>
    <b v="0"/>
    <b v="1"/>
    <s v="food/food trucks"/>
    <n v="260.20608108108109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x v="457"/>
    <n v="1563685200"/>
    <d v="2019-07-21T05:00:00"/>
    <b v="0"/>
    <b v="0"/>
    <s v="theater/plays"/>
    <n v="30.73289183222958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x v="458"/>
    <n v="1521867600"/>
    <d v="2018-03-24T05:00:00"/>
    <b v="0"/>
    <b v="1"/>
    <s v="publishing/translations"/>
    <n v="13.5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x v="459"/>
    <n v="1495515600"/>
    <d v="2017-05-23T05:00:00"/>
    <b v="0"/>
    <b v="0"/>
    <s v="theater/plays"/>
    <n v="178.62556663644605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x v="460"/>
    <n v="1455948000"/>
    <d v="2016-02-20T06:00:00"/>
    <b v="0"/>
    <b v="0"/>
    <s v="theater/plays"/>
    <n v="220.0566037735849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x v="461"/>
    <n v="1282366800"/>
    <d v="2010-08-21T05:00:00"/>
    <b v="0"/>
    <b v="0"/>
    <s v="technology/wearables"/>
    <n v="101.5108695652174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x v="462"/>
    <n v="1574575200"/>
    <d v="2019-11-24T06:00:00"/>
    <b v="0"/>
    <b v="0"/>
    <s v="journalism/audio"/>
    <n v="191.5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x v="463"/>
    <n v="1374901200"/>
    <d v="2013-07-27T05:00:00"/>
    <b v="0"/>
    <b v="1"/>
    <s v="food/food trucks"/>
    <n v="305.34683098591546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x v="464"/>
    <n v="1278910800"/>
    <d v="2010-07-12T05:00:00"/>
    <b v="1"/>
    <b v="1"/>
    <s v="film &amp; video/shorts"/>
    <n v="23.995287958115181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x v="465"/>
    <n v="1562907600"/>
    <d v="2019-07-12T05:00:00"/>
    <b v="0"/>
    <b v="0"/>
    <s v="photography/photography books"/>
    <n v="723.77777777777771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x v="466"/>
    <n v="1332478800"/>
    <d v="2012-03-23T05:00:00"/>
    <b v="0"/>
    <b v="0"/>
    <s v="technology/wearables"/>
    <n v="547.36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x v="467"/>
    <n v="1402722000"/>
    <d v="2014-06-14T05:00:00"/>
    <b v="0"/>
    <b v="0"/>
    <s v="theater/plays"/>
    <n v="414.49999999999994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x v="468"/>
    <n v="1496811600"/>
    <d v="2017-06-07T05:00:00"/>
    <b v="0"/>
    <b v="0"/>
    <s v="film &amp; video/animation"/>
    <n v="0.90696409140369971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x v="469"/>
    <n v="1482213600"/>
    <d v="2016-12-20T06:00:00"/>
    <b v="0"/>
    <b v="1"/>
    <s v="technology/wearables"/>
    <n v="34.173469387755098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x v="470"/>
    <n v="1420264800"/>
    <d v="2015-01-03T06:00:00"/>
    <b v="0"/>
    <b v="0"/>
    <s v="technology/web"/>
    <n v="23.948810754912099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x v="471"/>
    <n v="1458450000"/>
    <d v="2016-03-20T05:00:00"/>
    <b v="0"/>
    <b v="1"/>
    <s v="film &amp; video/documentary"/>
    <n v="48.072649572649574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x v="472"/>
    <n v="1369803600"/>
    <d v="2013-05-29T05:00:00"/>
    <b v="0"/>
    <b v="1"/>
    <s v="theater/plays"/>
    <n v="0"/>
    <n v="0"/>
    <x v="3"/>
    <x v="3"/>
  </r>
  <r>
    <n v="501"/>
    <s v="Mccann-Le"/>
    <s v="Focused coherent methodology"/>
    <n v="153600"/>
    <n v="107743"/>
    <x v="0"/>
    <n v="1796"/>
    <x v="1"/>
    <s v="USD"/>
    <n v="1363064400"/>
    <x v="473"/>
    <n v="1363237200"/>
    <d v="2013-03-14T05:00:00"/>
    <b v="0"/>
    <b v="0"/>
    <s v="film &amp; video/documentary"/>
    <n v="70.145182291666657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x v="474"/>
    <n v="1345870800"/>
    <d v="2012-08-25T05:00:00"/>
    <b v="0"/>
    <b v="1"/>
    <s v="games/video games"/>
    <n v="529.92307692307691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x v="72"/>
    <n v="1437454800"/>
    <d v="2015-07-21T05:00:00"/>
    <b v="0"/>
    <b v="0"/>
    <s v="film &amp; video/drama"/>
    <n v="180.32549019607845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x v="443"/>
    <n v="1432011600"/>
    <d v="2015-05-19T05:00:00"/>
    <b v="0"/>
    <b v="0"/>
    <s v="music/rock"/>
    <n v="92.320000000000007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x v="475"/>
    <n v="1366347600"/>
    <d v="2013-04-19T05:00:00"/>
    <b v="0"/>
    <b v="1"/>
    <s v="publishing/radio &amp; podcasts"/>
    <n v="13.90100111234705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x v="81"/>
    <n v="1512885600"/>
    <d v="2017-12-10T06:00:00"/>
    <b v="0"/>
    <b v="1"/>
    <s v="theater/plays"/>
    <n v="927.07777777777767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x v="476"/>
    <n v="1369717200"/>
    <d v="2013-05-28T05:00:00"/>
    <b v="0"/>
    <b v="1"/>
    <s v="technology/web"/>
    <n v="39.857142857142861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x v="192"/>
    <n v="1534654800"/>
    <d v="2018-08-19T05:00:00"/>
    <b v="0"/>
    <b v="0"/>
    <s v="theater/plays"/>
    <n v="112.22929936305732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x v="477"/>
    <n v="1337058000"/>
    <d v="2012-05-15T05:00:00"/>
    <b v="0"/>
    <b v="0"/>
    <s v="theater/plays"/>
    <n v="70.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x v="478"/>
    <n v="1529816400"/>
    <d v="2018-06-24T05:00:00"/>
    <b v="0"/>
    <b v="0"/>
    <s v="film &amp; video/drama"/>
    <n v="119.08974358974358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x v="479"/>
    <n v="1564894800"/>
    <d v="2019-08-04T05:00:00"/>
    <b v="0"/>
    <b v="0"/>
    <s v="theater/plays"/>
    <n v="24.017591339648174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x v="480"/>
    <n v="1404622800"/>
    <d v="2014-07-06T05:00:00"/>
    <b v="0"/>
    <b v="1"/>
    <s v="games/video games"/>
    <n v="139.31868131868131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x v="180"/>
    <n v="1284181200"/>
    <d v="2010-09-11T05:00:00"/>
    <b v="0"/>
    <b v="0"/>
    <s v="film &amp; video/television"/>
    <n v="39.277108433734945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x v="481"/>
    <n v="1386741600"/>
    <d v="2013-12-11T06:00:00"/>
    <b v="0"/>
    <b v="1"/>
    <s v="music/rock"/>
    <n v="22.439077144917089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x v="482"/>
    <n v="1324792800"/>
    <d v="2011-12-25T06:00:00"/>
    <b v="0"/>
    <b v="1"/>
    <s v="theater/plays"/>
    <n v="55.779069767441861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x v="194"/>
    <n v="1284354000"/>
    <d v="2010-09-13T05:00:00"/>
    <b v="0"/>
    <b v="0"/>
    <s v="publishing/nonfiction"/>
    <n v="42.523125996810208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x v="483"/>
    <n v="1494392400"/>
    <d v="2017-05-10T05:00:00"/>
    <b v="0"/>
    <b v="0"/>
    <s v="food/food trucks"/>
    <n v="112.00000000000001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x v="484"/>
    <n v="1519538400"/>
    <d v="2018-02-25T06:00:00"/>
    <b v="0"/>
    <b v="1"/>
    <s v="film &amp; video/animation"/>
    <n v="7.0681818181818183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x v="355"/>
    <n v="1421906400"/>
    <d v="2015-01-22T06:00:00"/>
    <b v="0"/>
    <b v="1"/>
    <s v="music/rock"/>
    <n v="101.74563871693867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x v="485"/>
    <n v="1555909200"/>
    <d v="2019-04-22T05:00:00"/>
    <b v="0"/>
    <b v="0"/>
    <s v="theater/plays"/>
    <n v="425.75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x v="486"/>
    <n v="1472446800"/>
    <d v="2016-08-29T05:00:00"/>
    <b v="0"/>
    <b v="1"/>
    <s v="film &amp; video/drama"/>
    <n v="145.53947368421052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x v="487"/>
    <n v="1342328400"/>
    <d v="2012-07-15T05:00:00"/>
    <b v="0"/>
    <b v="0"/>
    <s v="film &amp; video/shorts"/>
    <n v="32.453465346534657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x v="488"/>
    <n v="1268114400"/>
    <d v="2010-03-09T06:00:00"/>
    <b v="0"/>
    <b v="0"/>
    <s v="film &amp; video/shorts"/>
    <n v="700.33333333333326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x v="489"/>
    <n v="1273381200"/>
    <d v="2010-05-09T05:00:00"/>
    <b v="0"/>
    <b v="0"/>
    <s v="theater/plays"/>
    <n v="83.904860392967933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x v="490"/>
    <n v="1290837600"/>
    <d v="2010-11-27T06:00:00"/>
    <b v="0"/>
    <b v="0"/>
    <s v="technology/wearables"/>
    <n v="84.19047619047619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x v="312"/>
    <n v="1454306400"/>
    <d v="2016-02-01T06:00:00"/>
    <b v="0"/>
    <b v="1"/>
    <s v="theater/plays"/>
    <n v="155.95180722891567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x v="491"/>
    <n v="1457762400"/>
    <d v="2016-03-12T06:00:00"/>
    <b v="0"/>
    <b v="0"/>
    <s v="film &amp; video/animation"/>
    <n v="99.619450317124731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x v="492"/>
    <n v="1389074400"/>
    <d v="2014-01-07T06:00:00"/>
    <b v="0"/>
    <b v="0"/>
    <s v="music/indie rock"/>
    <n v="80.300000000000011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x v="493"/>
    <n v="1402117200"/>
    <d v="2014-06-07T05:00:00"/>
    <b v="0"/>
    <b v="0"/>
    <s v="games/video games"/>
    <n v="11.254901960784313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x v="494"/>
    <n v="1284440400"/>
    <d v="2010-09-14T05:00:00"/>
    <b v="0"/>
    <b v="1"/>
    <s v="publishing/fiction"/>
    <n v="91.74095238095237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x v="495"/>
    <n v="1388988000"/>
    <d v="2014-01-06T06:00:00"/>
    <b v="0"/>
    <b v="0"/>
    <s v="games/video games"/>
    <n v="95.521156936261391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x v="496"/>
    <n v="1516946400"/>
    <d v="2018-01-26T06:00:00"/>
    <b v="0"/>
    <b v="0"/>
    <s v="theater/plays"/>
    <n v="502.87499999999994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x v="497"/>
    <n v="1377752400"/>
    <d v="2013-08-29T05:00:00"/>
    <b v="0"/>
    <b v="0"/>
    <s v="music/indie rock"/>
    <n v="159.24394463667818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x v="498"/>
    <n v="1534568400"/>
    <d v="2018-08-18T05:00:00"/>
    <b v="0"/>
    <b v="1"/>
    <s v="film &amp; video/drama"/>
    <n v="15.022446689113355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x v="499"/>
    <n v="1528606800"/>
    <d v="2018-06-10T05:00:00"/>
    <b v="0"/>
    <b v="1"/>
    <s v="theater/plays"/>
    <n v="482.03846153846149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x v="500"/>
    <n v="1284872400"/>
    <d v="2010-09-19T05:00:00"/>
    <b v="0"/>
    <b v="0"/>
    <s v="publishing/fiction"/>
    <n v="149.96938775510205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x v="501"/>
    <n v="1537592400"/>
    <d v="2018-09-22T05:00:00"/>
    <b v="1"/>
    <b v="1"/>
    <s v="film &amp; video/documentary"/>
    <n v="117.22156398104266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x v="502"/>
    <n v="1381208400"/>
    <d v="2013-10-08T05:00:00"/>
    <b v="0"/>
    <b v="0"/>
    <s v="games/mobile games"/>
    <n v="37.695968274950431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x v="503"/>
    <n v="1562475600"/>
    <d v="2019-07-07T05:00:00"/>
    <b v="0"/>
    <b v="1"/>
    <s v="food/food trucks"/>
    <n v="72.653061224489804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x v="504"/>
    <n v="1527397200"/>
    <d v="2018-05-27T05:00:00"/>
    <b v="0"/>
    <b v="0"/>
    <s v="photography/photography books"/>
    <n v="265.98113207547169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x v="505"/>
    <n v="1436158800"/>
    <d v="2015-07-06T05:00:00"/>
    <b v="0"/>
    <b v="0"/>
    <s v="games/mobile games"/>
    <n v="24.205617977528089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x v="506"/>
    <n v="1456034400"/>
    <d v="2016-02-21T06:00:00"/>
    <b v="0"/>
    <b v="0"/>
    <s v="music/indie rock"/>
    <n v="2.5064935064935066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x v="507"/>
    <n v="1380171600"/>
    <d v="2013-09-26T05:00:00"/>
    <b v="0"/>
    <b v="0"/>
    <s v="games/video games"/>
    <n v="16.329799764428738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x v="508"/>
    <n v="1453356000"/>
    <d v="2016-01-21T06:00:00"/>
    <b v="0"/>
    <b v="0"/>
    <s v="music/rock"/>
    <n v="276.5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x v="509"/>
    <n v="1578981600"/>
    <d v="2020-01-14T06:00:00"/>
    <b v="0"/>
    <b v="0"/>
    <s v="theater/plays"/>
    <n v="88.803571428571431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x v="510"/>
    <n v="1537419600"/>
    <d v="2018-09-20T05:00:00"/>
    <b v="0"/>
    <b v="1"/>
    <s v="theater/plays"/>
    <n v="163.57142857142856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x v="511"/>
    <n v="1423202400"/>
    <d v="2015-02-06T06:00:00"/>
    <b v="0"/>
    <b v="0"/>
    <s v="film &amp; video/drama"/>
    <n v="9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x v="512"/>
    <n v="1460610000"/>
    <d v="2016-04-14T05:00:00"/>
    <b v="0"/>
    <b v="0"/>
    <s v="theater/plays"/>
    <n v="270.91376701966715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x v="513"/>
    <n v="1370494800"/>
    <d v="2013-06-06T05:00:00"/>
    <b v="0"/>
    <b v="0"/>
    <s v="technology/wearables"/>
    <n v="284.21355932203392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x v="514"/>
    <n v="1332306000"/>
    <d v="2012-03-21T05:00:00"/>
    <b v="0"/>
    <b v="0"/>
    <s v="music/indie rock"/>
    <n v="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x v="515"/>
    <n v="1422511200"/>
    <d v="2015-01-29T06:00:00"/>
    <b v="0"/>
    <b v="1"/>
    <s v="technology/web"/>
    <n v="58.6329816768462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x v="516"/>
    <n v="1480312800"/>
    <d v="2016-11-28T06:00:00"/>
    <b v="0"/>
    <b v="0"/>
    <s v="theater/plays"/>
    <n v="98.51111111111112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x v="517"/>
    <n v="1294034400"/>
    <d v="2011-01-03T06:00:00"/>
    <b v="0"/>
    <b v="0"/>
    <s v="music/rock"/>
    <n v="43.975381008206334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x v="518"/>
    <n v="1482645600"/>
    <d v="2016-12-25T06:00:00"/>
    <b v="0"/>
    <b v="0"/>
    <s v="music/indie rock"/>
    <n v="151.66315789473683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x v="519"/>
    <n v="1399093200"/>
    <d v="2014-05-03T05:00:00"/>
    <b v="0"/>
    <b v="0"/>
    <s v="music/rock"/>
    <n v="223.63492063492063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x v="520"/>
    <n v="1315890000"/>
    <d v="2011-09-13T05:00:00"/>
    <b v="0"/>
    <b v="1"/>
    <s v="publishing/translations"/>
    <n v="239.75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x v="521"/>
    <n v="1444021200"/>
    <d v="2015-10-05T05:00:00"/>
    <b v="0"/>
    <b v="1"/>
    <s v="film &amp; video/science fiction"/>
    <n v="199.33333333333334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x v="522"/>
    <n v="1460005200"/>
    <d v="2016-04-07T05:00:00"/>
    <b v="0"/>
    <b v="0"/>
    <s v="theater/plays"/>
    <n v="137.34482758620689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x v="523"/>
    <n v="1470718800"/>
    <d v="2016-08-09T05:00:00"/>
    <b v="0"/>
    <b v="0"/>
    <s v="theater/plays"/>
    <n v="100.969610636277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x v="524"/>
    <n v="1325052000"/>
    <d v="2011-12-28T06:00:00"/>
    <b v="0"/>
    <b v="0"/>
    <s v="film &amp; video/animation"/>
    <n v="794.16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x v="525"/>
    <n v="1319000400"/>
    <d v="2011-10-19T05:00:00"/>
    <b v="0"/>
    <b v="0"/>
    <s v="theater/plays"/>
    <n v="369.7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x v="188"/>
    <n v="1552539600"/>
    <d v="2019-03-14T05:00:00"/>
    <b v="0"/>
    <b v="0"/>
    <s v="music/rock"/>
    <n v="12.818181818181817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x v="526"/>
    <n v="1543816800"/>
    <d v="2018-12-03T06:00:00"/>
    <b v="0"/>
    <b v="0"/>
    <s v="film &amp; video/documentary"/>
    <n v="138.0270270270270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x v="527"/>
    <n v="1427086800"/>
    <d v="2015-03-23T05:00:00"/>
    <b v="0"/>
    <b v="0"/>
    <s v="theater/plays"/>
    <n v="83.813278008298752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x v="528"/>
    <n v="1323064800"/>
    <d v="2011-12-05T06:00:00"/>
    <b v="0"/>
    <b v="0"/>
    <s v="theater/plays"/>
    <n v="204.60063224446787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x v="522"/>
    <n v="1458277200"/>
    <d v="2016-03-18T05:00:00"/>
    <b v="0"/>
    <b v="1"/>
    <s v="music/electric music"/>
    <n v="44.344086021505376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x v="529"/>
    <n v="1405141200"/>
    <d v="2014-07-12T05:00:00"/>
    <b v="0"/>
    <b v="0"/>
    <s v="music/rock"/>
    <n v="218.60294117647058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x v="530"/>
    <n v="1283058000"/>
    <d v="2010-08-29T05:00:00"/>
    <b v="0"/>
    <b v="0"/>
    <s v="theater/plays"/>
    <n v="186.03314917127071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x v="531"/>
    <n v="1295762400"/>
    <d v="2011-01-23T06:00:00"/>
    <b v="0"/>
    <b v="0"/>
    <s v="film &amp; video/animation"/>
    <n v="237.33830845771143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x v="515"/>
    <n v="1419573600"/>
    <d v="2014-12-26T06:00:00"/>
    <b v="0"/>
    <b v="1"/>
    <s v="music/rock"/>
    <n v="305.65384615384613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x v="532"/>
    <n v="1438750800"/>
    <d v="2015-08-05T05:00:00"/>
    <b v="0"/>
    <b v="0"/>
    <s v="film &amp; video/shorts"/>
    <n v="94.142857142857139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x v="533"/>
    <n v="1444798800"/>
    <d v="2015-10-14T05:00:00"/>
    <b v="0"/>
    <b v="1"/>
    <s v="music/rock"/>
    <n v="54.400000000000006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x v="409"/>
    <n v="1399179600"/>
    <d v="2014-05-04T05:00:00"/>
    <b v="0"/>
    <b v="0"/>
    <s v="journalism/audio"/>
    <n v="111.88059701492537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x v="534"/>
    <n v="1576562400"/>
    <d v="2019-12-17T06:00:00"/>
    <b v="0"/>
    <b v="1"/>
    <s v="food/food trucks"/>
    <n v="369.14814814814815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x v="53"/>
    <n v="1400821200"/>
    <d v="2014-05-23T05:00:00"/>
    <b v="0"/>
    <b v="1"/>
    <s v="theater/plays"/>
    <n v="62.930372148859547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x v="535"/>
    <n v="1510984800"/>
    <d v="2017-11-18T06:00:00"/>
    <b v="0"/>
    <b v="0"/>
    <s v="theater/plays"/>
    <n v="64.927835051546396"/>
    <n v="98.40625"/>
    <x v="3"/>
    <x v="3"/>
  </r>
  <r>
    <n v="577"/>
    <s v="Stevens Inc"/>
    <s v="Adaptive 24hour projection"/>
    <n v="8200"/>
    <n v="1546"/>
    <x v="3"/>
    <n v="37"/>
    <x v="1"/>
    <s v="USD"/>
    <n v="1299823200"/>
    <x v="536"/>
    <n v="1302066000"/>
    <d v="2011-04-06T05:00:00"/>
    <b v="0"/>
    <b v="0"/>
    <s v="music/jazz"/>
    <n v="18.853658536585368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x v="537"/>
    <n v="1322978400"/>
    <d v="2011-12-04T06:00:00"/>
    <b v="0"/>
    <b v="0"/>
    <s v="film &amp; video/science fiction"/>
    <n v="16.754404145077721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x v="538"/>
    <n v="1313730000"/>
    <d v="2011-08-19T05:00:00"/>
    <b v="0"/>
    <b v="0"/>
    <s v="music/jazz"/>
    <n v="101.11290322580646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x v="539"/>
    <n v="1394085600"/>
    <d v="2014-03-06T06:00:00"/>
    <b v="0"/>
    <b v="0"/>
    <s v="theater/plays"/>
    <n v="341.5022831050228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x v="540"/>
    <n v="1305349200"/>
    <d v="2011-05-14T05:00:00"/>
    <b v="0"/>
    <b v="0"/>
    <s v="technology/web"/>
    <n v="64.016666666666666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x v="505"/>
    <n v="1434344400"/>
    <d v="2015-06-15T05:00:00"/>
    <b v="0"/>
    <b v="1"/>
    <s v="games/video games"/>
    <n v="52.080459770114942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x v="541"/>
    <n v="1331186400"/>
    <d v="2012-03-08T06:00:00"/>
    <b v="0"/>
    <b v="0"/>
    <s v="film &amp; video/documentary"/>
    <n v="322.40211640211641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x v="542"/>
    <n v="1336539600"/>
    <d v="2012-05-09T05:00:00"/>
    <b v="0"/>
    <b v="0"/>
    <s v="technology/web"/>
    <n v="119.50810185185186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x v="543"/>
    <n v="1269752400"/>
    <d v="2010-03-28T05:00:00"/>
    <b v="0"/>
    <b v="0"/>
    <s v="publishing/translations"/>
    <n v="146.79775280898878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x v="544"/>
    <n v="1291615200"/>
    <d v="2010-12-06T06:00:00"/>
    <b v="0"/>
    <b v="0"/>
    <s v="music/rock"/>
    <n v="950.57142857142856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x v="35"/>
    <n v="1552366800"/>
    <d v="2019-03-12T05:00:00"/>
    <b v="0"/>
    <b v="1"/>
    <s v="food/food trucks"/>
    <n v="72.893617021276597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x v="152"/>
    <n v="1272171600"/>
    <d v="2010-04-25T05:00:00"/>
    <b v="0"/>
    <b v="0"/>
    <s v="theater/plays"/>
    <n v="79.008248730964468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x v="545"/>
    <n v="1436677200"/>
    <d v="2015-07-12T05:00:00"/>
    <b v="0"/>
    <b v="0"/>
    <s v="film &amp; video/documentary"/>
    <n v="64.721518987341781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x v="546"/>
    <n v="1420092000"/>
    <d v="2015-01-01T06:00:00"/>
    <b v="0"/>
    <b v="0"/>
    <s v="publishing/radio &amp; podcasts"/>
    <n v="82.028169014084511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x v="547"/>
    <n v="1279947600"/>
    <d v="2010-07-24T05:00:00"/>
    <b v="0"/>
    <b v="0"/>
    <s v="games/video games"/>
    <n v="1037.6666666666667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x v="548"/>
    <n v="1402203600"/>
    <d v="2014-06-08T05:00:00"/>
    <b v="0"/>
    <b v="0"/>
    <s v="theater/plays"/>
    <n v="12.910076530612244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x v="549"/>
    <n v="1396933200"/>
    <d v="2014-04-08T05:00:00"/>
    <b v="0"/>
    <b v="0"/>
    <s v="film &amp; video/animation"/>
    <n v="154.84210526315789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x v="550"/>
    <n v="1467262800"/>
    <d v="2016-06-30T05:00:00"/>
    <b v="0"/>
    <b v="1"/>
    <s v="theater/plays"/>
    <n v="7.0991735537190088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x v="551"/>
    <n v="1270530000"/>
    <d v="2010-04-06T05:00:00"/>
    <b v="0"/>
    <b v="1"/>
    <s v="theater/plays"/>
    <n v="208.52773826458036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x v="552"/>
    <n v="1457762400"/>
    <d v="2016-03-12T06:00:00"/>
    <b v="0"/>
    <b v="1"/>
    <s v="film &amp; video/drama"/>
    <n v="99.683544303797461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x v="462"/>
    <n v="1575525600"/>
    <d v="2019-12-05T06:00:00"/>
    <b v="0"/>
    <b v="0"/>
    <s v="theater/plays"/>
    <n v="201.59756097560978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x v="553"/>
    <n v="1279083600"/>
    <d v="2010-07-14T05:00:00"/>
    <b v="0"/>
    <b v="0"/>
    <s v="music/rock"/>
    <n v="162.09032258064516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x v="554"/>
    <n v="1424412000"/>
    <d v="2015-02-20T06:00:00"/>
    <b v="0"/>
    <b v="0"/>
    <s v="film &amp; video/documentary"/>
    <n v="3.6436208125445471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x v="555"/>
    <n v="1376197200"/>
    <d v="2013-08-11T05:00:00"/>
    <b v="0"/>
    <b v="0"/>
    <s v="food/food trucks"/>
    <n v="5"/>
    <n v="5"/>
    <x v="0"/>
    <x v="0"/>
  </r>
  <r>
    <n v="601"/>
    <s v="Waters and Sons"/>
    <s v="Inverse neutral structure"/>
    <n v="6300"/>
    <n v="13018"/>
    <x v="1"/>
    <n v="194"/>
    <x v="1"/>
    <s v="USD"/>
    <n v="1401426000"/>
    <x v="548"/>
    <n v="1402894800"/>
    <d v="2014-06-16T05:00:00"/>
    <b v="1"/>
    <b v="0"/>
    <s v="technology/wearables"/>
    <n v="206.63492063492063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x v="62"/>
    <n v="1434430800"/>
    <d v="2015-06-16T05:00:00"/>
    <b v="0"/>
    <b v="0"/>
    <s v="theater/plays"/>
    <n v="128.23628691983123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x v="556"/>
    <n v="1557896400"/>
    <d v="2019-05-15T05:00:00"/>
    <b v="0"/>
    <b v="0"/>
    <s v="theater/plays"/>
    <n v="119.66037735849055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x v="557"/>
    <n v="1297490400"/>
    <d v="2011-02-12T06:00:00"/>
    <b v="0"/>
    <b v="0"/>
    <s v="theater/plays"/>
    <n v="170.7305524239007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x v="27"/>
    <n v="1447394400"/>
    <d v="2015-11-13T06:00:00"/>
    <b v="0"/>
    <b v="0"/>
    <s v="publishing/nonfiction"/>
    <n v="187.21212121212122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x v="558"/>
    <n v="1458277200"/>
    <d v="2016-03-18T05:00:00"/>
    <b v="0"/>
    <b v="0"/>
    <s v="music/rock"/>
    <n v="188.38235294117646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x v="559"/>
    <n v="1395723600"/>
    <d v="2014-03-25T05:00:00"/>
    <b v="0"/>
    <b v="0"/>
    <s v="food/food trucks"/>
    <n v="131.29869186046511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x v="426"/>
    <n v="1552197600"/>
    <d v="2019-03-10T06:00:00"/>
    <b v="0"/>
    <b v="1"/>
    <s v="music/jazz"/>
    <n v="283.97435897435901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x v="560"/>
    <n v="1549087200"/>
    <d v="2019-02-02T06:00:00"/>
    <b v="0"/>
    <b v="0"/>
    <s v="film &amp; video/science fiction"/>
    <n v="120.4199999999999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x v="561"/>
    <n v="1356847200"/>
    <d v="2012-12-30T06:00:00"/>
    <b v="0"/>
    <b v="0"/>
    <s v="theater/plays"/>
    <n v="419.0560747663551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x v="562"/>
    <n v="1375765200"/>
    <d v="2013-08-06T05:00:00"/>
    <b v="0"/>
    <b v="0"/>
    <s v="theater/plays"/>
    <n v="13.853658536585368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x v="563"/>
    <n v="1289800800"/>
    <d v="2010-11-15T06:00:00"/>
    <b v="0"/>
    <b v="0"/>
    <s v="music/electric music"/>
    <n v="139.4354838709677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x v="564"/>
    <n v="1504501200"/>
    <d v="2017-09-04T05:00:00"/>
    <b v="0"/>
    <b v="0"/>
    <s v="theater/plays"/>
    <n v="1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x v="565"/>
    <n v="1485669600"/>
    <d v="2017-01-29T06:00:00"/>
    <b v="0"/>
    <b v="0"/>
    <s v="theater/plays"/>
    <n v="155.49056603773585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x v="566"/>
    <n v="1462770000"/>
    <d v="2016-05-09T05:00:00"/>
    <b v="0"/>
    <b v="0"/>
    <s v="theater/plays"/>
    <n v="170.44705882352943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x v="567"/>
    <n v="1379739600"/>
    <d v="2013-09-21T05:00:00"/>
    <b v="0"/>
    <b v="1"/>
    <s v="music/indie rock"/>
    <n v="189.515625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x v="568"/>
    <n v="1402722000"/>
    <d v="2014-06-14T05:00:00"/>
    <b v="0"/>
    <b v="0"/>
    <s v="theater/plays"/>
    <n v="249.71428571428572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x v="569"/>
    <n v="1369285200"/>
    <d v="2013-05-23T05:00:00"/>
    <b v="0"/>
    <b v="0"/>
    <s v="publishing/nonfiction"/>
    <n v="48.860523665659613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x v="570"/>
    <n v="1304744400"/>
    <d v="2011-05-07T05:00:00"/>
    <b v="1"/>
    <b v="1"/>
    <s v="theater/plays"/>
    <n v="28.461970393057683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x v="571"/>
    <n v="1468299600"/>
    <d v="2016-07-12T05:00:00"/>
    <b v="0"/>
    <b v="0"/>
    <s v="photography/photography books"/>
    <n v="268.02325581395348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x v="572"/>
    <n v="1474174800"/>
    <d v="2016-09-18T05:00:00"/>
    <b v="0"/>
    <b v="0"/>
    <s v="theater/plays"/>
    <n v="619.80078125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x v="573"/>
    <n v="1526014800"/>
    <d v="2018-05-11T05:00:00"/>
    <b v="0"/>
    <b v="0"/>
    <s v="music/indie rock"/>
    <n v="3.1301587301587301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x v="574"/>
    <n v="1437454800"/>
    <d v="2015-07-21T05:00:00"/>
    <b v="0"/>
    <b v="0"/>
    <s v="theater/plays"/>
    <n v="159.92152704135739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x v="511"/>
    <n v="1422684000"/>
    <d v="2015-01-31T06:00:00"/>
    <b v="0"/>
    <b v="0"/>
    <s v="photography/photography books"/>
    <n v="279.39215686274508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x v="575"/>
    <n v="1581314400"/>
    <d v="2020-02-10T06:00:00"/>
    <b v="0"/>
    <b v="0"/>
    <s v="theater/plays"/>
    <n v="77.373333333333335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x v="576"/>
    <n v="1286427600"/>
    <d v="2010-10-07T05:00:00"/>
    <b v="0"/>
    <b v="1"/>
    <s v="theater/plays"/>
    <n v="206.32812500000003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x v="577"/>
    <n v="1278738000"/>
    <d v="2010-07-10T05:00:00"/>
    <b v="1"/>
    <b v="0"/>
    <s v="food/food trucks"/>
    <n v="694.25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x v="578"/>
    <n v="1286427600"/>
    <d v="2010-10-07T05:00:00"/>
    <b v="0"/>
    <b v="0"/>
    <s v="music/indie rock"/>
    <n v="151.78947368421052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x v="579"/>
    <n v="1467954000"/>
    <d v="2016-07-08T05:00:00"/>
    <b v="0"/>
    <b v="1"/>
    <s v="theater/plays"/>
    <n v="64.58207217694995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x v="580"/>
    <n v="1557637200"/>
    <d v="2019-05-12T05:00:00"/>
    <b v="0"/>
    <b v="1"/>
    <s v="theater/plays"/>
    <n v="62.873684210526314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x v="581"/>
    <n v="1553922000"/>
    <d v="2019-03-30T05:00:00"/>
    <b v="0"/>
    <b v="0"/>
    <s v="theater/plays"/>
    <n v="310.39864864864865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x v="582"/>
    <n v="1416463200"/>
    <d v="2014-11-20T06:00:00"/>
    <b v="0"/>
    <b v="0"/>
    <s v="theater/plays"/>
    <n v="42.859916782246884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x v="336"/>
    <n v="1447221600"/>
    <d v="2015-11-11T06:00:00"/>
    <b v="0"/>
    <b v="0"/>
    <s v="film &amp; video/animation"/>
    <n v="83.119402985074629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x v="583"/>
    <n v="1491627600"/>
    <d v="2017-04-08T05:00:00"/>
    <b v="0"/>
    <b v="0"/>
    <s v="film &amp; video/television"/>
    <n v="78.531302876480552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x v="584"/>
    <n v="1363150800"/>
    <d v="2013-03-13T05:00:00"/>
    <b v="0"/>
    <b v="0"/>
    <s v="film &amp; video/television"/>
    <n v="114.09352517985612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x v="585"/>
    <n v="1330754400"/>
    <d v="2012-03-03T06:00:00"/>
    <b v="0"/>
    <b v="1"/>
    <s v="film &amp; video/animation"/>
    <n v="64.537683358624179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x v="586"/>
    <n v="1479794400"/>
    <d v="2016-11-22T06:00:00"/>
    <b v="0"/>
    <b v="0"/>
    <s v="theater/plays"/>
    <n v="79.411764705882348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x v="587"/>
    <n v="1281243600"/>
    <d v="2010-08-08T05:00:00"/>
    <b v="0"/>
    <b v="1"/>
    <s v="theater/plays"/>
    <n v="11.419117647058824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x v="588"/>
    <n v="1532754000"/>
    <d v="2018-07-28T05:00:00"/>
    <b v="0"/>
    <b v="1"/>
    <s v="film &amp; video/drama"/>
    <n v="56.186046511627907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x v="589"/>
    <n v="1453356000"/>
    <d v="2016-01-21T06:00:00"/>
    <b v="0"/>
    <b v="0"/>
    <s v="theater/plays"/>
    <n v="16.501669449081803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x v="590"/>
    <n v="1489986000"/>
    <d v="2017-03-20T05:00:00"/>
    <b v="0"/>
    <b v="0"/>
    <s v="theater/plays"/>
    <n v="119.9680851063829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x v="591"/>
    <n v="1545804000"/>
    <d v="2018-12-26T06:00:00"/>
    <b v="0"/>
    <b v="0"/>
    <s v="technology/wearables"/>
    <n v="145.45652173913044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x v="592"/>
    <n v="1489899600"/>
    <d v="2017-03-19T05:00:00"/>
    <b v="0"/>
    <b v="0"/>
    <s v="theater/plays"/>
    <n v="221.38255033557047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x v="593"/>
    <n v="1546495200"/>
    <d v="2019-01-03T06:00:00"/>
    <b v="0"/>
    <b v="0"/>
    <s v="theater/plays"/>
    <n v="48.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x v="594"/>
    <n v="1539752400"/>
    <d v="2018-10-17T05:00:00"/>
    <b v="0"/>
    <b v="1"/>
    <s v="music/rock"/>
    <n v="92.911504424778755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x v="595"/>
    <n v="1364101200"/>
    <d v="2013-03-24T05:00:00"/>
    <b v="0"/>
    <b v="0"/>
    <s v="games/video games"/>
    <n v="88.599797365754824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x v="596"/>
    <n v="1525323600"/>
    <d v="2018-05-03T05:00:00"/>
    <b v="0"/>
    <b v="0"/>
    <s v="publishing/translations"/>
    <n v="41.4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x v="597"/>
    <n v="1500872400"/>
    <d v="2017-07-24T05:00:00"/>
    <b v="1"/>
    <b v="0"/>
    <s v="food/food trucks"/>
    <n v="63.056795131845846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x v="598"/>
    <n v="1288501200"/>
    <d v="2010-10-31T05:00:00"/>
    <b v="1"/>
    <b v="1"/>
    <s v="theater/plays"/>
    <n v="48.482333607230892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x v="599"/>
    <n v="1407128400"/>
    <d v="2014-08-04T05:00:00"/>
    <b v="0"/>
    <b v="0"/>
    <s v="music/jazz"/>
    <n v="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x v="600"/>
    <n v="1394344800"/>
    <d v="2014-03-09T06:00:00"/>
    <b v="0"/>
    <b v="0"/>
    <s v="film &amp; video/shorts"/>
    <n v="88.47941026944585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x v="601"/>
    <n v="1474088400"/>
    <d v="2016-09-17T05:00:00"/>
    <b v="0"/>
    <b v="0"/>
    <s v="technology/web"/>
    <n v="126.8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x v="602"/>
    <n v="1460264400"/>
    <d v="2016-04-10T05:00:00"/>
    <b v="0"/>
    <b v="0"/>
    <s v="technology/web"/>
    <n v="2338.833333333333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x v="335"/>
    <n v="1440824400"/>
    <d v="2015-08-29T05:00:00"/>
    <b v="0"/>
    <b v="0"/>
    <s v="music/metal"/>
    <n v="508.38857142857148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x v="603"/>
    <n v="1489554000"/>
    <d v="2017-03-15T05:00:00"/>
    <b v="1"/>
    <b v="0"/>
    <s v="photography/photography books"/>
    <n v="191.47826086956522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x v="604"/>
    <n v="1514872800"/>
    <d v="2018-01-02T06:00:00"/>
    <b v="0"/>
    <b v="0"/>
    <s v="food/food trucks"/>
    <n v="42.127533783783782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x v="605"/>
    <n v="1515736800"/>
    <d v="2018-01-12T06:00:00"/>
    <b v="0"/>
    <b v="0"/>
    <s v="film &amp; video/science fiction"/>
    <n v="8.24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x v="606"/>
    <n v="1442898000"/>
    <d v="2015-09-22T05:00:00"/>
    <b v="0"/>
    <b v="0"/>
    <s v="music/rock"/>
    <n v="60.064638783269963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x v="65"/>
    <n v="1296194400"/>
    <d v="2011-01-28T06:00:00"/>
    <b v="0"/>
    <b v="0"/>
    <s v="film &amp; video/documentary"/>
    <n v="47.232808616404313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x v="607"/>
    <n v="1440910800"/>
    <d v="2015-08-30T05:00:00"/>
    <b v="1"/>
    <b v="0"/>
    <s v="theater/plays"/>
    <n v="81.736263736263737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x v="608"/>
    <n v="1335502800"/>
    <d v="2012-04-27T05:00:00"/>
    <b v="0"/>
    <b v="0"/>
    <s v="music/jazz"/>
    <n v="54.187265917603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x v="609"/>
    <n v="1544680800"/>
    <d v="2018-12-13T06:00:00"/>
    <b v="0"/>
    <b v="0"/>
    <s v="theater/plays"/>
    <n v="97.868131868131869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x v="610"/>
    <n v="1288414800"/>
    <d v="2010-10-30T05:00:00"/>
    <b v="0"/>
    <b v="0"/>
    <s v="theater/plays"/>
    <n v="77.239999999999995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x v="541"/>
    <n v="1330581600"/>
    <d v="2012-03-01T06:00:00"/>
    <b v="0"/>
    <b v="0"/>
    <s v="music/jazz"/>
    <n v="33.464735516372798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x v="611"/>
    <n v="1311397200"/>
    <d v="2011-07-23T05:00:00"/>
    <b v="0"/>
    <b v="1"/>
    <s v="film &amp; video/documentary"/>
    <n v="239.58823529411765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x v="612"/>
    <n v="1378357200"/>
    <d v="2013-09-05T05:00:00"/>
    <b v="0"/>
    <b v="1"/>
    <s v="theater/plays"/>
    <n v="64.032258064516128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x v="613"/>
    <n v="1411102800"/>
    <d v="2014-09-19T05:00:00"/>
    <b v="0"/>
    <b v="0"/>
    <s v="journalism/audio"/>
    <n v="176.15942028985506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x v="614"/>
    <n v="1344834000"/>
    <d v="2012-08-13T05:00:00"/>
    <b v="0"/>
    <b v="0"/>
    <s v="theater/plays"/>
    <n v="20.33818181818182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x v="615"/>
    <n v="1499230800"/>
    <d v="2017-07-05T05:00:00"/>
    <b v="0"/>
    <b v="0"/>
    <s v="theater/plays"/>
    <n v="358.64754098360658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x v="90"/>
    <n v="1457416800"/>
    <d v="2016-03-08T06:00:00"/>
    <b v="0"/>
    <b v="0"/>
    <s v="music/indie rock"/>
    <n v="468.85802469135803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x v="616"/>
    <n v="1280898000"/>
    <d v="2010-08-04T05:00:00"/>
    <b v="0"/>
    <b v="1"/>
    <s v="theater/plays"/>
    <n v="122.05635245901641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x v="617"/>
    <n v="1522472400"/>
    <d v="2018-03-31T05:00:00"/>
    <b v="0"/>
    <b v="0"/>
    <s v="theater/plays"/>
    <n v="55.931783729156137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x v="618"/>
    <n v="1462510800"/>
    <d v="2016-05-06T05:00:00"/>
    <b v="0"/>
    <b v="0"/>
    <s v="music/indie rock"/>
    <n v="43.660714285714285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x v="619"/>
    <n v="1317790800"/>
    <d v="2011-10-05T05:00:00"/>
    <b v="0"/>
    <b v="0"/>
    <s v="photography/photography books"/>
    <n v="33.53837141183363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x v="620"/>
    <n v="1568782800"/>
    <d v="2019-09-18T05:00:00"/>
    <b v="0"/>
    <b v="0"/>
    <s v="journalism/audio"/>
    <n v="122.97938144329896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x v="621"/>
    <n v="1349413200"/>
    <d v="2012-10-05T05:00:00"/>
    <b v="0"/>
    <b v="0"/>
    <s v="photography/photography books"/>
    <n v="189.74959871589084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x v="622"/>
    <n v="1472446800"/>
    <d v="2016-08-29T05:00:00"/>
    <b v="0"/>
    <b v="0"/>
    <s v="publishing/fiction"/>
    <n v="83.622641509433961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x v="35"/>
    <n v="1548050400"/>
    <d v="2019-01-21T06:00:00"/>
    <b v="0"/>
    <b v="0"/>
    <s v="film &amp; video/drama"/>
    <n v="17.968844221105527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x v="623"/>
    <n v="1571806800"/>
    <d v="2019-10-23T05:00:00"/>
    <b v="0"/>
    <b v="1"/>
    <s v="food/food trucks"/>
    <n v="1036.5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x v="624"/>
    <n v="1576476000"/>
    <d v="2019-12-16T06:00:00"/>
    <b v="0"/>
    <b v="1"/>
    <s v="games/mobile games"/>
    <n v="97.405219780219781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x v="625"/>
    <n v="1324965600"/>
    <d v="2011-12-27T06:00:00"/>
    <b v="0"/>
    <b v="0"/>
    <s v="theater/plays"/>
    <n v="86.386203150461711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x v="626"/>
    <n v="1387519200"/>
    <d v="2013-12-20T06:00:00"/>
    <b v="0"/>
    <b v="0"/>
    <s v="theater/plays"/>
    <n v="150.16666666666666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x v="627"/>
    <n v="1537246800"/>
    <d v="2018-09-18T05:00:00"/>
    <b v="0"/>
    <b v="0"/>
    <s v="theater/plays"/>
    <n v="358.43478260869563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x v="628"/>
    <n v="1279515600"/>
    <d v="2010-07-19T05:00:00"/>
    <b v="0"/>
    <b v="0"/>
    <s v="publishing/nonfiction"/>
    <n v="542.85714285714289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x v="629"/>
    <n v="1442379600"/>
    <d v="2015-09-16T05:00:00"/>
    <b v="0"/>
    <b v="0"/>
    <s v="theater/plays"/>
    <n v="67.500714285714281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x v="630"/>
    <n v="1523077200"/>
    <d v="2018-04-07T05:00:00"/>
    <b v="0"/>
    <b v="0"/>
    <s v="technology/wearables"/>
    <n v="191.74666666666667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x v="631"/>
    <n v="1489554000"/>
    <d v="2017-03-15T05:00:00"/>
    <b v="0"/>
    <b v="0"/>
    <s v="theater/plays"/>
    <n v="9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x v="632"/>
    <n v="1548482400"/>
    <d v="2019-01-26T06:00:00"/>
    <b v="0"/>
    <b v="1"/>
    <s v="film &amp; video/television"/>
    <n v="429.27586206896552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x v="633"/>
    <n v="1384063200"/>
    <d v="2013-11-10T06:00:00"/>
    <b v="0"/>
    <b v="0"/>
    <s v="technology/web"/>
    <n v="100.65753424657535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x v="634"/>
    <n v="1322892000"/>
    <d v="2011-12-03T06:00:00"/>
    <b v="0"/>
    <b v="1"/>
    <s v="film &amp; video/documentary"/>
    <n v="226.61111111111109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x v="635"/>
    <n v="1350709200"/>
    <d v="2012-10-20T05:00:00"/>
    <b v="1"/>
    <b v="1"/>
    <s v="film &amp; video/documentary"/>
    <n v="142.38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x v="636"/>
    <n v="1564203600"/>
    <d v="2019-07-27T05:00:00"/>
    <b v="0"/>
    <b v="0"/>
    <s v="music/rock"/>
    <n v="90.633333333333326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x v="637"/>
    <n v="1509685200"/>
    <d v="2017-11-03T05:00:00"/>
    <b v="0"/>
    <b v="0"/>
    <s v="theater/plays"/>
    <n v="63.966740576496676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x v="638"/>
    <n v="1514959200"/>
    <d v="2018-01-03T06:00:00"/>
    <b v="0"/>
    <b v="0"/>
    <s v="theater/plays"/>
    <n v="84.131868131868131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x v="639"/>
    <n v="1448863200"/>
    <d v="2015-11-30T06:00:00"/>
    <b v="1"/>
    <b v="0"/>
    <s v="music/rock"/>
    <n v="133.93478260869566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x v="640"/>
    <n v="1429592400"/>
    <d v="2015-04-21T05:00:00"/>
    <b v="0"/>
    <b v="1"/>
    <s v="theater/plays"/>
    <n v="59.042047531992694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x v="641"/>
    <n v="1522645200"/>
    <d v="2018-04-02T05:00:00"/>
    <b v="0"/>
    <b v="0"/>
    <s v="music/electric music"/>
    <n v="152.80062063615205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x v="642"/>
    <n v="1323324000"/>
    <d v="2011-12-08T06:00:00"/>
    <b v="0"/>
    <b v="0"/>
    <s v="technology/wearables"/>
    <n v="446.69121140142522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x v="230"/>
    <n v="1561525200"/>
    <d v="2019-06-26T05:00:00"/>
    <b v="0"/>
    <b v="0"/>
    <s v="film &amp; video/drama"/>
    <n v="84.391891891891888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x v="67"/>
    <n v="1265695200"/>
    <d v="2010-02-09T06:00:00"/>
    <b v="0"/>
    <b v="0"/>
    <s v="technology/wearables"/>
    <n v="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x v="643"/>
    <n v="1301806800"/>
    <d v="2011-04-03T05:00:00"/>
    <b v="1"/>
    <b v="0"/>
    <s v="theater/plays"/>
    <n v="175.02692307692308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x v="644"/>
    <n v="1374901200"/>
    <d v="2013-07-27T05:00:00"/>
    <b v="0"/>
    <b v="0"/>
    <s v="technology/wearables"/>
    <n v="54.137931034482754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x v="645"/>
    <n v="1336453200"/>
    <d v="2012-05-08T05:00:00"/>
    <b v="1"/>
    <b v="1"/>
    <s v="publishing/translations"/>
    <n v="311.87381703470032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x v="646"/>
    <n v="1468904400"/>
    <d v="2016-07-19T05:00:00"/>
    <b v="0"/>
    <b v="0"/>
    <s v="film &amp; video/animation"/>
    <n v="122.78160919540231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x v="626"/>
    <n v="1387087200"/>
    <d v="2013-12-15T06:00:00"/>
    <b v="0"/>
    <b v="0"/>
    <s v="publishing/nonfiction"/>
    <n v="99.026517383618156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x v="647"/>
    <n v="1547445600"/>
    <d v="2019-01-14T06:00:00"/>
    <b v="0"/>
    <b v="1"/>
    <s v="technology/web"/>
    <n v="127.84686346863469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x v="159"/>
    <n v="1547359200"/>
    <d v="2019-01-13T06:00:00"/>
    <b v="0"/>
    <b v="0"/>
    <s v="film &amp; video/drama"/>
    <n v="158.61643835616439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x v="648"/>
    <n v="1496293200"/>
    <d v="2017-06-01T05:00:00"/>
    <b v="0"/>
    <b v="0"/>
    <s v="theater/plays"/>
    <n v="707.05882352941171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x v="267"/>
    <n v="1335416400"/>
    <d v="2012-04-26T05:00:00"/>
    <b v="0"/>
    <b v="0"/>
    <s v="theater/plays"/>
    <n v="142.38775510204081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x v="649"/>
    <n v="1532149200"/>
    <d v="2018-07-21T05:00:00"/>
    <b v="0"/>
    <b v="1"/>
    <s v="theater/plays"/>
    <n v="147.86046511627907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x v="248"/>
    <n v="1453788000"/>
    <d v="2016-01-26T06:00:00"/>
    <b v="1"/>
    <b v="1"/>
    <s v="theater/plays"/>
    <n v="20.322580645161288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x v="571"/>
    <n v="1471496400"/>
    <d v="2016-08-18T05:00:00"/>
    <b v="0"/>
    <b v="0"/>
    <s v="theater/plays"/>
    <n v="1840.625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x v="650"/>
    <n v="1472878800"/>
    <d v="2016-09-03T05:00:00"/>
    <b v="0"/>
    <b v="0"/>
    <s v="publishing/radio &amp; podcasts"/>
    <n v="161.94202898550725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x v="1"/>
    <n v="1408510800"/>
    <d v="2014-08-20T05:00:00"/>
    <b v="0"/>
    <b v="0"/>
    <s v="music/rock"/>
    <n v="472.82077922077923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x v="651"/>
    <n v="1281589200"/>
    <d v="2010-08-12T05:00:00"/>
    <b v="0"/>
    <b v="0"/>
    <s v="games/mobile games"/>
    <n v="24.466101694915253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x v="652"/>
    <n v="1375851600"/>
    <d v="2013-08-07T05:00:00"/>
    <b v="0"/>
    <b v="1"/>
    <s v="theater/plays"/>
    <n v="517.65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x v="653"/>
    <n v="1315803600"/>
    <d v="2011-09-12T05:00:00"/>
    <b v="0"/>
    <b v="0"/>
    <s v="film &amp; video/documentary"/>
    <n v="247.64285714285714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x v="654"/>
    <n v="1373691600"/>
    <d v="2013-07-13T05:00:00"/>
    <b v="0"/>
    <b v="0"/>
    <s v="technology/wearables"/>
    <n v="100.20481927710843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x v="655"/>
    <n v="1339218000"/>
    <d v="2012-06-09T05:00:00"/>
    <b v="0"/>
    <b v="0"/>
    <s v="publishing/fiction"/>
    <n v="1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x v="656"/>
    <n v="1520402400"/>
    <d v="2018-03-07T06:00:00"/>
    <b v="0"/>
    <b v="1"/>
    <s v="theater/plays"/>
    <n v="37.091954022988503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x v="657"/>
    <n v="1523336400"/>
    <d v="2018-04-10T05:00:00"/>
    <b v="0"/>
    <b v="0"/>
    <s v="music/rock"/>
    <n v="4.392394822006473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x v="265"/>
    <n v="1512280800"/>
    <d v="2017-12-03T06:00:00"/>
    <b v="0"/>
    <b v="0"/>
    <s v="film &amp; video/documentary"/>
    <n v="156.50721649484535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x v="658"/>
    <n v="1458709200"/>
    <d v="2016-03-23T05:00:00"/>
    <b v="0"/>
    <b v="0"/>
    <s v="theater/plays"/>
    <n v="270.40816326530609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x v="659"/>
    <n v="1414126800"/>
    <d v="2014-10-24T05:00:00"/>
    <b v="0"/>
    <b v="1"/>
    <s v="theater/plays"/>
    <n v="134.05952380952382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x v="660"/>
    <n v="1416204000"/>
    <d v="2014-11-17T06:00:00"/>
    <b v="0"/>
    <b v="0"/>
    <s v="games/mobile games"/>
    <n v="50.398033126293996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x v="661"/>
    <n v="1288501200"/>
    <d v="2010-10-31T05:00:00"/>
    <b v="0"/>
    <b v="1"/>
    <s v="theater/plays"/>
    <n v="88.815837937384899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x v="4"/>
    <n v="1552971600"/>
    <d v="2019-03-19T05:00:00"/>
    <b v="0"/>
    <b v="0"/>
    <s v="technology/web"/>
    <n v="165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x v="662"/>
    <n v="1465102800"/>
    <d v="2016-06-05T05:00:00"/>
    <b v="0"/>
    <b v="0"/>
    <s v="theater/plays"/>
    <n v="17.5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x v="663"/>
    <n v="1360130400"/>
    <d v="2013-02-06T06:00:00"/>
    <b v="0"/>
    <b v="0"/>
    <s v="film &amp; video/drama"/>
    <n v="185.66071428571428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x v="664"/>
    <n v="1432875600"/>
    <d v="2015-05-29T05:00:00"/>
    <b v="0"/>
    <b v="0"/>
    <s v="technology/wearables"/>
    <n v="412.6631944444444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x v="665"/>
    <n v="1500872400"/>
    <d v="2017-07-24T05:00:00"/>
    <b v="0"/>
    <b v="0"/>
    <s v="technology/web"/>
    <n v="90.25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x v="666"/>
    <n v="1492146000"/>
    <d v="2017-04-14T05:00:00"/>
    <b v="0"/>
    <b v="1"/>
    <s v="music/rock"/>
    <n v="91.984615384615381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x v="43"/>
    <n v="1407301200"/>
    <d v="2014-08-06T05:00:00"/>
    <b v="0"/>
    <b v="0"/>
    <s v="music/metal"/>
    <n v="527.00632911392404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x v="667"/>
    <n v="1486620000"/>
    <d v="2017-02-09T06:00:00"/>
    <b v="0"/>
    <b v="1"/>
    <s v="theater/plays"/>
    <n v="319.14285714285711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x v="668"/>
    <n v="1459918800"/>
    <d v="2016-04-06T05:00:00"/>
    <b v="0"/>
    <b v="0"/>
    <s v="photography/photography books"/>
    <n v="354.18867924528303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x v="669"/>
    <n v="1424757600"/>
    <d v="2015-02-24T06:00:00"/>
    <b v="0"/>
    <b v="0"/>
    <s v="publishing/nonfiction"/>
    <n v="32.89610389610389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x v="670"/>
    <n v="1479880800"/>
    <d v="2016-11-23T06:00:00"/>
    <b v="0"/>
    <b v="0"/>
    <s v="music/indie rock"/>
    <n v="135.8918918918919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x v="671"/>
    <n v="1418018400"/>
    <d v="2014-12-08T06:00:00"/>
    <b v="0"/>
    <b v="1"/>
    <s v="theater/plays"/>
    <n v="2.0843373493975905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x v="672"/>
    <n v="1341032400"/>
    <d v="2012-06-30T05:00:00"/>
    <b v="0"/>
    <b v="0"/>
    <s v="music/indie rock"/>
    <n v="61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x v="673"/>
    <n v="1486360800"/>
    <d v="2017-02-06T06:00:00"/>
    <b v="0"/>
    <b v="0"/>
    <s v="theater/plays"/>
    <n v="30.037735849056602"/>
    <n v="99.5"/>
    <x v="3"/>
    <x v="3"/>
  </r>
  <r>
    <n v="741"/>
    <s v="Garcia Ltd"/>
    <s v="Balanced mobile alliance"/>
    <n v="1200"/>
    <n v="14150"/>
    <x v="1"/>
    <n v="130"/>
    <x v="1"/>
    <s v="USD"/>
    <n v="1274590800"/>
    <x v="674"/>
    <n v="1274677200"/>
    <d v="2010-05-24T05:00:00"/>
    <b v="0"/>
    <b v="0"/>
    <s v="theater/plays"/>
    <n v="1179.1666666666665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x v="675"/>
    <n v="1267509600"/>
    <d v="2010-03-02T06:00:00"/>
    <b v="0"/>
    <b v="0"/>
    <s v="music/electric music"/>
    <n v="1126.0833333333335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x v="676"/>
    <n v="1445922000"/>
    <d v="2015-10-27T05:00:00"/>
    <b v="0"/>
    <b v="1"/>
    <s v="theater/plays"/>
    <n v="12.923076923076923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x v="342"/>
    <n v="1534050000"/>
    <d v="2018-08-12T05:00:00"/>
    <b v="0"/>
    <b v="1"/>
    <s v="theater/plays"/>
    <n v="7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x v="677"/>
    <n v="1277528400"/>
    <d v="2010-06-26T05:00:00"/>
    <b v="0"/>
    <b v="0"/>
    <s v="technology/wearables"/>
    <n v="30.304347826086957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x v="678"/>
    <n v="1318568400"/>
    <d v="2011-10-14T05:00:00"/>
    <b v="0"/>
    <b v="0"/>
    <s v="technology/web"/>
    <n v="212.50896057347671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x v="679"/>
    <n v="1284354000"/>
    <d v="2010-09-13T05:00:00"/>
    <b v="0"/>
    <b v="0"/>
    <s v="theater/plays"/>
    <n v="228.85714285714286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x v="680"/>
    <n v="1269579600"/>
    <d v="2010-03-26T05:00:00"/>
    <b v="0"/>
    <b v="1"/>
    <s v="film &amp; video/animation"/>
    <n v="34.959979476654695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x v="681"/>
    <n v="1413781200"/>
    <d v="2014-10-20T05:00:00"/>
    <b v="0"/>
    <b v="1"/>
    <s v="technology/wearables"/>
    <n v="157.29069767441862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x v="682"/>
    <n v="1280120400"/>
    <d v="2010-07-26T05:00:00"/>
    <b v="0"/>
    <b v="0"/>
    <s v="music/electric music"/>
    <n v="1"/>
    <n v="1"/>
    <x v="1"/>
    <x v="5"/>
  </r>
  <r>
    <n v="751"/>
    <s v="Lane-Barber"/>
    <s v="Universal value-added moderator"/>
    <n v="3600"/>
    <n v="8363"/>
    <x v="1"/>
    <n v="270"/>
    <x v="1"/>
    <s v="USD"/>
    <n v="1458190800"/>
    <x v="683"/>
    <n v="1459486800"/>
    <d v="2016-04-01T05:00:00"/>
    <b v="1"/>
    <b v="1"/>
    <s v="publishing/nonfiction"/>
    <n v="232.30555555555554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x v="684"/>
    <n v="1282539600"/>
    <d v="2010-08-23T05:00:00"/>
    <b v="0"/>
    <b v="1"/>
    <s v="theater/plays"/>
    <n v="92.448275862068968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x v="674"/>
    <n v="1275886800"/>
    <d v="2010-06-07T05:00:00"/>
    <b v="0"/>
    <b v="0"/>
    <s v="photography/photography books"/>
    <n v="256.70212765957444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x v="685"/>
    <n v="1355983200"/>
    <d v="2012-12-20T06:00:00"/>
    <b v="0"/>
    <b v="0"/>
    <s v="theater/plays"/>
    <n v="168.47017045454547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x v="605"/>
    <n v="1515391200"/>
    <d v="2018-01-08T06:00:00"/>
    <b v="0"/>
    <b v="1"/>
    <s v="theater/plays"/>
    <n v="166.5777777777777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x v="686"/>
    <n v="1422252000"/>
    <d v="2015-01-26T06:00:00"/>
    <b v="0"/>
    <b v="0"/>
    <s v="theater/plays"/>
    <n v="772.07692307692309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x v="687"/>
    <n v="1305522000"/>
    <d v="2011-05-16T05:00:00"/>
    <b v="0"/>
    <b v="0"/>
    <s v="film &amp; video/drama"/>
    <n v="406.85714285714283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x v="688"/>
    <n v="1414904400"/>
    <d v="2014-11-02T05:00:00"/>
    <b v="0"/>
    <b v="0"/>
    <s v="music/rock"/>
    <n v="564.20608108108115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x v="689"/>
    <n v="1520402400"/>
    <d v="2018-03-07T06:00:00"/>
    <b v="0"/>
    <b v="0"/>
    <s v="music/electric music"/>
    <n v="68.426865671641792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x v="690"/>
    <n v="1567141200"/>
    <d v="2019-08-30T05:00:00"/>
    <b v="0"/>
    <b v="1"/>
    <s v="games/video games"/>
    <n v="34.351966873706004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x v="691"/>
    <n v="1501131600"/>
    <d v="2017-07-27T05:00:00"/>
    <b v="0"/>
    <b v="0"/>
    <s v="music/rock"/>
    <n v="655.4545454545455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x v="692"/>
    <n v="1355032800"/>
    <d v="2012-12-09T06:00:00"/>
    <b v="0"/>
    <b v="0"/>
    <s v="music/jazz"/>
    <n v="177.25714285714284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x v="693"/>
    <n v="1339477200"/>
    <d v="2012-06-12T05:00:00"/>
    <b v="0"/>
    <b v="1"/>
    <s v="theater/plays"/>
    <n v="113.17857142857144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x v="694"/>
    <n v="1305954000"/>
    <d v="2011-05-21T05:00:00"/>
    <b v="0"/>
    <b v="0"/>
    <s v="music/rock"/>
    <n v="728.18181818181824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x v="695"/>
    <n v="1494392400"/>
    <d v="2017-05-10T05:00:00"/>
    <b v="1"/>
    <b v="1"/>
    <s v="music/indie rock"/>
    <n v="208.33333333333334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x v="123"/>
    <n v="1537419600"/>
    <d v="2018-09-20T05:00:00"/>
    <b v="0"/>
    <b v="0"/>
    <s v="film &amp; video/science fiction"/>
    <n v="31.171232876712331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x v="696"/>
    <n v="1447999200"/>
    <d v="2015-11-20T06:00:00"/>
    <b v="0"/>
    <b v="0"/>
    <s v="publishing/translations"/>
    <n v="56.967078189300416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x v="626"/>
    <n v="1388037600"/>
    <d v="2013-12-26T06:00:00"/>
    <b v="0"/>
    <b v="0"/>
    <s v="theater/plays"/>
    <n v="2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x v="697"/>
    <n v="1378789200"/>
    <d v="2013-09-10T05:00:00"/>
    <b v="0"/>
    <b v="0"/>
    <s v="games/video games"/>
    <n v="86.867834394904463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x v="698"/>
    <n v="1398056400"/>
    <d v="2014-04-21T05:00:00"/>
    <b v="0"/>
    <b v="1"/>
    <s v="theater/plays"/>
    <n v="270.7441860465116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x v="699"/>
    <n v="1550815200"/>
    <d v="2019-02-22T06:00:00"/>
    <b v="0"/>
    <b v="0"/>
    <s v="theater/plays"/>
    <n v="49.446428571428569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x v="700"/>
    <n v="1550037600"/>
    <d v="2019-02-13T06:00:00"/>
    <b v="0"/>
    <b v="0"/>
    <s v="music/indie rock"/>
    <n v="113.3596256684492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x v="701"/>
    <n v="1492923600"/>
    <d v="2017-04-23T05:00:00"/>
    <b v="0"/>
    <b v="0"/>
    <s v="theater/plays"/>
    <n v="190.55555555555554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x v="702"/>
    <n v="1467522000"/>
    <d v="2016-07-03T05:00:00"/>
    <b v="0"/>
    <b v="0"/>
    <s v="technology/web"/>
    <n v="135.5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x v="703"/>
    <n v="1416117600"/>
    <d v="2014-11-16T06:00:00"/>
    <b v="0"/>
    <b v="0"/>
    <s v="music/rock"/>
    <n v="10.297872340425531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x v="704"/>
    <n v="1563771600"/>
    <d v="2019-07-22T05:00:00"/>
    <b v="0"/>
    <b v="0"/>
    <s v="theater/plays"/>
    <n v="65.544223826714799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x v="431"/>
    <n v="1319259600"/>
    <d v="2011-10-22T05:00:00"/>
    <b v="0"/>
    <b v="0"/>
    <s v="theater/plays"/>
    <n v="49.026652452025587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x v="705"/>
    <n v="1313643600"/>
    <d v="2011-08-18T05:00:00"/>
    <b v="0"/>
    <b v="0"/>
    <s v="film &amp; video/animation"/>
    <n v="787.92307692307691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x v="706"/>
    <n v="1440306000"/>
    <d v="2015-08-23T05:00:00"/>
    <b v="0"/>
    <b v="1"/>
    <s v="theater/plays"/>
    <n v="80.306347746090154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x v="707"/>
    <n v="1470805200"/>
    <d v="2016-08-10T05:00:00"/>
    <b v="0"/>
    <b v="1"/>
    <s v="film &amp; video/drama"/>
    <n v="106.29411764705883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x v="708"/>
    <n v="1292911200"/>
    <d v="2010-12-21T06:00:00"/>
    <b v="0"/>
    <b v="0"/>
    <s v="theater/plays"/>
    <n v="50.735632183908038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x v="709"/>
    <n v="1301374800"/>
    <d v="2011-03-29T05:00:00"/>
    <b v="0"/>
    <b v="1"/>
    <s v="film &amp; video/animation"/>
    <n v="215.3137254901961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x v="710"/>
    <n v="1387864800"/>
    <d v="2013-12-24T06:00:00"/>
    <b v="0"/>
    <b v="0"/>
    <s v="music/rock"/>
    <n v="141.22972972972974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x v="711"/>
    <n v="1458190800"/>
    <d v="2016-03-17T05:00:00"/>
    <b v="0"/>
    <b v="0"/>
    <s v="technology/web"/>
    <n v="115.33745781777279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x v="157"/>
    <n v="1559278800"/>
    <d v="2019-05-31T05:00:00"/>
    <b v="0"/>
    <b v="1"/>
    <s v="film &amp; video/animation"/>
    <n v="193.11940298507463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x v="630"/>
    <n v="1522731600"/>
    <d v="2018-04-03T05:00:00"/>
    <b v="0"/>
    <b v="1"/>
    <s v="music/jazz"/>
    <n v="729.73333333333335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x v="712"/>
    <n v="1306731600"/>
    <d v="2011-05-30T05:00:00"/>
    <b v="0"/>
    <b v="0"/>
    <s v="music/rock"/>
    <n v="99.66339869281046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x v="93"/>
    <n v="1352527200"/>
    <d v="2012-11-10T06:00:00"/>
    <b v="0"/>
    <b v="0"/>
    <s v="film &amp; video/animation"/>
    <n v="88.166666666666671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x v="713"/>
    <n v="1404363600"/>
    <d v="2014-07-03T05:00:00"/>
    <b v="0"/>
    <b v="0"/>
    <s v="theater/plays"/>
    <n v="37.233333333333334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x v="714"/>
    <n v="1266645600"/>
    <d v="2010-02-20T06:00:00"/>
    <b v="0"/>
    <b v="0"/>
    <s v="theater/plays"/>
    <n v="30.540075309306079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x v="715"/>
    <n v="1482818400"/>
    <d v="2016-12-27T06:00:00"/>
    <b v="0"/>
    <b v="0"/>
    <s v="food/food trucks"/>
    <n v="25.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x v="716"/>
    <n v="1374642000"/>
    <d v="2013-07-24T05:00:00"/>
    <b v="0"/>
    <b v="1"/>
    <s v="theater/plays"/>
    <n v="3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x v="448"/>
    <n v="1372482000"/>
    <d v="2013-06-29T05:00:00"/>
    <b v="0"/>
    <b v="0"/>
    <s v="publishing/nonfiction"/>
    <n v="1185.909090909091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x v="717"/>
    <n v="1514959200"/>
    <d v="2018-01-03T06:00:00"/>
    <b v="0"/>
    <b v="0"/>
    <s v="music/rock"/>
    <n v="125.39393939393939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x v="718"/>
    <n v="1478235600"/>
    <d v="2016-11-04T05:00:00"/>
    <b v="0"/>
    <b v="0"/>
    <s v="film &amp; video/drama"/>
    <n v="14.394366197183098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x v="719"/>
    <n v="1408078800"/>
    <d v="2014-08-15T05:00:00"/>
    <b v="0"/>
    <b v="1"/>
    <s v="games/mobile games"/>
    <n v="54.807692307692314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x v="720"/>
    <n v="1548136800"/>
    <d v="2019-01-22T06:00:00"/>
    <b v="0"/>
    <b v="0"/>
    <s v="technology/web"/>
    <n v="109.63157894736841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x v="721"/>
    <n v="1340859600"/>
    <d v="2012-06-28T05:00:00"/>
    <b v="0"/>
    <b v="1"/>
    <s v="theater/plays"/>
    <n v="188.47058823529412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x v="722"/>
    <n v="1454479200"/>
    <d v="2016-02-03T06:00:00"/>
    <b v="0"/>
    <b v="0"/>
    <s v="theater/plays"/>
    <n v="87.008284023668637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x v="139"/>
    <n v="1434430800"/>
    <d v="2015-06-16T05:00:00"/>
    <b v="0"/>
    <b v="0"/>
    <s v="music/rock"/>
    <n v="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x v="723"/>
    <n v="1579672800"/>
    <d v="2020-01-22T06:00:00"/>
    <b v="0"/>
    <b v="1"/>
    <s v="photography/photography books"/>
    <n v="202.9130434782609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x v="704"/>
    <n v="1562389200"/>
    <d v="2019-07-06T05:00:00"/>
    <b v="0"/>
    <b v="0"/>
    <s v="photography/photography books"/>
    <n v="197.03225806451613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x v="724"/>
    <n v="1551506400"/>
    <d v="2019-03-02T06:00:00"/>
    <b v="0"/>
    <b v="0"/>
    <s v="theater/plays"/>
    <n v="10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x v="725"/>
    <n v="1516600800"/>
    <d v="2018-01-22T06:00:00"/>
    <b v="0"/>
    <b v="0"/>
    <s v="music/rock"/>
    <n v="268.73076923076923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x v="660"/>
    <n v="1420437600"/>
    <d v="2015-01-05T06:00:00"/>
    <b v="0"/>
    <b v="0"/>
    <s v="film &amp; video/documentary"/>
    <n v="50.845360824742272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x v="726"/>
    <n v="1332997200"/>
    <d v="2012-03-29T05:00:00"/>
    <b v="0"/>
    <b v="1"/>
    <s v="film &amp; video/drama"/>
    <n v="1180.2857142857142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x v="727"/>
    <n v="1574920800"/>
    <d v="2019-11-28T06:00:00"/>
    <b v="0"/>
    <b v="1"/>
    <s v="theater/plays"/>
    <n v="2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x v="728"/>
    <n v="1464930000"/>
    <d v="2016-06-03T05:00:00"/>
    <b v="0"/>
    <b v="0"/>
    <s v="food/food trucks"/>
    <n v="30.44230769230769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x v="729"/>
    <n v="1345006800"/>
    <d v="2012-08-15T05:00:00"/>
    <b v="0"/>
    <b v="0"/>
    <s v="film &amp; video/documentary"/>
    <n v="62.880681818181813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x v="730"/>
    <n v="1512712800"/>
    <d v="2017-12-08T06:00:00"/>
    <b v="0"/>
    <b v="1"/>
    <s v="theater/plays"/>
    <n v="193.125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x v="731"/>
    <n v="1452492000"/>
    <d v="2016-01-11T06:00:00"/>
    <b v="0"/>
    <b v="1"/>
    <s v="games/video games"/>
    <n v="77.102702702702715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x v="78"/>
    <n v="1524286800"/>
    <d v="2018-04-21T05:00:00"/>
    <b v="0"/>
    <b v="0"/>
    <s v="publishing/nonfiction"/>
    <n v="225.52763819095478"/>
    <n v="48"/>
    <x v="5"/>
    <x v="9"/>
  </r>
  <r>
    <n v="813"/>
    <s v="Buckley Group"/>
    <s v="Diverse high-level attitude"/>
    <n v="3200"/>
    <n v="7661"/>
    <x v="1"/>
    <n v="68"/>
    <x v="1"/>
    <s v="USD"/>
    <n v="1346043600"/>
    <x v="732"/>
    <n v="1346907600"/>
    <d v="2012-09-06T05:00:00"/>
    <b v="0"/>
    <b v="0"/>
    <s v="games/video games"/>
    <n v="239.40625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x v="733"/>
    <n v="1464498000"/>
    <d v="2016-05-29T05:00:00"/>
    <b v="0"/>
    <b v="1"/>
    <s v="music/rock"/>
    <n v="92.1875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x v="734"/>
    <n v="1514181600"/>
    <d v="2017-12-25T06:00:00"/>
    <b v="0"/>
    <b v="0"/>
    <s v="music/rock"/>
    <n v="130.23333333333335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x v="406"/>
    <n v="1392184800"/>
    <d v="2014-02-12T06:00:00"/>
    <b v="1"/>
    <b v="1"/>
    <s v="theater/plays"/>
    <n v="615.21739130434787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x v="735"/>
    <n v="1559365200"/>
    <d v="2019-06-01T05:00:00"/>
    <b v="0"/>
    <b v="1"/>
    <s v="publishing/nonfiction"/>
    <n v="368.79532163742692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x v="736"/>
    <n v="1549173600"/>
    <d v="2019-02-03T06:00:00"/>
    <b v="0"/>
    <b v="1"/>
    <s v="theater/plays"/>
    <n v="1094.8571428571429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x v="737"/>
    <n v="1355032800"/>
    <d v="2012-12-09T06:00:00"/>
    <b v="1"/>
    <b v="0"/>
    <s v="games/video games"/>
    <n v="50.662921348314605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x v="192"/>
    <n v="1533963600"/>
    <d v="2018-08-11T05:00:00"/>
    <b v="0"/>
    <b v="1"/>
    <s v="music/rock"/>
    <n v="800.6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x v="738"/>
    <n v="1489381200"/>
    <d v="2017-03-13T05:00:00"/>
    <b v="0"/>
    <b v="0"/>
    <s v="film &amp; video/documentary"/>
    <n v="291.28571428571428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x v="739"/>
    <n v="1395032400"/>
    <d v="2014-03-17T05:00:00"/>
    <b v="0"/>
    <b v="0"/>
    <s v="music/rock"/>
    <n v="349.9666666666667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x v="613"/>
    <n v="1412485200"/>
    <d v="2014-10-05T05:00:00"/>
    <b v="1"/>
    <b v="1"/>
    <s v="music/rock"/>
    <n v="357.07317073170731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x v="740"/>
    <n v="1279688400"/>
    <d v="2010-07-21T05:00:00"/>
    <b v="0"/>
    <b v="1"/>
    <s v="publishing/nonfiction"/>
    <n v="126.48941176470588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x v="145"/>
    <n v="1501995600"/>
    <d v="2017-08-06T05:00:00"/>
    <b v="0"/>
    <b v="0"/>
    <s v="film &amp; video/shorts"/>
    <n v="387.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x v="741"/>
    <n v="1294639200"/>
    <d v="2011-01-10T06:00:00"/>
    <b v="0"/>
    <b v="1"/>
    <s v="theater/plays"/>
    <n v="457.03571428571428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x v="742"/>
    <n v="1305435600"/>
    <d v="2011-05-15T05:00:00"/>
    <b v="0"/>
    <b v="1"/>
    <s v="film &amp; video/drama"/>
    <n v="266.69565217391306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x v="202"/>
    <n v="1537592400"/>
    <d v="2018-09-22T05:00:00"/>
    <b v="0"/>
    <b v="0"/>
    <s v="theater/plays"/>
    <n v="69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x v="743"/>
    <n v="1435122000"/>
    <d v="2015-06-24T05:00:00"/>
    <b v="0"/>
    <b v="0"/>
    <s v="theater/plays"/>
    <n v="51.34375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x v="744"/>
    <n v="1520056800"/>
    <d v="2018-03-03T06:00:00"/>
    <b v="0"/>
    <b v="0"/>
    <s v="theater/plays"/>
    <n v="1.1710526315789473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x v="745"/>
    <n v="1335675600"/>
    <d v="2012-04-29T05:00:00"/>
    <b v="0"/>
    <b v="0"/>
    <s v="photography/photography books"/>
    <n v="108.97734294541709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x v="746"/>
    <n v="1448431200"/>
    <d v="2015-11-25T06:00:00"/>
    <b v="1"/>
    <b v="0"/>
    <s v="publishing/translations"/>
    <n v="315.17592592592592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x v="747"/>
    <n v="1298613600"/>
    <d v="2011-02-25T06:00:00"/>
    <b v="0"/>
    <b v="0"/>
    <s v="publishing/translations"/>
    <n v="157.69117647058823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x v="362"/>
    <n v="1372482000"/>
    <d v="2013-06-29T05:00:00"/>
    <b v="0"/>
    <b v="0"/>
    <s v="theater/plays"/>
    <n v="153.8082191780822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x v="748"/>
    <n v="1425621600"/>
    <d v="2015-03-06T06:00:00"/>
    <b v="0"/>
    <b v="0"/>
    <s v="technology/web"/>
    <n v="89.738979118329468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x v="749"/>
    <n v="1266300000"/>
    <d v="2010-02-16T06:00:00"/>
    <b v="0"/>
    <b v="0"/>
    <s v="music/indie rock"/>
    <n v="75.135802469135797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x v="643"/>
    <n v="1305867600"/>
    <d v="2011-05-20T05:00:00"/>
    <b v="0"/>
    <b v="0"/>
    <s v="music/jazz"/>
    <n v="852.88135593220341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x v="750"/>
    <n v="1538802000"/>
    <d v="2018-10-06T05:00:00"/>
    <b v="0"/>
    <b v="0"/>
    <s v="theater/plays"/>
    <n v="138.90625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x v="751"/>
    <n v="1398920400"/>
    <d v="2014-05-01T05:00:00"/>
    <b v="0"/>
    <b v="1"/>
    <s v="film &amp; video/documentary"/>
    <n v="190.18181818181819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x v="752"/>
    <n v="1405659600"/>
    <d v="2014-07-18T05:00:00"/>
    <b v="0"/>
    <b v="1"/>
    <s v="theater/plays"/>
    <n v="100.2433361994840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x v="753"/>
    <n v="1457244000"/>
    <d v="2016-03-06T06:00:00"/>
    <b v="0"/>
    <b v="0"/>
    <s v="technology/web"/>
    <n v="142.75824175824175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x v="754"/>
    <n v="1529298000"/>
    <d v="2018-06-18T05:00:00"/>
    <b v="0"/>
    <b v="0"/>
    <s v="technology/wearables"/>
    <n v="563.13333333333333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x v="755"/>
    <n v="1535778000"/>
    <d v="2018-09-01T05:00:00"/>
    <b v="0"/>
    <b v="0"/>
    <s v="photography/photography books"/>
    <n v="30.715909090909086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x v="756"/>
    <n v="1327471200"/>
    <d v="2012-01-25T06:00:00"/>
    <b v="0"/>
    <b v="0"/>
    <s v="film &amp; video/documentary"/>
    <n v="99.39772727272728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x v="757"/>
    <n v="1529557200"/>
    <d v="2018-06-21T05:00:00"/>
    <b v="0"/>
    <b v="0"/>
    <s v="technology/web"/>
    <n v="197.54935622317598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x v="758"/>
    <n v="1535259600"/>
    <d v="2018-08-26T05:00:00"/>
    <b v="1"/>
    <b v="1"/>
    <s v="technology/web"/>
    <n v="508.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x v="759"/>
    <n v="1515564000"/>
    <d v="2018-01-10T06:00:00"/>
    <b v="0"/>
    <b v="0"/>
    <s v="food/food trucks"/>
    <n v="237.74468085106383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x v="760"/>
    <n v="1277096400"/>
    <d v="2010-06-21T05:00:00"/>
    <b v="0"/>
    <b v="0"/>
    <s v="film &amp; video/drama"/>
    <n v="338.46875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x v="761"/>
    <n v="1329026400"/>
    <d v="2012-02-12T06:00:00"/>
    <b v="0"/>
    <b v="1"/>
    <s v="music/indie rock"/>
    <n v="133.08955223880596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x v="762"/>
    <n v="1322978400"/>
    <d v="2011-12-04T06:00:00"/>
    <b v="1"/>
    <b v="0"/>
    <s v="music/rock"/>
    <n v="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x v="444"/>
    <n v="1338786000"/>
    <d v="2012-06-04T05:00:00"/>
    <b v="0"/>
    <b v="0"/>
    <s v="music/electric music"/>
    <n v="207.79999999999998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x v="763"/>
    <n v="1311656400"/>
    <d v="2011-07-26T05:00:00"/>
    <b v="0"/>
    <b v="1"/>
    <s v="games/video games"/>
    <n v="51.122448979591837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x v="764"/>
    <n v="1308978000"/>
    <d v="2011-06-25T05:00:00"/>
    <b v="0"/>
    <b v="1"/>
    <s v="music/indie rock"/>
    <n v="652.05847953216369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x v="765"/>
    <n v="1576389600"/>
    <d v="2019-12-15T06:00:00"/>
    <b v="0"/>
    <b v="0"/>
    <s v="publishing/fiction"/>
    <n v="113.63099415204678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x v="766"/>
    <n v="1311051600"/>
    <d v="2011-07-19T05:00:00"/>
    <b v="0"/>
    <b v="0"/>
    <s v="theater/plays"/>
    <n v="102.37606837606839"/>
    <n v="53"/>
    <x v="3"/>
    <x v="3"/>
  </r>
  <r>
    <n v="856"/>
    <s v="Williams and Sons"/>
    <s v="Profound composite core"/>
    <n v="2400"/>
    <n v="8558"/>
    <x v="1"/>
    <n v="158"/>
    <x v="1"/>
    <s v="USD"/>
    <n v="1335243600"/>
    <x v="767"/>
    <n v="1336712400"/>
    <d v="2012-05-11T05:00:00"/>
    <b v="0"/>
    <b v="0"/>
    <s v="food/food trucks"/>
    <n v="356.58333333333331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x v="768"/>
    <n v="1330408800"/>
    <d v="2012-02-28T06:00:00"/>
    <b v="1"/>
    <b v="0"/>
    <s v="film &amp; video/shorts"/>
    <n v="139.86792452830187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x v="769"/>
    <n v="1524891600"/>
    <d v="2018-04-28T05:00:00"/>
    <b v="1"/>
    <b v="0"/>
    <s v="food/food trucks"/>
    <n v="69.45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x v="770"/>
    <n v="1363669200"/>
    <d v="2013-03-19T05:00:00"/>
    <b v="0"/>
    <b v="1"/>
    <s v="theater/plays"/>
    <n v="35.534246575342465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x v="771"/>
    <n v="1551420000"/>
    <d v="2019-03-01T06:00:00"/>
    <b v="0"/>
    <b v="1"/>
    <s v="technology/wearables"/>
    <n v="251.65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x v="772"/>
    <n v="1269838800"/>
    <d v="2010-03-29T05:00:00"/>
    <b v="0"/>
    <b v="0"/>
    <s v="theater/plays"/>
    <n v="105.87500000000001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x v="773"/>
    <n v="1312520400"/>
    <d v="2011-08-05T05:00:00"/>
    <b v="0"/>
    <b v="0"/>
    <s v="theater/plays"/>
    <n v="187.42857142857144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x v="774"/>
    <n v="1436504400"/>
    <d v="2015-07-10T05:00:00"/>
    <b v="0"/>
    <b v="1"/>
    <s v="film &amp; video/television"/>
    <n v="386.78571428571428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x v="775"/>
    <n v="1472014800"/>
    <d v="2016-08-24T05:00:00"/>
    <b v="0"/>
    <b v="0"/>
    <s v="film &amp; video/shorts"/>
    <n v="347.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x v="776"/>
    <n v="1411534800"/>
    <d v="2014-09-24T05:00:00"/>
    <b v="0"/>
    <b v="0"/>
    <s v="theater/plays"/>
    <n v="185.82098765432099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x v="777"/>
    <n v="1304917200"/>
    <d v="2011-05-09T05:00:00"/>
    <b v="0"/>
    <b v="0"/>
    <s v="photography/photography books"/>
    <n v="43.241247264770237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x v="778"/>
    <n v="1539579600"/>
    <d v="2018-10-15T05:00:00"/>
    <b v="0"/>
    <b v="0"/>
    <s v="food/food trucks"/>
    <n v="162.4375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x v="779"/>
    <n v="1382504400"/>
    <d v="2013-10-23T05:00:00"/>
    <b v="0"/>
    <b v="0"/>
    <s v="theater/plays"/>
    <n v="184.84285714285716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x v="780"/>
    <n v="1278306000"/>
    <d v="2010-07-05T05:00:00"/>
    <b v="0"/>
    <b v="0"/>
    <s v="film &amp; video/drama"/>
    <n v="23.703520691785052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x v="335"/>
    <n v="1442552400"/>
    <d v="2015-09-18T05:00:00"/>
    <b v="0"/>
    <b v="0"/>
    <s v="theater/plays"/>
    <n v="89.870129870129873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x v="535"/>
    <n v="1511071200"/>
    <d v="2017-11-19T06:00:00"/>
    <b v="0"/>
    <b v="1"/>
    <s v="theater/plays"/>
    <n v="272.6041958041958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x v="270"/>
    <n v="1536382800"/>
    <d v="2018-09-08T05:00:00"/>
    <b v="0"/>
    <b v="0"/>
    <s v="film &amp; video/science fiction"/>
    <n v="170.04255319148936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x v="781"/>
    <n v="1389592800"/>
    <d v="2014-01-13T06:00:00"/>
    <b v="0"/>
    <b v="0"/>
    <s v="photography/photography books"/>
    <n v="188.28503562945369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x v="782"/>
    <n v="1275282000"/>
    <d v="2010-05-31T05:00:00"/>
    <b v="0"/>
    <b v="1"/>
    <s v="photography/photography books"/>
    <n v="346.93532338308455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x v="783"/>
    <n v="1294984800"/>
    <d v="2011-01-14T06:00:00"/>
    <b v="0"/>
    <b v="0"/>
    <s v="music/rock"/>
    <n v="69.177215189873422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x v="784"/>
    <n v="1562043600"/>
    <d v="2019-07-02T05:00:00"/>
    <b v="0"/>
    <b v="0"/>
    <s v="photography/photography books"/>
    <n v="25.43373493975903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x v="785"/>
    <n v="1469595600"/>
    <d v="2016-07-27T05:00:00"/>
    <b v="0"/>
    <b v="0"/>
    <s v="food/food trucks"/>
    <n v="77.400977995110026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x v="786"/>
    <n v="1581141600"/>
    <d v="2020-02-08T06:00:00"/>
    <b v="0"/>
    <b v="0"/>
    <s v="music/metal"/>
    <n v="37.481481481481481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x v="787"/>
    <n v="1488520800"/>
    <d v="2017-03-03T06:00:00"/>
    <b v="0"/>
    <b v="0"/>
    <s v="publishing/nonfiction"/>
    <n v="543.79999999999995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x v="788"/>
    <n v="1563858000"/>
    <d v="2019-07-23T05:00:00"/>
    <b v="0"/>
    <b v="0"/>
    <s v="music/electric music"/>
    <n v="228.52189349112427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x v="330"/>
    <n v="1438923600"/>
    <d v="2015-08-07T05:00:00"/>
    <b v="0"/>
    <b v="1"/>
    <s v="theater/plays"/>
    <n v="38.948339483394832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x v="789"/>
    <n v="1422165600"/>
    <d v="2015-01-25T06:00:00"/>
    <b v="0"/>
    <b v="0"/>
    <s v="theater/plays"/>
    <n v="370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x v="790"/>
    <n v="1277874000"/>
    <d v="2010-06-30T05:00:00"/>
    <b v="0"/>
    <b v="0"/>
    <s v="film &amp; video/shorts"/>
    <n v="237.91176470588232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x v="791"/>
    <n v="1399352400"/>
    <d v="2014-05-06T05:00:00"/>
    <b v="0"/>
    <b v="1"/>
    <s v="theater/plays"/>
    <n v="64.036299765807954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x v="792"/>
    <n v="1279083600"/>
    <d v="2010-07-14T05:00:00"/>
    <b v="0"/>
    <b v="0"/>
    <s v="theater/plays"/>
    <n v="118.27777777777777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x v="793"/>
    <n v="1284354000"/>
    <d v="2010-09-13T05:00:00"/>
    <b v="0"/>
    <b v="0"/>
    <s v="music/indie rock"/>
    <n v="84.824037184594957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x v="794"/>
    <n v="1441170000"/>
    <d v="2015-09-02T05:00:00"/>
    <b v="0"/>
    <b v="1"/>
    <s v="theater/plays"/>
    <n v="29.346153846153843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x v="795"/>
    <n v="1493528400"/>
    <d v="2017-04-30T05:00:00"/>
    <b v="0"/>
    <b v="0"/>
    <s v="theater/plays"/>
    <n v="209.89655172413794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x v="796"/>
    <n v="1395205200"/>
    <d v="2014-03-19T05:00:00"/>
    <b v="0"/>
    <b v="1"/>
    <s v="music/electric music"/>
    <n v="169.78571428571431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x v="797"/>
    <n v="1561438800"/>
    <d v="2019-06-25T05:00:00"/>
    <b v="0"/>
    <b v="0"/>
    <s v="music/indie rock"/>
    <n v="115.95907738095239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x v="798"/>
    <n v="1326693600"/>
    <d v="2012-01-16T06:00:00"/>
    <b v="0"/>
    <b v="0"/>
    <s v="film &amp; video/documentary"/>
    <n v="258.59999999999997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x v="799"/>
    <n v="1277960400"/>
    <d v="2010-07-01T05:00:00"/>
    <b v="0"/>
    <b v="0"/>
    <s v="publishing/translations"/>
    <n v="230.58333333333331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x v="800"/>
    <n v="1434690000"/>
    <d v="2015-06-19T05:00:00"/>
    <b v="0"/>
    <b v="1"/>
    <s v="film &amp; video/documentary"/>
    <n v="128.21428571428572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x v="801"/>
    <n v="1376110800"/>
    <d v="2013-08-10T05:00:00"/>
    <b v="0"/>
    <b v="1"/>
    <s v="film &amp; video/television"/>
    <n v="188.70588235294116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x v="802"/>
    <n v="1518415200"/>
    <d v="2018-02-12T06:00:00"/>
    <b v="0"/>
    <b v="0"/>
    <s v="theater/plays"/>
    <n v="6.9511889862327907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x v="803"/>
    <n v="1310878800"/>
    <d v="2011-07-17T05:00:00"/>
    <b v="0"/>
    <b v="1"/>
    <s v="food/food trucks"/>
    <n v="774.43434343434342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x v="212"/>
    <n v="1556600400"/>
    <d v="2019-04-30T05:00:00"/>
    <b v="0"/>
    <b v="0"/>
    <s v="theater/plays"/>
    <n v="27.693181818181817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x v="804"/>
    <n v="1576994400"/>
    <d v="2019-12-22T06:00:00"/>
    <b v="0"/>
    <b v="0"/>
    <s v="film &amp; video/documentary"/>
    <n v="52.479620323841424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x v="805"/>
    <n v="1382677200"/>
    <d v="2013-10-25T05:00:00"/>
    <b v="0"/>
    <b v="0"/>
    <s v="music/jazz"/>
    <n v="407.09677419354841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x v="806"/>
    <n v="1411189200"/>
    <d v="2014-09-20T05:00:00"/>
    <b v="0"/>
    <b v="1"/>
    <s v="technology/web"/>
    <n v="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x v="807"/>
    <n v="1534654800"/>
    <d v="2018-08-19T05:00:00"/>
    <b v="0"/>
    <b v="1"/>
    <s v="music/rock"/>
    <n v="156.17857142857144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x v="722"/>
    <n v="1457762400"/>
    <d v="2016-03-12T06:00:00"/>
    <b v="0"/>
    <b v="0"/>
    <s v="technology/web"/>
    <n v="252.42857142857144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x v="477"/>
    <n v="1337490000"/>
    <d v="2012-05-20T05:00:00"/>
    <b v="0"/>
    <b v="1"/>
    <s v="publishing/nonfiction"/>
    <n v="1.729268292682927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x v="259"/>
    <n v="1349672400"/>
    <d v="2012-10-08T05:00:00"/>
    <b v="0"/>
    <b v="0"/>
    <s v="publishing/radio &amp; podcasts"/>
    <n v="12.230769230769232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x v="9"/>
    <n v="1379826000"/>
    <d v="2013-09-22T05:00:00"/>
    <b v="0"/>
    <b v="0"/>
    <s v="theater/plays"/>
    <n v="163.98734177215189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x v="808"/>
    <n v="1497762000"/>
    <d v="2017-06-18T05:00:00"/>
    <b v="1"/>
    <b v="1"/>
    <s v="film &amp; video/documentary"/>
    <n v="162.98181818181817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x v="809"/>
    <n v="1304485200"/>
    <d v="2011-05-04T05:00:00"/>
    <b v="0"/>
    <b v="0"/>
    <s v="theater/plays"/>
    <n v="20.252747252747252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x v="444"/>
    <n v="1336885200"/>
    <d v="2012-05-13T05:00:00"/>
    <b v="0"/>
    <b v="0"/>
    <s v="games/video games"/>
    <n v="319.24083769633506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x v="384"/>
    <n v="1530421200"/>
    <d v="2018-07-01T05:00:00"/>
    <b v="0"/>
    <b v="1"/>
    <s v="theater/plays"/>
    <n v="478.94444444444446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x v="810"/>
    <n v="1421992800"/>
    <d v="2015-01-23T06:00:00"/>
    <b v="0"/>
    <b v="0"/>
    <s v="theater/plays"/>
    <n v="19.556634304207122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x v="811"/>
    <n v="1568178000"/>
    <d v="2019-09-11T05:00:00"/>
    <b v="1"/>
    <b v="0"/>
    <s v="technology/web"/>
    <n v="198.94827586206895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x v="812"/>
    <n v="1347944400"/>
    <d v="2012-09-18T05:00:00"/>
    <b v="1"/>
    <b v="0"/>
    <s v="film &amp; video/drama"/>
    <n v="7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x v="813"/>
    <n v="1558760400"/>
    <d v="2019-05-25T05:00:00"/>
    <b v="0"/>
    <b v="0"/>
    <s v="film &amp; video/drama"/>
    <n v="50.621082621082621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x v="814"/>
    <n v="1376629200"/>
    <d v="2013-08-16T05:00:00"/>
    <b v="0"/>
    <b v="0"/>
    <s v="theater/plays"/>
    <n v="57.4375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x v="80"/>
    <n v="1504760400"/>
    <d v="2017-09-07T05:00:00"/>
    <b v="0"/>
    <b v="0"/>
    <s v="film &amp; video/television"/>
    <n v="155.62827640984909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x v="815"/>
    <n v="1419660000"/>
    <d v="2014-12-27T06:00:00"/>
    <b v="0"/>
    <b v="0"/>
    <s v="photography/photography books"/>
    <n v="36.297297297297298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x v="816"/>
    <n v="1311310800"/>
    <d v="2011-07-22T05:00:00"/>
    <b v="0"/>
    <b v="1"/>
    <s v="film &amp; video/shorts"/>
    <n v="58.25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x v="474"/>
    <n v="1344315600"/>
    <d v="2012-08-07T05:00:00"/>
    <b v="0"/>
    <b v="0"/>
    <s v="publishing/radio &amp; podcasts"/>
    <n v="237.39473684210526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x v="817"/>
    <n v="1510725600"/>
    <d v="2017-11-15T06:00:00"/>
    <b v="0"/>
    <b v="1"/>
    <s v="theater/plays"/>
    <n v="58.75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x v="818"/>
    <n v="1551247200"/>
    <d v="2019-02-27T06:00:00"/>
    <b v="1"/>
    <b v="0"/>
    <s v="film &amp; video/animation"/>
    <n v="182.56603773584905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x v="819"/>
    <n v="1330236000"/>
    <d v="2012-02-26T06:00:00"/>
    <b v="0"/>
    <b v="0"/>
    <s v="technology/web"/>
    <n v="0.75436408977556113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x v="609"/>
    <n v="1545112800"/>
    <d v="2018-12-18T06:00:00"/>
    <b v="0"/>
    <b v="1"/>
    <s v="music/world music"/>
    <n v="175.95330739299609"/>
    <n v="40"/>
    <x v="1"/>
    <x v="21"/>
  </r>
  <r>
    <n v="923"/>
    <s v="Wise and Sons"/>
    <s v="Sharable discrete definition"/>
    <n v="1700"/>
    <n v="4044"/>
    <x v="1"/>
    <n v="40"/>
    <x v="1"/>
    <s v="USD"/>
    <n v="1279083600"/>
    <x v="547"/>
    <n v="1279170000"/>
    <d v="2010-07-15T05:00:00"/>
    <b v="0"/>
    <b v="0"/>
    <s v="theater/plays"/>
    <n v="237.88235294117646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x v="820"/>
    <n v="1573452000"/>
    <d v="2019-11-11T06:00:00"/>
    <b v="0"/>
    <b v="0"/>
    <s v="theater/plays"/>
    <n v="488.05076142131981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x v="821"/>
    <n v="1507093200"/>
    <d v="2017-10-04T05:00:00"/>
    <b v="0"/>
    <b v="0"/>
    <s v="theater/plays"/>
    <n v="224.06666666666669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x v="151"/>
    <n v="1463374800"/>
    <d v="2016-05-16T05:00:00"/>
    <b v="0"/>
    <b v="0"/>
    <s v="food/food trucks"/>
    <n v="18.126436781609197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x v="822"/>
    <n v="1344574800"/>
    <d v="2012-08-10T05:00:00"/>
    <b v="0"/>
    <b v="0"/>
    <s v="theater/plays"/>
    <n v="45.847222222222221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x v="823"/>
    <n v="1389074400"/>
    <d v="2014-01-07T06:00:00"/>
    <b v="0"/>
    <b v="0"/>
    <s v="technology/web"/>
    <n v="117.31541218637993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x v="824"/>
    <n v="1494997200"/>
    <d v="2017-05-17T05:00:00"/>
    <b v="0"/>
    <b v="0"/>
    <s v="theater/plays"/>
    <n v="217.30909090909088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x v="825"/>
    <n v="1425448800"/>
    <d v="2015-03-04T06:00:00"/>
    <b v="0"/>
    <b v="1"/>
    <s v="theater/plays"/>
    <n v="112.28571428571428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x v="826"/>
    <n v="1404104400"/>
    <d v="2014-06-30T05:00:00"/>
    <b v="0"/>
    <b v="1"/>
    <s v="theater/plays"/>
    <n v="72.51898734177216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x v="827"/>
    <n v="1394773200"/>
    <d v="2014-03-14T05:00:00"/>
    <b v="0"/>
    <b v="0"/>
    <s v="music/rock"/>
    <n v="212.30434782608697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x v="828"/>
    <n v="1366520400"/>
    <d v="2013-04-21T05:00:00"/>
    <b v="0"/>
    <b v="0"/>
    <s v="theater/plays"/>
    <n v="239.74657534246577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x v="829"/>
    <n v="1456639200"/>
    <d v="2016-02-28T06:00:00"/>
    <b v="0"/>
    <b v="0"/>
    <s v="theater/plays"/>
    <n v="181.9354838709677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x v="830"/>
    <n v="1438318800"/>
    <d v="2015-07-31T05:00:00"/>
    <b v="0"/>
    <b v="0"/>
    <s v="theater/plays"/>
    <n v="164.13114754098362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x v="831"/>
    <n v="1564030800"/>
    <d v="2019-07-25T05:00:00"/>
    <b v="1"/>
    <b v="0"/>
    <s v="theater/plays"/>
    <n v="1.637596899224806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x v="832"/>
    <n v="1449295200"/>
    <d v="2015-12-05T06:00:00"/>
    <b v="0"/>
    <b v="0"/>
    <s v="film &amp; video/documentary"/>
    <n v="49.64385964912281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x v="833"/>
    <n v="1531890000"/>
    <d v="2018-07-18T05:00:00"/>
    <b v="0"/>
    <b v="1"/>
    <s v="publishing/fiction"/>
    <n v="109.70652173913042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x v="834"/>
    <n v="1306213200"/>
    <d v="2011-05-24T05:00:00"/>
    <b v="0"/>
    <b v="1"/>
    <s v="games/video games"/>
    <n v="49.217948717948715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x v="835"/>
    <n v="1356242400"/>
    <d v="2012-12-23T06:00:00"/>
    <b v="0"/>
    <b v="0"/>
    <s v="technology/web"/>
    <n v="62.232323232323225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x v="836"/>
    <n v="1297576800"/>
    <d v="2011-02-13T06:00:00"/>
    <b v="1"/>
    <b v="0"/>
    <s v="theater/plays"/>
    <n v="13.05813953488372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x v="837"/>
    <n v="1296194400"/>
    <d v="2011-01-28T06:00:00"/>
    <b v="0"/>
    <b v="0"/>
    <s v="theater/plays"/>
    <n v="64.635416666666671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x v="219"/>
    <n v="1414558800"/>
    <d v="2014-10-29T05:00:00"/>
    <b v="0"/>
    <b v="0"/>
    <s v="food/food trucks"/>
    <n v="159.58666666666667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x v="365"/>
    <n v="1488348000"/>
    <d v="2017-03-01T06:00:00"/>
    <b v="0"/>
    <b v="0"/>
    <s v="photography/photography books"/>
    <n v="81.42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x v="838"/>
    <n v="1334898000"/>
    <d v="2012-04-20T05:00:00"/>
    <b v="1"/>
    <b v="0"/>
    <s v="photography/photography books"/>
    <n v="32.444767441860463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x v="839"/>
    <n v="1308373200"/>
    <d v="2011-06-18T05:00:00"/>
    <b v="0"/>
    <b v="0"/>
    <s v="theater/plays"/>
    <n v="9.9141184124918666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x v="840"/>
    <n v="1412312400"/>
    <d v="2014-10-03T05:00:00"/>
    <b v="0"/>
    <b v="0"/>
    <s v="theater/plays"/>
    <n v="26.694444444444443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x v="841"/>
    <n v="1419228000"/>
    <d v="2014-12-22T06:00:00"/>
    <b v="1"/>
    <b v="1"/>
    <s v="film &amp; video/documentary"/>
    <n v="62.957446808510639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x v="842"/>
    <n v="1430974800"/>
    <d v="2015-05-07T05:00:00"/>
    <b v="0"/>
    <b v="0"/>
    <s v="technology/web"/>
    <n v="161.35593220338984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x v="843"/>
    <n v="1555822800"/>
    <d v="2019-04-21T05:00:00"/>
    <b v="0"/>
    <b v="1"/>
    <s v="theater/plays"/>
    <n v="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x v="844"/>
    <n v="1482818400"/>
    <d v="2016-12-27T06:00:00"/>
    <b v="0"/>
    <b v="1"/>
    <s v="music/rock"/>
    <n v="1096.9379310344827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x v="845"/>
    <n v="1471928400"/>
    <d v="2016-08-23T05:00:00"/>
    <b v="0"/>
    <b v="0"/>
    <s v="film &amp; video/documentary"/>
    <n v="70.094158075601371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x v="846"/>
    <n v="1453701600"/>
    <d v="2016-01-25T06:00:00"/>
    <b v="0"/>
    <b v="1"/>
    <s v="film &amp; video/science fiction"/>
    <n v="60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x v="110"/>
    <n v="1350363600"/>
    <d v="2012-10-16T05:00:00"/>
    <b v="0"/>
    <b v="0"/>
    <s v="technology/web"/>
    <n v="367.0985915492958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x v="847"/>
    <n v="1353996000"/>
    <d v="2012-11-27T06:00:00"/>
    <b v="0"/>
    <b v="0"/>
    <s v="theater/plays"/>
    <n v="1109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x v="848"/>
    <n v="1451109600"/>
    <d v="2015-12-26T06:00:00"/>
    <b v="0"/>
    <b v="0"/>
    <s v="film &amp; video/science fiction"/>
    <n v="19.028784648187631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x v="849"/>
    <n v="1329631200"/>
    <d v="2012-02-19T06:00:00"/>
    <b v="0"/>
    <b v="0"/>
    <s v="theater/plays"/>
    <n v="126.8775510204081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x v="780"/>
    <n v="1278997200"/>
    <d v="2010-07-13T05:00:00"/>
    <b v="0"/>
    <b v="0"/>
    <s v="film &amp; video/animation"/>
    <n v="734.63636363636363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x v="140"/>
    <n v="1280120400"/>
    <d v="2010-07-26T05:00:00"/>
    <b v="0"/>
    <b v="0"/>
    <s v="publishing/translations"/>
    <n v="4.5731034482758623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x v="850"/>
    <n v="1458104400"/>
    <d v="2016-03-16T05:00:00"/>
    <b v="0"/>
    <b v="0"/>
    <s v="technology/web"/>
    <n v="85.054545454545448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x v="851"/>
    <n v="1298268000"/>
    <d v="2011-02-21T06:00:00"/>
    <b v="0"/>
    <b v="0"/>
    <s v="publishing/translations"/>
    <n v="119.29824561403508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x v="852"/>
    <n v="1386223200"/>
    <d v="2013-12-05T06:00:00"/>
    <b v="0"/>
    <b v="0"/>
    <s v="food/food trucks"/>
    <n v="296.02777777777777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x v="853"/>
    <n v="1299823200"/>
    <d v="2011-03-11T06:00:00"/>
    <b v="0"/>
    <b v="1"/>
    <s v="photography/photography books"/>
    <n v="84.694915254237287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x v="854"/>
    <n v="1431752400"/>
    <d v="2015-05-16T05:00:00"/>
    <b v="0"/>
    <b v="0"/>
    <s v="theater/plays"/>
    <n v="355.7837837837838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x v="67"/>
    <n v="1267855200"/>
    <d v="2010-03-06T06:00:00"/>
    <b v="0"/>
    <b v="0"/>
    <s v="music/rock"/>
    <n v="386.40909090909093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x v="855"/>
    <n v="1497675600"/>
    <d v="2017-06-17T05:00:00"/>
    <b v="0"/>
    <b v="0"/>
    <s v="theater/plays"/>
    <n v="792.23529411764707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x v="107"/>
    <n v="1336885200"/>
    <d v="2012-05-13T05:00:00"/>
    <b v="0"/>
    <b v="0"/>
    <s v="music/world music"/>
    <n v="137.03393665158373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x v="344"/>
    <n v="1295157600"/>
    <d v="2011-01-16T06:00:00"/>
    <b v="0"/>
    <b v="0"/>
    <s v="food/food trucks"/>
    <n v="338.20833333333337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x v="856"/>
    <n v="1577599200"/>
    <d v="2019-12-29T06:00:00"/>
    <b v="0"/>
    <b v="0"/>
    <s v="theater/plays"/>
    <n v="108.22784810126582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x v="857"/>
    <n v="1305003600"/>
    <d v="2011-05-10T05:00:00"/>
    <b v="0"/>
    <b v="0"/>
    <s v="theater/plays"/>
    <n v="60.757639620653315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x v="858"/>
    <n v="1381726800"/>
    <d v="2013-10-14T05:00:00"/>
    <b v="0"/>
    <b v="0"/>
    <s v="film &amp; video/television"/>
    <n v="27.725490196078432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x v="859"/>
    <n v="1402462800"/>
    <d v="2014-06-11T05:00:00"/>
    <b v="0"/>
    <b v="1"/>
    <s v="technology/web"/>
    <n v="228.393442622950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x v="860"/>
    <n v="1292133600"/>
    <d v="2010-12-12T06:00:00"/>
    <b v="0"/>
    <b v="1"/>
    <s v="theater/plays"/>
    <n v="21.615194054500414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x v="170"/>
    <n v="1368939600"/>
    <d v="2013-05-19T05:00:00"/>
    <b v="0"/>
    <b v="0"/>
    <s v="music/indie rock"/>
    <n v="373.875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x v="861"/>
    <n v="1452146400"/>
    <d v="2016-01-07T06:00:00"/>
    <b v="0"/>
    <b v="1"/>
    <s v="theater/plays"/>
    <n v="154.92592592592592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x v="862"/>
    <n v="1296712800"/>
    <d v="2011-02-03T06:00:00"/>
    <b v="0"/>
    <b v="1"/>
    <s v="theater/plays"/>
    <n v="322.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x v="863"/>
    <n v="1520748000"/>
    <d v="2018-03-11T06:00:00"/>
    <b v="0"/>
    <b v="0"/>
    <s v="food/food trucks"/>
    <n v="73.957142857142856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x v="864"/>
    <n v="1480831200"/>
    <d v="2016-12-04T06:00:00"/>
    <b v="0"/>
    <b v="0"/>
    <s v="games/video games"/>
    <n v="864.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x v="527"/>
    <n v="1426914000"/>
    <d v="2015-03-21T05:00:00"/>
    <b v="0"/>
    <b v="0"/>
    <s v="theater/plays"/>
    <n v="143.26245847176079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x v="865"/>
    <n v="1446616800"/>
    <d v="2015-11-04T06:00:00"/>
    <b v="1"/>
    <b v="0"/>
    <s v="publishing/nonfiction"/>
    <n v="40.281762295081968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x v="866"/>
    <n v="1517032800"/>
    <d v="2018-01-27T06:00:00"/>
    <b v="0"/>
    <b v="0"/>
    <s v="technology/web"/>
    <n v="178.22388059701493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x v="867"/>
    <n v="1311224400"/>
    <d v="2011-07-21T05:00:00"/>
    <b v="0"/>
    <b v="1"/>
    <s v="film &amp; video/documentary"/>
    <n v="84.930555555555557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x v="868"/>
    <n v="1566190800"/>
    <d v="2019-08-19T05:00:00"/>
    <b v="0"/>
    <b v="0"/>
    <s v="film &amp; video/documentary"/>
    <n v="145.93648334624322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x v="105"/>
    <n v="1570165200"/>
    <d v="2019-10-04T05:00:00"/>
    <b v="0"/>
    <b v="0"/>
    <s v="theater/plays"/>
    <n v="152.46153846153848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x v="481"/>
    <n v="1388556000"/>
    <d v="2014-01-01T06:00:00"/>
    <b v="0"/>
    <b v="1"/>
    <s v="music/rock"/>
    <n v="67.129542790152414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x v="253"/>
    <n v="1303189200"/>
    <d v="2011-04-19T05:00:00"/>
    <b v="0"/>
    <b v="0"/>
    <s v="music/rock"/>
    <n v="40.307692307692307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x v="869"/>
    <n v="1494478800"/>
    <d v="2017-05-11T05:00:00"/>
    <b v="0"/>
    <b v="0"/>
    <s v="film &amp; video/documentary"/>
    <n v="216.79032258064518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x v="864"/>
    <n v="1480744800"/>
    <d v="2016-12-03T06:00:00"/>
    <b v="0"/>
    <b v="0"/>
    <s v="publishing/radio &amp; podcasts"/>
    <n v="52.117021276595743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x v="843"/>
    <n v="1555822800"/>
    <d v="2019-04-21T05:00:00"/>
    <b v="0"/>
    <b v="0"/>
    <s v="publishing/translations"/>
    <n v="499.58333333333337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x v="289"/>
    <n v="1458882000"/>
    <d v="2016-03-25T05:00:00"/>
    <b v="0"/>
    <b v="1"/>
    <s v="film &amp; video/drama"/>
    <n v="87.679487179487182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x v="870"/>
    <n v="1411966800"/>
    <d v="2014-09-29T05:00:00"/>
    <b v="0"/>
    <b v="1"/>
    <s v="music/rock"/>
    <n v="113.17346938775511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x v="871"/>
    <n v="1526878800"/>
    <d v="2018-05-21T05:00:00"/>
    <b v="0"/>
    <b v="1"/>
    <s v="film &amp; video/drama"/>
    <n v="426.54838709677421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x v="872"/>
    <n v="1452405600"/>
    <d v="2016-01-10T06:00:00"/>
    <b v="0"/>
    <b v="1"/>
    <s v="photography/photography books"/>
    <n v="77.63265306122448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x v="873"/>
    <n v="1414040400"/>
    <d v="2014-10-23T05:00:00"/>
    <b v="0"/>
    <b v="1"/>
    <s v="publishing/translations"/>
    <n v="52.496810772501767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x v="874"/>
    <n v="1543816800"/>
    <d v="2018-12-03T06:00:00"/>
    <b v="0"/>
    <b v="1"/>
    <s v="food/food trucks"/>
    <n v="157.46762589928059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x v="875"/>
    <n v="1359698400"/>
    <d v="2013-02-01T06:00:00"/>
    <b v="0"/>
    <b v="0"/>
    <s v="theater/plays"/>
    <n v="72.939393939393938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x v="876"/>
    <n v="1390629600"/>
    <d v="2014-01-25T06:00:00"/>
    <b v="0"/>
    <b v="0"/>
    <s v="theater/plays"/>
    <n v="60.565789473684205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x v="877"/>
    <n v="1267077600"/>
    <d v="2010-02-25T06:00:00"/>
    <b v="0"/>
    <b v="1"/>
    <s v="music/indie rock"/>
    <n v="56.791291291291287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x v="878"/>
    <n v="1467781200"/>
    <d v="2016-07-06T05:00:00"/>
    <b v="0"/>
    <b v="0"/>
    <s v="food/food trucks"/>
    <n v="56.542754275427541"/>
    <n v="55.98841354723708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466391-E277-D24C-94FF-DEA5F4D96F08}" name="PivotTable2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showAll="0"/>
    <pivotField numFmtId="164"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formats count="8">
    <format dxfId="15">
      <pivotArea type="origin" dataOnly="0" labelOnly="1" outline="0" fieldPosition="0"/>
    </format>
    <format dxfId="14">
      <pivotArea field="5" type="button" dataOnly="0" labelOnly="1" outline="0" axis="axisCol" fieldPosition="0"/>
    </format>
    <format dxfId="13">
      <pivotArea type="topRight" dataOnly="0" labelOnly="1" outline="0" fieldPosition="0"/>
    </format>
    <format dxfId="12">
      <pivotArea field="18" type="button" dataOnly="0" labelOnly="1" outline="0" axis="axisRow" fieldPosition="0"/>
    </format>
    <format dxfId="11">
      <pivotArea dataOnly="0" labelOnly="1" fieldPosition="0">
        <references count="1">
          <reference field="5" count="0"/>
        </references>
      </pivotArea>
    </format>
    <format dxfId="10">
      <pivotArea dataOnly="0" labelOnly="1" grandCol="1" outline="0" fieldPosition="0"/>
    </format>
    <format dxfId="9">
      <pivotArea grandRow="1" outline="0" collapsedLevelsAreSubtotals="1" fieldPosition="0"/>
    </format>
    <format dxfId="8">
      <pivotArea dataOnly="0" labelOnly="1" grandRow="1" outline="0" fieldPosition="0"/>
    </format>
  </formats>
  <chartFormats count="4"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9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002E5F-74A6-2047-B7F0-684E3DB7B3E2}" name="PivotTable5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F29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/>
    <pivotField showAll="0"/>
    <pivotField numFmtId="14" showAll="0"/>
    <pivotField showAll="0"/>
    <pivotField showAll="0"/>
    <pivotField showAll="0"/>
    <pivotField showAll="0"/>
    <pivotField numFmtId="164" showAll="0"/>
    <pivotField showAll="0"/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 defaultSubtotal="0"/>
    <pivotField showAll="0" defaultSubtotal="0"/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formats count="8">
    <format dxfId="7">
      <pivotArea type="origin" dataOnly="0" labelOnly="1" outline="0" fieldPosition="0"/>
    </format>
    <format dxfId="6">
      <pivotArea field="5" type="button" dataOnly="0" labelOnly="1" outline="0" axis="axisCol" fieldPosition="0"/>
    </format>
    <format dxfId="5">
      <pivotArea type="topRight" dataOnly="0" labelOnly="1" outline="0" fieldPosition="0"/>
    </format>
    <format dxfId="4">
      <pivotArea field="19" type="button" dataOnly="0" labelOnly="1" outline="0" axis="axisRow" fieldPosition="0"/>
    </format>
    <format dxfId="3">
      <pivotArea dataOnly="0" labelOnly="1" fieldPosition="0">
        <references count="1">
          <reference field="5" count="0"/>
        </references>
      </pivotArea>
    </format>
    <format dxfId="2">
      <pivotArea dataOnly="0" labelOnly="1" grandCol="1" outline="0" fieldPosition="0"/>
    </format>
    <format dxfId="1">
      <pivotArea grandRow="1" outline="0" collapsedLevelsAreSubtotals="1" fieldPosition="0"/>
    </format>
    <format dxfId="0">
      <pivotArea dataOnly="0" labelOnly="1" grandRow="1" outline="0" fieldPosition="0"/>
    </format>
  </formats>
  <chartFormats count="1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D2921D-8CD8-2045-9DBB-BE072B39E095}" name="PivotTable4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showAll="0"/>
    <pivotField numFmtId="164"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5" subtotal="count" baseField="0" baseItem="0"/>
  </dataFields>
  <formats count="8">
    <format dxfId="23">
      <pivotArea type="origin" dataOnly="0" labelOnly="1" outline="0" fieldPosition="0"/>
    </format>
    <format dxfId="22">
      <pivotArea field="5" type="button" dataOnly="0" labelOnly="1" outline="0" axis="axisCol" fieldPosition="0"/>
    </format>
    <format dxfId="21">
      <pivotArea type="topRight" dataOnly="0" labelOnly="1" outline="0" fieldPosition="0"/>
    </format>
    <format dxfId="20">
      <pivotArea field="10" type="button" dataOnly="0" labelOnly="1" outline="0" axis="axisRow" fieldPosition="0"/>
    </format>
    <format dxfId="19">
      <pivotArea dataOnly="0" labelOnly="1" fieldPosition="0">
        <references count="1">
          <reference field="5" count="0"/>
        </references>
      </pivotArea>
    </format>
    <format dxfId="18">
      <pivotArea dataOnly="0" labelOnly="1" grandCol="1" outline="0" fieldPosition="0"/>
    </format>
    <format dxfId="17">
      <pivotArea grandRow="1" outline="0" collapsedLevelsAreSubtotals="1" fieldPosition="0"/>
    </format>
    <format dxfId="16">
      <pivotArea dataOnly="0" labelOnly="1" grandRow="1" outline="0" fieldPosition="0"/>
    </format>
  </format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2D2FD7-85E0-5A44-8256-F939DA2CF10A}" name="Table1" displayName="Table1" ref="A1:R566" totalsRowShown="0">
  <autoFilter ref="A1:R566" xr:uid="{C32D2FD7-85E0-5A44-8256-F939DA2CF10A}"/>
  <tableColumns count="18">
    <tableColumn id="1" xr3:uid="{4386CD96-D712-E94B-9ED5-459DA79F0412}" name="id"/>
    <tableColumn id="2" xr3:uid="{67F35BCC-DC4C-9341-B37D-F824C9F48B42}" name="name"/>
    <tableColumn id="3" xr3:uid="{EA8D1468-CE8E-7347-9F84-C9BD172D0491}" name="blurb"/>
    <tableColumn id="4" xr3:uid="{6566B23F-93D1-D140-B6DD-A7050B7CB199}" name="goal"/>
    <tableColumn id="5" xr3:uid="{DE68D13B-A006-784D-8183-34E9F1F05B95}" name="pledged"/>
    <tableColumn id="6" xr3:uid="{7385FC04-78C6-0049-AEB2-19EB7CE930AA}" name="outcome"/>
    <tableColumn id="7" xr3:uid="{4BA589AF-4076-D249-A71D-863DC0AEBBCB}" name="backers_count"/>
    <tableColumn id="8" xr3:uid="{F8DB09F4-6C77-4946-9020-D754E0E2AB96}" name="country"/>
    <tableColumn id="9" xr3:uid="{D2EF6CAF-B798-9D4B-A525-72BE042E10C6}" name="currency"/>
    <tableColumn id="10" xr3:uid="{3B9F9B67-34BB-9E4A-8D29-41A57718E04B}" name="launched_at"/>
    <tableColumn id="11" xr3:uid="{6397C126-F558-154D-850F-B06A4AD7FDA9}" name="deadline"/>
    <tableColumn id="12" xr3:uid="{2DF56A91-C207-F14A-9EA2-AB4C06D558AE}" name="staff_pick"/>
    <tableColumn id="13" xr3:uid="{6B1E6AE0-FE25-5B40-85AF-04D44D5BAAF6}" name="spotlight"/>
    <tableColumn id="14" xr3:uid="{63E3C0D2-2BC5-C74A-8587-A9CEA664156D}" name="category &amp; sub-category"/>
    <tableColumn id="15" xr3:uid="{AA6E5B69-1B9A-CE4C-BBEB-91CE1925BD50}" name="percent funded"/>
    <tableColumn id="16" xr3:uid="{26E6D5D7-B8B3-494B-9A98-63224BD8AF60}" name="average donation"/>
    <tableColumn id="17" xr3:uid="{161F8EB9-CFE0-154A-8A48-6BCD311EF0AE}" name="parent category"/>
    <tableColumn id="18" xr3:uid="{2A2413DB-D2DA-FF46-BABE-DFA26D714B67}" name="sub-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T1001"/>
  <sheetViews>
    <sheetView topLeftCell="J1" workbookViewId="0">
      <selection activeCell="L2" sqref="L2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2" customWidth="1"/>
    <col min="7" max="7" width="13" bestFit="1" customWidth="1"/>
    <col min="10" max="10" width="11.1640625" bestFit="1" customWidth="1"/>
    <col min="11" max="11" width="21.6640625" style="7" customWidth="1"/>
    <col min="12" max="12" width="11.1640625" bestFit="1" customWidth="1"/>
    <col min="13" max="13" width="20.5" style="7" customWidth="1"/>
    <col min="16" max="16" width="28" bestFit="1" customWidth="1"/>
    <col min="17" max="17" width="14.33203125" style="3" customWidth="1"/>
    <col min="18" max="18" width="17.83203125" style="5" customWidth="1"/>
    <col min="19" max="19" width="15" customWidth="1"/>
    <col min="20" max="20" width="12.6640625" customWidth="1"/>
  </cols>
  <sheetData>
    <row r="1" spans="1:20" s="1" customFormat="1" ht="17" x14ac:dyDescent="0.2">
      <c r="A1" s="17" t="s">
        <v>2027</v>
      </c>
      <c r="B1" s="17" t="s">
        <v>0</v>
      </c>
      <c r="C1" s="21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8" t="s">
        <v>2071</v>
      </c>
      <c r="L1" s="17" t="s">
        <v>9</v>
      </c>
      <c r="M1" s="18" t="s">
        <v>2072</v>
      </c>
      <c r="N1" s="17" t="s">
        <v>10</v>
      </c>
      <c r="O1" s="17" t="s">
        <v>11</v>
      </c>
      <c r="P1" s="17" t="s">
        <v>2028</v>
      </c>
      <c r="Q1" s="19" t="s">
        <v>2029</v>
      </c>
      <c r="R1" s="20" t="s">
        <v>2065</v>
      </c>
      <c r="S1" s="17" t="s">
        <v>2063</v>
      </c>
      <c r="T1" s="17" t="s">
        <v>2064</v>
      </c>
    </row>
    <row r="2" spans="1:20" ht="17" x14ac:dyDescent="0.2">
      <c r="A2">
        <v>0</v>
      </c>
      <c r="B2" t="s">
        <v>12</v>
      </c>
      <c r="C2" s="2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 s="7">
        <f>(((J2/60)/60)/24)+DATE(1970,1,1)</f>
        <v>42336.25</v>
      </c>
      <c r="L2">
        <v>1450159200</v>
      </c>
      <c r="M2" s="7">
        <f>(((L2/60)/60)/24)+DATE(1970,1,1)</f>
        <v>42353.25</v>
      </c>
      <c r="N2" t="b">
        <v>0</v>
      </c>
      <c r="O2" t="b">
        <v>0</v>
      </c>
      <c r="P2" t="s">
        <v>17</v>
      </c>
      <c r="Q2" s="3">
        <f>(E2/D2)*100</f>
        <v>0</v>
      </c>
      <c r="R2" s="5">
        <f>IFERROR(E2/G2, 0)</f>
        <v>0</v>
      </c>
      <c r="S2" t="s">
        <v>2030</v>
      </c>
      <c r="T2" t="s">
        <v>2031</v>
      </c>
    </row>
    <row r="3" spans="1:20" ht="17" x14ac:dyDescent="0.2">
      <c r="A3">
        <v>1</v>
      </c>
      <c r="B3" t="s">
        <v>18</v>
      </c>
      <c r="C3" s="2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 s="7">
        <f t="shared" ref="K3:K66" si="0">(((J3/60)/60)/24)+DATE(1970,1,1)</f>
        <v>41870.208333333336</v>
      </c>
      <c r="L3">
        <v>1408597200</v>
      </c>
      <c r="M3" s="7">
        <f>(((L3/60)/60)/24)+DATE(1970,1,1)</f>
        <v>41872.208333333336</v>
      </c>
      <c r="N3" t="b">
        <v>0</v>
      </c>
      <c r="O3" t="b">
        <v>1</v>
      </c>
      <c r="P3" t="s">
        <v>23</v>
      </c>
      <c r="Q3" s="3">
        <f t="shared" ref="Q3:Q66" si="1">(E3/D3)*100</f>
        <v>1040</v>
      </c>
      <c r="R3" s="5">
        <f t="shared" ref="R3:R66" si="2">IFERROR(E3/G3, 0)</f>
        <v>92.151898734177209</v>
      </c>
      <c r="S3" t="s">
        <v>2032</v>
      </c>
      <c r="T3" t="s">
        <v>2033</v>
      </c>
    </row>
    <row r="4" spans="1:20" ht="34" x14ac:dyDescent="0.2">
      <c r="A4">
        <v>2</v>
      </c>
      <c r="B4" t="s">
        <v>24</v>
      </c>
      <c r="C4" s="2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 s="7">
        <f t="shared" si="0"/>
        <v>41595.25</v>
      </c>
      <c r="L4">
        <v>1384840800</v>
      </c>
      <c r="M4" s="7">
        <f t="shared" ref="M4:M67" si="3">(((L4/60)/60)/24)+DATE(1970,1,1)</f>
        <v>41597.25</v>
      </c>
      <c r="N4" t="b">
        <v>0</v>
      </c>
      <c r="O4" t="b">
        <v>0</v>
      </c>
      <c r="P4" t="s">
        <v>28</v>
      </c>
      <c r="Q4" s="4">
        <f t="shared" si="1"/>
        <v>131.4787822878229</v>
      </c>
      <c r="R4" s="5">
        <f t="shared" si="2"/>
        <v>100.01614035087719</v>
      </c>
      <c r="S4" t="s">
        <v>2034</v>
      </c>
      <c r="T4" t="s">
        <v>2035</v>
      </c>
    </row>
    <row r="5" spans="1:20" ht="34" x14ac:dyDescent="0.2">
      <c r="A5">
        <v>3</v>
      </c>
      <c r="B5" t="s">
        <v>29</v>
      </c>
      <c r="C5" s="2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 s="7">
        <f t="shared" si="0"/>
        <v>43688.208333333328</v>
      </c>
      <c r="L5">
        <v>1568955600</v>
      </c>
      <c r="M5" s="7">
        <f t="shared" si="3"/>
        <v>43728.208333333328</v>
      </c>
      <c r="N5" t="b">
        <v>0</v>
      </c>
      <c r="O5" t="b">
        <v>0</v>
      </c>
      <c r="P5" t="s">
        <v>23</v>
      </c>
      <c r="Q5" s="4">
        <f t="shared" si="1"/>
        <v>58.976190476190467</v>
      </c>
      <c r="R5" s="5">
        <f t="shared" si="2"/>
        <v>103.20833333333333</v>
      </c>
      <c r="S5" t="s">
        <v>2032</v>
      </c>
      <c r="T5" t="s">
        <v>2033</v>
      </c>
    </row>
    <row r="6" spans="1:20" ht="17" x14ac:dyDescent="0.2">
      <c r="A6">
        <v>4</v>
      </c>
      <c r="B6" t="s">
        <v>31</v>
      </c>
      <c r="C6" s="2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 s="7">
        <f t="shared" si="0"/>
        <v>43485.25</v>
      </c>
      <c r="L6">
        <v>1548309600</v>
      </c>
      <c r="M6" s="7">
        <f t="shared" si="3"/>
        <v>43489.25</v>
      </c>
      <c r="N6" t="b">
        <v>0</v>
      </c>
      <c r="O6" t="b">
        <v>0</v>
      </c>
      <c r="P6" t="s">
        <v>33</v>
      </c>
      <c r="Q6" s="4">
        <f t="shared" si="1"/>
        <v>69.276315789473685</v>
      </c>
      <c r="R6" s="5">
        <f t="shared" si="2"/>
        <v>99.339622641509436</v>
      </c>
      <c r="S6" t="s">
        <v>2036</v>
      </c>
      <c r="T6" t="s">
        <v>2037</v>
      </c>
    </row>
    <row r="7" spans="1:20" ht="17" x14ac:dyDescent="0.2">
      <c r="A7">
        <v>5</v>
      </c>
      <c r="B7" t="s">
        <v>34</v>
      </c>
      <c r="C7" s="2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 s="7">
        <f t="shared" si="0"/>
        <v>41149.208333333336</v>
      </c>
      <c r="L7">
        <v>1347080400</v>
      </c>
      <c r="M7" s="7">
        <f t="shared" si="3"/>
        <v>41160.208333333336</v>
      </c>
      <c r="N7" t="b">
        <v>0</v>
      </c>
      <c r="O7" t="b">
        <v>0</v>
      </c>
      <c r="P7" t="s">
        <v>33</v>
      </c>
      <c r="Q7" s="4">
        <f t="shared" si="1"/>
        <v>173.61842105263159</v>
      </c>
      <c r="R7" s="5">
        <f t="shared" si="2"/>
        <v>75.833333333333329</v>
      </c>
      <c r="S7" t="s">
        <v>2036</v>
      </c>
      <c r="T7" t="s">
        <v>2037</v>
      </c>
    </row>
    <row r="8" spans="1:20" ht="17" x14ac:dyDescent="0.2">
      <c r="A8">
        <v>6</v>
      </c>
      <c r="B8" t="s">
        <v>38</v>
      </c>
      <c r="C8" s="2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 s="7">
        <f t="shared" si="0"/>
        <v>42991.208333333328</v>
      </c>
      <c r="L8">
        <v>1505365200</v>
      </c>
      <c r="M8" s="7">
        <f t="shared" si="3"/>
        <v>42992.208333333328</v>
      </c>
      <c r="N8" t="b">
        <v>0</v>
      </c>
      <c r="O8" t="b">
        <v>0</v>
      </c>
      <c r="P8" t="s">
        <v>42</v>
      </c>
      <c r="Q8" s="4">
        <f t="shared" si="1"/>
        <v>20.961538461538463</v>
      </c>
      <c r="R8" s="5">
        <f t="shared" si="2"/>
        <v>60.555555555555557</v>
      </c>
      <c r="S8" t="s">
        <v>2038</v>
      </c>
      <c r="T8" t="s">
        <v>2039</v>
      </c>
    </row>
    <row r="9" spans="1:20" ht="17" x14ac:dyDescent="0.2">
      <c r="A9">
        <v>7</v>
      </c>
      <c r="B9" t="s">
        <v>43</v>
      </c>
      <c r="C9" s="2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 s="7">
        <f t="shared" si="0"/>
        <v>42229.208333333328</v>
      </c>
      <c r="L9">
        <v>1439614800</v>
      </c>
      <c r="M9" s="7">
        <f t="shared" si="3"/>
        <v>42231.208333333328</v>
      </c>
      <c r="N9" t="b">
        <v>0</v>
      </c>
      <c r="O9" t="b">
        <v>0</v>
      </c>
      <c r="P9" t="s">
        <v>33</v>
      </c>
      <c r="Q9" s="4">
        <f t="shared" si="1"/>
        <v>327.57777777777778</v>
      </c>
      <c r="R9" s="5">
        <f t="shared" si="2"/>
        <v>64.93832599118943</v>
      </c>
      <c r="S9" t="s">
        <v>2036</v>
      </c>
      <c r="T9" t="s">
        <v>2037</v>
      </c>
    </row>
    <row r="10" spans="1:20" ht="17" x14ac:dyDescent="0.2">
      <c r="A10">
        <v>8</v>
      </c>
      <c r="B10" t="s">
        <v>45</v>
      </c>
      <c r="C10" s="2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 s="7">
        <f t="shared" si="0"/>
        <v>40399.208333333336</v>
      </c>
      <c r="L10">
        <v>1281502800</v>
      </c>
      <c r="M10" s="7">
        <f t="shared" si="3"/>
        <v>40401.208333333336</v>
      </c>
      <c r="N10" t="b">
        <v>0</v>
      </c>
      <c r="O10" t="b">
        <v>0</v>
      </c>
      <c r="P10" t="s">
        <v>33</v>
      </c>
      <c r="Q10" s="4">
        <f t="shared" si="1"/>
        <v>19.932788374205266</v>
      </c>
      <c r="R10" s="5">
        <f t="shared" si="2"/>
        <v>30.997175141242938</v>
      </c>
      <c r="S10" t="s">
        <v>2036</v>
      </c>
      <c r="T10" t="s">
        <v>2037</v>
      </c>
    </row>
    <row r="11" spans="1:20" ht="17" x14ac:dyDescent="0.2">
      <c r="A11">
        <v>9</v>
      </c>
      <c r="B11" t="s">
        <v>48</v>
      </c>
      <c r="C11" s="2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 s="7">
        <f t="shared" si="0"/>
        <v>41536.208333333336</v>
      </c>
      <c r="L11">
        <v>1383804000</v>
      </c>
      <c r="M11" s="7">
        <f t="shared" si="3"/>
        <v>41585.25</v>
      </c>
      <c r="N11" t="b">
        <v>0</v>
      </c>
      <c r="O11" t="b">
        <v>0</v>
      </c>
      <c r="P11" t="s">
        <v>50</v>
      </c>
      <c r="Q11" s="4">
        <f t="shared" si="1"/>
        <v>51.741935483870968</v>
      </c>
      <c r="R11" s="5">
        <f t="shared" si="2"/>
        <v>72.909090909090907</v>
      </c>
      <c r="S11" t="s">
        <v>2032</v>
      </c>
      <c r="T11" t="s">
        <v>2040</v>
      </c>
    </row>
    <row r="12" spans="1:20" ht="17" x14ac:dyDescent="0.2">
      <c r="A12">
        <v>10</v>
      </c>
      <c r="B12" t="s">
        <v>51</v>
      </c>
      <c r="C12" s="2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 s="7">
        <f t="shared" si="0"/>
        <v>40404.208333333336</v>
      </c>
      <c r="L12">
        <v>1285909200</v>
      </c>
      <c r="M12" s="7">
        <f t="shared" si="3"/>
        <v>40452.208333333336</v>
      </c>
      <c r="N12" t="b">
        <v>0</v>
      </c>
      <c r="O12" t="b">
        <v>0</v>
      </c>
      <c r="P12" t="s">
        <v>53</v>
      </c>
      <c r="Q12" s="4">
        <f t="shared" si="1"/>
        <v>266.11538461538464</v>
      </c>
      <c r="R12" s="5">
        <f t="shared" si="2"/>
        <v>62.9</v>
      </c>
      <c r="S12" t="s">
        <v>2038</v>
      </c>
      <c r="T12" t="s">
        <v>2041</v>
      </c>
    </row>
    <row r="13" spans="1:20" ht="34" x14ac:dyDescent="0.2">
      <c r="A13">
        <v>11</v>
      </c>
      <c r="B13" t="s">
        <v>54</v>
      </c>
      <c r="C13" s="2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 s="7">
        <f t="shared" si="0"/>
        <v>40442.208333333336</v>
      </c>
      <c r="L13">
        <v>1285563600</v>
      </c>
      <c r="M13" s="7">
        <f t="shared" si="3"/>
        <v>40448.208333333336</v>
      </c>
      <c r="N13" t="b">
        <v>0</v>
      </c>
      <c r="O13" t="b">
        <v>1</v>
      </c>
      <c r="P13" t="s">
        <v>33</v>
      </c>
      <c r="Q13" s="4">
        <f t="shared" si="1"/>
        <v>48.095238095238095</v>
      </c>
      <c r="R13" s="5">
        <f t="shared" si="2"/>
        <v>112.22222222222223</v>
      </c>
      <c r="S13" t="s">
        <v>2036</v>
      </c>
      <c r="T13" t="s">
        <v>2037</v>
      </c>
    </row>
    <row r="14" spans="1:20" ht="17" x14ac:dyDescent="0.2">
      <c r="A14">
        <v>12</v>
      </c>
      <c r="B14" t="s">
        <v>56</v>
      </c>
      <c r="C14" s="2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 s="7">
        <f t="shared" si="0"/>
        <v>43760.208333333328</v>
      </c>
      <c r="L14">
        <v>1572411600</v>
      </c>
      <c r="M14" s="7">
        <f t="shared" si="3"/>
        <v>43768.208333333328</v>
      </c>
      <c r="N14" t="b">
        <v>0</v>
      </c>
      <c r="O14" t="b">
        <v>0</v>
      </c>
      <c r="P14" t="s">
        <v>53</v>
      </c>
      <c r="Q14" s="4">
        <f t="shared" si="1"/>
        <v>89.349206349206341</v>
      </c>
      <c r="R14" s="5">
        <f t="shared" si="2"/>
        <v>102.34545454545454</v>
      </c>
      <c r="S14" t="s">
        <v>2038</v>
      </c>
      <c r="T14" t="s">
        <v>2041</v>
      </c>
    </row>
    <row r="15" spans="1:20" ht="34" x14ac:dyDescent="0.2">
      <c r="A15">
        <v>13</v>
      </c>
      <c r="B15" t="s">
        <v>58</v>
      </c>
      <c r="C15" s="2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 s="7">
        <f t="shared" si="0"/>
        <v>42532.208333333328</v>
      </c>
      <c r="L15">
        <v>1466658000</v>
      </c>
      <c r="M15" s="7">
        <f t="shared" si="3"/>
        <v>42544.208333333328</v>
      </c>
      <c r="N15" t="b">
        <v>0</v>
      </c>
      <c r="O15" t="b">
        <v>0</v>
      </c>
      <c r="P15" t="s">
        <v>60</v>
      </c>
      <c r="Q15" s="4">
        <f t="shared" si="1"/>
        <v>245.11904761904765</v>
      </c>
      <c r="R15" s="5">
        <f t="shared" si="2"/>
        <v>105.05102040816327</v>
      </c>
      <c r="S15" t="s">
        <v>2032</v>
      </c>
      <c r="T15" t="s">
        <v>2042</v>
      </c>
    </row>
    <row r="16" spans="1:20" ht="17" x14ac:dyDescent="0.2">
      <c r="A16">
        <v>14</v>
      </c>
      <c r="B16" t="s">
        <v>61</v>
      </c>
      <c r="C16" s="2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 s="7">
        <f t="shared" si="0"/>
        <v>40974.25</v>
      </c>
      <c r="L16">
        <v>1333342800</v>
      </c>
      <c r="M16" s="7">
        <f t="shared" si="3"/>
        <v>41001.208333333336</v>
      </c>
      <c r="N16" t="b">
        <v>0</v>
      </c>
      <c r="O16" t="b">
        <v>0</v>
      </c>
      <c r="P16" t="s">
        <v>60</v>
      </c>
      <c r="Q16" s="4">
        <f t="shared" si="1"/>
        <v>66.769503546099301</v>
      </c>
      <c r="R16" s="5">
        <f t="shared" si="2"/>
        <v>94.144999999999996</v>
      </c>
      <c r="S16" t="s">
        <v>2032</v>
      </c>
      <c r="T16" t="s">
        <v>2042</v>
      </c>
    </row>
    <row r="17" spans="1:20" ht="17" x14ac:dyDescent="0.2">
      <c r="A17">
        <v>15</v>
      </c>
      <c r="B17" t="s">
        <v>63</v>
      </c>
      <c r="C17" s="2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 s="7">
        <f t="shared" si="0"/>
        <v>43809.25</v>
      </c>
      <c r="L17">
        <v>1576303200</v>
      </c>
      <c r="M17" s="7">
        <f t="shared" si="3"/>
        <v>43813.25</v>
      </c>
      <c r="N17" t="b">
        <v>0</v>
      </c>
      <c r="O17" t="b">
        <v>0</v>
      </c>
      <c r="P17" t="s">
        <v>65</v>
      </c>
      <c r="Q17" s="4">
        <f t="shared" si="1"/>
        <v>47.307881773399011</v>
      </c>
      <c r="R17" s="5">
        <f t="shared" si="2"/>
        <v>84.986725663716811</v>
      </c>
      <c r="S17" t="s">
        <v>2034</v>
      </c>
      <c r="T17" t="s">
        <v>2043</v>
      </c>
    </row>
    <row r="18" spans="1:20" ht="17" x14ac:dyDescent="0.2">
      <c r="A18">
        <v>16</v>
      </c>
      <c r="B18" t="s">
        <v>66</v>
      </c>
      <c r="C18" s="2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 s="7">
        <f t="shared" si="0"/>
        <v>41661.25</v>
      </c>
      <c r="L18">
        <v>1392271200</v>
      </c>
      <c r="M18" s="7">
        <f t="shared" si="3"/>
        <v>41683.25</v>
      </c>
      <c r="N18" t="b">
        <v>0</v>
      </c>
      <c r="O18" t="b">
        <v>0</v>
      </c>
      <c r="P18" t="s">
        <v>68</v>
      </c>
      <c r="Q18" s="4">
        <f t="shared" si="1"/>
        <v>649.47058823529414</v>
      </c>
      <c r="R18" s="5">
        <f t="shared" si="2"/>
        <v>110.41</v>
      </c>
      <c r="S18" t="s">
        <v>2044</v>
      </c>
      <c r="T18" t="s">
        <v>2045</v>
      </c>
    </row>
    <row r="19" spans="1:20" ht="17" x14ac:dyDescent="0.2">
      <c r="A19">
        <v>17</v>
      </c>
      <c r="B19" t="s">
        <v>69</v>
      </c>
      <c r="C19" s="2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 s="7">
        <f t="shared" si="0"/>
        <v>40555.25</v>
      </c>
      <c r="L19">
        <v>1294898400</v>
      </c>
      <c r="M19" s="7">
        <f t="shared" si="3"/>
        <v>40556.25</v>
      </c>
      <c r="N19" t="b">
        <v>0</v>
      </c>
      <c r="O19" t="b">
        <v>0</v>
      </c>
      <c r="P19" t="s">
        <v>71</v>
      </c>
      <c r="Q19" s="4">
        <f t="shared" si="1"/>
        <v>159.39125295508273</v>
      </c>
      <c r="R19" s="5">
        <f t="shared" si="2"/>
        <v>107.96236989591674</v>
      </c>
      <c r="S19" t="s">
        <v>2038</v>
      </c>
      <c r="T19" t="s">
        <v>2046</v>
      </c>
    </row>
    <row r="20" spans="1:20" ht="17" x14ac:dyDescent="0.2">
      <c r="A20">
        <v>18</v>
      </c>
      <c r="B20" t="s">
        <v>72</v>
      </c>
      <c r="C20" s="2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 s="7">
        <f t="shared" si="0"/>
        <v>43351.208333333328</v>
      </c>
      <c r="L20">
        <v>1537074000</v>
      </c>
      <c r="M20" s="7">
        <f t="shared" si="3"/>
        <v>43359.208333333328</v>
      </c>
      <c r="N20" t="b">
        <v>0</v>
      </c>
      <c r="O20" t="b">
        <v>0</v>
      </c>
      <c r="P20" t="s">
        <v>33</v>
      </c>
      <c r="Q20" s="4">
        <f t="shared" si="1"/>
        <v>66.912087912087912</v>
      </c>
      <c r="R20" s="5">
        <f t="shared" si="2"/>
        <v>45.103703703703701</v>
      </c>
      <c r="S20" t="s">
        <v>2036</v>
      </c>
      <c r="T20" t="s">
        <v>2037</v>
      </c>
    </row>
    <row r="21" spans="1:20" ht="17" x14ac:dyDescent="0.2">
      <c r="A21">
        <v>19</v>
      </c>
      <c r="B21" t="s">
        <v>75</v>
      </c>
      <c r="C21" s="2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 s="7">
        <f t="shared" si="0"/>
        <v>43528.25</v>
      </c>
      <c r="L21">
        <v>1553490000</v>
      </c>
      <c r="M21" s="7">
        <f t="shared" si="3"/>
        <v>43549.208333333328</v>
      </c>
      <c r="N21" t="b">
        <v>0</v>
      </c>
      <c r="O21" t="b">
        <v>1</v>
      </c>
      <c r="P21" t="s">
        <v>33</v>
      </c>
      <c r="Q21" s="4">
        <f t="shared" si="1"/>
        <v>48.529600000000002</v>
      </c>
      <c r="R21" s="5">
        <f t="shared" si="2"/>
        <v>45.001483679525222</v>
      </c>
      <c r="S21" t="s">
        <v>2036</v>
      </c>
      <c r="T21" t="s">
        <v>2037</v>
      </c>
    </row>
    <row r="22" spans="1:20" ht="17" x14ac:dyDescent="0.2">
      <c r="A22">
        <v>20</v>
      </c>
      <c r="B22" t="s">
        <v>77</v>
      </c>
      <c r="C22" s="2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 s="7">
        <f t="shared" si="0"/>
        <v>41848.208333333336</v>
      </c>
      <c r="L22">
        <v>1406523600</v>
      </c>
      <c r="M22" s="7">
        <f t="shared" si="3"/>
        <v>41848.208333333336</v>
      </c>
      <c r="N22" t="b">
        <v>0</v>
      </c>
      <c r="O22" t="b">
        <v>0</v>
      </c>
      <c r="P22" t="s">
        <v>53</v>
      </c>
      <c r="Q22" s="4">
        <f t="shared" si="1"/>
        <v>112.24279210925646</v>
      </c>
      <c r="R22" s="5">
        <f t="shared" si="2"/>
        <v>105.97134670487107</v>
      </c>
      <c r="S22" t="s">
        <v>2038</v>
      </c>
      <c r="T22" t="s">
        <v>2041</v>
      </c>
    </row>
    <row r="23" spans="1:20" ht="17" x14ac:dyDescent="0.2">
      <c r="A23">
        <v>21</v>
      </c>
      <c r="B23" t="s">
        <v>79</v>
      </c>
      <c r="C23" s="2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 s="7">
        <f t="shared" si="0"/>
        <v>40770.208333333336</v>
      </c>
      <c r="L23">
        <v>1316322000</v>
      </c>
      <c r="M23" s="7">
        <f t="shared" si="3"/>
        <v>40804.208333333336</v>
      </c>
      <c r="N23" t="b">
        <v>0</v>
      </c>
      <c r="O23" t="b">
        <v>0</v>
      </c>
      <c r="P23" t="s">
        <v>33</v>
      </c>
      <c r="Q23" s="4">
        <f t="shared" si="1"/>
        <v>40.992553191489364</v>
      </c>
      <c r="R23" s="5">
        <f t="shared" si="2"/>
        <v>69.055555555555557</v>
      </c>
      <c r="S23" t="s">
        <v>2036</v>
      </c>
      <c r="T23" t="s">
        <v>2037</v>
      </c>
    </row>
    <row r="24" spans="1:20" ht="17" x14ac:dyDescent="0.2">
      <c r="A24">
        <v>22</v>
      </c>
      <c r="B24" t="s">
        <v>81</v>
      </c>
      <c r="C24" s="2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 s="7">
        <f t="shared" si="0"/>
        <v>43193.208333333328</v>
      </c>
      <c r="L24">
        <v>1524027600</v>
      </c>
      <c r="M24" s="7">
        <f t="shared" si="3"/>
        <v>43208.208333333328</v>
      </c>
      <c r="N24" t="b">
        <v>0</v>
      </c>
      <c r="O24" t="b">
        <v>0</v>
      </c>
      <c r="P24" t="s">
        <v>33</v>
      </c>
      <c r="Q24" s="4">
        <f t="shared" si="1"/>
        <v>128.07106598984771</v>
      </c>
      <c r="R24" s="5">
        <f t="shared" si="2"/>
        <v>85.044943820224717</v>
      </c>
      <c r="S24" t="s">
        <v>2036</v>
      </c>
      <c r="T24" t="s">
        <v>2037</v>
      </c>
    </row>
    <row r="25" spans="1:20" ht="17" x14ac:dyDescent="0.2">
      <c r="A25">
        <v>23</v>
      </c>
      <c r="B25" t="s">
        <v>83</v>
      </c>
      <c r="C25" s="2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 s="7">
        <f t="shared" si="0"/>
        <v>43510.25</v>
      </c>
      <c r="L25">
        <v>1554699600</v>
      </c>
      <c r="M25" s="7">
        <f t="shared" si="3"/>
        <v>43563.208333333328</v>
      </c>
      <c r="N25" t="b">
        <v>0</v>
      </c>
      <c r="O25" t="b">
        <v>0</v>
      </c>
      <c r="P25" t="s">
        <v>42</v>
      </c>
      <c r="Q25" s="4">
        <f t="shared" si="1"/>
        <v>332.04444444444448</v>
      </c>
      <c r="R25" s="5">
        <f t="shared" si="2"/>
        <v>105.22535211267606</v>
      </c>
      <c r="S25" t="s">
        <v>2038</v>
      </c>
      <c r="T25" t="s">
        <v>2039</v>
      </c>
    </row>
    <row r="26" spans="1:20" ht="17" x14ac:dyDescent="0.2">
      <c r="A26">
        <v>24</v>
      </c>
      <c r="B26" t="s">
        <v>85</v>
      </c>
      <c r="C26" s="2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 s="7">
        <f t="shared" si="0"/>
        <v>41811.208333333336</v>
      </c>
      <c r="L26">
        <v>1403499600</v>
      </c>
      <c r="M26" s="7">
        <f t="shared" si="3"/>
        <v>41813.208333333336</v>
      </c>
      <c r="N26" t="b">
        <v>0</v>
      </c>
      <c r="O26" t="b">
        <v>0</v>
      </c>
      <c r="P26" t="s">
        <v>65</v>
      </c>
      <c r="Q26" s="4">
        <f t="shared" si="1"/>
        <v>112.83225108225108</v>
      </c>
      <c r="R26" s="5">
        <f t="shared" si="2"/>
        <v>39.003741114852225</v>
      </c>
      <c r="S26" t="s">
        <v>2034</v>
      </c>
      <c r="T26" t="s">
        <v>2043</v>
      </c>
    </row>
    <row r="27" spans="1:20" ht="17" x14ac:dyDescent="0.2">
      <c r="A27">
        <v>25</v>
      </c>
      <c r="B27" t="s">
        <v>87</v>
      </c>
      <c r="C27" s="2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 s="7">
        <f t="shared" si="0"/>
        <v>40681.208333333336</v>
      </c>
      <c r="L27">
        <v>1307422800</v>
      </c>
      <c r="M27" s="7">
        <f t="shared" si="3"/>
        <v>40701.208333333336</v>
      </c>
      <c r="N27" t="b">
        <v>0</v>
      </c>
      <c r="O27" t="b">
        <v>1</v>
      </c>
      <c r="P27" t="s">
        <v>89</v>
      </c>
      <c r="Q27" s="4">
        <f t="shared" si="1"/>
        <v>216.43636363636364</v>
      </c>
      <c r="R27" s="5">
        <f t="shared" si="2"/>
        <v>73.030674846625772</v>
      </c>
      <c r="S27" t="s">
        <v>2047</v>
      </c>
      <c r="T27" t="s">
        <v>2048</v>
      </c>
    </row>
    <row r="28" spans="1:20" ht="17" x14ac:dyDescent="0.2">
      <c r="A28">
        <v>26</v>
      </c>
      <c r="B28" t="s">
        <v>90</v>
      </c>
      <c r="C28" s="2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 s="7">
        <f t="shared" si="0"/>
        <v>43312.208333333328</v>
      </c>
      <c r="L28">
        <v>1535346000</v>
      </c>
      <c r="M28" s="7">
        <f t="shared" si="3"/>
        <v>43339.208333333328</v>
      </c>
      <c r="N28" t="b">
        <v>0</v>
      </c>
      <c r="O28" t="b">
        <v>0</v>
      </c>
      <c r="P28" t="s">
        <v>33</v>
      </c>
      <c r="Q28" s="4">
        <f t="shared" si="1"/>
        <v>48.199069767441863</v>
      </c>
      <c r="R28" s="5">
        <f t="shared" si="2"/>
        <v>35.009459459459457</v>
      </c>
      <c r="S28" t="s">
        <v>2036</v>
      </c>
      <c r="T28" t="s">
        <v>2037</v>
      </c>
    </row>
    <row r="29" spans="1:20" ht="17" x14ac:dyDescent="0.2">
      <c r="A29">
        <v>27</v>
      </c>
      <c r="B29" t="s">
        <v>92</v>
      </c>
      <c r="C29" s="2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 s="7">
        <f t="shared" si="0"/>
        <v>42280.208333333328</v>
      </c>
      <c r="L29">
        <v>1444539600</v>
      </c>
      <c r="M29" s="7">
        <f t="shared" si="3"/>
        <v>42288.208333333328</v>
      </c>
      <c r="N29" t="b">
        <v>0</v>
      </c>
      <c r="O29" t="b">
        <v>0</v>
      </c>
      <c r="P29" t="s">
        <v>23</v>
      </c>
      <c r="Q29" s="4">
        <f t="shared" si="1"/>
        <v>79.95</v>
      </c>
      <c r="R29" s="5">
        <f t="shared" si="2"/>
        <v>106.6</v>
      </c>
      <c r="S29" t="s">
        <v>2032</v>
      </c>
      <c r="T29" t="s">
        <v>2033</v>
      </c>
    </row>
    <row r="30" spans="1:20" ht="17" x14ac:dyDescent="0.2">
      <c r="A30">
        <v>28</v>
      </c>
      <c r="B30" t="s">
        <v>94</v>
      </c>
      <c r="C30" s="2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 s="7">
        <f t="shared" si="0"/>
        <v>40218.25</v>
      </c>
      <c r="L30">
        <v>1267682400</v>
      </c>
      <c r="M30" s="7">
        <f t="shared" si="3"/>
        <v>40241.25</v>
      </c>
      <c r="N30" t="b">
        <v>0</v>
      </c>
      <c r="O30" t="b">
        <v>1</v>
      </c>
      <c r="P30" t="s">
        <v>33</v>
      </c>
      <c r="Q30" s="4">
        <f t="shared" si="1"/>
        <v>105.22553516819573</v>
      </c>
      <c r="R30" s="5">
        <f t="shared" si="2"/>
        <v>61.997747747747745</v>
      </c>
      <c r="S30" t="s">
        <v>2036</v>
      </c>
      <c r="T30" t="s">
        <v>2037</v>
      </c>
    </row>
    <row r="31" spans="1:20" ht="17" x14ac:dyDescent="0.2">
      <c r="A31">
        <v>29</v>
      </c>
      <c r="B31" t="s">
        <v>96</v>
      </c>
      <c r="C31" s="2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 s="7">
        <f t="shared" si="0"/>
        <v>43301.208333333328</v>
      </c>
      <c r="L31">
        <v>1535518800</v>
      </c>
      <c r="M31" s="7">
        <f t="shared" si="3"/>
        <v>43341.208333333328</v>
      </c>
      <c r="N31" t="b">
        <v>0</v>
      </c>
      <c r="O31" t="b">
        <v>0</v>
      </c>
      <c r="P31" t="s">
        <v>100</v>
      </c>
      <c r="Q31" s="4">
        <f t="shared" si="1"/>
        <v>328.89978213507629</v>
      </c>
      <c r="R31" s="5">
        <f t="shared" si="2"/>
        <v>94.000622665006233</v>
      </c>
      <c r="S31" t="s">
        <v>2038</v>
      </c>
      <c r="T31" t="s">
        <v>2049</v>
      </c>
    </row>
    <row r="32" spans="1:20" ht="17" x14ac:dyDescent="0.2">
      <c r="A32">
        <v>30</v>
      </c>
      <c r="B32" t="s">
        <v>101</v>
      </c>
      <c r="C32" s="2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 s="7">
        <f t="shared" si="0"/>
        <v>43609.208333333328</v>
      </c>
      <c r="L32">
        <v>1559106000</v>
      </c>
      <c r="M32" s="7">
        <f t="shared" si="3"/>
        <v>43614.208333333328</v>
      </c>
      <c r="N32" t="b">
        <v>0</v>
      </c>
      <c r="O32" t="b">
        <v>0</v>
      </c>
      <c r="P32" t="s">
        <v>71</v>
      </c>
      <c r="Q32" s="4">
        <f t="shared" si="1"/>
        <v>160.61111111111111</v>
      </c>
      <c r="R32" s="5">
        <f t="shared" si="2"/>
        <v>112.05426356589147</v>
      </c>
      <c r="S32" t="s">
        <v>2038</v>
      </c>
      <c r="T32" t="s">
        <v>2046</v>
      </c>
    </row>
    <row r="33" spans="1:20" ht="17" x14ac:dyDescent="0.2">
      <c r="A33">
        <v>31</v>
      </c>
      <c r="B33" t="s">
        <v>103</v>
      </c>
      <c r="C33" s="2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 s="7">
        <f t="shared" si="0"/>
        <v>42374.25</v>
      </c>
      <c r="L33">
        <v>1454392800</v>
      </c>
      <c r="M33" s="7">
        <f t="shared" si="3"/>
        <v>42402.25</v>
      </c>
      <c r="N33" t="b">
        <v>0</v>
      </c>
      <c r="O33" t="b">
        <v>0</v>
      </c>
      <c r="P33" t="s">
        <v>89</v>
      </c>
      <c r="Q33" s="4">
        <f t="shared" si="1"/>
        <v>310</v>
      </c>
      <c r="R33" s="5">
        <f t="shared" si="2"/>
        <v>48.008849557522126</v>
      </c>
      <c r="S33" t="s">
        <v>2047</v>
      </c>
      <c r="T33" t="s">
        <v>2048</v>
      </c>
    </row>
    <row r="34" spans="1:20" ht="17" x14ac:dyDescent="0.2">
      <c r="A34">
        <v>32</v>
      </c>
      <c r="B34" t="s">
        <v>105</v>
      </c>
      <c r="C34" s="2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 s="7">
        <f t="shared" si="0"/>
        <v>43110.25</v>
      </c>
      <c r="L34">
        <v>1517896800</v>
      </c>
      <c r="M34" s="7">
        <f t="shared" si="3"/>
        <v>43137.25</v>
      </c>
      <c r="N34" t="b">
        <v>0</v>
      </c>
      <c r="O34" t="b">
        <v>0</v>
      </c>
      <c r="P34" t="s">
        <v>42</v>
      </c>
      <c r="Q34" s="4">
        <f t="shared" si="1"/>
        <v>86.807920792079202</v>
      </c>
      <c r="R34" s="5">
        <f t="shared" si="2"/>
        <v>38.004334633723452</v>
      </c>
      <c r="S34" t="s">
        <v>2038</v>
      </c>
      <c r="T34" t="s">
        <v>2039</v>
      </c>
    </row>
    <row r="35" spans="1:20" ht="17" x14ac:dyDescent="0.2">
      <c r="A35">
        <v>33</v>
      </c>
      <c r="B35" t="s">
        <v>109</v>
      </c>
      <c r="C35" s="2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 s="7">
        <f t="shared" si="0"/>
        <v>41917.208333333336</v>
      </c>
      <c r="L35">
        <v>1415685600</v>
      </c>
      <c r="M35" s="7">
        <f t="shared" si="3"/>
        <v>41954.25</v>
      </c>
      <c r="N35" t="b">
        <v>0</v>
      </c>
      <c r="O35" t="b">
        <v>0</v>
      </c>
      <c r="P35" t="s">
        <v>33</v>
      </c>
      <c r="Q35" s="4">
        <f t="shared" si="1"/>
        <v>377.82071713147411</v>
      </c>
      <c r="R35" s="5">
        <f t="shared" si="2"/>
        <v>35.000184535892231</v>
      </c>
      <c r="S35" t="s">
        <v>2036</v>
      </c>
      <c r="T35" t="s">
        <v>2037</v>
      </c>
    </row>
    <row r="36" spans="1:20" ht="34" x14ac:dyDescent="0.2">
      <c r="A36">
        <v>34</v>
      </c>
      <c r="B36" t="s">
        <v>111</v>
      </c>
      <c r="C36" s="2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 s="7">
        <f t="shared" si="0"/>
        <v>42817.208333333328</v>
      </c>
      <c r="L36">
        <v>1490677200</v>
      </c>
      <c r="M36" s="7">
        <f t="shared" si="3"/>
        <v>42822.208333333328</v>
      </c>
      <c r="N36" t="b">
        <v>0</v>
      </c>
      <c r="O36" t="b">
        <v>0</v>
      </c>
      <c r="P36" t="s">
        <v>42</v>
      </c>
      <c r="Q36" s="4">
        <f t="shared" si="1"/>
        <v>150.80645161290323</v>
      </c>
      <c r="R36" s="5">
        <f t="shared" si="2"/>
        <v>85</v>
      </c>
      <c r="S36" t="s">
        <v>2038</v>
      </c>
      <c r="T36" t="s">
        <v>2039</v>
      </c>
    </row>
    <row r="37" spans="1:20" ht="17" x14ac:dyDescent="0.2">
      <c r="A37">
        <v>35</v>
      </c>
      <c r="B37" t="s">
        <v>113</v>
      </c>
      <c r="C37" s="2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 s="7">
        <f t="shared" si="0"/>
        <v>43484.25</v>
      </c>
      <c r="L37">
        <v>1551506400</v>
      </c>
      <c r="M37" s="7">
        <f t="shared" si="3"/>
        <v>43526.25</v>
      </c>
      <c r="N37" t="b">
        <v>0</v>
      </c>
      <c r="O37" t="b">
        <v>1</v>
      </c>
      <c r="P37" t="s">
        <v>53</v>
      </c>
      <c r="Q37" s="4">
        <f t="shared" si="1"/>
        <v>150.30119521912351</v>
      </c>
      <c r="R37" s="5">
        <f t="shared" si="2"/>
        <v>95.993893129770996</v>
      </c>
      <c r="S37" t="s">
        <v>2038</v>
      </c>
      <c r="T37" t="s">
        <v>2041</v>
      </c>
    </row>
    <row r="38" spans="1:20" ht="17" x14ac:dyDescent="0.2">
      <c r="A38">
        <v>36</v>
      </c>
      <c r="B38" t="s">
        <v>115</v>
      </c>
      <c r="C38" s="2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 s="7">
        <f t="shared" si="0"/>
        <v>40600.25</v>
      </c>
      <c r="L38">
        <v>1300856400</v>
      </c>
      <c r="M38" s="7">
        <f t="shared" si="3"/>
        <v>40625.208333333336</v>
      </c>
      <c r="N38" t="b">
        <v>0</v>
      </c>
      <c r="O38" t="b">
        <v>0</v>
      </c>
      <c r="P38" t="s">
        <v>33</v>
      </c>
      <c r="Q38" s="4">
        <f t="shared" si="1"/>
        <v>157.28571428571431</v>
      </c>
      <c r="R38" s="5">
        <f t="shared" si="2"/>
        <v>68.8125</v>
      </c>
      <c r="S38" t="s">
        <v>2036</v>
      </c>
      <c r="T38" t="s">
        <v>2037</v>
      </c>
    </row>
    <row r="39" spans="1:20" ht="34" x14ac:dyDescent="0.2">
      <c r="A39">
        <v>37</v>
      </c>
      <c r="B39" t="s">
        <v>117</v>
      </c>
      <c r="C39" s="2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 s="7">
        <f t="shared" si="0"/>
        <v>43744.208333333328</v>
      </c>
      <c r="L39">
        <v>1573192800</v>
      </c>
      <c r="M39" s="7">
        <f t="shared" si="3"/>
        <v>43777.25</v>
      </c>
      <c r="N39" t="b">
        <v>0</v>
      </c>
      <c r="O39" t="b">
        <v>1</v>
      </c>
      <c r="P39" t="s">
        <v>119</v>
      </c>
      <c r="Q39" s="4">
        <f t="shared" si="1"/>
        <v>139.98765432098764</v>
      </c>
      <c r="R39" s="5">
        <f t="shared" si="2"/>
        <v>105.97196261682242</v>
      </c>
      <c r="S39" t="s">
        <v>2044</v>
      </c>
      <c r="T39" t="s">
        <v>2050</v>
      </c>
    </row>
    <row r="40" spans="1:20" ht="17" x14ac:dyDescent="0.2">
      <c r="A40">
        <v>38</v>
      </c>
      <c r="B40" t="s">
        <v>120</v>
      </c>
      <c r="C40" s="2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 s="7">
        <f t="shared" si="0"/>
        <v>40469.208333333336</v>
      </c>
      <c r="L40">
        <v>1287810000</v>
      </c>
      <c r="M40" s="7">
        <f t="shared" si="3"/>
        <v>40474.208333333336</v>
      </c>
      <c r="N40" t="b">
        <v>0</v>
      </c>
      <c r="O40" t="b">
        <v>0</v>
      </c>
      <c r="P40" t="s">
        <v>122</v>
      </c>
      <c r="Q40" s="4">
        <f t="shared" si="1"/>
        <v>325.32258064516128</v>
      </c>
      <c r="R40" s="5">
        <f t="shared" si="2"/>
        <v>75.261194029850742</v>
      </c>
      <c r="S40" t="s">
        <v>2051</v>
      </c>
      <c r="T40" t="s">
        <v>2052</v>
      </c>
    </row>
    <row r="41" spans="1:20" ht="17" x14ac:dyDescent="0.2">
      <c r="A41">
        <v>39</v>
      </c>
      <c r="B41" t="s">
        <v>123</v>
      </c>
      <c r="C41" s="2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 s="7">
        <f t="shared" si="0"/>
        <v>41330.25</v>
      </c>
      <c r="L41">
        <v>1362978000</v>
      </c>
      <c r="M41" s="7">
        <f t="shared" si="3"/>
        <v>41344.208333333336</v>
      </c>
      <c r="N41" t="b">
        <v>0</v>
      </c>
      <c r="O41" t="b">
        <v>0</v>
      </c>
      <c r="P41" t="s">
        <v>33</v>
      </c>
      <c r="Q41" s="4">
        <f t="shared" si="1"/>
        <v>50.777777777777779</v>
      </c>
      <c r="R41" s="5">
        <f t="shared" si="2"/>
        <v>57.125</v>
      </c>
      <c r="S41" t="s">
        <v>2036</v>
      </c>
      <c r="T41" t="s">
        <v>2037</v>
      </c>
    </row>
    <row r="42" spans="1:20" ht="17" x14ac:dyDescent="0.2">
      <c r="A42">
        <v>40</v>
      </c>
      <c r="B42" t="s">
        <v>125</v>
      </c>
      <c r="C42" s="2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 s="7">
        <f t="shared" si="0"/>
        <v>40334.208333333336</v>
      </c>
      <c r="L42">
        <v>1277355600</v>
      </c>
      <c r="M42" s="7">
        <f t="shared" si="3"/>
        <v>40353.208333333336</v>
      </c>
      <c r="N42" t="b">
        <v>0</v>
      </c>
      <c r="O42" t="b">
        <v>1</v>
      </c>
      <c r="P42" t="s">
        <v>65</v>
      </c>
      <c r="Q42" s="4">
        <f t="shared" si="1"/>
        <v>169.06818181818181</v>
      </c>
      <c r="R42" s="5">
        <f t="shared" si="2"/>
        <v>75.141414141414145</v>
      </c>
      <c r="S42" t="s">
        <v>2034</v>
      </c>
      <c r="T42" t="s">
        <v>2043</v>
      </c>
    </row>
    <row r="43" spans="1:20" ht="17" x14ac:dyDescent="0.2">
      <c r="A43">
        <v>41</v>
      </c>
      <c r="B43" t="s">
        <v>127</v>
      </c>
      <c r="C43" s="2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 s="7">
        <f t="shared" si="0"/>
        <v>41156.208333333336</v>
      </c>
      <c r="L43">
        <v>1348981200</v>
      </c>
      <c r="M43" s="7">
        <f t="shared" si="3"/>
        <v>41182.208333333336</v>
      </c>
      <c r="N43" t="b">
        <v>0</v>
      </c>
      <c r="O43" t="b">
        <v>1</v>
      </c>
      <c r="P43" t="s">
        <v>23</v>
      </c>
      <c r="Q43" s="4">
        <f t="shared" si="1"/>
        <v>212.92857142857144</v>
      </c>
      <c r="R43" s="5">
        <f t="shared" si="2"/>
        <v>107.42342342342343</v>
      </c>
      <c r="S43" t="s">
        <v>2032</v>
      </c>
      <c r="T43" t="s">
        <v>2033</v>
      </c>
    </row>
    <row r="44" spans="1:20" ht="17" x14ac:dyDescent="0.2">
      <c r="A44">
        <v>42</v>
      </c>
      <c r="B44" t="s">
        <v>129</v>
      </c>
      <c r="C44" s="2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 s="7">
        <f t="shared" si="0"/>
        <v>40728.208333333336</v>
      </c>
      <c r="L44">
        <v>1310533200</v>
      </c>
      <c r="M44" s="7">
        <f t="shared" si="3"/>
        <v>40737.208333333336</v>
      </c>
      <c r="N44" t="b">
        <v>0</v>
      </c>
      <c r="O44" t="b">
        <v>0</v>
      </c>
      <c r="P44" t="s">
        <v>17</v>
      </c>
      <c r="Q44" s="4">
        <f t="shared" si="1"/>
        <v>443.94444444444446</v>
      </c>
      <c r="R44" s="5">
        <f t="shared" si="2"/>
        <v>35.995495495495497</v>
      </c>
      <c r="S44" t="s">
        <v>2030</v>
      </c>
      <c r="T44" t="s">
        <v>2031</v>
      </c>
    </row>
    <row r="45" spans="1:20" ht="17" x14ac:dyDescent="0.2">
      <c r="A45">
        <v>43</v>
      </c>
      <c r="B45" t="s">
        <v>131</v>
      </c>
      <c r="C45" s="2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 s="7">
        <f t="shared" si="0"/>
        <v>41844.208333333336</v>
      </c>
      <c r="L45">
        <v>1407560400</v>
      </c>
      <c r="M45" s="7">
        <f t="shared" si="3"/>
        <v>41860.208333333336</v>
      </c>
      <c r="N45" t="b">
        <v>0</v>
      </c>
      <c r="O45" t="b">
        <v>0</v>
      </c>
      <c r="P45" t="s">
        <v>133</v>
      </c>
      <c r="Q45" s="4">
        <f t="shared" si="1"/>
        <v>185.9390243902439</v>
      </c>
      <c r="R45" s="5">
        <f t="shared" si="2"/>
        <v>26.998873148744366</v>
      </c>
      <c r="S45" t="s">
        <v>2044</v>
      </c>
      <c r="T45" t="s">
        <v>2053</v>
      </c>
    </row>
    <row r="46" spans="1:20" ht="17" x14ac:dyDescent="0.2">
      <c r="A46">
        <v>44</v>
      </c>
      <c r="B46" t="s">
        <v>134</v>
      </c>
      <c r="C46" s="2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 s="7">
        <f t="shared" si="0"/>
        <v>43541.208333333328</v>
      </c>
      <c r="L46">
        <v>1552885200</v>
      </c>
      <c r="M46" s="7">
        <f t="shared" si="3"/>
        <v>43542.208333333328</v>
      </c>
      <c r="N46" t="b">
        <v>0</v>
      </c>
      <c r="O46" t="b">
        <v>0</v>
      </c>
      <c r="P46" t="s">
        <v>119</v>
      </c>
      <c r="Q46" s="4">
        <f t="shared" si="1"/>
        <v>658.8125</v>
      </c>
      <c r="R46" s="5">
        <f t="shared" si="2"/>
        <v>107.56122448979592</v>
      </c>
      <c r="S46" t="s">
        <v>2044</v>
      </c>
      <c r="T46" t="s">
        <v>2050</v>
      </c>
    </row>
    <row r="47" spans="1:20" ht="34" x14ac:dyDescent="0.2">
      <c r="A47">
        <v>45</v>
      </c>
      <c r="B47" t="s">
        <v>136</v>
      </c>
      <c r="C47" s="2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 s="7">
        <f t="shared" si="0"/>
        <v>42676.208333333328</v>
      </c>
      <c r="L47">
        <v>1479362400</v>
      </c>
      <c r="M47" s="7">
        <f t="shared" si="3"/>
        <v>42691.25</v>
      </c>
      <c r="N47" t="b">
        <v>0</v>
      </c>
      <c r="O47" t="b">
        <v>1</v>
      </c>
      <c r="P47" t="s">
        <v>33</v>
      </c>
      <c r="Q47" s="4">
        <f t="shared" si="1"/>
        <v>47.684210526315788</v>
      </c>
      <c r="R47" s="5">
        <f t="shared" si="2"/>
        <v>94.375</v>
      </c>
      <c r="S47" t="s">
        <v>2036</v>
      </c>
      <c r="T47" t="s">
        <v>2037</v>
      </c>
    </row>
    <row r="48" spans="1:20" ht="17" x14ac:dyDescent="0.2">
      <c r="A48">
        <v>46</v>
      </c>
      <c r="B48" t="s">
        <v>138</v>
      </c>
      <c r="C48" s="2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 s="7">
        <f t="shared" si="0"/>
        <v>40367.208333333336</v>
      </c>
      <c r="L48">
        <v>1280552400</v>
      </c>
      <c r="M48" s="7">
        <f t="shared" si="3"/>
        <v>40390.208333333336</v>
      </c>
      <c r="N48" t="b">
        <v>0</v>
      </c>
      <c r="O48" t="b">
        <v>0</v>
      </c>
      <c r="P48" t="s">
        <v>23</v>
      </c>
      <c r="Q48" s="4">
        <f t="shared" si="1"/>
        <v>114.78378378378378</v>
      </c>
      <c r="R48" s="5">
        <f t="shared" si="2"/>
        <v>46.163043478260867</v>
      </c>
      <c r="S48" t="s">
        <v>2032</v>
      </c>
      <c r="T48" t="s">
        <v>2033</v>
      </c>
    </row>
    <row r="49" spans="1:20" ht="17" x14ac:dyDescent="0.2">
      <c r="A49">
        <v>47</v>
      </c>
      <c r="B49" t="s">
        <v>140</v>
      </c>
      <c r="C49" s="2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 s="7">
        <f t="shared" si="0"/>
        <v>41727.208333333336</v>
      </c>
      <c r="L49">
        <v>1398661200</v>
      </c>
      <c r="M49" s="7">
        <f t="shared" si="3"/>
        <v>41757.208333333336</v>
      </c>
      <c r="N49" t="b">
        <v>0</v>
      </c>
      <c r="O49" t="b">
        <v>0</v>
      </c>
      <c r="P49" t="s">
        <v>33</v>
      </c>
      <c r="Q49" s="4">
        <f t="shared" si="1"/>
        <v>475.26666666666665</v>
      </c>
      <c r="R49" s="5">
        <f t="shared" si="2"/>
        <v>47.845637583892618</v>
      </c>
      <c r="S49" t="s">
        <v>2036</v>
      </c>
      <c r="T49" t="s">
        <v>2037</v>
      </c>
    </row>
    <row r="50" spans="1:20" ht="17" x14ac:dyDescent="0.2">
      <c r="A50">
        <v>48</v>
      </c>
      <c r="B50" t="s">
        <v>142</v>
      </c>
      <c r="C50" s="2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 s="7">
        <f t="shared" si="0"/>
        <v>42180.208333333328</v>
      </c>
      <c r="L50">
        <v>1436245200</v>
      </c>
      <c r="M50" s="7">
        <f t="shared" si="3"/>
        <v>42192.208333333328</v>
      </c>
      <c r="N50" t="b">
        <v>0</v>
      </c>
      <c r="O50" t="b">
        <v>0</v>
      </c>
      <c r="P50" t="s">
        <v>33</v>
      </c>
      <c r="Q50" s="4">
        <f t="shared" si="1"/>
        <v>386.97297297297297</v>
      </c>
      <c r="R50" s="5">
        <f t="shared" si="2"/>
        <v>53.007815713698065</v>
      </c>
      <c r="S50" t="s">
        <v>2036</v>
      </c>
      <c r="T50" t="s">
        <v>2037</v>
      </c>
    </row>
    <row r="51" spans="1:20" ht="17" x14ac:dyDescent="0.2">
      <c r="A51">
        <v>49</v>
      </c>
      <c r="B51" t="s">
        <v>144</v>
      </c>
      <c r="C51" s="2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 s="7">
        <f t="shared" si="0"/>
        <v>43758.208333333328</v>
      </c>
      <c r="L51">
        <v>1575439200</v>
      </c>
      <c r="M51" s="7">
        <f t="shared" si="3"/>
        <v>43803.25</v>
      </c>
      <c r="N51" t="b">
        <v>0</v>
      </c>
      <c r="O51" t="b">
        <v>0</v>
      </c>
      <c r="P51" t="s">
        <v>23</v>
      </c>
      <c r="Q51" s="4">
        <f t="shared" si="1"/>
        <v>189.625</v>
      </c>
      <c r="R51" s="5">
        <f t="shared" si="2"/>
        <v>45.059405940594061</v>
      </c>
      <c r="S51" t="s">
        <v>2032</v>
      </c>
      <c r="T51" t="s">
        <v>2033</v>
      </c>
    </row>
    <row r="52" spans="1:20" ht="34" x14ac:dyDescent="0.2">
      <c r="A52">
        <v>50</v>
      </c>
      <c r="B52" t="s">
        <v>146</v>
      </c>
      <c r="C52" s="2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 s="7">
        <f t="shared" si="0"/>
        <v>41487.208333333336</v>
      </c>
      <c r="L52">
        <v>1377752400</v>
      </c>
      <c r="M52" s="7">
        <f t="shared" si="3"/>
        <v>41515.208333333336</v>
      </c>
      <c r="N52" t="b">
        <v>0</v>
      </c>
      <c r="O52" t="b">
        <v>0</v>
      </c>
      <c r="P52" t="s">
        <v>148</v>
      </c>
      <c r="Q52" s="4">
        <f t="shared" si="1"/>
        <v>2</v>
      </c>
      <c r="R52" s="5">
        <f t="shared" si="2"/>
        <v>2</v>
      </c>
      <c r="S52" t="s">
        <v>2032</v>
      </c>
      <c r="T52" t="s">
        <v>2054</v>
      </c>
    </row>
    <row r="53" spans="1:20" ht="17" x14ac:dyDescent="0.2">
      <c r="A53">
        <v>51</v>
      </c>
      <c r="B53" t="s">
        <v>149</v>
      </c>
      <c r="C53" s="2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 s="7">
        <f t="shared" si="0"/>
        <v>40995.208333333336</v>
      </c>
      <c r="L53">
        <v>1334206800</v>
      </c>
      <c r="M53" s="7">
        <f t="shared" si="3"/>
        <v>41011.208333333336</v>
      </c>
      <c r="N53" t="b">
        <v>0</v>
      </c>
      <c r="O53" t="b">
        <v>1</v>
      </c>
      <c r="P53" t="s">
        <v>65</v>
      </c>
      <c r="Q53" s="4">
        <f t="shared" si="1"/>
        <v>91.867805186590772</v>
      </c>
      <c r="R53" s="5">
        <f t="shared" si="2"/>
        <v>99.006816632583508</v>
      </c>
      <c r="S53" t="s">
        <v>2034</v>
      </c>
      <c r="T53" t="s">
        <v>2043</v>
      </c>
    </row>
    <row r="54" spans="1:20" ht="17" x14ac:dyDescent="0.2">
      <c r="A54">
        <v>52</v>
      </c>
      <c r="B54" t="s">
        <v>151</v>
      </c>
      <c r="C54" s="2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 s="7">
        <f t="shared" si="0"/>
        <v>40436.208333333336</v>
      </c>
      <c r="L54">
        <v>1284872400</v>
      </c>
      <c r="M54" s="7">
        <f t="shared" si="3"/>
        <v>40440.208333333336</v>
      </c>
      <c r="N54" t="b">
        <v>0</v>
      </c>
      <c r="O54" t="b">
        <v>0</v>
      </c>
      <c r="P54" t="s">
        <v>33</v>
      </c>
      <c r="Q54" s="4">
        <f t="shared" si="1"/>
        <v>34.152777777777779</v>
      </c>
      <c r="R54" s="5">
        <f t="shared" si="2"/>
        <v>32.786666666666669</v>
      </c>
      <c r="S54" t="s">
        <v>2036</v>
      </c>
      <c r="T54" t="s">
        <v>2037</v>
      </c>
    </row>
    <row r="55" spans="1:20" ht="17" x14ac:dyDescent="0.2">
      <c r="A55">
        <v>53</v>
      </c>
      <c r="B55" t="s">
        <v>153</v>
      </c>
      <c r="C55" s="2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 s="7">
        <f t="shared" si="0"/>
        <v>41779.208333333336</v>
      </c>
      <c r="L55">
        <v>1403931600</v>
      </c>
      <c r="M55" s="7">
        <f t="shared" si="3"/>
        <v>41818.208333333336</v>
      </c>
      <c r="N55" t="b">
        <v>0</v>
      </c>
      <c r="O55" t="b">
        <v>0</v>
      </c>
      <c r="P55" t="s">
        <v>53</v>
      </c>
      <c r="Q55" s="4">
        <f t="shared" si="1"/>
        <v>140.40909090909091</v>
      </c>
      <c r="R55" s="5">
        <f t="shared" si="2"/>
        <v>59.119617224880386</v>
      </c>
      <c r="S55" t="s">
        <v>2038</v>
      </c>
      <c r="T55" t="s">
        <v>2041</v>
      </c>
    </row>
    <row r="56" spans="1:20" ht="34" x14ac:dyDescent="0.2">
      <c r="A56">
        <v>54</v>
      </c>
      <c r="B56" t="s">
        <v>155</v>
      </c>
      <c r="C56" s="2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 s="7">
        <f t="shared" si="0"/>
        <v>43170.25</v>
      </c>
      <c r="L56">
        <v>1521262800</v>
      </c>
      <c r="M56" s="7">
        <f t="shared" si="3"/>
        <v>43176.208333333328</v>
      </c>
      <c r="N56" t="b">
        <v>0</v>
      </c>
      <c r="O56" t="b">
        <v>0</v>
      </c>
      <c r="P56" t="s">
        <v>65</v>
      </c>
      <c r="Q56" s="4">
        <f t="shared" si="1"/>
        <v>89.86666666666666</v>
      </c>
      <c r="R56" s="5">
        <f t="shared" si="2"/>
        <v>44.93333333333333</v>
      </c>
      <c r="S56" t="s">
        <v>2034</v>
      </c>
      <c r="T56" t="s">
        <v>2043</v>
      </c>
    </row>
    <row r="57" spans="1:20" ht="34" x14ac:dyDescent="0.2">
      <c r="A57">
        <v>55</v>
      </c>
      <c r="B57" t="s">
        <v>157</v>
      </c>
      <c r="C57" s="2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 s="7">
        <f t="shared" si="0"/>
        <v>43311.208333333328</v>
      </c>
      <c r="L57">
        <v>1533358800</v>
      </c>
      <c r="M57" s="7">
        <f t="shared" si="3"/>
        <v>43316.208333333328</v>
      </c>
      <c r="N57" t="b">
        <v>0</v>
      </c>
      <c r="O57" t="b">
        <v>0</v>
      </c>
      <c r="P57" t="s">
        <v>159</v>
      </c>
      <c r="Q57" s="4">
        <f t="shared" si="1"/>
        <v>177.96969696969697</v>
      </c>
      <c r="R57" s="5">
        <f t="shared" si="2"/>
        <v>89.664122137404576</v>
      </c>
      <c r="S57" t="s">
        <v>2032</v>
      </c>
      <c r="T57" t="s">
        <v>2055</v>
      </c>
    </row>
    <row r="58" spans="1:20" ht="34" x14ac:dyDescent="0.2">
      <c r="A58">
        <v>56</v>
      </c>
      <c r="B58" t="s">
        <v>160</v>
      </c>
      <c r="C58" s="2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 s="7">
        <f t="shared" si="0"/>
        <v>42014.25</v>
      </c>
      <c r="L58">
        <v>1421474400</v>
      </c>
      <c r="M58" s="7">
        <f t="shared" si="3"/>
        <v>42021.25</v>
      </c>
      <c r="N58" t="b">
        <v>0</v>
      </c>
      <c r="O58" t="b">
        <v>0</v>
      </c>
      <c r="P58" t="s">
        <v>65</v>
      </c>
      <c r="Q58" s="4">
        <f t="shared" si="1"/>
        <v>143.66249999999999</v>
      </c>
      <c r="R58" s="5">
        <f t="shared" si="2"/>
        <v>70.079268292682926</v>
      </c>
      <c r="S58" t="s">
        <v>2034</v>
      </c>
      <c r="T58" t="s">
        <v>2043</v>
      </c>
    </row>
    <row r="59" spans="1:20" ht="17" x14ac:dyDescent="0.2">
      <c r="A59">
        <v>57</v>
      </c>
      <c r="B59" t="s">
        <v>162</v>
      </c>
      <c r="C59" s="2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 s="7">
        <f t="shared" si="0"/>
        <v>42979.208333333328</v>
      </c>
      <c r="L59">
        <v>1505278800</v>
      </c>
      <c r="M59" s="7">
        <f t="shared" si="3"/>
        <v>42991.208333333328</v>
      </c>
      <c r="N59" t="b">
        <v>0</v>
      </c>
      <c r="O59" t="b">
        <v>0</v>
      </c>
      <c r="P59" t="s">
        <v>89</v>
      </c>
      <c r="Q59" s="4">
        <f t="shared" si="1"/>
        <v>215.27586206896552</v>
      </c>
      <c r="R59" s="5">
        <f t="shared" si="2"/>
        <v>31.059701492537314</v>
      </c>
      <c r="S59" t="s">
        <v>2047</v>
      </c>
      <c r="T59" t="s">
        <v>2048</v>
      </c>
    </row>
    <row r="60" spans="1:20" ht="17" x14ac:dyDescent="0.2">
      <c r="A60">
        <v>58</v>
      </c>
      <c r="B60" t="s">
        <v>164</v>
      </c>
      <c r="C60" s="2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 s="7">
        <f t="shared" si="0"/>
        <v>42268.208333333328</v>
      </c>
      <c r="L60">
        <v>1443934800</v>
      </c>
      <c r="M60" s="7">
        <f t="shared" si="3"/>
        <v>42281.208333333328</v>
      </c>
      <c r="N60" t="b">
        <v>0</v>
      </c>
      <c r="O60" t="b">
        <v>0</v>
      </c>
      <c r="P60" t="s">
        <v>33</v>
      </c>
      <c r="Q60" s="4">
        <f t="shared" si="1"/>
        <v>227.11111111111114</v>
      </c>
      <c r="R60" s="5">
        <f t="shared" si="2"/>
        <v>29.061611374407583</v>
      </c>
      <c r="S60" t="s">
        <v>2036</v>
      </c>
      <c r="T60" t="s">
        <v>2037</v>
      </c>
    </row>
    <row r="61" spans="1:20" ht="17" x14ac:dyDescent="0.2">
      <c r="A61">
        <v>59</v>
      </c>
      <c r="B61" t="s">
        <v>166</v>
      </c>
      <c r="C61" s="2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 s="7">
        <f t="shared" si="0"/>
        <v>42898.208333333328</v>
      </c>
      <c r="L61">
        <v>1498539600</v>
      </c>
      <c r="M61" s="7">
        <f t="shared" si="3"/>
        <v>42913.208333333328</v>
      </c>
      <c r="N61" t="b">
        <v>0</v>
      </c>
      <c r="O61" t="b">
        <v>1</v>
      </c>
      <c r="P61" t="s">
        <v>33</v>
      </c>
      <c r="Q61" s="4">
        <f t="shared" si="1"/>
        <v>275.07142857142861</v>
      </c>
      <c r="R61" s="5">
        <f t="shared" si="2"/>
        <v>30.0859375</v>
      </c>
      <c r="S61" t="s">
        <v>2036</v>
      </c>
      <c r="T61" t="s">
        <v>2037</v>
      </c>
    </row>
    <row r="62" spans="1:20" ht="17" x14ac:dyDescent="0.2">
      <c r="A62">
        <v>60</v>
      </c>
      <c r="B62" t="s">
        <v>168</v>
      </c>
      <c r="C62" s="2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 s="7">
        <f t="shared" si="0"/>
        <v>41107.208333333336</v>
      </c>
      <c r="L62">
        <v>1342760400</v>
      </c>
      <c r="M62" s="7">
        <f t="shared" si="3"/>
        <v>41110.208333333336</v>
      </c>
      <c r="N62" t="b">
        <v>0</v>
      </c>
      <c r="O62" t="b">
        <v>0</v>
      </c>
      <c r="P62" t="s">
        <v>33</v>
      </c>
      <c r="Q62" s="4">
        <f t="shared" si="1"/>
        <v>144.37048832271762</v>
      </c>
      <c r="R62" s="5">
        <f t="shared" si="2"/>
        <v>84.998125000000002</v>
      </c>
      <c r="S62" t="s">
        <v>2036</v>
      </c>
      <c r="T62" t="s">
        <v>2037</v>
      </c>
    </row>
    <row r="63" spans="1:20" ht="34" x14ac:dyDescent="0.2">
      <c r="A63">
        <v>61</v>
      </c>
      <c r="B63" t="s">
        <v>170</v>
      </c>
      <c r="C63" s="2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 s="7">
        <f t="shared" si="0"/>
        <v>40595.25</v>
      </c>
      <c r="L63">
        <v>1301720400</v>
      </c>
      <c r="M63" s="7">
        <f t="shared" si="3"/>
        <v>40635.208333333336</v>
      </c>
      <c r="N63" t="b">
        <v>0</v>
      </c>
      <c r="O63" t="b">
        <v>0</v>
      </c>
      <c r="P63" t="s">
        <v>33</v>
      </c>
      <c r="Q63" s="4">
        <f t="shared" si="1"/>
        <v>92.74598393574297</v>
      </c>
      <c r="R63" s="5">
        <f t="shared" si="2"/>
        <v>82.001775410563695</v>
      </c>
      <c r="S63" t="s">
        <v>2036</v>
      </c>
      <c r="T63" t="s">
        <v>2037</v>
      </c>
    </row>
    <row r="64" spans="1:20" ht="34" x14ac:dyDescent="0.2">
      <c r="A64">
        <v>62</v>
      </c>
      <c r="B64" t="s">
        <v>172</v>
      </c>
      <c r="C64" s="2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 s="7">
        <f t="shared" si="0"/>
        <v>42160.208333333328</v>
      </c>
      <c r="L64">
        <v>1433566800</v>
      </c>
      <c r="M64" s="7">
        <f t="shared" si="3"/>
        <v>42161.208333333328</v>
      </c>
      <c r="N64" t="b">
        <v>0</v>
      </c>
      <c r="O64" t="b">
        <v>0</v>
      </c>
      <c r="P64" t="s">
        <v>28</v>
      </c>
      <c r="Q64" s="4">
        <f t="shared" si="1"/>
        <v>722.6</v>
      </c>
      <c r="R64" s="5">
        <f t="shared" si="2"/>
        <v>58.040160642570278</v>
      </c>
      <c r="S64" t="s">
        <v>2034</v>
      </c>
      <c r="T64" t="s">
        <v>2035</v>
      </c>
    </row>
    <row r="65" spans="1:20" ht="17" x14ac:dyDescent="0.2">
      <c r="A65">
        <v>63</v>
      </c>
      <c r="B65" t="s">
        <v>174</v>
      </c>
      <c r="C65" s="2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 s="7">
        <f t="shared" si="0"/>
        <v>42853.208333333328</v>
      </c>
      <c r="L65">
        <v>1493874000</v>
      </c>
      <c r="M65" s="7">
        <f t="shared" si="3"/>
        <v>42859.208333333328</v>
      </c>
      <c r="N65" t="b">
        <v>0</v>
      </c>
      <c r="O65" t="b">
        <v>0</v>
      </c>
      <c r="P65" t="s">
        <v>33</v>
      </c>
      <c r="Q65" s="4">
        <f t="shared" si="1"/>
        <v>11.851063829787234</v>
      </c>
      <c r="R65" s="5">
        <f t="shared" si="2"/>
        <v>111.4</v>
      </c>
      <c r="S65" t="s">
        <v>2036</v>
      </c>
      <c r="T65" t="s">
        <v>2037</v>
      </c>
    </row>
    <row r="66" spans="1:20" ht="17" x14ac:dyDescent="0.2">
      <c r="A66">
        <v>64</v>
      </c>
      <c r="B66" t="s">
        <v>176</v>
      </c>
      <c r="C66" s="2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 s="7">
        <f t="shared" si="0"/>
        <v>43283.208333333328</v>
      </c>
      <c r="L66">
        <v>1531803600</v>
      </c>
      <c r="M66" s="7">
        <f t="shared" si="3"/>
        <v>43298.208333333328</v>
      </c>
      <c r="N66" t="b">
        <v>0</v>
      </c>
      <c r="O66" t="b">
        <v>1</v>
      </c>
      <c r="P66" t="s">
        <v>28</v>
      </c>
      <c r="Q66" s="4">
        <f t="shared" si="1"/>
        <v>97.642857142857139</v>
      </c>
      <c r="R66" s="5">
        <f t="shared" si="2"/>
        <v>71.94736842105263</v>
      </c>
      <c r="S66" t="s">
        <v>2034</v>
      </c>
      <c r="T66" t="s">
        <v>2035</v>
      </c>
    </row>
    <row r="67" spans="1:20" ht="17" x14ac:dyDescent="0.2">
      <c r="A67">
        <v>65</v>
      </c>
      <c r="B67" t="s">
        <v>178</v>
      </c>
      <c r="C67" s="2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 s="7">
        <f t="shared" ref="K67:K130" si="4">(((J67/60)/60)/24)+DATE(1970,1,1)</f>
        <v>40570.25</v>
      </c>
      <c r="L67">
        <v>1296712800</v>
      </c>
      <c r="M67" s="7">
        <f t="shared" si="3"/>
        <v>40577.25</v>
      </c>
      <c r="N67" t="b">
        <v>0</v>
      </c>
      <c r="O67" t="b">
        <v>0</v>
      </c>
      <c r="P67" t="s">
        <v>33</v>
      </c>
      <c r="Q67" s="4">
        <f t="shared" ref="Q67:Q130" si="5">(E67/D67)*100</f>
        <v>236.14754098360655</v>
      </c>
      <c r="R67" s="5">
        <f t="shared" ref="R67:R130" si="6">IFERROR(E67/G67, 0)</f>
        <v>61.038135593220339</v>
      </c>
      <c r="S67" t="s">
        <v>2036</v>
      </c>
      <c r="T67" t="s">
        <v>2037</v>
      </c>
    </row>
    <row r="68" spans="1:20" ht="17" x14ac:dyDescent="0.2">
      <c r="A68">
        <v>66</v>
      </c>
      <c r="B68" t="s">
        <v>180</v>
      </c>
      <c r="C68" s="2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 s="7">
        <f t="shared" si="4"/>
        <v>42102.208333333328</v>
      </c>
      <c r="L68">
        <v>1428901200</v>
      </c>
      <c r="M68" s="7">
        <f t="shared" ref="M68:M131" si="7">(((L68/60)/60)/24)+DATE(1970,1,1)</f>
        <v>42107.208333333328</v>
      </c>
      <c r="N68" t="b">
        <v>0</v>
      </c>
      <c r="O68" t="b">
        <v>1</v>
      </c>
      <c r="P68" t="s">
        <v>33</v>
      </c>
      <c r="Q68" s="4">
        <f t="shared" si="5"/>
        <v>45.068965517241381</v>
      </c>
      <c r="R68" s="5">
        <f t="shared" si="6"/>
        <v>108.91666666666667</v>
      </c>
      <c r="S68" t="s">
        <v>2036</v>
      </c>
      <c r="T68" t="s">
        <v>2037</v>
      </c>
    </row>
    <row r="69" spans="1:20" ht="34" x14ac:dyDescent="0.2">
      <c r="A69">
        <v>67</v>
      </c>
      <c r="B69" t="s">
        <v>182</v>
      </c>
      <c r="C69" s="2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 s="7">
        <f t="shared" si="4"/>
        <v>40203.25</v>
      </c>
      <c r="L69">
        <v>1264831200</v>
      </c>
      <c r="M69" s="7">
        <f t="shared" si="7"/>
        <v>40208.25</v>
      </c>
      <c r="N69" t="b">
        <v>0</v>
      </c>
      <c r="O69" t="b">
        <v>1</v>
      </c>
      <c r="P69" t="s">
        <v>65</v>
      </c>
      <c r="Q69" s="4">
        <f t="shared" si="5"/>
        <v>162.38567493112947</v>
      </c>
      <c r="R69" s="5">
        <f t="shared" si="6"/>
        <v>29.001722017220171</v>
      </c>
      <c r="S69" t="s">
        <v>2034</v>
      </c>
      <c r="T69" t="s">
        <v>2043</v>
      </c>
    </row>
    <row r="70" spans="1:20" ht="17" x14ac:dyDescent="0.2">
      <c r="A70">
        <v>68</v>
      </c>
      <c r="B70" t="s">
        <v>184</v>
      </c>
      <c r="C70" s="2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 s="7">
        <f t="shared" si="4"/>
        <v>42943.208333333328</v>
      </c>
      <c r="L70">
        <v>1505192400</v>
      </c>
      <c r="M70" s="7">
        <f t="shared" si="7"/>
        <v>42990.208333333328</v>
      </c>
      <c r="N70" t="b">
        <v>0</v>
      </c>
      <c r="O70" t="b">
        <v>1</v>
      </c>
      <c r="P70" t="s">
        <v>33</v>
      </c>
      <c r="Q70" s="4">
        <f t="shared" si="5"/>
        <v>254.52631578947367</v>
      </c>
      <c r="R70" s="5">
        <f t="shared" si="6"/>
        <v>58.975609756097562</v>
      </c>
      <c r="S70" t="s">
        <v>2036</v>
      </c>
      <c r="T70" t="s">
        <v>2037</v>
      </c>
    </row>
    <row r="71" spans="1:20" ht="17" x14ac:dyDescent="0.2">
      <c r="A71">
        <v>69</v>
      </c>
      <c r="B71" t="s">
        <v>186</v>
      </c>
      <c r="C71" s="2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 s="7">
        <f t="shared" si="4"/>
        <v>40531.25</v>
      </c>
      <c r="L71">
        <v>1295676000</v>
      </c>
      <c r="M71" s="7">
        <f t="shared" si="7"/>
        <v>40565.25</v>
      </c>
      <c r="N71" t="b">
        <v>0</v>
      </c>
      <c r="O71" t="b">
        <v>0</v>
      </c>
      <c r="P71" t="s">
        <v>33</v>
      </c>
      <c r="Q71" s="4">
        <f t="shared" si="5"/>
        <v>24.063291139240505</v>
      </c>
      <c r="R71" s="5">
        <f t="shared" si="6"/>
        <v>111.82352941176471</v>
      </c>
      <c r="S71" t="s">
        <v>2036</v>
      </c>
      <c r="T71" t="s">
        <v>2037</v>
      </c>
    </row>
    <row r="72" spans="1:20" ht="17" x14ac:dyDescent="0.2">
      <c r="A72">
        <v>70</v>
      </c>
      <c r="B72" t="s">
        <v>188</v>
      </c>
      <c r="C72" s="2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 s="7">
        <f t="shared" si="4"/>
        <v>40484.208333333336</v>
      </c>
      <c r="L72">
        <v>1292911200</v>
      </c>
      <c r="M72" s="7">
        <f t="shared" si="7"/>
        <v>40533.25</v>
      </c>
      <c r="N72" t="b">
        <v>0</v>
      </c>
      <c r="O72" t="b">
        <v>1</v>
      </c>
      <c r="P72" t="s">
        <v>33</v>
      </c>
      <c r="Q72" s="4">
        <f t="shared" si="5"/>
        <v>123.74140625000001</v>
      </c>
      <c r="R72" s="5">
        <f t="shared" si="6"/>
        <v>63.995555555555555</v>
      </c>
      <c r="S72" t="s">
        <v>2036</v>
      </c>
      <c r="T72" t="s">
        <v>2037</v>
      </c>
    </row>
    <row r="73" spans="1:20" ht="34" x14ac:dyDescent="0.2">
      <c r="A73">
        <v>71</v>
      </c>
      <c r="B73" t="s">
        <v>190</v>
      </c>
      <c r="C73" s="2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 s="7">
        <f t="shared" si="4"/>
        <v>43799.25</v>
      </c>
      <c r="L73">
        <v>1575439200</v>
      </c>
      <c r="M73" s="7">
        <f t="shared" si="7"/>
        <v>43803.25</v>
      </c>
      <c r="N73" t="b">
        <v>0</v>
      </c>
      <c r="O73" t="b">
        <v>0</v>
      </c>
      <c r="P73" t="s">
        <v>33</v>
      </c>
      <c r="Q73" s="4">
        <f t="shared" si="5"/>
        <v>108.06666666666666</v>
      </c>
      <c r="R73" s="5">
        <f t="shared" si="6"/>
        <v>85.315789473684205</v>
      </c>
      <c r="S73" t="s">
        <v>2036</v>
      </c>
      <c r="T73" t="s">
        <v>2037</v>
      </c>
    </row>
    <row r="74" spans="1:20" ht="17" x14ac:dyDescent="0.2">
      <c r="A74">
        <v>72</v>
      </c>
      <c r="B74" t="s">
        <v>192</v>
      </c>
      <c r="C74" s="2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 s="7">
        <f t="shared" si="4"/>
        <v>42186.208333333328</v>
      </c>
      <c r="L74">
        <v>1438837200</v>
      </c>
      <c r="M74" s="7">
        <f t="shared" si="7"/>
        <v>42222.208333333328</v>
      </c>
      <c r="N74" t="b">
        <v>0</v>
      </c>
      <c r="O74" t="b">
        <v>0</v>
      </c>
      <c r="P74" t="s">
        <v>71</v>
      </c>
      <c r="Q74" s="4">
        <f t="shared" si="5"/>
        <v>670.33333333333326</v>
      </c>
      <c r="R74" s="5">
        <f t="shared" si="6"/>
        <v>74.481481481481481</v>
      </c>
      <c r="S74" t="s">
        <v>2038</v>
      </c>
      <c r="T74" t="s">
        <v>2046</v>
      </c>
    </row>
    <row r="75" spans="1:20" ht="17" x14ac:dyDescent="0.2">
      <c r="A75">
        <v>73</v>
      </c>
      <c r="B75" t="s">
        <v>194</v>
      </c>
      <c r="C75" s="2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 s="7">
        <f t="shared" si="4"/>
        <v>42701.25</v>
      </c>
      <c r="L75">
        <v>1480485600</v>
      </c>
      <c r="M75" s="7">
        <f t="shared" si="7"/>
        <v>42704.25</v>
      </c>
      <c r="N75" t="b">
        <v>0</v>
      </c>
      <c r="O75" t="b">
        <v>0</v>
      </c>
      <c r="P75" t="s">
        <v>159</v>
      </c>
      <c r="Q75" s="4">
        <f t="shared" si="5"/>
        <v>660.92857142857144</v>
      </c>
      <c r="R75" s="5">
        <f t="shared" si="6"/>
        <v>105.14772727272727</v>
      </c>
      <c r="S75" t="s">
        <v>2032</v>
      </c>
      <c r="T75" t="s">
        <v>2055</v>
      </c>
    </row>
    <row r="76" spans="1:20" ht="17" x14ac:dyDescent="0.2">
      <c r="A76">
        <v>74</v>
      </c>
      <c r="B76" t="s">
        <v>196</v>
      </c>
      <c r="C76" s="2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 s="7">
        <f t="shared" si="4"/>
        <v>42456.208333333328</v>
      </c>
      <c r="L76">
        <v>1459141200</v>
      </c>
      <c r="M76" s="7">
        <f t="shared" si="7"/>
        <v>42457.208333333328</v>
      </c>
      <c r="N76" t="b">
        <v>0</v>
      </c>
      <c r="O76" t="b">
        <v>0</v>
      </c>
      <c r="P76" t="s">
        <v>148</v>
      </c>
      <c r="Q76" s="4">
        <f t="shared" si="5"/>
        <v>122.46153846153847</v>
      </c>
      <c r="R76" s="5">
        <f t="shared" si="6"/>
        <v>56.188235294117646</v>
      </c>
      <c r="S76" t="s">
        <v>2032</v>
      </c>
      <c r="T76" t="s">
        <v>2054</v>
      </c>
    </row>
    <row r="77" spans="1:20" ht="17" x14ac:dyDescent="0.2">
      <c r="A77">
        <v>75</v>
      </c>
      <c r="B77" t="s">
        <v>198</v>
      </c>
      <c r="C77" s="2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 s="7">
        <f t="shared" si="4"/>
        <v>43296.208333333328</v>
      </c>
      <c r="L77">
        <v>1532322000</v>
      </c>
      <c r="M77" s="7">
        <f t="shared" si="7"/>
        <v>43304.208333333328</v>
      </c>
      <c r="N77" t="b">
        <v>0</v>
      </c>
      <c r="O77" t="b">
        <v>0</v>
      </c>
      <c r="P77" t="s">
        <v>122</v>
      </c>
      <c r="Q77" s="4">
        <f t="shared" si="5"/>
        <v>150.57731958762886</v>
      </c>
      <c r="R77" s="5">
        <f t="shared" si="6"/>
        <v>85.917647058823533</v>
      </c>
      <c r="S77" t="s">
        <v>2051</v>
      </c>
      <c r="T77" t="s">
        <v>2052</v>
      </c>
    </row>
    <row r="78" spans="1:20" ht="17" x14ac:dyDescent="0.2">
      <c r="A78">
        <v>76</v>
      </c>
      <c r="B78" t="s">
        <v>200</v>
      </c>
      <c r="C78" s="2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 s="7">
        <f t="shared" si="4"/>
        <v>42027.25</v>
      </c>
      <c r="L78">
        <v>1426222800</v>
      </c>
      <c r="M78" s="7">
        <f t="shared" si="7"/>
        <v>42076.208333333328</v>
      </c>
      <c r="N78" t="b">
        <v>1</v>
      </c>
      <c r="O78" t="b">
        <v>1</v>
      </c>
      <c r="P78" t="s">
        <v>33</v>
      </c>
      <c r="Q78" s="4">
        <f t="shared" si="5"/>
        <v>78.106590724165997</v>
      </c>
      <c r="R78" s="5">
        <f t="shared" si="6"/>
        <v>57.00296912114014</v>
      </c>
      <c r="S78" t="s">
        <v>2036</v>
      </c>
      <c r="T78" t="s">
        <v>2037</v>
      </c>
    </row>
    <row r="79" spans="1:20" ht="17" x14ac:dyDescent="0.2">
      <c r="A79">
        <v>77</v>
      </c>
      <c r="B79" t="s">
        <v>202</v>
      </c>
      <c r="C79" s="2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 s="7">
        <f t="shared" si="4"/>
        <v>40448.208333333336</v>
      </c>
      <c r="L79">
        <v>1286773200</v>
      </c>
      <c r="M79" s="7">
        <f t="shared" si="7"/>
        <v>40462.208333333336</v>
      </c>
      <c r="N79" t="b">
        <v>0</v>
      </c>
      <c r="O79" t="b">
        <v>1</v>
      </c>
      <c r="P79" t="s">
        <v>71</v>
      </c>
      <c r="Q79" s="4">
        <f t="shared" si="5"/>
        <v>46.94736842105263</v>
      </c>
      <c r="R79" s="5">
        <f t="shared" si="6"/>
        <v>79.642857142857139</v>
      </c>
      <c r="S79" t="s">
        <v>2038</v>
      </c>
      <c r="T79" t="s">
        <v>2046</v>
      </c>
    </row>
    <row r="80" spans="1:20" ht="34" x14ac:dyDescent="0.2">
      <c r="A80">
        <v>78</v>
      </c>
      <c r="B80" t="s">
        <v>204</v>
      </c>
      <c r="C80" s="2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 s="7">
        <f t="shared" si="4"/>
        <v>43206.208333333328</v>
      </c>
      <c r="L80">
        <v>1523941200</v>
      </c>
      <c r="M80" s="7">
        <f t="shared" si="7"/>
        <v>43207.208333333328</v>
      </c>
      <c r="N80" t="b">
        <v>0</v>
      </c>
      <c r="O80" t="b">
        <v>0</v>
      </c>
      <c r="P80" t="s">
        <v>206</v>
      </c>
      <c r="Q80" s="4">
        <f t="shared" si="5"/>
        <v>300.8</v>
      </c>
      <c r="R80" s="5">
        <f t="shared" si="6"/>
        <v>41.018181818181816</v>
      </c>
      <c r="S80" t="s">
        <v>2044</v>
      </c>
      <c r="T80" t="s">
        <v>2056</v>
      </c>
    </row>
    <row r="81" spans="1:20" ht="17" x14ac:dyDescent="0.2">
      <c r="A81">
        <v>79</v>
      </c>
      <c r="B81" t="s">
        <v>207</v>
      </c>
      <c r="C81" s="2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 s="7">
        <f t="shared" si="4"/>
        <v>43267.208333333328</v>
      </c>
      <c r="L81">
        <v>1529557200</v>
      </c>
      <c r="M81" s="7">
        <f t="shared" si="7"/>
        <v>43272.208333333328</v>
      </c>
      <c r="N81" t="b">
        <v>0</v>
      </c>
      <c r="O81" t="b">
        <v>0</v>
      </c>
      <c r="P81" t="s">
        <v>33</v>
      </c>
      <c r="Q81" s="4">
        <f t="shared" si="5"/>
        <v>69.598615916955026</v>
      </c>
      <c r="R81" s="5">
        <f t="shared" si="6"/>
        <v>48.004773269689736</v>
      </c>
      <c r="S81" t="s">
        <v>2036</v>
      </c>
      <c r="T81" t="s">
        <v>2037</v>
      </c>
    </row>
    <row r="82" spans="1:20" ht="17" x14ac:dyDescent="0.2">
      <c r="A82">
        <v>80</v>
      </c>
      <c r="B82" t="s">
        <v>209</v>
      </c>
      <c r="C82" s="2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 s="7">
        <f t="shared" si="4"/>
        <v>42976.208333333328</v>
      </c>
      <c r="L82">
        <v>1506574800</v>
      </c>
      <c r="M82" s="7">
        <f t="shared" si="7"/>
        <v>43006.208333333328</v>
      </c>
      <c r="N82" t="b">
        <v>0</v>
      </c>
      <c r="O82" t="b">
        <v>0</v>
      </c>
      <c r="P82" t="s">
        <v>89</v>
      </c>
      <c r="Q82" s="4">
        <f t="shared" si="5"/>
        <v>637.4545454545455</v>
      </c>
      <c r="R82" s="5">
        <f t="shared" si="6"/>
        <v>55.212598425196852</v>
      </c>
      <c r="S82" t="s">
        <v>2047</v>
      </c>
      <c r="T82" t="s">
        <v>2048</v>
      </c>
    </row>
    <row r="83" spans="1:20" ht="17" x14ac:dyDescent="0.2">
      <c r="A83">
        <v>81</v>
      </c>
      <c r="B83" t="s">
        <v>211</v>
      </c>
      <c r="C83" s="2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 s="7">
        <f t="shared" si="4"/>
        <v>43062.25</v>
      </c>
      <c r="L83">
        <v>1513576800</v>
      </c>
      <c r="M83" s="7">
        <f t="shared" si="7"/>
        <v>43087.25</v>
      </c>
      <c r="N83" t="b">
        <v>0</v>
      </c>
      <c r="O83" t="b">
        <v>0</v>
      </c>
      <c r="P83" t="s">
        <v>23</v>
      </c>
      <c r="Q83" s="4">
        <f t="shared" si="5"/>
        <v>225.33928571428569</v>
      </c>
      <c r="R83" s="5">
        <f t="shared" si="6"/>
        <v>92.109489051094897</v>
      </c>
      <c r="S83" t="s">
        <v>2032</v>
      </c>
      <c r="T83" t="s">
        <v>2033</v>
      </c>
    </row>
    <row r="84" spans="1:20" ht="17" x14ac:dyDescent="0.2">
      <c r="A84">
        <v>82</v>
      </c>
      <c r="B84" t="s">
        <v>213</v>
      </c>
      <c r="C84" s="2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 s="7">
        <f t="shared" si="4"/>
        <v>43482.25</v>
      </c>
      <c r="L84">
        <v>1548309600</v>
      </c>
      <c r="M84" s="7">
        <f t="shared" si="7"/>
        <v>43489.25</v>
      </c>
      <c r="N84" t="b">
        <v>0</v>
      </c>
      <c r="O84" t="b">
        <v>1</v>
      </c>
      <c r="P84" t="s">
        <v>89</v>
      </c>
      <c r="Q84" s="4">
        <f t="shared" si="5"/>
        <v>1497.3000000000002</v>
      </c>
      <c r="R84" s="5">
        <f t="shared" si="6"/>
        <v>83.183333333333337</v>
      </c>
      <c r="S84" t="s">
        <v>2047</v>
      </c>
      <c r="T84" t="s">
        <v>2048</v>
      </c>
    </row>
    <row r="85" spans="1:20" ht="17" x14ac:dyDescent="0.2">
      <c r="A85">
        <v>83</v>
      </c>
      <c r="B85" t="s">
        <v>215</v>
      </c>
      <c r="C85" s="2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 s="7">
        <f t="shared" si="4"/>
        <v>42579.208333333328</v>
      </c>
      <c r="L85">
        <v>1471582800</v>
      </c>
      <c r="M85" s="7">
        <f t="shared" si="7"/>
        <v>42601.208333333328</v>
      </c>
      <c r="N85" t="b">
        <v>0</v>
      </c>
      <c r="O85" t="b">
        <v>0</v>
      </c>
      <c r="P85" t="s">
        <v>50</v>
      </c>
      <c r="Q85" s="4">
        <f t="shared" si="5"/>
        <v>37.590225563909776</v>
      </c>
      <c r="R85" s="5">
        <f t="shared" si="6"/>
        <v>39.996000000000002</v>
      </c>
      <c r="S85" t="s">
        <v>2032</v>
      </c>
      <c r="T85" t="s">
        <v>2040</v>
      </c>
    </row>
    <row r="86" spans="1:20" ht="17" x14ac:dyDescent="0.2">
      <c r="A86">
        <v>84</v>
      </c>
      <c r="B86" t="s">
        <v>217</v>
      </c>
      <c r="C86" s="2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 s="7">
        <f t="shared" si="4"/>
        <v>41118.208333333336</v>
      </c>
      <c r="L86">
        <v>1344315600</v>
      </c>
      <c r="M86" s="7">
        <f t="shared" si="7"/>
        <v>41128.208333333336</v>
      </c>
      <c r="N86" t="b">
        <v>0</v>
      </c>
      <c r="O86" t="b">
        <v>0</v>
      </c>
      <c r="P86" t="s">
        <v>65</v>
      </c>
      <c r="Q86" s="4">
        <f t="shared" si="5"/>
        <v>132.36942675159236</v>
      </c>
      <c r="R86" s="5">
        <f t="shared" si="6"/>
        <v>111.1336898395722</v>
      </c>
      <c r="S86" t="s">
        <v>2034</v>
      </c>
      <c r="T86" t="s">
        <v>2043</v>
      </c>
    </row>
    <row r="87" spans="1:20" ht="17" x14ac:dyDescent="0.2">
      <c r="A87">
        <v>85</v>
      </c>
      <c r="B87" t="s">
        <v>219</v>
      </c>
      <c r="C87" s="2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 s="7">
        <f t="shared" si="4"/>
        <v>40797.208333333336</v>
      </c>
      <c r="L87">
        <v>1316408400</v>
      </c>
      <c r="M87" s="7">
        <f t="shared" si="7"/>
        <v>40805.208333333336</v>
      </c>
      <c r="N87" t="b">
        <v>0</v>
      </c>
      <c r="O87" t="b">
        <v>0</v>
      </c>
      <c r="P87" t="s">
        <v>60</v>
      </c>
      <c r="Q87" s="4">
        <f t="shared" si="5"/>
        <v>131.22448979591837</v>
      </c>
      <c r="R87" s="5">
        <f t="shared" si="6"/>
        <v>90.563380281690144</v>
      </c>
      <c r="S87" t="s">
        <v>2032</v>
      </c>
      <c r="T87" t="s">
        <v>2042</v>
      </c>
    </row>
    <row r="88" spans="1:20" ht="17" x14ac:dyDescent="0.2">
      <c r="A88">
        <v>86</v>
      </c>
      <c r="B88" t="s">
        <v>221</v>
      </c>
      <c r="C88" s="2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 s="7">
        <f t="shared" si="4"/>
        <v>42128.208333333328</v>
      </c>
      <c r="L88">
        <v>1431838800</v>
      </c>
      <c r="M88" s="7">
        <f t="shared" si="7"/>
        <v>42141.208333333328</v>
      </c>
      <c r="N88" t="b">
        <v>1</v>
      </c>
      <c r="O88" t="b">
        <v>0</v>
      </c>
      <c r="P88" t="s">
        <v>33</v>
      </c>
      <c r="Q88" s="4">
        <f t="shared" si="5"/>
        <v>167.63513513513513</v>
      </c>
      <c r="R88" s="5">
        <f t="shared" si="6"/>
        <v>61.108374384236456</v>
      </c>
      <c r="S88" t="s">
        <v>2036</v>
      </c>
      <c r="T88" t="s">
        <v>2037</v>
      </c>
    </row>
    <row r="89" spans="1:20" ht="34" x14ac:dyDescent="0.2">
      <c r="A89">
        <v>87</v>
      </c>
      <c r="B89" t="s">
        <v>223</v>
      </c>
      <c r="C89" s="2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 s="7">
        <f t="shared" si="4"/>
        <v>40610.25</v>
      </c>
      <c r="L89">
        <v>1300510800</v>
      </c>
      <c r="M89" s="7">
        <f t="shared" si="7"/>
        <v>40621.208333333336</v>
      </c>
      <c r="N89" t="b">
        <v>0</v>
      </c>
      <c r="O89" t="b">
        <v>1</v>
      </c>
      <c r="P89" t="s">
        <v>23</v>
      </c>
      <c r="Q89" s="4">
        <f t="shared" si="5"/>
        <v>61.984886649874063</v>
      </c>
      <c r="R89" s="5">
        <f t="shared" si="6"/>
        <v>83.022941970310384</v>
      </c>
      <c r="S89" t="s">
        <v>2032</v>
      </c>
      <c r="T89" t="s">
        <v>2033</v>
      </c>
    </row>
    <row r="90" spans="1:20" ht="17" x14ac:dyDescent="0.2">
      <c r="A90">
        <v>88</v>
      </c>
      <c r="B90" t="s">
        <v>225</v>
      </c>
      <c r="C90" s="2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 s="7">
        <f t="shared" si="4"/>
        <v>42110.208333333328</v>
      </c>
      <c r="L90">
        <v>1431061200</v>
      </c>
      <c r="M90" s="7">
        <f t="shared" si="7"/>
        <v>42132.208333333328</v>
      </c>
      <c r="N90" t="b">
        <v>0</v>
      </c>
      <c r="O90" t="b">
        <v>0</v>
      </c>
      <c r="P90" t="s">
        <v>206</v>
      </c>
      <c r="Q90" s="4">
        <f t="shared" si="5"/>
        <v>260.75</v>
      </c>
      <c r="R90" s="5">
        <f t="shared" si="6"/>
        <v>110.76106194690266</v>
      </c>
      <c r="S90" t="s">
        <v>2044</v>
      </c>
      <c r="T90" t="s">
        <v>2056</v>
      </c>
    </row>
    <row r="91" spans="1:20" ht="17" x14ac:dyDescent="0.2">
      <c r="A91">
        <v>89</v>
      </c>
      <c r="B91" t="s">
        <v>227</v>
      </c>
      <c r="C91" s="2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 s="7">
        <f t="shared" si="4"/>
        <v>40283.208333333336</v>
      </c>
      <c r="L91">
        <v>1271480400</v>
      </c>
      <c r="M91" s="7">
        <f t="shared" si="7"/>
        <v>40285.208333333336</v>
      </c>
      <c r="N91" t="b">
        <v>0</v>
      </c>
      <c r="O91" t="b">
        <v>0</v>
      </c>
      <c r="P91" t="s">
        <v>33</v>
      </c>
      <c r="Q91" s="4">
        <f t="shared" si="5"/>
        <v>252.58823529411765</v>
      </c>
      <c r="R91" s="5">
        <f t="shared" si="6"/>
        <v>89.458333333333329</v>
      </c>
      <c r="S91" t="s">
        <v>2036</v>
      </c>
      <c r="T91" t="s">
        <v>2037</v>
      </c>
    </row>
    <row r="92" spans="1:20" ht="17" x14ac:dyDescent="0.2">
      <c r="A92">
        <v>90</v>
      </c>
      <c r="B92" t="s">
        <v>229</v>
      </c>
      <c r="C92" s="2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 s="7">
        <f t="shared" si="4"/>
        <v>42425.25</v>
      </c>
      <c r="L92">
        <v>1456380000</v>
      </c>
      <c r="M92" s="7">
        <f t="shared" si="7"/>
        <v>42425.25</v>
      </c>
      <c r="N92" t="b">
        <v>0</v>
      </c>
      <c r="O92" t="b">
        <v>1</v>
      </c>
      <c r="P92" t="s">
        <v>33</v>
      </c>
      <c r="Q92" s="4">
        <f t="shared" si="5"/>
        <v>78.615384615384613</v>
      </c>
      <c r="R92" s="5">
        <f t="shared" si="6"/>
        <v>57.849056603773583</v>
      </c>
      <c r="S92" t="s">
        <v>2036</v>
      </c>
      <c r="T92" t="s">
        <v>2037</v>
      </c>
    </row>
    <row r="93" spans="1:20" ht="17" x14ac:dyDescent="0.2">
      <c r="A93">
        <v>91</v>
      </c>
      <c r="B93" t="s">
        <v>231</v>
      </c>
      <c r="C93" s="2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 s="7">
        <f t="shared" si="4"/>
        <v>42588.208333333328</v>
      </c>
      <c r="L93">
        <v>1472878800</v>
      </c>
      <c r="M93" s="7">
        <f t="shared" si="7"/>
        <v>42616.208333333328</v>
      </c>
      <c r="N93" t="b">
        <v>0</v>
      </c>
      <c r="O93" t="b">
        <v>0</v>
      </c>
      <c r="P93" t="s">
        <v>206</v>
      </c>
      <c r="Q93" s="4">
        <f t="shared" si="5"/>
        <v>48.404406999351913</v>
      </c>
      <c r="R93" s="5">
        <f t="shared" si="6"/>
        <v>109.99705449189985</v>
      </c>
      <c r="S93" t="s">
        <v>2044</v>
      </c>
      <c r="T93" t="s">
        <v>2056</v>
      </c>
    </row>
    <row r="94" spans="1:20" ht="34" x14ac:dyDescent="0.2">
      <c r="A94">
        <v>92</v>
      </c>
      <c r="B94" t="s">
        <v>233</v>
      </c>
      <c r="C94" s="2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 s="7">
        <f t="shared" si="4"/>
        <v>40352.208333333336</v>
      </c>
      <c r="L94">
        <v>1277355600</v>
      </c>
      <c r="M94" s="7">
        <f t="shared" si="7"/>
        <v>40353.208333333336</v>
      </c>
      <c r="N94" t="b">
        <v>0</v>
      </c>
      <c r="O94" t="b">
        <v>1</v>
      </c>
      <c r="P94" t="s">
        <v>89</v>
      </c>
      <c r="Q94" s="4">
        <f t="shared" si="5"/>
        <v>258.875</v>
      </c>
      <c r="R94" s="5">
        <f t="shared" si="6"/>
        <v>103.96586345381526</v>
      </c>
      <c r="S94" t="s">
        <v>2047</v>
      </c>
      <c r="T94" t="s">
        <v>2048</v>
      </c>
    </row>
    <row r="95" spans="1:20" ht="17" x14ac:dyDescent="0.2">
      <c r="A95">
        <v>93</v>
      </c>
      <c r="B95" t="s">
        <v>235</v>
      </c>
      <c r="C95" s="2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 s="7">
        <f t="shared" si="4"/>
        <v>41202.208333333336</v>
      </c>
      <c r="L95">
        <v>1351054800</v>
      </c>
      <c r="M95" s="7">
        <f t="shared" si="7"/>
        <v>41206.208333333336</v>
      </c>
      <c r="N95" t="b">
        <v>0</v>
      </c>
      <c r="O95" t="b">
        <v>1</v>
      </c>
      <c r="P95" t="s">
        <v>33</v>
      </c>
      <c r="Q95" s="4">
        <f t="shared" si="5"/>
        <v>60.548713235294116</v>
      </c>
      <c r="R95" s="5">
        <f t="shared" si="6"/>
        <v>107.99508196721311</v>
      </c>
      <c r="S95" t="s">
        <v>2036</v>
      </c>
      <c r="T95" t="s">
        <v>2037</v>
      </c>
    </row>
    <row r="96" spans="1:20" ht="17" x14ac:dyDescent="0.2">
      <c r="A96">
        <v>94</v>
      </c>
      <c r="B96" t="s">
        <v>237</v>
      </c>
      <c r="C96" s="2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 s="7">
        <f t="shared" si="4"/>
        <v>43562.208333333328</v>
      </c>
      <c r="L96">
        <v>1555563600</v>
      </c>
      <c r="M96" s="7">
        <f t="shared" si="7"/>
        <v>43573.208333333328</v>
      </c>
      <c r="N96" t="b">
        <v>0</v>
      </c>
      <c r="O96" t="b">
        <v>0</v>
      </c>
      <c r="P96" t="s">
        <v>28</v>
      </c>
      <c r="Q96" s="4">
        <f t="shared" si="5"/>
        <v>303.68965517241378</v>
      </c>
      <c r="R96" s="5">
        <f t="shared" si="6"/>
        <v>48.927777777777777</v>
      </c>
      <c r="S96" t="s">
        <v>2034</v>
      </c>
      <c r="T96" t="s">
        <v>2035</v>
      </c>
    </row>
    <row r="97" spans="1:20" ht="34" x14ac:dyDescent="0.2">
      <c r="A97">
        <v>95</v>
      </c>
      <c r="B97" t="s">
        <v>239</v>
      </c>
      <c r="C97" s="2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 s="7">
        <f t="shared" si="4"/>
        <v>43752.208333333328</v>
      </c>
      <c r="L97">
        <v>1571634000</v>
      </c>
      <c r="M97" s="7">
        <f t="shared" si="7"/>
        <v>43759.208333333328</v>
      </c>
      <c r="N97" t="b">
        <v>0</v>
      </c>
      <c r="O97" t="b">
        <v>0</v>
      </c>
      <c r="P97" t="s">
        <v>42</v>
      </c>
      <c r="Q97" s="4">
        <f t="shared" si="5"/>
        <v>112.99999999999999</v>
      </c>
      <c r="R97" s="5">
        <f t="shared" si="6"/>
        <v>37.666666666666664</v>
      </c>
      <c r="S97" t="s">
        <v>2038</v>
      </c>
      <c r="T97" t="s">
        <v>2039</v>
      </c>
    </row>
    <row r="98" spans="1:20" ht="17" x14ac:dyDescent="0.2">
      <c r="A98">
        <v>96</v>
      </c>
      <c r="B98" t="s">
        <v>241</v>
      </c>
      <c r="C98" s="2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 s="7">
        <f t="shared" si="4"/>
        <v>40612.25</v>
      </c>
      <c r="L98">
        <v>1300856400</v>
      </c>
      <c r="M98" s="7">
        <f t="shared" si="7"/>
        <v>40625.208333333336</v>
      </c>
      <c r="N98" t="b">
        <v>0</v>
      </c>
      <c r="O98" t="b">
        <v>0</v>
      </c>
      <c r="P98" t="s">
        <v>33</v>
      </c>
      <c r="Q98" s="4">
        <f t="shared" si="5"/>
        <v>217.37876614060258</v>
      </c>
      <c r="R98" s="5">
        <f t="shared" si="6"/>
        <v>64.999141999141997</v>
      </c>
      <c r="S98" t="s">
        <v>2036</v>
      </c>
      <c r="T98" t="s">
        <v>2037</v>
      </c>
    </row>
    <row r="99" spans="1:20" ht="17" x14ac:dyDescent="0.2">
      <c r="A99">
        <v>97</v>
      </c>
      <c r="B99" t="s">
        <v>243</v>
      </c>
      <c r="C99" s="2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 s="7">
        <f t="shared" si="4"/>
        <v>42180.208333333328</v>
      </c>
      <c r="L99">
        <v>1439874000</v>
      </c>
      <c r="M99" s="7">
        <f t="shared" si="7"/>
        <v>42234.208333333328</v>
      </c>
      <c r="N99" t="b">
        <v>0</v>
      </c>
      <c r="O99" t="b">
        <v>0</v>
      </c>
      <c r="P99" t="s">
        <v>17</v>
      </c>
      <c r="Q99" s="4">
        <f t="shared" si="5"/>
        <v>926.69230769230762</v>
      </c>
      <c r="R99" s="5">
        <f t="shared" si="6"/>
        <v>106.61061946902655</v>
      </c>
      <c r="S99" t="s">
        <v>2030</v>
      </c>
      <c r="T99" t="s">
        <v>2031</v>
      </c>
    </row>
    <row r="100" spans="1:20" ht="17" x14ac:dyDescent="0.2">
      <c r="A100">
        <v>98</v>
      </c>
      <c r="B100" t="s">
        <v>245</v>
      </c>
      <c r="C100" s="2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 s="7">
        <f t="shared" si="4"/>
        <v>42212.208333333328</v>
      </c>
      <c r="L100">
        <v>1438318800</v>
      </c>
      <c r="M100" s="7">
        <f t="shared" si="7"/>
        <v>42216.208333333328</v>
      </c>
      <c r="N100" t="b">
        <v>0</v>
      </c>
      <c r="O100" t="b">
        <v>0</v>
      </c>
      <c r="P100" t="s">
        <v>89</v>
      </c>
      <c r="Q100" s="4">
        <f t="shared" si="5"/>
        <v>33.692229038854805</v>
      </c>
      <c r="R100" s="5">
        <f t="shared" si="6"/>
        <v>27.009016393442622</v>
      </c>
      <c r="S100" t="s">
        <v>2047</v>
      </c>
      <c r="T100" t="s">
        <v>2048</v>
      </c>
    </row>
    <row r="101" spans="1:20" ht="34" x14ac:dyDescent="0.2">
      <c r="A101">
        <v>99</v>
      </c>
      <c r="B101" t="s">
        <v>247</v>
      </c>
      <c r="C101" s="2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 s="7">
        <f t="shared" si="4"/>
        <v>41968.25</v>
      </c>
      <c r="L101">
        <v>1419400800</v>
      </c>
      <c r="M101" s="7">
        <f t="shared" si="7"/>
        <v>41997.25</v>
      </c>
      <c r="N101" t="b">
        <v>0</v>
      </c>
      <c r="O101" t="b">
        <v>0</v>
      </c>
      <c r="P101" t="s">
        <v>33</v>
      </c>
      <c r="Q101" s="4">
        <f t="shared" si="5"/>
        <v>196.7236842105263</v>
      </c>
      <c r="R101" s="5">
        <f t="shared" si="6"/>
        <v>91.16463414634147</v>
      </c>
      <c r="S101" t="s">
        <v>2036</v>
      </c>
      <c r="T101" t="s">
        <v>2037</v>
      </c>
    </row>
    <row r="102" spans="1:20" ht="17" x14ac:dyDescent="0.2">
      <c r="A102">
        <v>100</v>
      </c>
      <c r="B102" t="s">
        <v>249</v>
      </c>
      <c r="C102" s="2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 s="7">
        <f t="shared" si="4"/>
        <v>40835.208333333336</v>
      </c>
      <c r="L102">
        <v>1320555600</v>
      </c>
      <c r="M102" s="7">
        <f t="shared" si="7"/>
        <v>40853.208333333336</v>
      </c>
      <c r="N102" t="b">
        <v>0</v>
      </c>
      <c r="O102" t="b">
        <v>0</v>
      </c>
      <c r="P102" t="s">
        <v>33</v>
      </c>
      <c r="Q102" s="4">
        <f t="shared" si="5"/>
        <v>1</v>
      </c>
      <c r="R102" s="5">
        <f t="shared" si="6"/>
        <v>1</v>
      </c>
      <c r="S102" t="s">
        <v>2036</v>
      </c>
      <c r="T102" t="s">
        <v>2037</v>
      </c>
    </row>
    <row r="103" spans="1:20" ht="17" x14ac:dyDescent="0.2">
      <c r="A103">
        <v>101</v>
      </c>
      <c r="B103" t="s">
        <v>251</v>
      </c>
      <c r="C103" s="2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 s="7">
        <f t="shared" si="4"/>
        <v>42056.25</v>
      </c>
      <c r="L103">
        <v>1425103200</v>
      </c>
      <c r="M103" s="7">
        <f t="shared" si="7"/>
        <v>42063.25</v>
      </c>
      <c r="N103" t="b">
        <v>0</v>
      </c>
      <c r="O103" t="b">
        <v>1</v>
      </c>
      <c r="P103" t="s">
        <v>50</v>
      </c>
      <c r="Q103" s="4">
        <f t="shared" si="5"/>
        <v>1021.4444444444445</v>
      </c>
      <c r="R103" s="5">
        <f t="shared" si="6"/>
        <v>56.054878048780488</v>
      </c>
      <c r="S103" t="s">
        <v>2032</v>
      </c>
      <c r="T103" t="s">
        <v>2040</v>
      </c>
    </row>
    <row r="104" spans="1:20" ht="17" x14ac:dyDescent="0.2">
      <c r="A104">
        <v>102</v>
      </c>
      <c r="B104" t="s">
        <v>253</v>
      </c>
      <c r="C104" s="2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 s="7">
        <f t="shared" si="4"/>
        <v>43234.208333333328</v>
      </c>
      <c r="L104">
        <v>1526878800</v>
      </c>
      <c r="M104" s="7">
        <f t="shared" si="7"/>
        <v>43241.208333333328</v>
      </c>
      <c r="N104" t="b">
        <v>0</v>
      </c>
      <c r="O104" t="b">
        <v>1</v>
      </c>
      <c r="P104" t="s">
        <v>65</v>
      </c>
      <c r="Q104" s="4">
        <f t="shared" si="5"/>
        <v>281.67567567567568</v>
      </c>
      <c r="R104" s="5">
        <f t="shared" si="6"/>
        <v>31.017857142857142</v>
      </c>
      <c r="S104" t="s">
        <v>2034</v>
      </c>
      <c r="T104" t="s">
        <v>2043</v>
      </c>
    </row>
    <row r="105" spans="1:20" ht="17" x14ac:dyDescent="0.2">
      <c r="A105">
        <v>103</v>
      </c>
      <c r="B105" t="s">
        <v>255</v>
      </c>
      <c r="C105" s="2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 s="7">
        <f t="shared" si="4"/>
        <v>40475.208333333336</v>
      </c>
      <c r="L105">
        <v>1288674000</v>
      </c>
      <c r="M105" s="7">
        <f t="shared" si="7"/>
        <v>40484.208333333336</v>
      </c>
      <c r="N105" t="b">
        <v>0</v>
      </c>
      <c r="O105" t="b">
        <v>0</v>
      </c>
      <c r="P105" t="s">
        <v>50</v>
      </c>
      <c r="Q105" s="4">
        <f t="shared" si="5"/>
        <v>24.610000000000003</v>
      </c>
      <c r="R105" s="5">
        <f t="shared" si="6"/>
        <v>66.513513513513516</v>
      </c>
      <c r="S105" t="s">
        <v>2032</v>
      </c>
      <c r="T105" t="s">
        <v>2040</v>
      </c>
    </row>
    <row r="106" spans="1:20" ht="17" x14ac:dyDescent="0.2">
      <c r="A106">
        <v>104</v>
      </c>
      <c r="B106" t="s">
        <v>257</v>
      </c>
      <c r="C106" s="2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 s="7">
        <f t="shared" si="4"/>
        <v>42878.208333333328</v>
      </c>
      <c r="L106">
        <v>1495602000</v>
      </c>
      <c r="M106" s="7">
        <f t="shared" si="7"/>
        <v>42879.208333333328</v>
      </c>
      <c r="N106" t="b">
        <v>0</v>
      </c>
      <c r="O106" t="b">
        <v>0</v>
      </c>
      <c r="P106" t="s">
        <v>60</v>
      </c>
      <c r="Q106" s="4">
        <f t="shared" si="5"/>
        <v>143.14010067114094</v>
      </c>
      <c r="R106" s="5">
        <f t="shared" si="6"/>
        <v>89.005216484089729</v>
      </c>
      <c r="S106" t="s">
        <v>2032</v>
      </c>
      <c r="T106" t="s">
        <v>2042</v>
      </c>
    </row>
    <row r="107" spans="1:20" ht="17" x14ac:dyDescent="0.2">
      <c r="A107">
        <v>105</v>
      </c>
      <c r="B107" t="s">
        <v>259</v>
      </c>
      <c r="C107" s="2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 s="7">
        <f t="shared" si="4"/>
        <v>41366.208333333336</v>
      </c>
      <c r="L107">
        <v>1366434000</v>
      </c>
      <c r="M107" s="7">
        <f t="shared" si="7"/>
        <v>41384.208333333336</v>
      </c>
      <c r="N107" t="b">
        <v>0</v>
      </c>
      <c r="O107" t="b">
        <v>0</v>
      </c>
      <c r="P107" t="s">
        <v>28</v>
      </c>
      <c r="Q107" s="4">
        <f t="shared" si="5"/>
        <v>144.54411764705884</v>
      </c>
      <c r="R107" s="5">
        <f t="shared" si="6"/>
        <v>103.46315789473684</v>
      </c>
      <c r="S107" t="s">
        <v>2034</v>
      </c>
      <c r="T107" t="s">
        <v>2035</v>
      </c>
    </row>
    <row r="108" spans="1:20" ht="17" x14ac:dyDescent="0.2">
      <c r="A108">
        <v>106</v>
      </c>
      <c r="B108" t="s">
        <v>261</v>
      </c>
      <c r="C108" s="2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 s="7">
        <f t="shared" si="4"/>
        <v>43716.208333333328</v>
      </c>
      <c r="L108">
        <v>1568350800</v>
      </c>
      <c r="M108" s="7">
        <f t="shared" si="7"/>
        <v>43721.208333333328</v>
      </c>
      <c r="N108" t="b">
        <v>0</v>
      </c>
      <c r="O108" t="b">
        <v>0</v>
      </c>
      <c r="P108" t="s">
        <v>33</v>
      </c>
      <c r="Q108" s="4">
        <f t="shared" si="5"/>
        <v>359.12820512820514</v>
      </c>
      <c r="R108" s="5">
        <f t="shared" si="6"/>
        <v>95.278911564625844</v>
      </c>
      <c r="S108" t="s">
        <v>2036</v>
      </c>
      <c r="T108" t="s">
        <v>2037</v>
      </c>
    </row>
    <row r="109" spans="1:20" ht="34" x14ac:dyDescent="0.2">
      <c r="A109">
        <v>107</v>
      </c>
      <c r="B109" t="s">
        <v>263</v>
      </c>
      <c r="C109" s="2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 s="7">
        <f t="shared" si="4"/>
        <v>43213.208333333328</v>
      </c>
      <c r="L109">
        <v>1525928400</v>
      </c>
      <c r="M109" s="7">
        <f t="shared" si="7"/>
        <v>43230.208333333328</v>
      </c>
      <c r="N109" t="b">
        <v>0</v>
      </c>
      <c r="O109" t="b">
        <v>1</v>
      </c>
      <c r="P109" t="s">
        <v>33</v>
      </c>
      <c r="Q109" s="4">
        <f t="shared" si="5"/>
        <v>186.48571428571427</v>
      </c>
      <c r="R109" s="5">
        <f t="shared" si="6"/>
        <v>75.895348837209298</v>
      </c>
      <c r="S109" t="s">
        <v>2036</v>
      </c>
      <c r="T109" t="s">
        <v>2037</v>
      </c>
    </row>
    <row r="110" spans="1:20" ht="34" x14ac:dyDescent="0.2">
      <c r="A110">
        <v>108</v>
      </c>
      <c r="B110" t="s">
        <v>265</v>
      </c>
      <c r="C110" s="2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 s="7">
        <f t="shared" si="4"/>
        <v>41005.208333333336</v>
      </c>
      <c r="L110">
        <v>1336885200</v>
      </c>
      <c r="M110" s="7">
        <f t="shared" si="7"/>
        <v>41042.208333333336</v>
      </c>
      <c r="N110" t="b">
        <v>0</v>
      </c>
      <c r="O110" t="b">
        <v>0</v>
      </c>
      <c r="P110" t="s">
        <v>42</v>
      </c>
      <c r="Q110" s="4">
        <f t="shared" si="5"/>
        <v>595.26666666666665</v>
      </c>
      <c r="R110" s="5">
        <f t="shared" si="6"/>
        <v>107.57831325301204</v>
      </c>
      <c r="S110" t="s">
        <v>2038</v>
      </c>
      <c r="T110" t="s">
        <v>2039</v>
      </c>
    </row>
    <row r="111" spans="1:20" ht="17" x14ac:dyDescent="0.2">
      <c r="A111">
        <v>109</v>
      </c>
      <c r="B111" t="s">
        <v>267</v>
      </c>
      <c r="C111" s="2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 s="7">
        <f t="shared" si="4"/>
        <v>41651.25</v>
      </c>
      <c r="L111">
        <v>1389679200</v>
      </c>
      <c r="M111" s="7">
        <f t="shared" si="7"/>
        <v>41653.25</v>
      </c>
      <c r="N111" t="b">
        <v>0</v>
      </c>
      <c r="O111" t="b">
        <v>0</v>
      </c>
      <c r="P111" t="s">
        <v>269</v>
      </c>
      <c r="Q111" s="4">
        <f t="shared" si="5"/>
        <v>59.21153846153846</v>
      </c>
      <c r="R111" s="5">
        <f t="shared" si="6"/>
        <v>51.31666666666667</v>
      </c>
      <c r="S111" t="s">
        <v>2038</v>
      </c>
      <c r="T111" t="s">
        <v>2057</v>
      </c>
    </row>
    <row r="112" spans="1:20" ht="34" x14ac:dyDescent="0.2">
      <c r="A112">
        <v>110</v>
      </c>
      <c r="B112" t="s">
        <v>270</v>
      </c>
      <c r="C112" s="2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 s="7">
        <f t="shared" si="4"/>
        <v>43354.208333333328</v>
      </c>
      <c r="L112">
        <v>1538283600</v>
      </c>
      <c r="M112" s="7">
        <f t="shared" si="7"/>
        <v>43373.208333333328</v>
      </c>
      <c r="N112" t="b">
        <v>0</v>
      </c>
      <c r="O112" t="b">
        <v>0</v>
      </c>
      <c r="P112" t="s">
        <v>17</v>
      </c>
      <c r="Q112" s="4">
        <f t="shared" si="5"/>
        <v>14.962780898876405</v>
      </c>
      <c r="R112" s="5">
        <f t="shared" si="6"/>
        <v>71.983108108108112</v>
      </c>
      <c r="S112" t="s">
        <v>2030</v>
      </c>
      <c r="T112" t="s">
        <v>2031</v>
      </c>
    </row>
    <row r="113" spans="1:20" ht="17" x14ac:dyDescent="0.2">
      <c r="A113">
        <v>111</v>
      </c>
      <c r="B113" t="s">
        <v>272</v>
      </c>
      <c r="C113" s="2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 s="7">
        <f t="shared" si="4"/>
        <v>41174.208333333336</v>
      </c>
      <c r="L113">
        <v>1348808400</v>
      </c>
      <c r="M113" s="7">
        <f t="shared" si="7"/>
        <v>41180.208333333336</v>
      </c>
      <c r="N113" t="b">
        <v>0</v>
      </c>
      <c r="O113" t="b">
        <v>0</v>
      </c>
      <c r="P113" t="s">
        <v>133</v>
      </c>
      <c r="Q113" s="4">
        <f t="shared" si="5"/>
        <v>119.95602605863192</v>
      </c>
      <c r="R113" s="5">
        <f t="shared" si="6"/>
        <v>108.95414201183432</v>
      </c>
      <c r="S113" t="s">
        <v>2044</v>
      </c>
      <c r="T113" t="s">
        <v>2053</v>
      </c>
    </row>
    <row r="114" spans="1:20" ht="17" x14ac:dyDescent="0.2">
      <c r="A114">
        <v>112</v>
      </c>
      <c r="B114" t="s">
        <v>274</v>
      </c>
      <c r="C114" s="2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 s="7">
        <f t="shared" si="4"/>
        <v>41875.208333333336</v>
      </c>
      <c r="L114">
        <v>1410152400</v>
      </c>
      <c r="M114" s="7">
        <f t="shared" si="7"/>
        <v>41890.208333333336</v>
      </c>
      <c r="N114" t="b">
        <v>0</v>
      </c>
      <c r="O114" t="b">
        <v>0</v>
      </c>
      <c r="P114" t="s">
        <v>28</v>
      </c>
      <c r="Q114" s="4">
        <f t="shared" si="5"/>
        <v>268.82978723404256</v>
      </c>
      <c r="R114" s="5">
        <f t="shared" si="6"/>
        <v>35</v>
      </c>
      <c r="S114" t="s">
        <v>2034</v>
      </c>
      <c r="T114" t="s">
        <v>2035</v>
      </c>
    </row>
    <row r="115" spans="1:20" ht="17" x14ac:dyDescent="0.2">
      <c r="A115">
        <v>113</v>
      </c>
      <c r="B115" t="s">
        <v>276</v>
      </c>
      <c r="C115" s="2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 s="7">
        <f t="shared" si="4"/>
        <v>42990.208333333328</v>
      </c>
      <c r="L115">
        <v>1505797200</v>
      </c>
      <c r="M115" s="7">
        <f t="shared" si="7"/>
        <v>42997.208333333328</v>
      </c>
      <c r="N115" t="b">
        <v>0</v>
      </c>
      <c r="O115" t="b">
        <v>0</v>
      </c>
      <c r="P115" t="s">
        <v>17</v>
      </c>
      <c r="Q115" s="4">
        <f t="shared" si="5"/>
        <v>376.87878787878788</v>
      </c>
      <c r="R115" s="5">
        <f t="shared" si="6"/>
        <v>94.938931297709928</v>
      </c>
      <c r="S115" t="s">
        <v>2030</v>
      </c>
      <c r="T115" t="s">
        <v>2031</v>
      </c>
    </row>
    <row r="116" spans="1:20" ht="17" x14ac:dyDescent="0.2">
      <c r="A116">
        <v>114</v>
      </c>
      <c r="B116" t="s">
        <v>278</v>
      </c>
      <c r="C116" s="2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 s="7">
        <f t="shared" si="4"/>
        <v>43564.208333333328</v>
      </c>
      <c r="L116">
        <v>1554872400</v>
      </c>
      <c r="M116" s="7">
        <f t="shared" si="7"/>
        <v>43565.208333333328</v>
      </c>
      <c r="N116" t="b">
        <v>0</v>
      </c>
      <c r="O116" t="b">
        <v>1</v>
      </c>
      <c r="P116" t="s">
        <v>65</v>
      </c>
      <c r="Q116" s="4">
        <f t="shared" si="5"/>
        <v>727.15789473684208</v>
      </c>
      <c r="R116" s="5">
        <f t="shared" si="6"/>
        <v>109.65079365079364</v>
      </c>
      <c r="S116" t="s">
        <v>2034</v>
      </c>
      <c r="T116" t="s">
        <v>2043</v>
      </c>
    </row>
    <row r="117" spans="1:20" ht="17" x14ac:dyDescent="0.2">
      <c r="A117">
        <v>115</v>
      </c>
      <c r="B117" t="s">
        <v>280</v>
      </c>
      <c r="C117" s="2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 s="7">
        <f t="shared" si="4"/>
        <v>43056.25</v>
      </c>
      <c r="L117">
        <v>1513922400</v>
      </c>
      <c r="M117" s="7">
        <f t="shared" si="7"/>
        <v>43091.25</v>
      </c>
      <c r="N117" t="b">
        <v>0</v>
      </c>
      <c r="O117" t="b">
        <v>0</v>
      </c>
      <c r="P117" t="s">
        <v>119</v>
      </c>
      <c r="Q117" s="4">
        <f t="shared" si="5"/>
        <v>87.211757648470297</v>
      </c>
      <c r="R117" s="5">
        <f t="shared" si="6"/>
        <v>44.001815980629537</v>
      </c>
      <c r="S117" t="s">
        <v>2044</v>
      </c>
      <c r="T117" t="s">
        <v>2050</v>
      </c>
    </row>
    <row r="118" spans="1:20" ht="34" x14ac:dyDescent="0.2">
      <c r="A118">
        <v>116</v>
      </c>
      <c r="B118" t="s">
        <v>282</v>
      </c>
      <c r="C118" s="2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 s="7">
        <f t="shared" si="4"/>
        <v>42265.208333333328</v>
      </c>
      <c r="L118">
        <v>1442638800</v>
      </c>
      <c r="M118" s="7">
        <f t="shared" si="7"/>
        <v>42266.208333333328</v>
      </c>
      <c r="N118" t="b">
        <v>0</v>
      </c>
      <c r="O118" t="b">
        <v>0</v>
      </c>
      <c r="P118" t="s">
        <v>33</v>
      </c>
      <c r="Q118" s="4">
        <f t="shared" si="5"/>
        <v>88</v>
      </c>
      <c r="R118" s="5">
        <f t="shared" si="6"/>
        <v>86.794520547945211</v>
      </c>
      <c r="S118" t="s">
        <v>2036</v>
      </c>
      <c r="T118" t="s">
        <v>2037</v>
      </c>
    </row>
    <row r="119" spans="1:20" ht="17" x14ac:dyDescent="0.2">
      <c r="A119">
        <v>117</v>
      </c>
      <c r="B119" t="s">
        <v>284</v>
      </c>
      <c r="C119" s="2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 s="7">
        <f t="shared" si="4"/>
        <v>40808.208333333336</v>
      </c>
      <c r="L119">
        <v>1317186000</v>
      </c>
      <c r="M119" s="7">
        <f t="shared" si="7"/>
        <v>40814.208333333336</v>
      </c>
      <c r="N119" t="b">
        <v>0</v>
      </c>
      <c r="O119" t="b">
        <v>0</v>
      </c>
      <c r="P119" t="s">
        <v>269</v>
      </c>
      <c r="Q119" s="4">
        <f t="shared" si="5"/>
        <v>173.9387755102041</v>
      </c>
      <c r="R119" s="5">
        <f t="shared" si="6"/>
        <v>30.992727272727272</v>
      </c>
      <c r="S119" t="s">
        <v>2038</v>
      </c>
      <c r="T119" t="s">
        <v>2057</v>
      </c>
    </row>
    <row r="120" spans="1:20" ht="17" x14ac:dyDescent="0.2">
      <c r="A120">
        <v>118</v>
      </c>
      <c r="B120" t="s">
        <v>286</v>
      </c>
      <c r="C120" s="2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 s="7">
        <f t="shared" si="4"/>
        <v>41665.25</v>
      </c>
      <c r="L120">
        <v>1391234400</v>
      </c>
      <c r="M120" s="7">
        <f t="shared" si="7"/>
        <v>41671.25</v>
      </c>
      <c r="N120" t="b">
        <v>0</v>
      </c>
      <c r="O120" t="b">
        <v>0</v>
      </c>
      <c r="P120" t="s">
        <v>122</v>
      </c>
      <c r="Q120" s="4">
        <f t="shared" si="5"/>
        <v>117.61111111111111</v>
      </c>
      <c r="R120" s="5">
        <f t="shared" si="6"/>
        <v>94.791044776119406</v>
      </c>
      <c r="S120" t="s">
        <v>2051</v>
      </c>
      <c r="T120" t="s">
        <v>2052</v>
      </c>
    </row>
    <row r="121" spans="1:20" ht="34" x14ac:dyDescent="0.2">
      <c r="A121">
        <v>119</v>
      </c>
      <c r="B121" t="s">
        <v>288</v>
      </c>
      <c r="C121" s="2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 s="7">
        <f t="shared" si="4"/>
        <v>41806.208333333336</v>
      </c>
      <c r="L121">
        <v>1404363600</v>
      </c>
      <c r="M121" s="7">
        <f t="shared" si="7"/>
        <v>41823.208333333336</v>
      </c>
      <c r="N121" t="b">
        <v>0</v>
      </c>
      <c r="O121" t="b">
        <v>1</v>
      </c>
      <c r="P121" t="s">
        <v>42</v>
      </c>
      <c r="Q121" s="4">
        <f t="shared" si="5"/>
        <v>214.96</v>
      </c>
      <c r="R121" s="5">
        <f t="shared" si="6"/>
        <v>69.79220779220779</v>
      </c>
      <c r="S121" t="s">
        <v>2038</v>
      </c>
      <c r="T121" t="s">
        <v>2039</v>
      </c>
    </row>
    <row r="122" spans="1:20" ht="17" x14ac:dyDescent="0.2">
      <c r="A122">
        <v>120</v>
      </c>
      <c r="B122" t="s">
        <v>290</v>
      </c>
      <c r="C122" s="2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 s="7">
        <f t="shared" si="4"/>
        <v>42111.208333333328</v>
      </c>
      <c r="L122">
        <v>1429592400</v>
      </c>
      <c r="M122" s="7">
        <f t="shared" si="7"/>
        <v>42115.208333333328</v>
      </c>
      <c r="N122" t="b">
        <v>0</v>
      </c>
      <c r="O122" t="b">
        <v>1</v>
      </c>
      <c r="P122" t="s">
        <v>292</v>
      </c>
      <c r="Q122" s="4">
        <f t="shared" si="5"/>
        <v>149.49667110519306</v>
      </c>
      <c r="R122" s="5">
        <f t="shared" si="6"/>
        <v>63.003367003367003</v>
      </c>
      <c r="S122" t="s">
        <v>2047</v>
      </c>
      <c r="T122" t="s">
        <v>2058</v>
      </c>
    </row>
    <row r="123" spans="1:20" ht="17" x14ac:dyDescent="0.2">
      <c r="A123">
        <v>121</v>
      </c>
      <c r="B123" t="s">
        <v>293</v>
      </c>
      <c r="C123" s="2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 s="7">
        <f t="shared" si="4"/>
        <v>41917.208333333336</v>
      </c>
      <c r="L123">
        <v>1413608400</v>
      </c>
      <c r="M123" s="7">
        <f t="shared" si="7"/>
        <v>41930.208333333336</v>
      </c>
      <c r="N123" t="b">
        <v>0</v>
      </c>
      <c r="O123" t="b">
        <v>0</v>
      </c>
      <c r="P123" t="s">
        <v>89</v>
      </c>
      <c r="Q123" s="4">
        <f t="shared" si="5"/>
        <v>219.33995584988963</v>
      </c>
      <c r="R123" s="5">
        <f t="shared" si="6"/>
        <v>110.0343300110742</v>
      </c>
      <c r="S123" t="s">
        <v>2047</v>
      </c>
      <c r="T123" t="s">
        <v>2048</v>
      </c>
    </row>
    <row r="124" spans="1:20" ht="17" x14ac:dyDescent="0.2">
      <c r="A124">
        <v>122</v>
      </c>
      <c r="B124" t="s">
        <v>295</v>
      </c>
      <c r="C124" s="2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 s="7">
        <f t="shared" si="4"/>
        <v>41970.25</v>
      </c>
      <c r="L124">
        <v>1419400800</v>
      </c>
      <c r="M124" s="7">
        <f t="shared" si="7"/>
        <v>41997.25</v>
      </c>
      <c r="N124" t="b">
        <v>0</v>
      </c>
      <c r="O124" t="b">
        <v>0</v>
      </c>
      <c r="P124" t="s">
        <v>119</v>
      </c>
      <c r="Q124" s="4">
        <f t="shared" si="5"/>
        <v>64.367690058479525</v>
      </c>
      <c r="R124" s="5">
        <f t="shared" si="6"/>
        <v>25.997933274284026</v>
      </c>
      <c r="S124" t="s">
        <v>2044</v>
      </c>
      <c r="T124" t="s">
        <v>2050</v>
      </c>
    </row>
    <row r="125" spans="1:20" ht="17" x14ac:dyDescent="0.2">
      <c r="A125">
        <v>123</v>
      </c>
      <c r="B125" t="s">
        <v>297</v>
      </c>
      <c r="C125" s="2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 s="7">
        <f t="shared" si="4"/>
        <v>42332.25</v>
      </c>
      <c r="L125">
        <v>1448604000</v>
      </c>
      <c r="M125" s="7">
        <f t="shared" si="7"/>
        <v>42335.25</v>
      </c>
      <c r="N125" t="b">
        <v>1</v>
      </c>
      <c r="O125" t="b">
        <v>0</v>
      </c>
      <c r="P125" t="s">
        <v>33</v>
      </c>
      <c r="Q125" s="4">
        <f t="shared" si="5"/>
        <v>18.622397298818232</v>
      </c>
      <c r="R125" s="5">
        <f t="shared" si="6"/>
        <v>49.987915407854985</v>
      </c>
      <c r="S125" t="s">
        <v>2036</v>
      </c>
      <c r="T125" t="s">
        <v>2037</v>
      </c>
    </row>
    <row r="126" spans="1:20" ht="17" x14ac:dyDescent="0.2">
      <c r="A126">
        <v>124</v>
      </c>
      <c r="B126" t="s">
        <v>299</v>
      </c>
      <c r="C126" s="2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 s="7">
        <f t="shared" si="4"/>
        <v>43598.208333333328</v>
      </c>
      <c r="L126">
        <v>1562302800</v>
      </c>
      <c r="M126" s="7">
        <f t="shared" si="7"/>
        <v>43651.208333333328</v>
      </c>
      <c r="N126" t="b">
        <v>0</v>
      </c>
      <c r="O126" t="b">
        <v>0</v>
      </c>
      <c r="P126" t="s">
        <v>122</v>
      </c>
      <c r="Q126" s="4">
        <f t="shared" si="5"/>
        <v>367.76923076923077</v>
      </c>
      <c r="R126" s="5">
        <f t="shared" si="6"/>
        <v>101.72340425531915</v>
      </c>
      <c r="S126" t="s">
        <v>2051</v>
      </c>
      <c r="T126" t="s">
        <v>2052</v>
      </c>
    </row>
    <row r="127" spans="1:20" ht="17" x14ac:dyDescent="0.2">
      <c r="A127">
        <v>125</v>
      </c>
      <c r="B127" t="s">
        <v>301</v>
      </c>
      <c r="C127" s="2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 s="7">
        <f t="shared" si="4"/>
        <v>43362.208333333328</v>
      </c>
      <c r="L127">
        <v>1537678800</v>
      </c>
      <c r="M127" s="7">
        <f t="shared" si="7"/>
        <v>43366.208333333328</v>
      </c>
      <c r="N127" t="b">
        <v>0</v>
      </c>
      <c r="O127" t="b">
        <v>0</v>
      </c>
      <c r="P127" t="s">
        <v>33</v>
      </c>
      <c r="Q127" s="4">
        <f t="shared" si="5"/>
        <v>159.90566037735849</v>
      </c>
      <c r="R127" s="5">
        <f t="shared" si="6"/>
        <v>47.083333333333336</v>
      </c>
      <c r="S127" t="s">
        <v>2036</v>
      </c>
      <c r="T127" t="s">
        <v>2037</v>
      </c>
    </row>
    <row r="128" spans="1:20" ht="17" x14ac:dyDescent="0.2">
      <c r="A128">
        <v>126</v>
      </c>
      <c r="B128" t="s">
        <v>303</v>
      </c>
      <c r="C128" s="2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 s="7">
        <f t="shared" si="4"/>
        <v>42596.208333333328</v>
      </c>
      <c r="L128">
        <v>1473570000</v>
      </c>
      <c r="M128" s="7">
        <f t="shared" si="7"/>
        <v>42624.208333333328</v>
      </c>
      <c r="N128" t="b">
        <v>0</v>
      </c>
      <c r="O128" t="b">
        <v>1</v>
      </c>
      <c r="P128" t="s">
        <v>33</v>
      </c>
      <c r="Q128" s="4">
        <f t="shared" si="5"/>
        <v>38.633185349611544</v>
      </c>
      <c r="R128" s="5">
        <f t="shared" si="6"/>
        <v>89.944444444444443</v>
      </c>
      <c r="S128" t="s">
        <v>2036</v>
      </c>
      <c r="T128" t="s">
        <v>2037</v>
      </c>
    </row>
    <row r="129" spans="1:20" ht="17" x14ac:dyDescent="0.2">
      <c r="A129">
        <v>127</v>
      </c>
      <c r="B129" t="s">
        <v>305</v>
      </c>
      <c r="C129" s="2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 s="7">
        <f t="shared" si="4"/>
        <v>40310.208333333336</v>
      </c>
      <c r="L129">
        <v>1273899600</v>
      </c>
      <c r="M129" s="7">
        <f t="shared" si="7"/>
        <v>40313.208333333336</v>
      </c>
      <c r="N129" t="b">
        <v>0</v>
      </c>
      <c r="O129" t="b">
        <v>0</v>
      </c>
      <c r="P129" t="s">
        <v>33</v>
      </c>
      <c r="Q129" s="4">
        <f t="shared" si="5"/>
        <v>51.42151162790698</v>
      </c>
      <c r="R129" s="5">
        <f t="shared" si="6"/>
        <v>78.96875</v>
      </c>
      <c r="S129" t="s">
        <v>2036</v>
      </c>
      <c r="T129" t="s">
        <v>2037</v>
      </c>
    </row>
    <row r="130" spans="1:20" ht="17" x14ac:dyDescent="0.2">
      <c r="A130">
        <v>128</v>
      </c>
      <c r="B130" t="s">
        <v>307</v>
      </c>
      <c r="C130" s="2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 s="7">
        <f t="shared" si="4"/>
        <v>40417.208333333336</v>
      </c>
      <c r="L130">
        <v>1284008400</v>
      </c>
      <c r="M130" s="7">
        <f t="shared" si="7"/>
        <v>40430.208333333336</v>
      </c>
      <c r="N130" t="b">
        <v>0</v>
      </c>
      <c r="O130" t="b">
        <v>0</v>
      </c>
      <c r="P130" t="s">
        <v>23</v>
      </c>
      <c r="Q130" s="4">
        <f t="shared" si="5"/>
        <v>60.334277620396605</v>
      </c>
      <c r="R130" s="5">
        <f t="shared" si="6"/>
        <v>80.067669172932327</v>
      </c>
      <c r="S130" t="s">
        <v>2032</v>
      </c>
      <c r="T130" t="s">
        <v>2033</v>
      </c>
    </row>
    <row r="131" spans="1:20" ht="17" x14ac:dyDescent="0.2">
      <c r="A131">
        <v>129</v>
      </c>
      <c r="B131" t="s">
        <v>309</v>
      </c>
      <c r="C131" s="2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 s="7">
        <f t="shared" ref="K131:K194" si="8">(((J131/60)/60)/24)+DATE(1970,1,1)</f>
        <v>42038.25</v>
      </c>
      <c r="L131">
        <v>1425103200</v>
      </c>
      <c r="M131" s="7">
        <f t="shared" si="7"/>
        <v>42063.25</v>
      </c>
      <c r="N131" t="b">
        <v>0</v>
      </c>
      <c r="O131" t="b">
        <v>0</v>
      </c>
      <c r="P131" t="s">
        <v>17</v>
      </c>
      <c r="Q131" s="4">
        <f t="shared" ref="Q131:Q194" si="9">(E131/D131)*100</f>
        <v>3.202693602693603</v>
      </c>
      <c r="R131" s="5">
        <f t="shared" ref="R131:R194" si="10">IFERROR(E131/G131, 0)</f>
        <v>86.472727272727269</v>
      </c>
      <c r="S131" t="s">
        <v>2030</v>
      </c>
      <c r="T131" t="s">
        <v>2031</v>
      </c>
    </row>
    <row r="132" spans="1:20" ht="17" x14ac:dyDescent="0.2">
      <c r="A132">
        <v>130</v>
      </c>
      <c r="B132" t="s">
        <v>311</v>
      </c>
      <c r="C132" s="2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 s="7">
        <f t="shared" si="8"/>
        <v>40842.208333333336</v>
      </c>
      <c r="L132">
        <v>1320991200</v>
      </c>
      <c r="M132" s="7">
        <f t="shared" ref="M132:M195" si="11">(((L132/60)/60)/24)+DATE(1970,1,1)</f>
        <v>40858.25</v>
      </c>
      <c r="N132" t="b">
        <v>0</v>
      </c>
      <c r="O132" t="b">
        <v>0</v>
      </c>
      <c r="P132" t="s">
        <v>53</v>
      </c>
      <c r="Q132" s="4">
        <f t="shared" si="9"/>
        <v>155.46875</v>
      </c>
      <c r="R132" s="5">
        <f t="shared" si="10"/>
        <v>28.001876172607879</v>
      </c>
      <c r="S132" t="s">
        <v>2038</v>
      </c>
      <c r="T132" t="s">
        <v>2041</v>
      </c>
    </row>
    <row r="133" spans="1:20" ht="34" x14ac:dyDescent="0.2">
      <c r="A133">
        <v>131</v>
      </c>
      <c r="B133" t="s">
        <v>313</v>
      </c>
      <c r="C133" s="2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 s="7">
        <f t="shared" si="8"/>
        <v>41607.25</v>
      </c>
      <c r="L133">
        <v>1386828000</v>
      </c>
      <c r="M133" s="7">
        <f t="shared" si="11"/>
        <v>41620.25</v>
      </c>
      <c r="N133" t="b">
        <v>0</v>
      </c>
      <c r="O133" t="b">
        <v>0</v>
      </c>
      <c r="P133" t="s">
        <v>28</v>
      </c>
      <c r="Q133" s="4">
        <f t="shared" si="9"/>
        <v>100.85974499089254</v>
      </c>
      <c r="R133" s="5">
        <f t="shared" si="10"/>
        <v>67.996725337699544</v>
      </c>
      <c r="S133" t="s">
        <v>2034</v>
      </c>
      <c r="T133" t="s">
        <v>2035</v>
      </c>
    </row>
    <row r="134" spans="1:20" ht="17" x14ac:dyDescent="0.2">
      <c r="A134">
        <v>132</v>
      </c>
      <c r="B134" t="s">
        <v>315</v>
      </c>
      <c r="C134" s="2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 s="7">
        <f t="shared" si="8"/>
        <v>43112.25</v>
      </c>
      <c r="L134">
        <v>1517119200</v>
      </c>
      <c r="M134" s="7">
        <f t="shared" si="11"/>
        <v>43128.25</v>
      </c>
      <c r="N134" t="b">
        <v>0</v>
      </c>
      <c r="O134" t="b">
        <v>1</v>
      </c>
      <c r="P134" t="s">
        <v>33</v>
      </c>
      <c r="Q134" s="4">
        <f t="shared" si="9"/>
        <v>116.18181818181819</v>
      </c>
      <c r="R134" s="5">
        <f t="shared" si="10"/>
        <v>43.078651685393261</v>
      </c>
      <c r="S134" t="s">
        <v>2036</v>
      </c>
      <c r="T134" t="s">
        <v>2037</v>
      </c>
    </row>
    <row r="135" spans="1:20" ht="17" x14ac:dyDescent="0.2">
      <c r="A135">
        <v>133</v>
      </c>
      <c r="B135" t="s">
        <v>317</v>
      </c>
      <c r="C135" s="2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 s="7">
        <f t="shared" si="8"/>
        <v>40767.208333333336</v>
      </c>
      <c r="L135">
        <v>1315026000</v>
      </c>
      <c r="M135" s="7">
        <f t="shared" si="11"/>
        <v>40789.208333333336</v>
      </c>
      <c r="N135" t="b">
        <v>0</v>
      </c>
      <c r="O135" t="b">
        <v>0</v>
      </c>
      <c r="P135" t="s">
        <v>319</v>
      </c>
      <c r="Q135" s="4">
        <f t="shared" si="9"/>
        <v>310.77777777777777</v>
      </c>
      <c r="R135" s="5">
        <f t="shared" si="10"/>
        <v>87.95597484276729</v>
      </c>
      <c r="S135" t="s">
        <v>2032</v>
      </c>
      <c r="T135" t="s">
        <v>2059</v>
      </c>
    </row>
    <row r="136" spans="1:20" ht="17" x14ac:dyDescent="0.2">
      <c r="A136">
        <v>134</v>
      </c>
      <c r="B136" t="s">
        <v>320</v>
      </c>
      <c r="C136" s="2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 s="7">
        <f t="shared" si="8"/>
        <v>40713.208333333336</v>
      </c>
      <c r="L136">
        <v>1312693200</v>
      </c>
      <c r="M136" s="7">
        <f t="shared" si="11"/>
        <v>40762.208333333336</v>
      </c>
      <c r="N136" t="b">
        <v>0</v>
      </c>
      <c r="O136" t="b">
        <v>1</v>
      </c>
      <c r="P136" t="s">
        <v>42</v>
      </c>
      <c r="Q136" s="4">
        <f t="shared" si="9"/>
        <v>89.73668341708543</v>
      </c>
      <c r="R136" s="5">
        <f t="shared" si="10"/>
        <v>94.987234042553197</v>
      </c>
      <c r="S136" t="s">
        <v>2038</v>
      </c>
      <c r="T136" t="s">
        <v>2039</v>
      </c>
    </row>
    <row r="137" spans="1:20" ht="17" x14ac:dyDescent="0.2">
      <c r="A137">
        <v>135</v>
      </c>
      <c r="B137" t="s">
        <v>322</v>
      </c>
      <c r="C137" s="2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 s="7">
        <f t="shared" si="8"/>
        <v>41340.25</v>
      </c>
      <c r="L137">
        <v>1363064400</v>
      </c>
      <c r="M137" s="7">
        <f t="shared" si="11"/>
        <v>41345.208333333336</v>
      </c>
      <c r="N137" t="b">
        <v>0</v>
      </c>
      <c r="O137" t="b">
        <v>1</v>
      </c>
      <c r="P137" t="s">
        <v>33</v>
      </c>
      <c r="Q137" s="4">
        <f t="shared" si="9"/>
        <v>71.27272727272728</v>
      </c>
      <c r="R137" s="5">
        <f t="shared" si="10"/>
        <v>46.905982905982903</v>
      </c>
      <c r="S137" t="s">
        <v>2036</v>
      </c>
      <c r="T137" t="s">
        <v>2037</v>
      </c>
    </row>
    <row r="138" spans="1:20" ht="17" x14ac:dyDescent="0.2">
      <c r="A138">
        <v>136</v>
      </c>
      <c r="B138" t="s">
        <v>324</v>
      </c>
      <c r="C138" s="2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 s="7">
        <f t="shared" si="8"/>
        <v>41797.208333333336</v>
      </c>
      <c r="L138">
        <v>1403154000</v>
      </c>
      <c r="M138" s="7">
        <f t="shared" si="11"/>
        <v>41809.208333333336</v>
      </c>
      <c r="N138" t="b">
        <v>0</v>
      </c>
      <c r="O138" t="b">
        <v>1</v>
      </c>
      <c r="P138" t="s">
        <v>53</v>
      </c>
      <c r="Q138" s="4">
        <f t="shared" si="9"/>
        <v>3.2862318840579712</v>
      </c>
      <c r="R138" s="5">
        <f t="shared" si="10"/>
        <v>46.913793103448278</v>
      </c>
      <c r="S138" t="s">
        <v>2038</v>
      </c>
      <c r="T138" t="s">
        <v>2041</v>
      </c>
    </row>
    <row r="139" spans="1:20" ht="17" x14ac:dyDescent="0.2">
      <c r="A139">
        <v>137</v>
      </c>
      <c r="B139" t="s">
        <v>326</v>
      </c>
      <c r="C139" s="2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 s="7">
        <f t="shared" si="8"/>
        <v>40457.208333333336</v>
      </c>
      <c r="L139">
        <v>1286859600</v>
      </c>
      <c r="M139" s="7">
        <f t="shared" si="11"/>
        <v>40463.208333333336</v>
      </c>
      <c r="N139" t="b">
        <v>0</v>
      </c>
      <c r="O139" t="b">
        <v>0</v>
      </c>
      <c r="P139" t="s">
        <v>68</v>
      </c>
      <c r="Q139" s="4">
        <f t="shared" si="9"/>
        <v>261.77777777777777</v>
      </c>
      <c r="R139" s="5">
        <f t="shared" si="10"/>
        <v>94.24</v>
      </c>
      <c r="S139" t="s">
        <v>2044</v>
      </c>
      <c r="T139" t="s">
        <v>2045</v>
      </c>
    </row>
    <row r="140" spans="1:20" ht="34" x14ac:dyDescent="0.2">
      <c r="A140">
        <v>138</v>
      </c>
      <c r="B140" t="s">
        <v>328</v>
      </c>
      <c r="C140" s="2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 s="7">
        <f t="shared" si="8"/>
        <v>41180.208333333336</v>
      </c>
      <c r="L140">
        <v>1349326800</v>
      </c>
      <c r="M140" s="7">
        <f t="shared" si="11"/>
        <v>41186.208333333336</v>
      </c>
      <c r="N140" t="b">
        <v>0</v>
      </c>
      <c r="O140" t="b">
        <v>0</v>
      </c>
      <c r="P140" t="s">
        <v>292</v>
      </c>
      <c r="Q140" s="4">
        <f t="shared" si="9"/>
        <v>96</v>
      </c>
      <c r="R140" s="5">
        <f t="shared" si="10"/>
        <v>80.139130434782615</v>
      </c>
      <c r="S140" t="s">
        <v>2047</v>
      </c>
      <c r="T140" t="s">
        <v>2058</v>
      </c>
    </row>
    <row r="141" spans="1:20" ht="17" x14ac:dyDescent="0.2">
      <c r="A141">
        <v>139</v>
      </c>
      <c r="B141" t="s">
        <v>330</v>
      </c>
      <c r="C141" s="2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 s="7">
        <f t="shared" si="8"/>
        <v>42115.208333333328</v>
      </c>
      <c r="L141">
        <v>1430974800</v>
      </c>
      <c r="M141" s="7">
        <f t="shared" si="11"/>
        <v>42131.208333333328</v>
      </c>
      <c r="N141" t="b">
        <v>0</v>
      </c>
      <c r="O141" t="b">
        <v>1</v>
      </c>
      <c r="P141" t="s">
        <v>65</v>
      </c>
      <c r="Q141" s="4">
        <f t="shared" si="9"/>
        <v>20.896851248642779</v>
      </c>
      <c r="R141" s="5">
        <f t="shared" si="10"/>
        <v>59.036809815950917</v>
      </c>
      <c r="S141" t="s">
        <v>2034</v>
      </c>
      <c r="T141" t="s">
        <v>2043</v>
      </c>
    </row>
    <row r="142" spans="1:20" ht="34" x14ac:dyDescent="0.2">
      <c r="A142">
        <v>140</v>
      </c>
      <c r="B142" t="s">
        <v>332</v>
      </c>
      <c r="C142" s="2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 s="7">
        <f t="shared" si="8"/>
        <v>43156.25</v>
      </c>
      <c r="L142">
        <v>1519970400</v>
      </c>
      <c r="M142" s="7">
        <f t="shared" si="11"/>
        <v>43161.25</v>
      </c>
      <c r="N142" t="b">
        <v>0</v>
      </c>
      <c r="O142" t="b">
        <v>0</v>
      </c>
      <c r="P142" t="s">
        <v>42</v>
      </c>
      <c r="Q142" s="4">
        <f t="shared" si="9"/>
        <v>223.16363636363636</v>
      </c>
      <c r="R142" s="5">
        <f t="shared" si="10"/>
        <v>65.989247311827953</v>
      </c>
      <c r="S142" t="s">
        <v>2038</v>
      </c>
      <c r="T142" t="s">
        <v>2039</v>
      </c>
    </row>
    <row r="143" spans="1:20" ht="17" x14ac:dyDescent="0.2">
      <c r="A143">
        <v>141</v>
      </c>
      <c r="B143" t="s">
        <v>334</v>
      </c>
      <c r="C143" s="2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 s="7">
        <f t="shared" si="8"/>
        <v>42167.208333333328</v>
      </c>
      <c r="L143">
        <v>1434603600</v>
      </c>
      <c r="M143" s="7">
        <f t="shared" si="11"/>
        <v>42173.208333333328</v>
      </c>
      <c r="N143" t="b">
        <v>0</v>
      </c>
      <c r="O143" t="b">
        <v>0</v>
      </c>
      <c r="P143" t="s">
        <v>28</v>
      </c>
      <c r="Q143" s="4">
        <f t="shared" si="9"/>
        <v>101.59097978227061</v>
      </c>
      <c r="R143" s="5">
        <f t="shared" si="10"/>
        <v>60.992530345471522</v>
      </c>
      <c r="S143" t="s">
        <v>2034</v>
      </c>
      <c r="T143" t="s">
        <v>2035</v>
      </c>
    </row>
    <row r="144" spans="1:20" ht="34" x14ac:dyDescent="0.2">
      <c r="A144">
        <v>142</v>
      </c>
      <c r="B144" t="s">
        <v>336</v>
      </c>
      <c r="C144" s="2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 s="7">
        <f t="shared" si="8"/>
        <v>41005.208333333336</v>
      </c>
      <c r="L144">
        <v>1337230800</v>
      </c>
      <c r="M144" s="7">
        <f t="shared" si="11"/>
        <v>41046.208333333336</v>
      </c>
      <c r="N144" t="b">
        <v>0</v>
      </c>
      <c r="O144" t="b">
        <v>0</v>
      </c>
      <c r="P144" t="s">
        <v>28</v>
      </c>
      <c r="Q144" s="4">
        <f t="shared" si="9"/>
        <v>230.03999999999996</v>
      </c>
      <c r="R144" s="5">
        <f t="shared" si="10"/>
        <v>98.307692307692307</v>
      </c>
      <c r="S144" t="s">
        <v>2034</v>
      </c>
      <c r="T144" t="s">
        <v>2035</v>
      </c>
    </row>
    <row r="145" spans="1:20" ht="17" x14ac:dyDescent="0.2">
      <c r="A145">
        <v>143</v>
      </c>
      <c r="B145" t="s">
        <v>338</v>
      </c>
      <c r="C145" s="2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 s="7">
        <f t="shared" si="8"/>
        <v>40357.208333333336</v>
      </c>
      <c r="L145">
        <v>1279429200</v>
      </c>
      <c r="M145" s="7">
        <f t="shared" si="11"/>
        <v>40377.208333333336</v>
      </c>
      <c r="N145" t="b">
        <v>0</v>
      </c>
      <c r="O145" t="b">
        <v>0</v>
      </c>
      <c r="P145" t="s">
        <v>60</v>
      </c>
      <c r="Q145" s="4">
        <f t="shared" si="9"/>
        <v>135.59259259259261</v>
      </c>
      <c r="R145" s="5">
        <f t="shared" si="10"/>
        <v>104.6</v>
      </c>
      <c r="S145" t="s">
        <v>2032</v>
      </c>
      <c r="T145" t="s">
        <v>2042</v>
      </c>
    </row>
    <row r="146" spans="1:20" ht="17" x14ac:dyDescent="0.2">
      <c r="A146">
        <v>144</v>
      </c>
      <c r="B146" t="s">
        <v>340</v>
      </c>
      <c r="C146" s="2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 s="7">
        <f t="shared" si="8"/>
        <v>43633.208333333328</v>
      </c>
      <c r="L146">
        <v>1561438800</v>
      </c>
      <c r="M146" s="7">
        <f t="shared" si="11"/>
        <v>43641.208333333328</v>
      </c>
      <c r="N146" t="b">
        <v>0</v>
      </c>
      <c r="O146" t="b">
        <v>0</v>
      </c>
      <c r="P146" t="s">
        <v>33</v>
      </c>
      <c r="Q146" s="4">
        <f t="shared" si="9"/>
        <v>129.1</v>
      </c>
      <c r="R146" s="5">
        <f t="shared" si="10"/>
        <v>86.066666666666663</v>
      </c>
      <c r="S146" t="s">
        <v>2036</v>
      </c>
      <c r="T146" t="s">
        <v>2037</v>
      </c>
    </row>
    <row r="147" spans="1:20" ht="17" x14ac:dyDescent="0.2">
      <c r="A147">
        <v>145</v>
      </c>
      <c r="B147" t="s">
        <v>342</v>
      </c>
      <c r="C147" s="2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 s="7">
        <f t="shared" si="8"/>
        <v>41889.208333333336</v>
      </c>
      <c r="L147">
        <v>1410498000</v>
      </c>
      <c r="M147" s="7">
        <f t="shared" si="11"/>
        <v>41894.208333333336</v>
      </c>
      <c r="N147" t="b">
        <v>0</v>
      </c>
      <c r="O147" t="b">
        <v>0</v>
      </c>
      <c r="P147" t="s">
        <v>65</v>
      </c>
      <c r="Q147" s="4">
        <f t="shared" si="9"/>
        <v>236.512</v>
      </c>
      <c r="R147" s="5">
        <f t="shared" si="10"/>
        <v>76.989583333333329</v>
      </c>
      <c r="S147" t="s">
        <v>2034</v>
      </c>
      <c r="T147" t="s">
        <v>2043</v>
      </c>
    </row>
    <row r="148" spans="1:20" ht="34" x14ac:dyDescent="0.2">
      <c r="A148">
        <v>146</v>
      </c>
      <c r="B148" t="s">
        <v>344</v>
      </c>
      <c r="C148" s="2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 s="7">
        <f t="shared" si="8"/>
        <v>40855.25</v>
      </c>
      <c r="L148">
        <v>1322460000</v>
      </c>
      <c r="M148" s="7">
        <f t="shared" si="11"/>
        <v>40875.25</v>
      </c>
      <c r="N148" t="b">
        <v>0</v>
      </c>
      <c r="O148" t="b">
        <v>0</v>
      </c>
      <c r="P148" t="s">
        <v>33</v>
      </c>
      <c r="Q148" s="4">
        <f t="shared" si="9"/>
        <v>17.25</v>
      </c>
      <c r="R148" s="5">
        <f t="shared" si="10"/>
        <v>29.764705882352942</v>
      </c>
      <c r="S148" t="s">
        <v>2036</v>
      </c>
      <c r="T148" t="s">
        <v>2037</v>
      </c>
    </row>
    <row r="149" spans="1:20" ht="34" x14ac:dyDescent="0.2">
      <c r="A149">
        <v>147</v>
      </c>
      <c r="B149" t="s">
        <v>346</v>
      </c>
      <c r="C149" s="2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 s="7">
        <f t="shared" si="8"/>
        <v>42534.208333333328</v>
      </c>
      <c r="L149">
        <v>1466312400</v>
      </c>
      <c r="M149" s="7">
        <f t="shared" si="11"/>
        <v>42540.208333333328</v>
      </c>
      <c r="N149" t="b">
        <v>0</v>
      </c>
      <c r="O149" t="b">
        <v>1</v>
      </c>
      <c r="P149" t="s">
        <v>33</v>
      </c>
      <c r="Q149" s="4">
        <f t="shared" si="9"/>
        <v>112.49397590361446</v>
      </c>
      <c r="R149" s="5">
        <f t="shared" si="10"/>
        <v>46.91959798994975</v>
      </c>
      <c r="S149" t="s">
        <v>2036</v>
      </c>
      <c r="T149" t="s">
        <v>2037</v>
      </c>
    </row>
    <row r="150" spans="1:20" ht="17" x14ac:dyDescent="0.2">
      <c r="A150">
        <v>148</v>
      </c>
      <c r="B150" t="s">
        <v>348</v>
      </c>
      <c r="C150" s="2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 s="7">
        <f t="shared" si="8"/>
        <v>42941.208333333328</v>
      </c>
      <c r="L150">
        <v>1501736400</v>
      </c>
      <c r="M150" s="7">
        <f t="shared" si="11"/>
        <v>42950.208333333328</v>
      </c>
      <c r="N150" t="b">
        <v>0</v>
      </c>
      <c r="O150" t="b">
        <v>0</v>
      </c>
      <c r="P150" t="s">
        <v>65</v>
      </c>
      <c r="Q150" s="4">
        <f t="shared" si="9"/>
        <v>121.02150537634408</v>
      </c>
      <c r="R150" s="5">
        <f t="shared" si="10"/>
        <v>105.18691588785046</v>
      </c>
      <c r="S150" t="s">
        <v>2034</v>
      </c>
      <c r="T150" t="s">
        <v>2043</v>
      </c>
    </row>
    <row r="151" spans="1:20" ht="17" x14ac:dyDescent="0.2">
      <c r="A151">
        <v>149</v>
      </c>
      <c r="B151" t="s">
        <v>350</v>
      </c>
      <c r="C151" s="2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 s="7">
        <f t="shared" si="8"/>
        <v>41275.25</v>
      </c>
      <c r="L151">
        <v>1361512800</v>
      </c>
      <c r="M151" s="7">
        <f t="shared" si="11"/>
        <v>41327.25</v>
      </c>
      <c r="N151" t="b">
        <v>0</v>
      </c>
      <c r="O151" t="b">
        <v>0</v>
      </c>
      <c r="P151" t="s">
        <v>60</v>
      </c>
      <c r="Q151" s="4">
        <f t="shared" si="9"/>
        <v>219.87096774193549</v>
      </c>
      <c r="R151" s="5">
        <f t="shared" si="10"/>
        <v>69.907692307692301</v>
      </c>
      <c r="S151" t="s">
        <v>2032</v>
      </c>
      <c r="T151" t="s">
        <v>2042</v>
      </c>
    </row>
    <row r="152" spans="1:20" ht="17" x14ac:dyDescent="0.2">
      <c r="A152">
        <v>150</v>
      </c>
      <c r="B152" t="s">
        <v>352</v>
      </c>
      <c r="C152" s="2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 s="7">
        <f t="shared" si="8"/>
        <v>43450.25</v>
      </c>
      <c r="L152">
        <v>1545026400</v>
      </c>
      <c r="M152" s="7">
        <f t="shared" si="11"/>
        <v>43451.25</v>
      </c>
      <c r="N152" t="b">
        <v>0</v>
      </c>
      <c r="O152" t="b">
        <v>0</v>
      </c>
      <c r="P152" t="s">
        <v>23</v>
      </c>
      <c r="Q152" s="4">
        <f t="shared" si="9"/>
        <v>1</v>
      </c>
      <c r="R152" s="5">
        <f t="shared" si="10"/>
        <v>1</v>
      </c>
      <c r="S152" t="s">
        <v>2032</v>
      </c>
      <c r="T152" t="s">
        <v>2033</v>
      </c>
    </row>
    <row r="153" spans="1:20" ht="17" x14ac:dyDescent="0.2">
      <c r="A153">
        <v>151</v>
      </c>
      <c r="B153" t="s">
        <v>354</v>
      </c>
      <c r="C153" s="2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 s="7">
        <f t="shared" si="8"/>
        <v>41799.208333333336</v>
      </c>
      <c r="L153">
        <v>1406696400</v>
      </c>
      <c r="M153" s="7">
        <f t="shared" si="11"/>
        <v>41850.208333333336</v>
      </c>
      <c r="N153" t="b">
        <v>0</v>
      </c>
      <c r="O153" t="b">
        <v>0</v>
      </c>
      <c r="P153" t="s">
        <v>50</v>
      </c>
      <c r="Q153" s="4">
        <f t="shared" si="9"/>
        <v>64.166909620991248</v>
      </c>
      <c r="R153" s="5">
        <f t="shared" si="10"/>
        <v>60.011588275391958</v>
      </c>
      <c r="S153" t="s">
        <v>2032</v>
      </c>
      <c r="T153" t="s">
        <v>2040</v>
      </c>
    </row>
    <row r="154" spans="1:20" ht="17" x14ac:dyDescent="0.2">
      <c r="A154">
        <v>152</v>
      </c>
      <c r="B154" t="s">
        <v>356</v>
      </c>
      <c r="C154" s="2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 s="7">
        <f t="shared" si="8"/>
        <v>42783.25</v>
      </c>
      <c r="L154">
        <v>1487916000</v>
      </c>
      <c r="M154" s="7">
        <f t="shared" si="11"/>
        <v>42790.25</v>
      </c>
      <c r="N154" t="b">
        <v>0</v>
      </c>
      <c r="O154" t="b">
        <v>0</v>
      </c>
      <c r="P154" t="s">
        <v>60</v>
      </c>
      <c r="Q154" s="4">
        <f t="shared" si="9"/>
        <v>423.06746987951806</v>
      </c>
      <c r="R154" s="5">
        <f t="shared" si="10"/>
        <v>52.006220379146917</v>
      </c>
      <c r="S154" t="s">
        <v>2032</v>
      </c>
      <c r="T154" t="s">
        <v>2042</v>
      </c>
    </row>
    <row r="155" spans="1:20" ht="17" x14ac:dyDescent="0.2">
      <c r="A155">
        <v>153</v>
      </c>
      <c r="B155" t="s">
        <v>358</v>
      </c>
      <c r="C155" s="2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 s="7">
        <f t="shared" si="8"/>
        <v>41201.208333333336</v>
      </c>
      <c r="L155">
        <v>1351141200</v>
      </c>
      <c r="M155" s="7">
        <f t="shared" si="11"/>
        <v>41207.208333333336</v>
      </c>
      <c r="N155" t="b">
        <v>0</v>
      </c>
      <c r="O155" t="b">
        <v>0</v>
      </c>
      <c r="P155" t="s">
        <v>33</v>
      </c>
      <c r="Q155" s="4">
        <f t="shared" si="9"/>
        <v>92.984160506863773</v>
      </c>
      <c r="R155" s="5">
        <f t="shared" si="10"/>
        <v>31.000176025347649</v>
      </c>
      <c r="S155" t="s">
        <v>2036</v>
      </c>
      <c r="T155" t="s">
        <v>2037</v>
      </c>
    </row>
    <row r="156" spans="1:20" ht="17" x14ac:dyDescent="0.2">
      <c r="A156">
        <v>154</v>
      </c>
      <c r="B156" t="s">
        <v>360</v>
      </c>
      <c r="C156" s="2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 s="7">
        <f t="shared" si="8"/>
        <v>42502.208333333328</v>
      </c>
      <c r="L156">
        <v>1465016400</v>
      </c>
      <c r="M156" s="7">
        <f t="shared" si="11"/>
        <v>42525.208333333328</v>
      </c>
      <c r="N156" t="b">
        <v>0</v>
      </c>
      <c r="O156" t="b">
        <v>1</v>
      </c>
      <c r="P156" t="s">
        <v>60</v>
      </c>
      <c r="Q156" s="4">
        <f t="shared" si="9"/>
        <v>58.756567425569173</v>
      </c>
      <c r="R156" s="5">
        <f t="shared" si="10"/>
        <v>95.042492917847028</v>
      </c>
      <c r="S156" t="s">
        <v>2032</v>
      </c>
      <c r="T156" t="s">
        <v>2042</v>
      </c>
    </row>
    <row r="157" spans="1:20" ht="17" x14ac:dyDescent="0.2">
      <c r="A157">
        <v>155</v>
      </c>
      <c r="B157" t="s">
        <v>362</v>
      </c>
      <c r="C157" s="2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 s="7">
        <f t="shared" si="8"/>
        <v>40262.208333333336</v>
      </c>
      <c r="L157">
        <v>1270789200</v>
      </c>
      <c r="M157" s="7">
        <f t="shared" si="11"/>
        <v>40277.208333333336</v>
      </c>
      <c r="N157" t="b">
        <v>0</v>
      </c>
      <c r="O157" t="b">
        <v>0</v>
      </c>
      <c r="P157" t="s">
        <v>33</v>
      </c>
      <c r="Q157" s="4">
        <f t="shared" si="9"/>
        <v>65.022222222222226</v>
      </c>
      <c r="R157" s="5">
        <f t="shared" si="10"/>
        <v>75.968174204355108</v>
      </c>
      <c r="S157" t="s">
        <v>2036</v>
      </c>
      <c r="T157" t="s">
        <v>2037</v>
      </c>
    </row>
    <row r="158" spans="1:20" ht="17" x14ac:dyDescent="0.2">
      <c r="A158">
        <v>156</v>
      </c>
      <c r="B158" t="s">
        <v>364</v>
      </c>
      <c r="C158" s="2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 s="7">
        <f t="shared" si="8"/>
        <v>43743.208333333328</v>
      </c>
      <c r="L158">
        <v>1572325200</v>
      </c>
      <c r="M158" s="7">
        <f t="shared" si="11"/>
        <v>43767.208333333328</v>
      </c>
      <c r="N158" t="b">
        <v>0</v>
      </c>
      <c r="O158" t="b">
        <v>0</v>
      </c>
      <c r="P158" t="s">
        <v>23</v>
      </c>
      <c r="Q158" s="4">
        <f t="shared" si="9"/>
        <v>73.939560439560438</v>
      </c>
      <c r="R158" s="5">
        <f t="shared" si="10"/>
        <v>71.013192612137203</v>
      </c>
      <c r="S158" t="s">
        <v>2032</v>
      </c>
      <c r="T158" t="s">
        <v>2033</v>
      </c>
    </row>
    <row r="159" spans="1:20" ht="17" x14ac:dyDescent="0.2">
      <c r="A159">
        <v>157</v>
      </c>
      <c r="B159" t="s">
        <v>366</v>
      </c>
      <c r="C159" s="2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 s="7">
        <f t="shared" si="8"/>
        <v>41638.25</v>
      </c>
      <c r="L159">
        <v>1389420000</v>
      </c>
      <c r="M159" s="7">
        <f t="shared" si="11"/>
        <v>41650.25</v>
      </c>
      <c r="N159" t="b">
        <v>0</v>
      </c>
      <c r="O159" t="b">
        <v>0</v>
      </c>
      <c r="P159" t="s">
        <v>122</v>
      </c>
      <c r="Q159" s="4">
        <f t="shared" si="9"/>
        <v>52.666666666666664</v>
      </c>
      <c r="R159" s="5">
        <f t="shared" si="10"/>
        <v>73.733333333333334</v>
      </c>
      <c r="S159" t="s">
        <v>2051</v>
      </c>
      <c r="T159" t="s">
        <v>2052</v>
      </c>
    </row>
    <row r="160" spans="1:20" ht="17" x14ac:dyDescent="0.2">
      <c r="A160">
        <v>158</v>
      </c>
      <c r="B160" t="s">
        <v>368</v>
      </c>
      <c r="C160" s="2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 s="7">
        <f t="shared" si="8"/>
        <v>42346.25</v>
      </c>
      <c r="L160">
        <v>1449640800</v>
      </c>
      <c r="M160" s="7">
        <f t="shared" si="11"/>
        <v>42347.25</v>
      </c>
      <c r="N160" t="b">
        <v>0</v>
      </c>
      <c r="O160" t="b">
        <v>0</v>
      </c>
      <c r="P160" t="s">
        <v>23</v>
      </c>
      <c r="Q160" s="4">
        <f t="shared" si="9"/>
        <v>220.95238095238096</v>
      </c>
      <c r="R160" s="5">
        <f t="shared" si="10"/>
        <v>113.17073170731707</v>
      </c>
      <c r="S160" t="s">
        <v>2032</v>
      </c>
      <c r="T160" t="s">
        <v>2033</v>
      </c>
    </row>
    <row r="161" spans="1:20" ht="17" x14ac:dyDescent="0.2">
      <c r="A161">
        <v>159</v>
      </c>
      <c r="B161" t="s">
        <v>370</v>
      </c>
      <c r="C161" s="2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 s="7">
        <f t="shared" si="8"/>
        <v>43551.208333333328</v>
      </c>
      <c r="L161">
        <v>1555218000</v>
      </c>
      <c r="M161" s="7">
        <f t="shared" si="11"/>
        <v>43569.208333333328</v>
      </c>
      <c r="N161" t="b">
        <v>0</v>
      </c>
      <c r="O161" t="b">
        <v>1</v>
      </c>
      <c r="P161" t="s">
        <v>33</v>
      </c>
      <c r="Q161" s="4">
        <f t="shared" si="9"/>
        <v>100.01150627615063</v>
      </c>
      <c r="R161" s="5">
        <f t="shared" si="10"/>
        <v>105.00933552992861</v>
      </c>
      <c r="S161" t="s">
        <v>2036</v>
      </c>
      <c r="T161" t="s">
        <v>2037</v>
      </c>
    </row>
    <row r="162" spans="1:20" ht="17" x14ac:dyDescent="0.2">
      <c r="A162">
        <v>160</v>
      </c>
      <c r="B162" t="s">
        <v>372</v>
      </c>
      <c r="C162" s="2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 s="7">
        <f t="shared" si="8"/>
        <v>43582.208333333328</v>
      </c>
      <c r="L162">
        <v>1557723600</v>
      </c>
      <c r="M162" s="7">
        <f t="shared" si="11"/>
        <v>43598.208333333328</v>
      </c>
      <c r="N162" t="b">
        <v>0</v>
      </c>
      <c r="O162" t="b">
        <v>0</v>
      </c>
      <c r="P162" t="s">
        <v>65</v>
      </c>
      <c r="Q162" s="4">
        <f t="shared" si="9"/>
        <v>162.3125</v>
      </c>
      <c r="R162" s="5">
        <f t="shared" si="10"/>
        <v>79.176829268292678</v>
      </c>
      <c r="S162" t="s">
        <v>2034</v>
      </c>
      <c r="T162" t="s">
        <v>2043</v>
      </c>
    </row>
    <row r="163" spans="1:20" ht="34" x14ac:dyDescent="0.2">
      <c r="A163">
        <v>161</v>
      </c>
      <c r="B163" t="s">
        <v>374</v>
      </c>
      <c r="C163" s="2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 s="7">
        <f t="shared" si="8"/>
        <v>42270.208333333328</v>
      </c>
      <c r="L163">
        <v>1443502800</v>
      </c>
      <c r="M163" s="7">
        <f t="shared" si="11"/>
        <v>42276.208333333328</v>
      </c>
      <c r="N163" t="b">
        <v>0</v>
      </c>
      <c r="O163" t="b">
        <v>1</v>
      </c>
      <c r="P163" t="s">
        <v>28</v>
      </c>
      <c r="Q163" s="4">
        <f t="shared" si="9"/>
        <v>78.181818181818187</v>
      </c>
      <c r="R163" s="5">
        <f t="shared" si="10"/>
        <v>57.333333333333336</v>
      </c>
      <c r="S163" t="s">
        <v>2034</v>
      </c>
      <c r="T163" t="s">
        <v>2035</v>
      </c>
    </row>
    <row r="164" spans="1:20" ht="34" x14ac:dyDescent="0.2">
      <c r="A164">
        <v>162</v>
      </c>
      <c r="B164" t="s">
        <v>376</v>
      </c>
      <c r="C164" s="2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 s="7">
        <f t="shared" si="8"/>
        <v>43442.25</v>
      </c>
      <c r="L164">
        <v>1546840800</v>
      </c>
      <c r="M164" s="7">
        <f t="shared" si="11"/>
        <v>43472.25</v>
      </c>
      <c r="N164" t="b">
        <v>0</v>
      </c>
      <c r="O164" t="b">
        <v>0</v>
      </c>
      <c r="P164" t="s">
        <v>23</v>
      </c>
      <c r="Q164" s="4">
        <f t="shared" si="9"/>
        <v>149.73770491803279</v>
      </c>
      <c r="R164" s="5">
        <f t="shared" si="10"/>
        <v>58.178343949044589</v>
      </c>
      <c r="S164" t="s">
        <v>2032</v>
      </c>
      <c r="T164" t="s">
        <v>2033</v>
      </c>
    </row>
    <row r="165" spans="1:20" ht="17" x14ac:dyDescent="0.2">
      <c r="A165">
        <v>163</v>
      </c>
      <c r="B165" t="s">
        <v>378</v>
      </c>
      <c r="C165" s="2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 s="7">
        <f t="shared" si="8"/>
        <v>43028.208333333328</v>
      </c>
      <c r="L165">
        <v>1512712800</v>
      </c>
      <c r="M165" s="7">
        <f t="shared" si="11"/>
        <v>43077.25</v>
      </c>
      <c r="N165" t="b">
        <v>0</v>
      </c>
      <c r="O165" t="b">
        <v>1</v>
      </c>
      <c r="P165" t="s">
        <v>122</v>
      </c>
      <c r="Q165" s="4">
        <f t="shared" si="9"/>
        <v>253.25714285714284</v>
      </c>
      <c r="R165" s="5">
        <f t="shared" si="10"/>
        <v>36.032520325203251</v>
      </c>
      <c r="S165" t="s">
        <v>2051</v>
      </c>
      <c r="T165" t="s">
        <v>2052</v>
      </c>
    </row>
    <row r="166" spans="1:20" ht="17" x14ac:dyDescent="0.2">
      <c r="A166">
        <v>164</v>
      </c>
      <c r="B166" t="s">
        <v>380</v>
      </c>
      <c r="C166" s="2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 s="7">
        <f t="shared" si="8"/>
        <v>43016.208333333328</v>
      </c>
      <c r="L166">
        <v>1507525200</v>
      </c>
      <c r="M166" s="7">
        <f t="shared" si="11"/>
        <v>43017.208333333328</v>
      </c>
      <c r="N166" t="b">
        <v>0</v>
      </c>
      <c r="O166" t="b">
        <v>0</v>
      </c>
      <c r="P166" t="s">
        <v>33</v>
      </c>
      <c r="Q166" s="4">
        <f t="shared" si="9"/>
        <v>100.16943521594683</v>
      </c>
      <c r="R166" s="5">
        <f t="shared" si="10"/>
        <v>107.99068767908309</v>
      </c>
      <c r="S166" t="s">
        <v>2036</v>
      </c>
      <c r="T166" t="s">
        <v>2037</v>
      </c>
    </row>
    <row r="167" spans="1:20" ht="17" x14ac:dyDescent="0.2">
      <c r="A167">
        <v>165</v>
      </c>
      <c r="B167" t="s">
        <v>382</v>
      </c>
      <c r="C167" s="2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 s="7">
        <f t="shared" si="8"/>
        <v>42948.208333333328</v>
      </c>
      <c r="L167">
        <v>1504328400</v>
      </c>
      <c r="M167" s="7">
        <f t="shared" si="11"/>
        <v>42980.208333333328</v>
      </c>
      <c r="N167" t="b">
        <v>0</v>
      </c>
      <c r="O167" t="b">
        <v>0</v>
      </c>
      <c r="P167" t="s">
        <v>28</v>
      </c>
      <c r="Q167" s="4">
        <f t="shared" si="9"/>
        <v>121.99004424778761</v>
      </c>
      <c r="R167" s="5">
        <f t="shared" si="10"/>
        <v>44.005985634477256</v>
      </c>
      <c r="S167" t="s">
        <v>2034</v>
      </c>
      <c r="T167" t="s">
        <v>2035</v>
      </c>
    </row>
    <row r="168" spans="1:20" ht="17" x14ac:dyDescent="0.2">
      <c r="A168">
        <v>166</v>
      </c>
      <c r="B168" t="s">
        <v>384</v>
      </c>
      <c r="C168" s="2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 s="7">
        <f t="shared" si="8"/>
        <v>40534.25</v>
      </c>
      <c r="L168">
        <v>1293343200</v>
      </c>
      <c r="M168" s="7">
        <f t="shared" si="11"/>
        <v>40538.25</v>
      </c>
      <c r="N168" t="b">
        <v>0</v>
      </c>
      <c r="O168" t="b">
        <v>0</v>
      </c>
      <c r="P168" t="s">
        <v>122</v>
      </c>
      <c r="Q168" s="4">
        <f t="shared" si="9"/>
        <v>137.13265306122449</v>
      </c>
      <c r="R168" s="5">
        <f t="shared" si="10"/>
        <v>55.077868852459019</v>
      </c>
      <c r="S168" t="s">
        <v>2051</v>
      </c>
      <c r="T168" t="s">
        <v>2052</v>
      </c>
    </row>
    <row r="169" spans="1:20" ht="17" x14ac:dyDescent="0.2">
      <c r="A169">
        <v>167</v>
      </c>
      <c r="B169" t="s">
        <v>386</v>
      </c>
      <c r="C169" s="2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 s="7">
        <f t="shared" si="8"/>
        <v>41435.208333333336</v>
      </c>
      <c r="L169">
        <v>1371704400</v>
      </c>
      <c r="M169" s="7">
        <f t="shared" si="11"/>
        <v>41445.208333333336</v>
      </c>
      <c r="N169" t="b">
        <v>0</v>
      </c>
      <c r="O169" t="b">
        <v>0</v>
      </c>
      <c r="P169" t="s">
        <v>33</v>
      </c>
      <c r="Q169" s="4">
        <f t="shared" si="9"/>
        <v>415.53846153846149</v>
      </c>
      <c r="R169" s="5">
        <f t="shared" si="10"/>
        <v>74</v>
      </c>
      <c r="S169" t="s">
        <v>2036</v>
      </c>
      <c r="T169" t="s">
        <v>2037</v>
      </c>
    </row>
    <row r="170" spans="1:20" ht="17" x14ac:dyDescent="0.2">
      <c r="A170">
        <v>168</v>
      </c>
      <c r="B170" t="s">
        <v>388</v>
      </c>
      <c r="C170" s="2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 s="7">
        <f t="shared" si="8"/>
        <v>43518.25</v>
      </c>
      <c r="L170">
        <v>1552798800</v>
      </c>
      <c r="M170" s="7">
        <f t="shared" si="11"/>
        <v>43541.208333333328</v>
      </c>
      <c r="N170" t="b">
        <v>0</v>
      </c>
      <c r="O170" t="b">
        <v>1</v>
      </c>
      <c r="P170" t="s">
        <v>60</v>
      </c>
      <c r="Q170" s="4">
        <f t="shared" si="9"/>
        <v>31.30913348946136</v>
      </c>
      <c r="R170" s="5">
        <f t="shared" si="10"/>
        <v>41.996858638743454</v>
      </c>
      <c r="S170" t="s">
        <v>2032</v>
      </c>
      <c r="T170" t="s">
        <v>2042</v>
      </c>
    </row>
    <row r="171" spans="1:20" ht="17" x14ac:dyDescent="0.2">
      <c r="A171">
        <v>169</v>
      </c>
      <c r="B171" t="s">
        <v>390</v>
      </c>
      <c r="C171" s="2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 s="7">
        <f t="shared" si="8"/>
        <v>41077.208333333336</v>
      </c>
      <c r="L171">
        <v>1342328400</v>
      </c>
      <c r="M171" s="7">
        <f t="shared" si="11"/>
        <v>41105.208333333336</v>
      </c>
      <c r="N171" t="b">
        <v>0</v>
      </c>
      <c r="O171" t="b">
        <v>1</v>
      </c>
      <c r="P171" t="s">
        <v>100</v>
      </c>
      <c r="Q171" s="4">
        <f t="shared" si="9"/>
        <v>424.08154506437768</v>
      </c>
      <c r="R171" s="5">
        <f t="shared" si="10"/>
        <v>77.988161010260455</v>
      </c>
      <c r="S171" t="s">
        <v>2038</v>
      </c>
      <c r="T171" t="s">
        <v>2049</v>
      </c>
    </row>
    <row r="172" spans="1:20" ht="17" x14ac:dyDescent="0.2">
      <c r="A172">
        <v>170</v>
      </c>
      <c r="B172" t="s">
        <v>392</v>
      </c>
      <c r="C172" s="2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 s="7">
        <f t="shared" si="8"/>
        <v>42950.208333333328</v>
      </c>
      <c r="L172">
        <v>1502341200</v>
      </c>
      <c r="M172" s="7">
        <f t="shared" si="11"/>
        <v>42957.208333333328</v>
      </c>
      <c r="N172" t="b">
        <v>0</v>
      </c>
      <c r="O172" t="b">
        <v>0</v>
      </c>
      <c r="P172" t="s">
        <v>60</v>
      </c>
      <c r="Q172" s="4">
        <f t="shared" si="9"/>
        <v>2.93886230728336</v>
      </c>
      <c r="R172" s="5">
        <f t="shared" si="10"/>
        <v>82.507462686567166</v>
      </c>
      <c r="S172" t="s">
        <v>2032</v>
      </c>
      <c r="T172" t="s">
        <v>2042</v>
      </c>
    </row>
    <row r="173" spans="1:20" ht="34" x14ac:dyDescent="0.2">
      <c r="A173">
        <v>171</v>
      </c>
      <c r="B173" t="s">
        <v>394</v>
      </c>
      <c r="C173" s="2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 s="7">
        <f t="shared" si="8"/>
        <v>41718.208333333336</v>
      </c>
      <c r="L173">
        <v>1397192400</v>
      </c>
      <c r="M173" s="7">
        <f t="shared" si="11"/>
        <v>41740.208333333336</v>
      </c>
      <c r="N173" t="b">
        <v>0</v>
      </c>
      <c r="O173" t="b">
        <v>0</v>
      </c>
      <c r="P173" t="s">
        <v>206</v>
      </c>
      <c r="Q173" s="4">
        <f t="shared" si="9"/>
        <v>10.63265306122449</v>
      </c>
      <c r="R173" s="5">
        <f t="shared" si="10"/>
        <v>104.2</v>
      </c>
      <c r="S173" t="s">
        <v>2044</v>
      </c>
      <c r="T173" t="s">
        <v>2056</v>
      </c>
    </row>
    <row r="174" spans="1:20" ht="17" x14ac:dyDescent="0.2">
      <c r="A174">
        <v>172</v>
      </c>
      <c r="B174" t="s">
        <v>396</v>
      </c>
      <c r="C174" s="2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 s="7">
        <f t="shared" si="8"/>
        <v>41839.208333333336</v>
      </c>
      <c r="L174">
        <v>1407042000</v>
      </c>
      <c r="M174" s="7">
        <f t="shared" si="11"/>
        <v>41854.208333333336</v>
      </c>
      <c r="N174" t="b">
        <v>0</v>
      </c>
      <c r="O174" t="b">
        <v>1</v>
      </c>
      <c r="P174" t="s">
        <v>42</v>
      </c>
      <c r="Q174" s="4">
        <f t="shared" si="9"/>
        <v>82.875</v>
      </c>
      <c r="R174" s="5">
        <f t="shared" si="10"/>
        <v>25.5</v>
      </c>
      <c r="S174" t="s">
        <v>2038</v>
      </c>
      <c r="T174" t="s">
        <v>2039</v>
      </c>
    </row>
    <row r="175" spans="1:20" ht="34" x14ac:dyDescent="0.2">
      <c r="A175">
        <v>173</v>
      </c>
      <c r="B175" t="s">
        <v>398</v>
      </c>
      <c r="C175" s="2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 s="7">
        <f t="shared" si="8"/>
        <v>41412.208333333336</v>
      </c>
      <c r="L175">
        <v>1369371600</v>
      </c>
      <c r="M175" s="7">
        <f t="shared" si="11"/>
        <v>41418.208333333336</v>
      </c>
      <c r="N175" t="b">
        <v>0</v>
      </c>
      <c r="O175" t="b">
        <v>0</v>
      </c>
      <c r="P175" t="s">
        <v>33</v>
      </c>
      <c r="Q175" s="4">
        <f t="shared" si="9"/>
        <v>163.01447776628748</v>
      </c>
      <c r="R175" s="5">
        <f t="shared" si="10"/>
        <v>100.98334401024984</v>
      </c>
      <c r="S175" t="s">
        <v>2036</v>
      </c>
      <c r="T175" t="s">
        <v>2037</v>
      </c>
    </row>
    <row r="176" spans="1:20" ht="17" x14ac:dyDescent="0.2">
      <c r="A176">
        <v>174</v>
      </c>
      <c r="B176" t="s">
        <v>400</v>
      </c>
      <c r="C176" s="2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 s="7">
        <f t="shared" si="8"/>
        <v>42282.208333333328</v>
      </c>
      <c r="L176">
        <v>1444107600</v>
      </c>
      <c r="M176" s="7">
        <f t="shared" si="11"/>
        <v>42283.208333333328</v>
      </c>
      <c r="N176" t="b">
        <v>0</v>
      </c>
      <c r="O176" t="b">
        <v>1</v>
      </c>
      <c r="P176" t="s">
        <v>65</v>
      </c>
      <c r="Q176" s="4">
        <f t="shared" si="9"/>
        <v>894.66666666666674</v>
      </c>
      <c r="R176" s="5">
        <f t="shared" si="10"/>
        <v>111.83333333333333</v>
      </c>
      <c r="S176" t="s">
        <v>2034</v>
      </c>
      <c r="T176" t="s">
        <v>2043</v>
      </c>
    </row>
    <row r="177" spans="1:20" ht="17" x14ac:dyDescent="0.2">
      <c r="A177">
        <v>175</v>
      </c>
      <c r="B177" t="s">
        <v>402</v>
      </c>
      <c r="C177" s="2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 s="7">
        <f t="shared" si="8"/>
        <v>42613.208333333328</v>
      </c>
      <c r="L177">
        <v>1474261200</v>
      </c>
      <c r="M177" s="7">
        <f t="shared" si="11"/>
        <v>42632.208333333328</v>
      </c>
      <c r="N177" t="b">
        <v>0</v>
      </c>
      <c r="O177" t="b">
        <v>0</v>
      </c>
      <c r="P177" t="s">
        <v>33</v>
      </c>
      <c r="Q177" s="4">
        <f t="shared" si="9"/>
        <v>26.191501103752756</v>
      </c>
      <c r="R177" s="5">
        <f t="shared" si="10"/>
        <v>41.999115044247787</v>
      </c>
      <c r="S177" t="s">
        <v>2036</v>
      </c>
      <c r="T177" t="s">
        <v>2037</v>
      </c>
    </row>
    <row r="178" spans="1:20" ht="34" x14ac:dyDescent="0.2">
      <c r="A178">
        <v>176</v>
      </c>
      <c r="B178" t="s">
        <v>404</v>
      </c>
      <c r="C178" s="2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 s="7">
        <f t="shared" si="8"/>
        <v>42616.208333333328</v>
      </c>
      <c r="L178">
        <v>1473656400</v>
      </c>
      <c r="M178" s="7">
        <f t="shared" si="11"/>
        <v>42625.208333333328</v>
      </c>
      <c r="N178" t="b">
        <v>0</v>
      </c>
      <c r="O178" t="b">
        <v>0</v>
      </c>
      <c r="P178" t="s">
        <v>33</v>
      </c>
      <c r="Q178" s="4">
        <f t="shared" si="9"/>
        <v>74.834782608695647</v>
      </c>
      <c r="R178" s="5">
        <f t="shared" si="10"/>
        <v>110.05115089514067</v>
      </c>
      <c r="S178" t="s">
        <v>2036</v>
      </c>
      <c r="T178" t="s">
        <v>2037</v>
      </c>
    </row>
    <row r="179" spans="1:20" ht="17" x14ac:dyDescent="0.2">
      <c r="A179">
        <v>177</v>
      </c>
      <c r="B179" t="s">
        <v>406</v>
      </c>
      <c r="C179" s="2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 s="7">
        <f t="shared" si="8"/>
        <v>40497.25</v>
      </c>
      <c r="L179">
        <v>1291960800</v>
      </c>
      <c r="M179" s="7">
        <f t="shared" si="11"/>
        <v>40522.25</v>
      </c>
      <c r="N179" t="b">
        <v>0</v>
      </c>
      <c r="O179" t="b">
        <v>0</v>
      </c>
      <c r="P179" t="s">
        <v>33</v>
      </c>
      <c r="Q179" s="4">
        <f t="shared" si="9"/>
        <v>416.47680412371136</v>
      </c>
      <c r="R179" s="5">
        <f t="shared" si="10"/>
        <v>58.997079225994888</v>
      </c>
      <c r="S179" t="s">
        <v>2036</v>
      </c>
      <c r="T179" t="s">
        <v>2037</v>
      </c>
    </row>
    <row r="180" spans="1:20" ht="17" x14ac:dyDescent="0.2">
      <c r="A180">
        <v>178</v>
      </c>
      <c r="B180" t="s">
        <v>408</v>
      </c>
      <c r="C180" s="2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 s="7">
        <f t="shared" si="8"/>
        <v>42999.208333333328</v>
      </c>
      <c r="L180">
        <v>1506747600</v>
      </c>
      <c r="M180" s="7">
        <f t="shared" si="11"/>
        <v>43008.208333333328</v>
      </c>
      <c r="N180" t="b">
        <v>0</v>
      </c>
      <c r="O180" t="b">
        <v>0</v>
      </c>
      <c r="P180" t="s">
        <v>17</v>
      </c>
      <c r="Q180" s="4">
        <f t="shared" si="9"/>
        <v>96.208333333333329</v>
      </c>
      <c r="R180" s="5">
        <f t="shared" si="10"/>
        <v>32.985714285714288</v>
      </c>
      <c r="S180" t="s">
        <v>2030</v>
      </c>
      <c r="T180" t="s">
        <v>2031</v>
      </c>
    </row>
    <row r="181" spans="1:20" ht="34" x14ac:dyDescent="0.2">
      <c r="A181">
        <v>179</v>
      </c>
      <c r="B181" t="s">
        <v>410</v>
      </c>
      <c r="C181" s="2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 s="7">
        <f t="shared" si="8"/>
        <v>41350.208333333336</v>
      </c>
      <c r="L181">
        <v>1363582800</v>
      </c>
      <c r="M181" s="7">
        <f t="shared" si="11"/>
        <v>41351.208333333336</v>
      </c>
      <c r="N181" t="b">
        <v>0</v>
      </c>
      <c r="O181" t="b">
        <v>1</v>
      </c>
      <c r="P181" t="s">
        <v>33</v>
      </c>
      <c r="Q181" s="4">
        <f t="shared" si="9"/>
        <v>357.71910112359546</v>
      </c>
      <c r="R181" s="5">
        <f t="shared" si="10"/>
        <v>45.005654509471306</v>
      </c>
      <c r="S181" t="s">
        <v>2036</v>
      </c>
      <c r="T181" t="s">
        <v>2037</v>
      </c>
    </row>
    <row r="182" spans="1:20" ht="17" x14ac:dyDescent="0.2">
      <c r="A182">
        <v>180</v>
      </c>
      <c r="B182" t="s">
        <v>412</v>
      </c>
      <c r="C182" s="2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 s="7">
        <f t="shared" si="8"/>
        <v>40259.208333333336</v>
      </c>
      <c r="L182">
        <v>1269666000</v>
      </c>
      <c r="M182" s="7">
        <f t="shared" si="11"/>
        <v>40264.208333333336</v>
      </c>
      <c r="N182" t="b">
        <v>0</v>
      </c>
      <c r="O182" t="b">
        <v>0</v>
      </c>
      <c r="P182" t="s">
        <v>65</v>
      </c>
      <c r="Q182" s="4">
        <f t="shared" si="9"/>
        <v>308.45714285714286</v>
      </c>
      <c r="R182" s="5">
        <f t="shared" si="10"/>
        <v>81.98196487897485</v>
      </c>
      <c r="S182" t="s">
        <v>2034</v>
      </c>
      <c r="T182" t="s">
        <v>2043</v>
      </c>
    </row>
    <row r="183" spans="1:20" ht="17" x14ac:dyDescent="0.2">
      <c r="A183">
        <v>181</v>
      </c>
      <c r="B183" t="s">
        <v>414</v>
      </c>
      <c r="C183" s="2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 s="7">
        <f t="shared" si="8"/>
        <v>43012.208333333328</v>
      </c>
      <c r="L183">
        <v>1508648400</v>
      </c>
      <c r="M183" s="7">
        <f t="shared" si="11"/>
        <v>43030.208333333328</v>
      </c>
      <c r="N183" t="b">
        <v>0</v>
      </c>
      <c r="O183" t="b">
        <v>0</v>
      </c>
      <c r="P183" t="s">
        <v>28</v>
      </c>
      <c r="Q183" s="4">
        <f t="shared" si="9"/>
        <v>61.802325581395344</v>
      </c>
      <c r="R183" s="5">
        <f t="shared" si="10"/>
        <v>39.080882352941174</v>
      </c>
      <c r="S183" t="s">
        <v>2034</v>
      </c>
      <c r="T183" t="s">
        <v>2035</v>
      </c>
    </row>
    <row r="184" spans="1:20" ht="34" x14ac:dyDescent="0.2">
      <c r="A184">
        <v>182</v>
      </c>
      <c r="B184" t="s">
        <v>416</v>
      </c>
      <c r="C184" s="2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 s="7">
        <f t="shared" si="8"/>
        <v>43631.208333333328</v>
      </c>
      <c r="L184">
        <v>1561957200</v>
      </c>
      <c r="M184" s="7">
        <f t="shared" si="11"/>
        <v>43647.208333333328</v>
      </c>
      <c r="N184" t="b">
        <v>0</v>
      </c>
      <c r="O184" t="b">
        <v>0</v>
      </c>
      <c r="P184" t="s">
        <v>33</v>
      </c>
      <c r="Q184" s="4">
        <f t="shared" si="9"/>
        <v>722.32472324723244</v>
      </c>
      <c r="R184" s="5">
        <f t="shared" si="10"/>
        <v>58.996383363471971</v>
      </c>
      <c r="S184" t="s">
        <v>2036</v>
      </c>
      <c r="T184" t="s">
        <v>2037</v>
      </c>
    </row>
    <row r="185" spans="1:20" ht="34" x14ac:dyDescent="0.2">
      <c r="A185">
        <v>183</v>
      </c>
      <c r="B185" t="s">
        <v>418</v>
      </c>
      <c r="C185" s="2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 s="7">
        <f t="shared" si="8"/>
        <v>40430.208333333336</v>
      </c>
      <c r="L185">
        <v>1285131600</v>
      </c>
      <c r="M185" s="7">
        <f t="shared" si="11"/>
        <v>40443.208333333336</v>
      </c>
      <c r="N185" t="b">
        <v>0</v>
      </c>
      <c r="O185" t="b">
        <v>0</v>
      </c>
      <c r="P185" t="s">
        <v>23</v>
      </c>
      <c r="Q185" s="4">
        <f t="shared" si="9"/>
        <v>69.117647058823522</v>
      </c>
      <c r="R185" s="5">
        <f t="shared" si="10"/>
        <v>40.988372093023258</v>
      </c>
      <c r="S185" t="s">
        <v>2032</v>
      </c>
      <c r="T185" t="s">
        <v>2033</v>
      </c>
    </row>
    <row r="186" spans="1:20" ht="17" x14ac:dyDescent="0.2">
      <c r="A186">
        <v>184</v>
      </c>
      <c r="B186" t="s">
        <v>420</v>
      </c>
      <c r="C186" s="2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 s="7">
        <f t="shared" si="8"/>
        <v>43588.208333333328</v>
      </c>
      <c r="L186">
        <v>1556946000</v>
      </c>
      <c r="M186" s="7">
        <f t="shared" si="11"/>
        <v>43589.208333333328</v>
      </c>
      <c r="N186" t="b">
        <v>0</v>
      </c>
      <c r="O186" t="b">
        <v>0</v>
      </c>
      <c r="P186" t="s">
        <v>33</v>
      </c>
      <c r="Q186" s="4">
        <f t="shared" si="9"/>
        <v>293.05555555555554</v>
      </c>
      <c r="R186" s="5">
        <f t="shared" si="10"/>
        <v>31.029411764705884</v>
      </c>
      <c r="S186" t="s">
        <v>2036</v>
      </c>
      <c r="T186" t="s">
        <v>2037</v>
      </c>
    </row>
    <row r="187" spans="1:20" ht="17" x14ac:dyDescent="0.2">
      <c r="A187">
        <v>185</v>
      </c>
      <c r="B187" t="s">
        <v>422</v>
      </c>
      <c r="C187" s="2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 s="7">
        <f t="shared" si="8"/>
        <v>43233.208333333328</v>
      </c>
      <c r="L187">
        <v>1527138000</v>
      </c>
      <c r="M187" s="7">
        <f t="shared" si="11"/>
        <v>43244.208333333328</v>
      </c>
      <c r="N187" t="b">
        <v>0</v>
      </c>
      <c r="O187" t="b">
        <v>0</v>
      </c>
      <c r="P187" t="s">
        <v>269</v>
      </c>
      <c r="Q187" s="4">
        <f t="shared" si="9"/>
        <v>71.8</v>
      </c>
      <c r="R187" s="5">
        <f t="shared" si="10"/>
        <v>37.789473684210527</v>
      </c>
      <c r="S187" t="s">
        <v>2038</v>
      </c>
      <c r="T187" t="s">
        <v>2057</v>
      </c>
    </row>
    <row r="188" spans="1:20" ht="17" x14ac:dyDescent="0.2">
      <c r="A188">
        <v>186</v>
      </c>
      <c r="B188" t="s">
        <v>424</v>
      </c>
      <c r="C188" s="2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 s="7">
        <f t="shared" si="8"/>
        <v>41782.208333333336</v>
      </c>
      <c r="L188">
        <v>1402117200</v>
      </c>
      <c r="M188" s="7">
        <f t="shared" si="11"/>
        <v>41797.208333333336</v>
      </c>
      <c r="N188" t="b">
        <v>0</v>
      </c>
      <c r="O188" t="b">
        <v>0</v>
      </c>
      <c r="P188" t="s">
        <v>33</v>
      </c>
      <c r="Q188" s="4">
        <f t="shared" si="9"/>
        <v>31.934684684684683</v>
      </c>
      <c r="R188" s="5">
        <f t="shared" si="10"/>
        <v>32.006772009029348</v>
      </c>
      <c r="S188" t="s">
        <v>2036</v>
      </c>
      <c r="T188" t="s">
        <v>2037</v>
      </c>
    </row>
    <row r="189" spans="1:20" ht="17" x14ac:dyDescent="0.2">
      <c r="A189">
        <v>187</v>
      </c>
      <c r="B189" t="s">
        <v>426</v>
      </c>
      <c r="C189" s="2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 s="7">
        <f t="shared" si="8"/>
        <v>41328.25</v>
      </c>
      <c r="L189">
        <v>1364014800</v>
      </c>
      <c r="M189" s="7">
        <f t="shared" si="11"/>
        <v>41356.208333333336</v>
      </c>
      <c r="N189" t="b">
        <v>0</v>
      </c>
      <c r="O189" t="b">
        <v>1</v>
      </c>
      <c r="P189" t="s">
        <v>100</v>
      </c>
      <c r="Q189" s="4">
        <f t="shared" si="9"/>
        <v>229.87375415282392</v>
      </c>
      <c r="R189" s="5">
        <f t="shared" si="10"/>
        <v>95.966712898751737</v>
      </c>
      <c r="S189" t="s">
        <v>2038</v>
      </c>
      <c r="T189" t="s">
        <v>2049</v>
      </c>
    </row>
    <row r="190" spans="1:20" ht="17" x14ac:dyDescent="0.2">
      <c r="A190">
        <v>188</v>
      </c>
      <c r="B190" t="s">
        <v>428</v>
      </c>
      <c r="C190" s="2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 s="7">
        <f t="shared" si="8"/>
        <v>41975.25</v>
      </c>
      <c r="L190">
        <v>1417586400</v>
      </c>
      <c r="M190" s="7">
        <f t="shared" si="11"/>
        <v>41976.25</v>
      </c>
      <c r="N190" t="b">
        <v>0</v>
      </c>
      <c r="O190" t="b">
        <v>0</v>
      </c>
      <c r="P190" t="s">
        <v>33</v>
      </c>
      <c r="Q190" s="4">
        <f t="shared" si="9"/>
        <v>32.012195121951223</v>
      </c>
      <c r="R190" s="5">
        <f t="shared" si="10"/>
        <v>75</v>
      </c>
      <c r="S190" t="s">
        <v>2036</v>
      </c>
      <c r="T190" t="s">
        <v>2037</v>
      </c>
    </row>
    <row r="191" spans="1:20" ht="17" x14ac:dyDescent="0.2">
      <c r="A191">
        <v>189</v>
      </c>
      <c r="B191" t="s">
        <v>430</v>
      </c>
      <c r="C191" s="2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 s="7">
        <f t="shared" si="8"/>
        <v>42433.25</v>
      </c>
      <c r="L191">
        <v>1457071200</v>
      </c>
      <c r="M191" s="7">
        <f t="shared" si="11"/>
        <v>42433.25</v>
      </c>
      <c r="N191" t="b">
        <v>0</v>
      </c>
      <c r="O191" t="b">
        <v>0</v>
      </c>
      <c r="P191" t="s">
        <v>33</v>
      </c>
      <c r="Q191" s="4">
        <f t="shared" si="9"/>
        <v>23.525352848928385</v>
      </c>
      <c r="R191" s="5">
        <f t="shared" si="10"/>
        <v>102.0498866213152</v>
      </c>
      <c r="S191" t="s">
        <v>2036</v>
      </c>
      <c r="T191" t="s">
        <v>2037</v>
      </c>
    </row>
    <row r="192" spans="1:20" ht="17" x14ac:dyDescent="0.2">
      <c r="A192">
        <v>190</v>
      </c>
      <c r="B192" t="s">
        <v>432</v>
      </c>
      <c r="C192" s="2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 s="7">
        <f t="shared" si="8"/>
        <v>41429.208333333336</v>
      </c>
      <c r="L192">
        <v>1370408400</v>
      </c>
      <c r="M192" s="7">
        <f t="shared" si="11"/>
        <v>41430.208333333336</v>
      </c>
      <c r="N192" t="b">
        <v>0</v>
      </c>
      <c r="O192" t="b">
        <v>1</v>
      </c>
      <c r="P192" t="s">
        <v>33</v>
      </c>
      <c r="Q192" s="4">
        <f t="shared" si="9"/>
        <v>68.594594594594597</v>
      </c>
      <c r="R192" s="5">
        <f t="shared" si="10"/>
        <v>105.75</v>
      </c>
      <c r="S192" t="s">
        <v>2036</v>
      </c>
      <c r="T192" t="s">
        <v>2037</v>
      </c>
    </row>
    <row r="193" spans="1:20" ht="17" x14ac:dyDescent="0.2">
      <c r="A193">
        <v>191</v>
      </c>
      <c r="B193" t="s">
        <v>434</v>
      </c>
      <c r="C193" s="2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 s="7">
        <f t="shared" si="8"/>
        <v>43536.208333333328</v>
      </c>
      <c r="L193">
        <v>1552626000</v>
      </c>
      <c r="M193" s="7">
        <f t="shared" si="11"/>
        <v>43539.208333333328</v>
      </c>
      <c r="N193" t="b">
        <v>0</v>
      </c>
      <c r="O193" t="b">
        <v>0</v>
      </c>
      <c r="P193" t="s">
        <v>33</v>
      </c>
      <c r="Q193" s="4">
        <f t="shared" si="9"/>
        <v>37.952380952380956</v>
      </c>
      <c r="R193" s="5">
        <f t="shared" si="10"/>
        <v>37.069767441860463</v>
      </c>
      <c r="S193" t="s">
        <v>2036</v>
      </c>
      <c r="T193" t="s">
        <v>2037</v>
      </c>
    </row>
    <row r="194" spans="1:20" ht="17" x14ac:dyDescent="0.2">
      <c r="A194">
        <v>192</v>
      </c>
      <c r="B194" t="s">
        <v>436</v>
      </c>
      <c r="C194" s="2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 s="7">
        <f t="shared" si="8"/>
        <v>41817.208333333336</v>
      </c>
      <c r="L194">
        <v>1404190800</v>
      </c>
      <c r="M194" s="7">
        <f t="shared" si="11"/>
        <v>41821.208333333336</v>
      </c>
      <c r="N194" t="b">
        <v>0</v>
      </c>
      <c r="O194" t="b">
        <v>0</v>
      </c>
      <c r="P194" t="s">
        <v>23</v>
      </c>
      <c r="Q194" s="4">
        <f t="shared" si="9"/>
        <v>19.992957746478872</v>
      </c>
      <c r="R194" s="5">
        <f t="shared" si="10"/>
        <v>35.049382716049379</v>
      </c>
      <c r="S194" t="s">
        <v>2032</v>
      </c>
      <c r="T194" t="s">
        <v>2033</v>
      </c>
    </row>
    <row r="195" spans="1:20" ht="17" x14ac:dyDescent="0.2">
      <c r="A195">
        <v>193</v>
      </c>
      <c r="B195" t="s">
        <v>438</v>
      </c>
      <c r="C195" s="2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 s="7">
        <f t="shared" ref="K195:K258" si="12">(((J195/60)/60)/24)+DATE(1970,1,1)</f>
        <v>43198.208333333328</v>
      </c>
      <c r="L195">
        <v>1523509200</v>
      </c>
      <c r="M195" s="7">
        <f t="shared" si="11"/>
        <v>43202.208333333328</v>
      </c>
      <c r="N195" t="b">
        <v>1</v>
      </c>
      <c r="O195" t="b">
        <v>0</v>
      </c>
      <c r="P195" t="s">
        <v>60</v>
      </c>
      <c r="Q195" s="4">
        <f t="shared" ref="Q195:Q258" si="13">(E195/D195)*100</f>
        <v>45.636363636363633</v>
      </c>
      <c r="R195" s="5">
        <f t="shared" ref="R195:R258" si="14">IFERROR(E195/G195, 0)</f>
        <v>46.338461538461537</v>
      </c>
      <c r="S195" t="s">
        <v>2032</v>
      </c>
      <c r="T195" t="s">
        <v>2042</v>
      </c>
    </row>
    <row r="196" spans="1:20" ht="17" x14ac:dyDescent="0.2">
      <c r="A196">
        <v>194</v>
      </c>
      <c r="B196" t="s">
        <v>440</v>
      </c>
      <c r="C196" s="2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 s="7">
        <f t="shared" si="12"/>
        <v>42261.208333333328</v>
      </c>
      <c r="L196">
        <v>1443589200</v>
      </c>
      <c r="M196" s="7">
        <f t="shared" ref="M196:M259" si="15">(((L196/60)/60)/24)+DATE(1970,1,1)</f>
        <v>42277.208333333328</v>
      </c>
      <c r="N196" t="b">
        <v>0</v>
      </c>
      <c r="O196" t="b">
        <v>0</v>
      </c>
      <c r="P196" t="s">
        <v>148</v>
      </c>
      <c r="Q196" s="4">
        <f t="shared" si="13"/>
        <v>122.7605633802817</v>
      </c>
      <c r="R196" s="5">
        <f t="shared" si="14"/>
        <v>69.174603174603178</v>
      </c>
      <c r="S196" t="s">
        <v>2032</v>
      </c>
      <c r="T196" t="s">
        <v>2054</v>
      </c>
    </row>
    <row r="197" spans="1:20" ht="17" x14ac:dyDescent="0.2">
      <c r="A197">
        <v>195</v>
      </c>
      <c r="B197" t="s">
        <v>442</v>
      </c>
      <c r="C197" s="2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 s="7">
        <f t="shared" si="12"/>
        <v>43310.208333333328</v>
      </c>
      <c r="L197">
        <v>1533445200</v>
      </c>
      <c r="M197" s="7">
        <f t="shared" si="15"/>
        <v>43317.208333333328</v>
      </c>
      <c r="N197" t="b">
        <v>0</v>
      </c>
      <c r="O197" t="b">
        <v>0</v>
      </c>
      <c r="P197" t="s">
        <v>50</v>
      </c>
      <c r="Q197" s="4">
        <f t="shared" si="13"/>
        <v>361.75316455696202</v>
      </c>
      <c r="R197" s="5">
        <f t="shared" si="14"/>
        <v>109.07824427480917</v>
      </c>
      <c r="S197" t="s">
        <v>2032</v>
      </c>
      <c r="T197" t="s">
        <v>2040</v>
      </c>
    </row>
    <row r="198" spans="1:20" ht="17" x14ac:dyDescent="0.2">
      <c r="A198">
        <v>196</v>
      </c>
      <c r="B198" t="s">
        <v>444</v>
      </c>
      <c r="C198" s="2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 s="7">
        <f t="shared" si="12"/>
        <v>42616.208333333328</v>
      </c>
      <c r="L198">
        <v>1474520400</v>
      </c>
      <c r="M198" s="7">
        <f t="shared" si="15"/>
        <v>42635.208333333328</v>
      </c>
      <c r="N198" t="b">
        <v>0</v>
      </c>
      <c r="O198" t="b">
        <v>0</v>
      </c>
      <c r="P198" t="s">
        <v>65</v>
      </c>
      <c r="Q198" s="4">
        <f t="shared" si="13"/>
        <v>63.146341463414636</v>
      </c>
      <c r="R198" s="5">
        <f t="shared" si="14"/>
        <v>51.78</v>
      </c>
      <c r="S198" t="s">
        <v>2034</v>
      </c>
      <c r="T198" t="s">
        <v>2043</v>
      </c>
    </row>
    <row r="199" spans="1:20" ht="17" x14ac:dyDescent="0.2">
      <c r="A199">
        <v>197</v>
      </c>
      <c r="B199" t="s">
        <v>446</v>
      </c>
      <c r="C199" s="2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 s="7">
        <f t="shared" si="12"/>
        <v>42909.208333333328</v>
      </c>
      <c r="L199">
        <v>1499403600</v>
      </c>
      <c r="M199" s="7">
        <f t="shared" si="15"/>
        <v>42923.208333333328</v>
      </c>
      <c r="N199" t="b">
        <v>0</v>
      </c>
      <c r="O199" t="b">
        <v>0</v>
      </c>
      <c r="P199" t="s">
        <v>53</v>
      </c>
      <c r="Q199" s="4">
        <f t="shared" si="13"/>
        <v>298.20475319926874</v>
      </c>
      <c r="R199" s="5">
        <f t="shared" si="14"/>
        <v>82.010055304172951</v>
      </c>
      <c r="S199" t="s">
        <v>2038</v>
      </c>
      <c r="T199" t="s">
        <v>2041</v>
      </c>
    </row>
    <row r="200" spans="1:20" ht="17" x14ac:dyDescent="0.2">
      <c r="A200">
        <v>198</v>
      </c>
      <c r="B200" t="s">
        <v>448</v>
      </c>
      <c r="C200" s="2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 s="7">
        <f t="shared" si="12"/>
        <v>40396.208333333336</v>
      </c>
      <c r="L200">
        <v>1283576400</v>
      </c>
      <c r="M200" s="7">
        <f t="shared" si="15"/>
        <v>40425.208333333336</v>
      </c>
      <c r="N200" t="b">
        <v>0</v>
      </c>
      <c r="O200" t="b">
        <v>0</v>
      </c>
      <c r="P200" t="s">
        <v>50</v>
      </c>
      <c r="Q200" s="4">
        <f t="shared" si="13"/>
        <v>9.5585443037974684</v>
      </c>
      <c r="R200" s="5">
        <f t="shared" si="14"/>
        <v>35.958333333333336</v>
      </c>
      <c r="S200" t="s">
        <v>2032</v>
      </c>
      <c r="T200" t="s">
        <v>2040</v>
      </c>
    </row>
    <row r="201" spans="1:20" ht="17" x14ac:dyDescent="0.2">
      <c r="A201">
        <v>199</v>
      </c>
      <c r="B201" t="s">
        <v>450</v>
      </c>
      <c r="C201" s="2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 s="7">
        <f t="shared" si="12"/>
        <v>42192.208333333328</v>
      </c>
      <c r="L201">
        <v>1436590800</v>
      </c>
      <c r="M201" s="7">
        <f t="shared" si="15"/>
        <v>42196.208333333328</v>
      </c>
      <c r="N201" t="b">
        <v>0</v>
      </c>
      <c r="O201" t="b">
        <v>0</v>
      </c>
      <c r="P201" t="s">
        <v>23</v>
      </c>
      <c r="Q201" s="4">
        <f t="shared" si="13"/>
        <v>53.777777777777779</v>
      </c>
      <c r="R201" s="5">
        <f t="shared" si="14"/>
        <v>74.461538461538467</v>
      </c>
      <c r="S201" t="s">
        <v>2032</v>
      </c>
      <c r="T201" t="s">
        <v>2033</v>
      </c>
    </row>
    <row r="202" spans="1:20" ht="17" x14ac:dyDescent="0.2">
      <c r="A202">
        <v>200</v>
      </c>
      <c r="B202" t="s">
        <v>452</v>
      </c>
      <c r="C202" s="2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 s="7">
        <f t="shared" si="12"/>
        <v>40262.208333333336</v>
      </c>
      <c r="L202">
        <v>1270443600</v>
      </c>
      <c r="M202" s="7">
        <f t="shared" si="15"/>
        <v>40273.208333333336</v>
      </c>
      <c r="N202" t="b">
        <v>0</v>
      </c>
      <c r="O202" t="b">
        <v>0</v>
      </c>
      <c r="P202" t="s">
        <v>33</v>
      </c>
      <c r="Q202" s="4">
        <f t="shared" si="13"/>
        <v>2</v>
      </c>
      <c r="R202" s="5">
        <f t="shared" si="14"/>
        <v>2</v>
      </c>
      <c r="S202" t="s">
        <v>2036</v>
      </c>
      <c r="T202" t="s">
        <v>2037</v>
      </c>
    </row>
    <row r="203" spans="1:20" ht="34" x14ac:dyDescent="0.2">
      <c r="A203">
        <v>201</v>
      </c>
      <c r="B203" t="s">
        <v>454</v>
      </c>
      <c r="C203" s="2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 s="7">
        <f t="shared" si="12"/>
        <v>41845.208333333336</v>
      </c>
      <c r="L203">
        <v>1407819600</v>
      </c>
      <c r="M203" s="7">
        <f t="shared" si="15"/>
        <v>41863.208333333336</v>
      </c>
      <c r="N203" t="b">
        <v>0</v>
      </c>
      <c r="O203" t="b">
        <v>0</v>
      </c>
      <c r="P203" t="s">
        <v>28</v>
      </c>
      <c r="Q203" s="4">
        <f t="shared" si="13"/>
        <v>681.19047619047615</v>
      </c>
      <c r="R203" s="5">
        <f t="shared" si="14"/>
        <v>91.114649681528661</v>
      </c>
      <c r="S203" t="s">
        <v>2034</v>
      </c>
      <c r="T203" t="s">
        <v>2035</v>
      </c>
    </row>
    <row r="204" spans="1:20" ht="17" x14ac:dyDescent="0.2">
      <c r="A204">
        <v>202</v>
      </c>
      <c r="B204" t="s">
        <v>456</v>
      </c>
      <c r="C204" s="2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 s="7">
        <f t="shared" si="12"/>
        <v>40818.208333333336</v>
      </c>
      <c r="L204">
        <v>1317877200</v>
      </c>
      <c r="M204" s="7">
        <f t="shared" si="15"/>
        <v>40822.208333333336</v>
      </c>
      <c r="N204" t="b">
        <v>0</v>
      </c>
      <c r="O204" t="b">
        <v>0</v>
      </c>
      <c r="P204" t="s">
        <v>17</v>
      </c>
      <c r="Q204" s="4">
        <f t="shared" si="13"/>
        <v>78.831325301204828</v>
      </c>
      <c r="R204" s="5">
        <f t="shared" si="14"/>
        <v>79.792682926829272</v>
      </c>
      <c r="S204" t="s">
        <v>2030</v>
      </c>
      <c r="T204" t="s">
        <v>2031</v>
      </c>
    </row>
    <row r="205" spans="1:20" ht="34" x14ac:dyDescent="0.2">
      <c r="A205">
        <v>203</v>
      </c>
      <c r="B205" t="s">
        <v>458</v>
      </c>
      <c r="C205" s="2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 s="7">
        <f t="shared" si="12"/>
        <v>42752.25</v>
      </c>
      <c r="L205">
        <v>1484805600</v>
      </c>
      <c r="M205" s="7">
        <f t="shared" si="15"/>
        <v>42754.25</v>
      </c>
      <c r="N205" t="b">
        <v>0</v>
      </c>
      <c r="O205" t="b">
        <v>0</v>
      </c>
      <c r="P205" t="s">
        <v>33</v>
      </c>
      <c r="Q205" s="4">
        <f t="shared" si="13"/>
        <v>134.40792216817235</v>
      </c>
      <c r="R205" s="5">
        <f t="shared" si="14"/>
        <v>42.999777678968428</v>
      </c>
      <c r="S205" t="s">
        <v>2036</v>
      </c>
      <c r="T205" t="s">
        <v>2037</v>
      </c>
    </row>
    <row r="206" spans="1:20" ht="17" x14ac:dyDescent="0.2">
      <c r="A206">
        <v>204</v>
      </c>
      <c r="B206" t="s">
        <v>460</v>
      </c>
      <c r="C206" s="2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 s="7">
        <f t="shared" si="12"/>
        <v>40636.208333333336</v>
      </c>
      <c r="L206">
        <v>1302670800</v>
      </c>
      <c r="M206" s="7">
        <f t="shared" si="15"/>
        <v>40646.208333333336</v>
      </c>
      <c r="N206" t="b">
        <v>0</v>
      </c>
      <c r="O206" t="b">
        <v>0</v>
      </c>
      <c r="P206" t="s">
        <v>159</v>
      </c>
      <c r="Q206" s="4">
        <f t="shared" si="13"/>
        <v>3.3719999999999999</v>
      </c>
      <c r="R206" s="5">
        <f t="shared" si="14"/>
        <v>63.225000000000001</v>
      </c>
      <c r="S206" t="s">
        <v>2032</v>
      </c>
      <c r="T206" t="s">
        <v>2055</v>
      </c>
    </row>
    <row r="207" spans="1:20" ht="17" x14ac:dyDescent="0.2">
      <c r="A207">
        <v>205</v>
      </c>
      <c r="B207" t="s">
        <v>462</v>
      </c>
      <c r="C207" s="2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 s="7">
        <f t="shared" si="12"/>
        <v>43390.208333333328</v>
      </c>
      <c r="L207">
        <v>1540789200</v>
      </c>
      <c r="M207" s="7">
        <f t="shared" si="15"/>
        <v>43402.208333333328</v>
      </c>
      <c r="N207" t="b">
        <v>1</v>
      </c>
      <c r="O207" t="b">
        <v>0</v>
      </c>
      <c r="P207" t="s">
        <v>33</v>
      </c>
      <c r="Q207" s="4">
        <f t="shared" si="13"/>
        <v>431.84615384615387</v>
      </c>
      <c r="R207" s="5">
        <f t="shared" si="14"/>
        <v>70.174999999999997</v>
      </c>
      <c r="S207" t="s">
        <v>2036</v>
      </c>
      <c r="T207" t="s">
        <v>2037</v>
      </c>
    </row>
    <row r="208" spans="1:20" ht="17" x14ac:dyDescent="0.2">
      <c r="A208">
        <v>206</v>
      </c>
      <c r="B208" t="s">
        <v>464</v>
      </c>
      <c r="C208" s="2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 s="7">
        <f t="shared" si="12"/>
        <v>40236.25</v>
      </c>
      <c r="L208">
        <v>1268028000</v>
      </c>
      <c r="M208" s="7">
        <f t="shared" si="15"/>
        <v>40245.25</v>
      </c>
      <c r="N208" t="b">
        <v>0</v>
      </c>
      <c r="O208" t="b">
        <v>0</v>
      </c>
      <c r="P208" t="s">
        <v>119</v>
      </c>
      <c r="Q208" s="4">
        <f t="shared" si="13"/>
        <v>38.844444444444441</v>
      </c>
      <c r="R208" s="5">
        <f t="shared" si="14"/>
        <v>61.333333333333336</v>
      </c>
      <c r="S208" t="s">
        <v>2044</v>
      </c>
      <c r="T208" t="s">
        <v>2050</v>
      </c>
    </row>
    <row r="209" spans="1:20" ht="34" x14ac:dyDescent="0.2">
      <c r="A209">
        <v>207</v>
      </c>
      <c r="B209" t="s">
        <v>466</v>
      </c>
      <c r="C209" s="2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 s="7">
        <f t="shared" si="12"/>
        <v>43340.208333333328</v>
      </c>
      <c r="L209">
        <v>1537160400</v>
      </c>
      <c r="M209" s="7">
        <f t="shared" si="15"/>
        <v>43360.208333333328</v>
      </c>
      <c r="N209" t="b">
        <v>0</v>
      </c>
      <c r="O209" t="b">
        <v>1</v>
      </c>
      <c r="P209" t="s">
        <v>23</v>
      </c>
      <c r="Q209" s="4">
        <f t="shared" si="13"/>
        <v>425.7</v>
      </c>
      <c r="R209" s="5">
        <f t="shared" si="14"/>
        <v>99</v>
      </c>
      <c r="S209" t="s">
        <v>2032</v>
      </c>
      <c r="T209" t="s">
        <v>2033</v>
      </c>
    </row>
    <row r="210" spans="1:20" ht="17" x14ac:dyDescent="0.2">
      <c r="A210">
        <v>208</v>
      </c>
      <c r="B210" t="s">
        <v>468</v>
      </c>
      <c r="C210" s="2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 s="7">
        <f t="shared" si="12"/>
        <v>43048.25</v>
      </c>
      <c r="L210">
        <v>1512280800</v>
      </c>
      <c r="M210" s="7">
        <f t="shared" si="15"/>
        <v>43072.25</v>
      </c>
      <c r="N210" t="b">
        <v>0</v>
      </c>
      <c r="O210" t="b">
        <v>0</v>
      </c>
      <c r="P210" t="s">
        <v>42</v>
      </c>
      <c r="Q210" s="4">
        <f t="shared" si="13"/>
        <v>101.12239715591672</v>
      </c>
      <c r="R210" s="5">
        <f t="shared" si="14"/>
        <v>96.984900146127615</v>
      </c>
      <c r="S210" t="s">
        <v>2038</v>
      </c>
      <c r="T210" t="s">
        <v>2039</v>
      </c>
    </row>
    <row r="211" spans="1:20" ht="17" x14ac:dyDescent="0.2">
      <c r="A211">
        <v>209</v>
      </c>
      <c r="B211" t="s">
        <v>470</v>
      </c>
      <c r="C211" s="2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 s="7">
        <f t="shared" si="12"/>
        <v>42496.208333333328</v>
      </c>
      <c r="L211">
        <v>1463115600</v>
      </c>
      <c r="M211" s="7">
        <f t="shared" si="15"/>
        <v>42503.208333333328</v>
      </c>
      <c r="N211" t="b">
        <v>0</v>
      </c>
      <c r="O211" t="b">
        <v>0</v>
      </c>
      <c r="P211" t="s">
        <v>42</v>
      </c>
      <c r="Q211" s="4">
        <f t="shared" si="13"/>
        <v>21.188688946015425</v>
      </c>
      <c r="R211" s="5">
        <f t="shared" si="14"/>
        <v>51.004950495049506</v>
      </c>
      <c r="S211" t="s">
        <v>2038</v>
      </c>
      <c r="T211" t="s">
        <v>2039</v>
      </c>
    </row>
    <row r="212" spans="1:20" ht="17" x14ac:dyDescent="0.2">
      <c r="A212">
        <v>210</v>
      </c>
      <c r="B212" t="s">
        <v>472</v>
      </c>
      <c r="C212" s="2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 s="7">
        <f t="shared" si="12"/>
        <v>42797.25</v>
      </c>
      <c r="L212">
        <v>1490850000</v>
      </c>
      <c r="M212" s="7">
        <f t="shared" si="15"/>
        <v>42824.208333333328</v>
      </c>
      <c r="N212" t="b">
        <v>0</v>
      </c>
      <c r="O212" t="b">
        <v>0</v>
      </c>
      <c r="P212" t="s">
        <v>474</v>
      </c>
      <c r="Q212" s="4">
        <f t="shared" si="13"/>
        <v>67.425531914893625</v>
      </c>
      <c r="R212" s="5">
        <f t="shared" si="14"/>
        <v>28.044247787610619</v>
      </c>
      <c r="S212" t="s">
        <v>2038</v>
      </c>
      <c r="T212" t="s">
        <v>2060</v>
      </c>
    </row>
    <row r="213" spans="1:20" ht="34" x14ac:dyDescent="0.2">
      <c r="A213">
        <v>211</v>
      </c>
      <c r="B213" t="s">
        <v>475</v>
      </c>
      <c r="C213" s="2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 s="7">
        <f t="shared" si="12"/>
        <v>41513.208333333336</v>
      </c>
      <c r="L213">
        <v>1379653200</v>
      </c>
      <c r="M213" s="7">
        <f t="shared" si="15"/>
        <v>41537.208333333336</v>
      </c>
      <c r="N213" t="b">
        <v>0</v>
      </c>
      <c r="O213" t="b">
        <v>0</v>
      </c>
      <c r="P213" t="s">
        <v>33</v>
      </c>
      <c r="Q213" s="4">
        <f t="shared" si="13"/>
        <v>94.923371647509583</v>
      </c>
      <c r="R213" s="5">
        <f t="shared" si="14"/>
        <v>60.984615384615381</v>
      </c>
      <c r="S213" t="s">
        <v>2036</v>
      </c>
      <c r="T213" t="s">
        <v>2037</v>
      </c>
    </row>
    <row r="214" spans="1:20" ht="34" x14ac:dyDescent="0.2">
      <c r="A214">
        <v>212</v>
      </c>
      <c r="B214" t="s">
        <v>477</v>
      </c>
      <c r="C214" s="2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 s="7">
        <f t="shared" si="12"/>
        <v>43814.25</v>
      </c>
      <c r="L214">
        <v>1580364000</v>
      </c>
      <c r="M214" s="7">
        <f t="shared" si="15"/>
        <v>43860.25</v>
      </c>
      <c r="N214" t="b">
        <v>0</v>
      </c>
      <c r="O214" t="b">
        <v>0</v>
      </c>
      <c r="P214" t="s">
        <v>33</v>
      </c>
      <c r="Q214" s="4">
        <f t="shared" si="13"/>
        <v>151.85185185185185</v>
      </c>
      <c r="R214" s="5">
        <f t="shared" si="14"/>
        <v>73.214285714285708</v>
      </c>
      <c r="S214" t="s">
        <v>2036</v>
      </c>
      <c r="T214" t="s">
        <v>2037</v>
      </c>
    </row>
    <row r="215" spans="1:20" ht="34" x14ac:dyDescent="0.2">
      <c r="A215">
        <v>213</v>
      </c>
      <c r="B215" t="s">
        <v>479</v>
      </c>
      <c r="C215" s="2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 s="7">
        <f t="shared" si="12"/>
        <v>40488.208333333336</v>
      </c>
      <c r="L215">
        <v>1289714400</v>
      </c>
      <c r="M215" s="7">
        <f t="shared" si="15"/>
        <v>40496.25</v>
      </c>
      <c r="N215" t="b">
        <v>0</v>
      </c>
      <c r="O215" t="b">
        <v>1</v>
      </c>
      <c r="P215" t="s">
        <v>60</v>
      </c>
      <c r="Q215" s="4">
        <f t="shared" si="13"/>
        <v>195.16382252559728</v>
      </c>
      <c r="R215" s="5">
        <f t="shared" si="14"/>
        <v>39.997435299603637</v>
      </c>
      <c r="S215" t="s">
        <v>2032</v>
      </c>
      <c r="T215" t="s">
        <v>2042</v>
      </c>
    </row>
    <row r="216" spans="1:20" ht="17" x14ac:dyDescent="0.2">
      <c r="A216">
        <v>214</v>
      </c>
      <c r="B216" t="s">
        <v>481</v>
      </c>
      <c r="C216" s="2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 s="7">
        <f t="shared" si="12"/>
        <v>40409.208333333336</v>
      </c>
      <c r="L216">
        <v>1282712400</v>
      </c>
      <c r="M216" s="7">
        <f t="shared" si="15"/>
        <v>40415.208333333336</v>
      </c>
      <c r="N216" t="b">
        <v>0</v>
      </c>
      <c r="O216" t="b">
        <v>0</v>
      </c>
      <c r="P216" t="s">
        <v>23</v>
      </c>
      <c r="Q216" s="4">
        <f t="shared" si="13"/>
        <v>1023.1428571428571</v>
      </c>
      <c r="R216" s="5">
        <f t="shared" si="14"/>
        <v>86.812121212121212</v>
      </c>
      <c r="S216" t="s">
        <v>2032</v>
      </c>
      <c r="T216" t="s">
        <v>2033</v>
      </c>
    </row>
    <row r="217" spans="1:20" ht="17" x14ac:dyDescent="0.2">
      <c r="A217">
        <v>215</v>
      </c>
      <c r="B217" t="s">
        <v>483</v>
      </c>
      <c r="C217" s="2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 s="7">
        <f t="shared" si="12"/>
        <v>43509.25</v>
      </c>
      <c r="L217">
        <v>1550210400</v>
      </c>
      <c r="M217" s="7">
        <f t="shared" si="15"/>
        <v>43511.25</v>
      </c>
      <c r="N217" t="b">
        <v>0</v>
      </c>
      <c r="O217" t="b">
        <v>0</v>
      </c>
      <c r="P217" t="s">
        <v>33</v>
      </c>
      <c r="Q217" s="4">
        <f t="shared" si="13"/>
        <v>3.841836734693878</v>
      </c>
      <c r="R217" s="5">
        <f t="shared" si="14"/>
        <v>42.125874125874127</v>
      </c>
      <c r="S217" t="s">
        <v>2036</v>
      </c>
      <c r="T217" t="s">
        <v>2037</v>
      </c>
    </row>
    <row r="218" spans="1:20" ht="17" x14ac:dyDescent="0.2">
      <c r="A218">
        <v>216</v>
      </c>
      <c r="B218" t="s">
        <v>485</v>
      </c>
      <c r="C218" s="2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 s="7">
        <f t="shared" si="12"/>
        <v>40869.25</v>
      </c>
      <c r="L218">
        <v>1322114400</v>
      </c>
      <c r="M218" s="7">
        <f t="shared" si="15"/>
        <v>40871.25</v>
      </c>
      <c r="N218" t="b">
        <v>0</v>
      </c>
      <c r="O218" t="b">
        <v>0</v>
      </c>
      <c r="P218" t="s">
        <v>33</v>
      </c>
      <c r="Q218" s="4">
        <f t="shared" si="13"/>
        <v>155.07066557107643</v>
      </c>
      <c r="R218" s="5">
        <f t="shared" si="14"/>
        <v>103.97851239669421</v>
      </c>
      <c r="S218" t="s">
        <v>2036</v>
      </c>
      <c r="T218" t="s">
        <v>2037</v>
      </c>
    </row>
    <row r="219" spans="1:20" ht="17" x14ac:dyDescent="0.2">
      <c r="A219">
        <v>217</v>
      </c>
      <c r="B219" t="s">
        <v>487</v>
      </c>
      <c r="C219" s="2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 s="7">
        <f t="shared" si="12"/>
        <v>43583.208333333328</v>
      </c>
      <c r="L219">
        <v>1557205200</v>
      </c>
      <c r="M219" s="7">
        <f t="shared" si="15"/>
        <v>43592.208333333328</v>
      </c>
      <c r="N219" t="b">
        <v>0</v>
      </c>
      <c r="O219" t="b">
        <v>0</v>
      </c>
      <c r="P219" t="s">
        <v>474</v>
      </c>
      <c r="Q219" s="4">
        <f t="shared" si="13"/>
        <v>44.753477588871718</v>
      </c>
      <c r="R219" s="5">
        <f t="shared" si="14"/>
        <v>62.003211991434689</v>
      </c>
      <c r="S219" t="s">
        <v>2038</v>
      </c>
      <c r="T219" t="s">
        <v>2060</v>
      </c>
    </row>
    <row r="220" spans="1:20" ht="17" x14ac:dyDescent="0.2">
      <c r="A220">
        <v>218</v>
      </c>
      <c r="B220" t="s">
        <v>489</v>
      </c>
      <c r="C220" s="2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 s="7">
        <f t="shared" si="12"/>
        <v>40858.25</v>
      </c>
      <c r="L220">
        <v>1323928800</v>
      </c>
      <c r="M220" s="7">
        <f t="shared" si="15"/>
        <v>40892.25</v>
      </c>
      <c r="N220" t="b">
        <v>0</v>
      </c>
      <c r="O220" t="b">
        <v>1</v>
      </c>
      <c r="P220" t="s">
        <v>100</v>
      </c>
      <c r="Q220" s="4">
        <f t="shared" si="13"/>
        <v>215.94736842105263</v>
      </c>
      <c r="R220" s="5">
        <f t="shared" si="14"/>
        <v>31.005037783375315</v>
      </c>
      <c r="S220" t="s">
        <v>2038</v>
      </c>
      <c r="T220" t="s">
        <v>2049</v>
      </c>
    </row>
    <row r="221" spans="1:20" ht="17" x14ac:dyDescent="0.2">
      <c r="A221">
        <v>219</v>
      </c>
      <c r="B221" t="s">
        <v>491</v>
      </c>
      <c r="C221" s="2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 s="7">
        <f t="shared" si="12"/>
        <v>41137.208333333336</v>
      </c>
      <c r="L221">
        <v>1346130000</v>
      </c>
      <c r="M221" s="7">
        <f t="shared" si="15"/>
        <v>41149.208333333336</v>
      </c>
      <c r="N221" t="b">
        <v>0</v>
      </c>
      <c r="O221" t="b">
        <v>0</v>
      </c>
      <c r="P221" t="s">
        <v>71</v>
      </c>
      <c r="Q221" s="4">
        <f t="shared" si="13"/>
        <v>332.12709832134288</v>
      </c>
      <c r="R221" s="5">
        <f t="shared" si="14"/>
        <v>89.991552956465242</v>
      </c>
      <c r="S221" t="s">
        <v>2038</v>
      </c>
      <c r="T221" t="s">
        <v>2046</v>
      </c>
    </row>
    <row r="222" spans="1:20" ht="17" x14ac:dyDescent="0.2">
      <c r="A222">
        <v>220</v>
      </c>
      <c r="B222" t="s">
        <v>493</v>
      </c>
      <c r="C222" s="2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 s="7">
        <f t="shared" si="12"/>
        <v>40725.208333333336</v>
      </c>
      <c r="L222">
        <v>1311051600</v>
      </c>
      <c r="M222" s="7">
        <f t="shared" si="15"/>
        <v>40743.208333333336</v>
      </c>
      <c r="N222" t="b">
        <v>1</v>
      </c>
      <c r="O222" t="b">
        <v>0</v>
      </c>
      <c r="P222" t="s">
        <v>33</v>
      </c>
      <c r="Q222" s="4">
        <f t="shared" si="13"/>
        <v>8.4430379746835449</v>
      </c>
      <c r="R222" s="5">
        <f t="shared" si="14"/>
        <v>39.235294117647058</v>
      </c>
      <c r="S222" t="s">
        <v>2036</v>
      </c>
      <c r="T222" t="s">
        <v>2037</v>
      </c>
    </row>
    <row r="223" spans="1:20" ht="34" x14ac:dyDescent="0.2">
      <c r="A223">
        <v>221</v>
      </c>
      <c r="B223" t="s">
        <v>495</v>
      </c>
      <c r="C223" s="2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 s="7">
        <f t="shared" si="12"/>
        <v>41081.208333333336</v>
      </c>
      <c r="L223">
        <v>1340427600</v>
      </c>
      <c r="M223" s="7">
        <f t="shared" si="15"/>
        <v>41083.208333333336</v>
      </c>
      <c r="N223" t="b">
        <v>1</v>
      </c>
      <c r="O223" t="b">
        <v>0</v>
      </c>
      <c r="P223" t="s">
        <v>17</v>
      </c>
      <c r="Q223" s="4">
        <f t="shared" si="13"/>
        <v>98.625514403292186</v>
      </c>
      <c r="R223" s="5">
        <f t="shared" si="14"/>
        <v>54.993116108306566</v>
      </c>
      <c r="S223" t="s">
        <v>2030</v>
      </c>
      <c r="T223" t="s">
        <v>2031</v>
      </c>
    </row>
    <row r="224" spans="1:20" ht="17" x14ac:dyDescent="0.2">
      <c r="A224">
        <v>222</v>
      </c>
      <c r="B224" t="s">
        <v>497</v>
      </c>
      <c r="C224" s="2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 s="7">
        <f t="shared" si="12"/>
        <v>41914.208333333336</v>
      </c>
      <c r="L224">
        <v>1412312400</v>
      </c>
      <c r="M224" s="7">
        <f t="shared" si="15"/>
        <v>41915.208333333336</v>
      </c>
      <c r="N224" t="b">
        <v>0</v>
      </c>
      <c r="O224" t="b">
        <v>0</v>
      </c>
      <c r="P224" t="s">
        <v>122</v>
      </c>
      <c r="Q224" s="4">
        <f t="shared" si="13"/>
        <v>137.97916666666669</v>
      </c>
      <c r="R224" s="5">
        <f t="shared" si="14"/>
        <v>47.992753623188406</v>
      </c>
      <c r="S224" t="s">
        <v>2051</v>
      </c>
      <c r="T224" t="s">
        <v>2052</v>
      </c>
    </row>
    <row r="225" spans="1:20" ht="17" x14ac:dyDescent="0.2">
      <c r="A225">
        <v>223</v>
      </c>
      <c r="B225" t="s">
        <v>499</v>
      </c>
      <c r="C225" s="2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 s="7">
        <f t="shared" si="12"/>
        <v>42445.208333333328</v>
      </c>
      <c r="L225">
        <v>1459314000</v>
      </c>
      <c r="M225" s="7">
        <f t="shared" si="15"/>
        <v>42459.208333333328</v>
      </c>
      <c r="N225" t="b">
        <v>0</v>
      </c>
      <c r="O225" t="b">
        <v>0</v>
      </c>
      <c r="P225" t="s">
        <v>33</v>
      </c>
      <c r="Q225" s="4">
        <f t="shared" si="13"/>
        <v>93.81099656357388</v>
      </c>
      <c r="R225" s="5">
        <f t="shared" si="14"/>
        <v>87.966702470461868</v>
      </c>
      <c r="S225" t="s">
        <v>2036</v>
      </c>
      <c r="T225" t="s">
        <v>2037</v>
      </c>
    </row>
    <row r="226" spans="1:20" ht="17" x14ac:dyDescent="0.2">
      <c r="A226">
        <v>224</v>
      </c>
      <c r="B226" t="s">
        <v>501</v>
      </c>
      <c r="C226" s="2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 s="7">
        <f t="shared" si="12"/>
        <v>41906.208333333336</v>
      </c>
      <c r="L226">
        <v>1415426400</v>
      </c>
      <c r="M226" s="7">
        <f t="shared" si="15"/>
        <v>41951.25</v>
      </c>
      <c r="N226" t="b">
        <v>0</v>
      </c>
      <c r="O226" t="b">
        <v>0</v>
      </c>
      <c r="P226" t="s">
        <v>474</v>
      </c>
      <c r="Q226" s="4">
        <f t="shared" si="13"/>
        <v>403.63930885529157</v>
      </c>
      <c r="R226" s="5">
        <f t="shared" si="14"/>
        <v>51.999165275459099</v>
      </c>
      <c r="S226" t="s">
        <v>2038</v>
      </c>
      <c r="T226" t="s">
        <v>2060</v>
      </c>
    </row>
    <row r="227" spans="1:20" ht="17" x14ac:dyDescent="0.2">
      <c r="A227">
        <v>225</v>
      </c>
      <c r="B227" t="s">
        <v>503</v>
      </c>
      <c r="C227" s="2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 s="7">
        <f t="shared" si="12"/>
        <v>41762.208333333336</v>
      </c>
      <c r="L227">
        <v>1399093200</v>
      </c>
      <c r="M227" s="7">
        <f t="shared" si="15"/>
        <v>41762.208333333336</v>
      </c>
      <c r="N227" t="b">
        <v>1</v>
      </c>
      <c r="O227" t="b">
        <v>0</v>
      </c>
      <c r="P227" t="s">
        <v>23</v>
      </c>
      <c r="Q227" s="4">
        <f t="shared" si="13"/>
        <v>260.1740412979351</v>
      </c>
      <c r="R227" s="5">
        <f t="shared" si="14"/>
        <v>29.999659863945578</v>
      </c>
      <c r="S227" t="s">
        <v>2032</v>
      </c>
      <c r="T227" t="s">
        <v>2033</v>
      </c>
    </row>
    <row r="228" spans="1:20" ht="17" x14ac:dyDescent="0.2">
      <c r="A228">
        <v>226</v>
      </c>
      <c r="B228" t="s">
        <v>253</v>
      </c>
      <c r="C228" s="2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 s="7">
        <f t="shared" si="12"/>
        <v>40276.208333333336</v>
      </c>
      <c r="L228">
        <v>1273899600</v>
      </c>
      <c r="M228" s="7">
        <f t="shared" si="15"/>
        <v>40313.208333333336</v>
      </c>
      <c r="N228" t="b">
        <v>0</v>
      </c>
      <c r="O228" t="b">
        <v>0</v>
      </c>
      <c r="P228" t="s">
        <v>122</v>
      </c>
      <c r="Q228" s="4">
        <f t="shared" si="13"/>
        <v>366.63333333333333</v>
      </c>
      <c r="R228" s="5">
        <f t="shared" si="14"/>
        <v>98.205357142857139</v>
      </c>
      <c r="S228" t="s">
        <v>2051</v>
      </c>
      <c r="T228" t="s">
        <v>2052</v>
      </c>
    </row>
    <row r="229" spans="1:20" ht="17" x14ac:dyDescent="0.2">
      <c r="A229">
        <v>227</v>
      </c>
      <c r="B229" t="s">
        <v>506</v>
      </c>
      <c r="C229" s="2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 s="7">
        <f t="shared" si="12"/>
        <v>42139.208333333328</v>
      </c>
      <c r="L229">
        <v>1432184400</v>
      </c>
      <c r="M229" s="7">
        <f t="shared" si="15"/>
        <v>42145.208333333328</v>
      </c>
      <c r="N229" t="b">
        <v>0</v>
      </c>
      <c r="O229" t="b">
        <v>0</v>
      </c>
      <c r="P229" t="s">
        <v>292</v>
      </c>
      <c r="Q229" s="4">
        <f t="shared" si="13"/>
        <v>168.72085385878489</v>
      </c>
      <c r="R229" s="5">
        <f t="shared" si="14"/>
        <v>108.96182396606575</v>
      </c>
      <c r="S229" t="s">
        <v>2047</v>
      </c>
      <c r="T229" t="s">
        <v>2058</v>
      </c>
    </row>
    <row r="230" spans="1:20" ht="17" x14ac:dyDescent="0.2">
      <c r="A230">
        <v>228</v>
      </c>
      <c r="B230" t="s">
        <v>508</v>
      </c>
      <c r="C230" s="2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 s="7">
        <f t="shared" si="12"/>
        <v>42613.208333333328</v>
      </c>
      <c r="L230">
        <v>1474779600</v>
      </c>
      <c r="M230" s="7">
        <f t="shared" si="15"/>
        <v>42638.208333333328</v>
      </c>
      <c r="N230" t="b">
        <v>0</v>
      </c>
      <c r="O230" t="b">
        <v>0</v>
      </c>
      <c r="P230" t="s">
        <v>71</v>
      </c>
      <c r="Q230" s="4">
        <f t="shared" si="13"/>
        <v>119.90717911530093</v>
      </c>
      <c r="R230" s="5">
        <f t="shared" si="14"/>
        <v>66.998379254457049</v>
      </c>
      <c r="S230" t="s">
        <v>2038</v>
      </c>
      <c r="T230" t="s">
        <v>2046</v>
      </c>
    </row>
    <row r="231" spans="1:20" ht="17" x14ac:dyDescent="0.2">
      <c r="A231">
        <v>229</v>
      </c>
      <c r="B231" t="s">
        <v>510</v>
      </c>
      <c r="C231" s="2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 s="7">
        <f t="shared" si="12"/>
        <v>42887.208333333328</v>
      </c>
      <c r="L231">
        <v>1500440400</v>
      </c>
      <c r="M231" s="7">
        <f t="shared" si="15"/>
        <v>42935.208333333328</v>
      </c>
      <c r="N231" t="b">
        <v>0</v>
      </c>
      <c r="O231" t="b">
        <v>1</v>
      </c>
      <c r="P231" t="s">
        <v>292</v>
      </c>
      <c r="Q231" s="4">
        <f t="shared" si="13"/>
        <v>193.68925233644859</v>
      </c>
      <c r="R231" s="5">
        <f t="shared" si="14"/>
        <v>64.99333594668758</v>
      </c>
      <c r="S231" t="s">
        <v>2047</v>
      </c>
      <c r="T231" t="s">
        <v>2058</v>
      </c>
    </row>
    <row r="232" spans="1:20" ht="17" x14ac:dyDescent="0.2">
      <c r="A232">
        <v>230</v>
      </c>
      <c r="B232" t="s">
        <v>512</v>
      </c>
      <c r="C232" s="2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 s="7">
        <f t="shared" si="12"/>
        <v>43805.25</v>
      </c>
      <c r="L232">
        <v>1575612000</v>
      </c>
      <c r="M232" s="7">
        <f t="shared" si="15"/>
        <v>43805.25</v>
      </c>
      <c r="N232" t="b">
        <v>0</v>
      </c>
      <c r="O232" t="b">
        <v>0</v>
      </c>
      <c r="P232" t="s">
        <v>89</v>
      </c>
      <c r="Q232" s="4">
        <f t="shared" si="13"/>
        <v>420.16666666666669</v>
      </c>
      <c r="R232" s="5">
        <f t="shared" si="14"/>
        <v>99.841584158415841</v>
      </c>
      <c r="S232" t="s">
        <v>2047</v>
      </c>
      <c r="T232" t="s">
        <v>2048</v>
      </c>
    </row>
    <row r="233" spans="1:20" ht="17" x14ac:dyDescent="0.2">
      <c r="A233">
        <v>231</v>
      </c>
      <c r="B233" t="s">
        <v>514</v>
      </c>
      <c r="C233" s="2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 s="7">
        <f t="shared" si="12"/>
        <v>41415.208333333336</v>
      </c>
      <c r="L233">
        <v>1374123600</v>
      </c>
      <c r="M233" s="7">
        <f t="shared" si="15"/>
        <v>41473.208333333336</v>
      </c>
      <c r="N233" t="b">
        <v>0</v>
      </c>
      <c r="O233" t="b">
        <v>0</v>
      </c>
      <c r="P233" t="s">
        <v>33</v>
      </c>
      <c r="Q233" s="4">
        <f t="shared" si="13"/>
        <v>76.708333333333329</v>
      </c>
      <c r="R233" s="5">
        <f t="shared" si="14"/>
        <v>82.432835820895519</v>
      </c>
      <c r="S233" t="s">
        <v>2036</v>
      </c>
      <c r="T233" t="s">
        <v>2037</v>
      </c>
    </row>
    <row r="234" spans="1:20" ht="17" x14ac:dyDescent="0.2">
      <c r="A234">
        <v>232</v>
      </c>
      <c r="B234" t="s">
        <v>516</v>
      </c>
      <c r="C234" s="2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 s="7">
        <f t="shared" si="12"/>
        <v>42576.208333333328</v>
      </c>
      <c r="L234">
        <v>1469509200</v>
      </c>
      <c r="M234" s="7">
        <f t="shared" si="15"/>
        <v>42577.208333333328</v>
      </c>
      <c r="N234" t="b">
        <v>0</v>
      </c>
      <c r="O234" t="b">
        <v>0</v>
      </c>
      <c r="P234" t="s">
        <v>33</v>
      </c>
      <c r="Q234" s="4">
        <f t="shared" si="13"/>
        <v>171.26470588235293</v>
      </c>
      <c r="R234" s="5">
        <f t="shared" si="14"/>
        <v>63.293478260869563</v>
      </c>
      <c r="S234" t="s">
        <v>2036</v>
      </c>
      <c r="T234" t="s">
        <v>2037</v>
      </c>
    </row>
    <row r="235" spans="1:20" ht="17" x14ac:dyDescent="0.2">
      <c r="A235">
        <v>233</v>
      </c>
      <c r="B235" t="s">
        <v>518</v>
      </c>
      <c r="C235" s="2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 s="7">
        <f t="shared" si="12"/>
        <v>40706.208333333336</v>
      </c>
      <c r="L235">
        <v>1309237200</v>
      </c>
      <c r="M235" s="7">
        <f t="shared" si="15"/>
        <v>40722.208333333336</v>
      </c>
      <c r="N235" t="b">
        <v>0</v>
      </c>
      <c r="O235" t="b">
        <v>0</v>
      </c>
      <c r="P235" t="s">
        <v>71</v>
      </c>
      <c r="Q235" s="4">
        <f t="shared" si="13"/>
        <v>157.89473684210526</v>
      </c>
      <c r="R235" s="5">
        <f t="shared" si="14"/>
        <v>96.774193548387103</v>
      </c>
      <c r="S235" t="s">
        <v>2038</v>
      </c>
      <c r="T235" t="s">
        <v>2046</v>
      </c>
    </row>
    <row r="236" spans="1:20" ht="17" x14ac:dyDescent="0.2">
      <c r="A236">
        <v>234</v>
      </c>
      <c r="B236" t="s">
        <v>520</v>
      </c>
      <c r="C236" s="2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 s="7">
        <f t="shared" si="12"/>
        <v>42969.208333333328</v>
      </c>
      <c r="L236">
        <v>1503982800</v>
      </c>
      <c r="M236" s="7">
        <f t="shared" si="15"/>
        <v>42976.208333333328</v>
      </c>
      <c r="N236" t="b">
        <v>0</v>
      </c>
      <c r="O236" t="b">
        <v>1</v>
      </c>
      <c r="P236" t="s">
        <v>89</v>
      </c>
      <c r="Q236" s="4">
        <f t="shared" si="13"/>
        <v>109.08</v>
      </c>
      <c r="R236" s="5">
        <f t="shared" si="14"/>
        <v>54.906040268456373</v>
      </c>
      <c r="S236" t="s">
        <v>2047</v>
      </c>
      <c r="T236" t="s">
        <v>2048</v>
      </c>
    </row>
    <row r="237" spans="1:20" ht="34" x14ac:dyDescent="0.2">
      <c r="A237">
        <v>235</v>
      </c>
      <c r="B237" t="s">
        <v>522</v>
      </c>
      <c r="C237" s="2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 s="7">
        <f t="shared" si="12"/>
        <v>42779.25</v>
      </c>
      <c r="L237">
        <v>1487397600</v>
      </c>
      <c r="M237" s="7">
        <f t="shared" si="15"/>
        <v>42784.25</v>
      </c>
      <c r="N237" t="b">
        <v>0</v>
      </c>
      <c r="O237" t="b">
        <v>0</v>
      </c>
      <c r="P237" t="s">
        <v>71</v>
      </c>
      <c r="Q237" s="4">
        <f t="shared" si="13"/>
        <v>41.732558139534881</v>
      </c>
      <c r="R237" s="5">
        <f t="shared" si="14"/>
        <v>39.010869565217391</v>
      </c>
      <c r="S237" t="s">
        <v>2038</v>
      </c>
      <c r="T237" t="s">
        <v>2046</v>
      </c>
    </row>
    <row r="238" spans="1:20" ht="17" x14ac:dyDescent="0.2">
      <c r="A238">
        <v>236</v>
      </c>
      <c r="B238" t="s">
        <v>524</v>
      </c>
      <c r="C238" s="2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 s="7">
        <f t="shared" si="12"/>
        <v>43641.208333333328</v>
      </c>
      <c r="L238">
        <v>1562043600</v>
      </c>
      <c r="M238" s="7">
        <f t="shared" si="15"/>
        <v>43648.208333333328</v>
      </c>
      <c r="N238" t="b">
        <v>0</v>
      </c>
      <c r="O238" t="b">
        <v>1</v>
      </c>
      <c r="P238" t="s">
        <v>23</v>
      </c>
      <c r="Q238" s="4">
        <f t="shared" si="13"/>
        <v>10.944303797468354</v>
      </c>
      <c r="R238" s="5">
        <f t="shared" si="14"/>
        <v>75.84210526315789</v>
      </c>
      <c r="S238" t="s">
        <v>2032</v>
      </c>
      <c r="T238" t="s">
        <v>2033</v>
      </c>
    </row>
    <row r="239" spans="1:20" ht="34" x14ac:dyDescent="0.2">
      <c r="A239">
        <v>237</v>
      </c>
      <c r="B239" t="s">
        <v>526</v>
      </c>
      <c r="C239" s="2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 s="7">
        <f t="shared" si="12"/>
        <v>41754.208333333336</v>
      </c>
      <c r="L239">
        <v>1398574800</v>
      </c>
      <c r="M239" s="7">
        <f t="shared" si="15"/>
        <v>41756.208333333336</v>
      </c>
      <c r="N239" t="b">
        <v>0</v>
      </c>
      <c r="O239" t="b">
        <v>0</v>
      </c>
      <c r="P239" t="s">
        <v>71</v>
      </c>
      <c r="Q239" s="4">
        <f t="shared" si="13"/>
        <v>159.3763440860215</v>
      </c>
      <c r="R239" s="5">
        <f t="shared" si="14"/>
        <v>45.051671732522799</v>
      </c>
      <c r="S239" t="s">
        <v>2038</v>
      </c>
      <c r="T239" t="s">
        <v>2046</v>
      </c>
    </row>
    <row r="240" spans="1:20" ht="17" x14ac:dyDescent="0.2">
      <c r="A240">
        <v>238</v>
      </c>
      <c r="B240" t="s">
        <v>528</v>
      </c>
      <c r="C240" s="2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 s="7">
        <f t="shared" si="12"/>
        <v>43083.25</v>
      </c>
      <c r="L240">
        <v>1515391200</v>
      </c>
      <c r="M240" s="7">
        <f t="shared" si="15"/>
        <v>43108.25</v>
      </c>
      <c r="N240" t="b">
        <v>0</v>
      </c>
      <c r="O240" t="b">
        <v>1</v>
      </c>
      <c r="P240" t="s">
        <v>33</v>
      </c>
      <c r="Q240" s="4">
        <f t="shared" si="13"/>
        <v>422.41666666666669</v>
      </c>
      <c r="R240" s="5">
        <f t="shared" si="14"/>
        <v>104.51546391752578</v>
      </c>
      <c r="S240" t="s">
        <v>2036</v>
      </c>
      <c r="T240" t="s">
        <v>2037</v>
      </c>
    </row>
    <row r="241" spans="1:20" ht="34" x14ac:dyDescent="0.2">
      <c r="A241">
        <v>239</v>
      </c>
      <c r="B241" t="s">
        <v>530</v>
      </c>
      <c r="C241" s="2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 s="7">
        <f t="shared" si="12"/>
        <v>42245.208333333328</v>
      </c>
      <c r="L241">
        <v>1441170000</v>
      </c>
      <c r="M241" s="7">
        <f t="shared" si="15"/>
        <v>42249.208333333328</v>
      </c>
      <c r="N241" t="b">
        <v>0</v>
      </c>
      <c r="O241" t="b">
        <v>0</v>
      </c>
      <c r="P241" t="s">
        <v>65</v>
      </c>
      <c r="Q241" s="4">
        <f t="shared" si="13"/>
        <v>97.71875</v>
      </c>
      <c r="R241" s="5">
        <f t="shared" si="14"/>
        <v>76.268292682926827</v>
      </c>
      <c r="S241" t="s">
        <v>2034</v>
      </c>
      <c r="T241" t="s">
        <v>2043</v>
      </c>
    </row>
    <row r="242" spans="1:20" ht="17" x14ac:dyDescent="0.2">
      <c r="A242">
        <v>240</v>
      </c>
      <c r="B242" t="s">
        <v>532</v>
      </c>
      <c r="C242" s="2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 s="7">
        <f t="shared" si="12"/>
        <v>40396.208333333336</v>
      </c>
      <c r="L242">
        <v>1281157200</v>
      </c>
      <c r="M242" s="7">
        <f t="shared" si="15"/>
        <v>40397.208333333336</v>
      </c>
      <c r="N242" t="b">
        <v>0</v>
      </c>
      <c r="O242" t="b">
        <v>0</v>
      </c>
      <c r="P242" t="s">
        <v>33</v>
      </c>
      <c r="Q242" s="4">
        <f t="shared" si="13"/>
        <v>418.78911564625849</v>
      </c>
      <c r="R242" s="5">
        <f t="shared" si="14"/>
        <v>69.015695067264573</v>
      </c>
      <c r="S242" t="s">
        <v>2036</v>
      </c>
      <c r="T242" t="s">
        <v>2037</v>
      </c>
    </row>
    <row r="243" spans="1:20" ht="17" x14ac:dyDescent="0.2">
      <c r="A243">
        <v>241</v>
      </c>
      <c r="B243" t="s">
        <v>534</v>
      </c>
      <c r="C243" s="2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 s="7">
        <f t="shared" si="12"/>
        <v>41742.208333333336</v>
      </c>
      <c r="L243">
        <v>1398229200</v>
      </c>
      <c r="M243" s="7">
        <f t="shared" si="15"/>
        <v>41752.208333333336</v>
      </c>
      <c r="N243" t="b">
        <v>0</v>
      </c>
      <c r="O243" t="b">
        <v>1</v>
      </c>
      <c r="P243" t="s">
        <v>68</v>
      </c>
      <c r="Q243" s="4">
        <f t="shared" si="13"/>
        <v>101.91632047477745</v>
      </c>
      <c r="R243" s="5">
        <f t="shared" si="14"/>
        <v>101.97684085510689</v>
      </c>
      <c r="S243" t="s">
        <v>2044</v>
      </c>
      <c r="T243" t="s">
        <v>2045</v>
      </c>
    </row>
    <row r="244" spans="1:20" ht="17" x14ac:dyDescent="0.2">
      <c r="A244">
        <v>242</v>
      </c>
      <c r="B244" t="s">
        <v>536</v>
      </c>
      <c r="C244" s="2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 s="7">
        <f t="shared" si="12"/>
        <v>42865.208333333328</v>
      </c>
      <c r="L244">
        <v>1495256400</v>
      </c>
      <c r="M244" s="7">
        <f t="shared" si="15"/>
        <v>42875.208333333328</v>
      </c>
      <c r="N244" t="b">
        <v>0</v>
      </c>
      <c r="O244" t="b">
        <v>1</v>
      </c>
      <c r="P244" t="s">
        <v>23</v>
      </c>
      <c r="Q244" s="4">
        <f t="shared" si="13"/>
        <v>127.72619047619047</v>
      </c>
      <c r="R244" s="5">
        <f t="shared" si="14"/>
        <v>42.915999999999997</v>
      </c>
      <c r="S244" t="s">
        <v>2032</v>
      </c>
      <c r="T244" t="s">
        <v>2033</v>
      </c>
    </row>
    <row r="245" spans="1:20" ht="34" x14ac:dyDescent="0.2">
      <c r="A245">
        <v>243</v>
      </c>
      <c r="B245" t="s">
        <v>538</v>
      </c>
      <c r="C245" s="2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 s="7">
        <f t="shared" si="12"/>
        <v>43163.25</v>
      </c>
      <c r="L245">
        <v>1520402400</v>
      </c>
      <c r="M245" s="7">
        <f t="shared" si="15"/>
        <v>43166.25</v>
      </c>
      <c r="N245" t="b">
        <v>0</v>
      </c>
      <c r="O245" t="b">
        <v>0</v>
      </c>
      <c r="P245" t="s">
        <v>33</v>
      </c>
      <c r="Q245" s="4">
        <f t="shared" si="13"/>
        <v>445.21739130434781</v>
      </c>
      <c r="R245" s="5">
        <f t="shared" si="14"/>
        <v>43.025210084033617</v>
      </c>
      <c r="S245" t="s">
        <v>2036</v>
      </c>
      <c r="T245" t="s">
        <v>2037</v>
      </c>
    </row>
    <row r="246" spans="1:20" ht="34" x14ac:dyDescent="0.2">
      <c r="A246">
        <v>244</v>
      </c>
      <c r="B246" t="s">
        <v>540</v>
      </c>
      <c r="C246" s="2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 s="7">
        <f t="shared" si="12"/>
        <v>41834.208333333336</v>
      </c>
      <c r="L246">
        <v>1409806800</v>
      </c>
      <c r="M246" s="7">
        <f t="shared" si="15"/>
        <v>41886.208333333336</v>
      </c>
      <c r="N246" t="b">
        <v>0</v>
      </c>
      <c r="O246" t="b">
        <v>0</v>
      </c>
      <c r="P246" t="s">
        <v>33</v>
      </c>
      <c r="Q246" s="4">
        <f t="shared" si="13"/>
        <v>569.71428571428578</v>
      </c>
      <c r="R246" s="5">
        <f t="shared" si="14"/>
        <v>75.245283018867923</v>
      </c>
      <c r="S246" t="s">
        <v>2036</v>
      </c>
      <c r="T246" t="s">
        <v>2037</v>
      </c>
    </row>
    <row r="247" spans="1:20" ht="17" x14ac:dyDescent="0.2">
      <c r="A247">
        <v>245</v>
      </c>
      <c r="B247" t="s">
        <v>542</v>
      </c>
      <c r="C247" s="2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 s="7">
        <f t="shared" si="12"/>
        <v>41736.208333333336</v>
      </c>
      <c r="L247">
        <v>1396933200</v>
      </c>
      <c r="M247" s="7">
        <f t="shared" si="15"/>
        <v>41737.208333333336</v>
      </c>
      <c r="N247" t="b">
        <v>0</v>
      </c>
      <c r="O247" t="b">
        <v>0</v>
      </c>
      <c r="P247" t="s">
        <v>33</v>
      </c>
      <c r="Q247" s="4">
        <f t="shared" si="13"/>
        <v>509.34482758620686</v>
      </c>
      <c r="R247" s="5">
        <f t="shared" si="14"/>
        <v>69.023364485981304</v>
      </c>
      <c r="S247" t="s">
        <v>2036</v>
      </c>
      <c r="T247" t="s">
        <v>2037</v>
      </c>
    </row>
    <row r="248" spans="1:20" ht="17" x14ac:dyDescent="0.2">
      <c r="A248">
        <v>246</v>
      </c>
      <c r="B248" t="s">
        <v>544</v>
      </c>
      <c r="C248" s="2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 s="7">
        <f t="shared" si="12"/>
        <v>41491.208333333336</v>
      </c>
      <c r="L248">
        <v>1376024400</v>
      </c>
      <c r="M248" s="7">
        <f t="shared" si="15"/>
        <v>41495.208333333336</v>
      </c>
      <c r="N248" t="b">
        <v>0</v>
      </c>
      <c r="O248" t="b">
        <v>0</v>
      </c>
      <c r="P248" t="s">
        <v>28</v>
      </c>
      <c r="Q248" s="4">
        <f t="shared" si="13"/>
        <v>325.5333333333333</v>
      </c>
      <c r="R248" s="5">
        <f t="shared" si="14"/>
        <v>65.986486486486484</v>
      </c>
      <c r="S248" t="s">
        <v>2034</v>
      </c>
      <c r="T248" t="s">
        <v>2035</v>
      </c>
    </row>
    <row r="249" spans="1:20" ht="17" x14ac:dyDescent="0.2">
      <c r="A249">
        <v>247</v>
      </c>
      <c r="B249" t="s">
        <v>546</v>
      </c>
      <c r="C249" s="2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 s="7">
        <f t="shared" si="12"/>
        <v>42726.25</v>
      </c>
      <c r="L249">
        <v>1483682400</v>
      </c>
      <c r="M249" s="7">
        <f t="shared" si="15"/>
        <v>42741.25</v>
      </c>
      <c r="N249" t="b">
        <v>0</v>
      </c>
      <c r="O249" t="b">
        <v>1</v>
      </c>
      <c r="P249" t="s">
        <v>119</v>
      </c>
      <c r="Q249" s="4">
        <f t="shared" si="13"/>
        <v>932.61616161616166</v>
      </c>
      <c r="R249" s="5">
        <f t="shared" si="14"/>
        <v>98.013800424628457</v>
      </c>
      <c r="S249" t="s">
        <v>2044</v>
      </c>
      <c r="T249" t="s">
        <v>2050</v>
      </c>
    </row>
    <row r="250" spans="1:20" ht="17" x14ac:dyDescent="0.2">
      <c r="A250">
        <v>248</v>
      </c>
      <c r="B250" t="s">
        <v>548</v>
      </c>
      <c r="C250" s="2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 s="7">
        <f t="shared" si="12"/>
        <v>42004.25</v>
      </c>
      <c r="L250">
        <v>1420437600</v>
      </c>
      <c r="M250" s="7">
        <f t="shared" si="15"/>
        <v>42009.25</v>
      </c>
      <c r="N250" t="b">
        <v>0</v>
      </c>
      <c r="O250" t="b">
        <v>0</v>
      </c>
      <c r="P250" t="s">
        <v>292</v>
      </c>
      <c r="Q250" s="4">
        <f t="shared" si="13"/>
        <v>211.33870967741933</v>
      </c>
      <c r="R250" s="5">
        <f t="shared" si="14"/>
        <v>60.105504587155963</v>
      </c>
      <c r="S250" t="s">
        <v>2047</v>
      </c>
      <c r="T250" t="s">
        <v>2058</v>
      </c>
    </row>
    <row r="251" spans="1:20" ht="17" x14ac:dyDescent="0.2">
      <c r="A251">
        <v>249</v>
      </c>
      <c r="B251" t="s">
        <v>550</v>
      </c>
      <c r="C251" s="2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 s="7">
        <f t="shared" si="12"/>
        <v>42006.25</v>
      </c>
      <c r="L251">
        <v>1420783200</v>
      </c>
      <c r="M251" s="7">
        <f t="shared" si="15"/>
        <v>42013.25</v>
      </c>
      <c r="N251" t="b">
        <v>0</v>
      </c>
      <c r="O251" t="b">
        <v>0</v>
      </c>
      <c r="P251" t="s">
        <v>206</v>
      </c>
      <c r="Q251" s="4">
        <f t="shared" si="13"/>
        <v>273.32520325203251</v>
      </c>
      <c r="R251" s="5">
        <f t="shared" si="14"/>
        <v>26.000773395204948</v>
      </c>
      <c r="S251" t="s">
        <v>2044</v>
      </c>
      <c r="T251" t="s">
        <v>2056</v>
      </c>
    </row>
    <row r="252" spans="1:20" ht="17" x14ac:dyDescent="0.2">
      <c r="A252">
        <v>250</v>
      </c>
      <c r="B252" t="s">
        <v>552</v>
      </c>
      <c r="C252" s="2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 s="7">
        <f t="shared" si="12"/>
        <v>40203.25</v>
      </c>
      <c r="L252">
        <v>1267423200</v>
      </c>
      <c r="M252" s="7">
        <f t="shared" si="15"/>
        <v>40238.25</v>
      </c>
      <c r="N252" t="b">
        <v>0</v>
      </c>
      <c r="O252" t="b">
        <v>0</v>
      </c>
      <c r="P252" t="s">
        <v>23</v>
      </c>
      <c r="Q252" s="4">
        <f t="shared" si="13"/>
        <v>3</v>
      </c>
      <c r="R252" s="5">
        <f t="shared" si="14"/>
        <v>3</v>
      </c>
      <c r="S252" t="s">
        <v>2032</v>
      </c>
      <c r="T252" t="s">
        <v>2033</v>
      </c>
    </row>
    <row r="253" spans="1:20" ht="17" x14ac:dyDescent="0.2">
      <c r="A253">
        <v>251</v>
      </c>
      <c r="B253" t="s">
        <v>554</v>
      </c>
      <c r="C253" s="2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 s="7">
        <f t="shared" si="12"/>
        <v>41252.25</v>
      </c>
      <c r="L253">
        <v>1355205600</v>
      </c>
      <c r="M253" s="7">
        <f t="shared" si="15"/>
        <v>41254.25</v>
      </c>
      <c r="N253" t="b">
        <v>0</v>
      </c>
      <c r="O253" t="b">
        <v>0</v>
      </c>
      <c r="P253" t="s">
        <v>33</v>
      </c>
      <c r="Q253" s="4">
        <f t="shared" si="13"/>
        <v>54.084507042253513</v>
      </c>
      <c r="R253" s="5">
        <f t="shared" si="14"/>
        <v>38.019801980198018</v>
      </c>
      <c r="S253" t="s">
        <v>2036</v>
      </c>
      <c r="T253" t="s">
        <v>2037</v>
      </c>
    </row>
    <row r="254" spans="1:20" ht="34" x14ac:dyDescent="0.2">
      <c r="A254">
        <v>252</v>
      </c>
      <c r="B254" t="s">
        <v>556</v>
      </c>
      <c r="C254" s="2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 s="7">
        <f t="shared" si="12"/>
        <v>41572.208333333336</v>
      </c>
      <c r="L254">
        <v>1383109200</v>
      </c>
      <c r="M254" s="7">
        <f t="shared" si="15"/>
        <v>41577.208333333336</v>
      </c>
      <c r="N254" t="b">
        <v>0</v>
      </c>
      <c r="O254" t="b">
        <v>0</v>
      </c>
      <c r="P254" t="s">
        <v>33</v>
      </c>
      <c r="Q254" s="4">
        <f t="shared" si="13"/>
        <v>626.29999999999995</v>
      </c>
      <c r="R254" s="5">
        <f t="shared" si="14"/>
        <v>106.15254237288136</v>
      </c>
      <c r="S254" t="s">
        <v>2036</v>
      </c>
      <c r="T254" t="s">
        <v>2037</v>
      </c>
    </row>
    <row r="255" spans="1:20" ht="17" x14ac:dyDescent="0.2">
      <c r="A255">
        <v>253</v>
      </c>
      <c r="B255" t="s">
        <v>558</v>
      </c>
      <c r="C255" s="2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 s="7">
        <f t="shared" si="12"/>
        <v>40641.208333333336</v>
      </c>
      <c r="L255">
        <v>1303275600</v>
      </c>
      <c r="M255" s="7">
        <f t="shared" si="15"/>
        <v>40653.208333333336</v>
      </c>
      <c r="N255" t="b">
        <v>0</v>
      </c>
      <c r="O255" t="b">
        <v>0</v>
      </c>
      <c r="P255" t="s">
        <v>53</v>
      </c>
      <c r="Q255" s="4">
        <f t="shared" si="13"/>
        <v>89.021399176954731</v>
      </c>
      <c r="R255" s="5">
        <f t="shared" si="14"/>
        <v>81.019475655430711</v>
      </c>
      <c r="S255" t="s">
        <v>2038</v>
      </c>
      <c r="T255" t="s">
        <v>2041</v>
      </c>
    </row>
    <row r="256" spans="1:20" ht="34" x14ac:dyDescent="0.2">
      <c r="A256">
        <v>254</v>
      </c>
      <c r="B256" t="s">
        <v>560</v>
      </c>
      <c r="C256" s="2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 s="7">
        <f t="shared" si="12"/>
        <v>42787.25</v>
      </c>
      <c r="L256">
        <v>1487829600</v>
      </c>
      <c r="M256" s="7">
        <f t="shared" si="15"/>
        <v>42789.25</v>
      </c>
      <c r="N256" t="b">
        <v>0</v>
      </c>
      <c r="O256" t="b">
        <v>0</v>
      </c>
      <c r="P256" t="s">
        <v>68</v>
      </c>
      <c r="Q256" s="4">
        <f t="shared" si="13"/>
        <v>184.89130434782609</v>
      </c>
      <c r="R256" s="5">
        <f t="shared" si="14"/>
        <v>96.647727272727266</v>
      </c>
      <c r="S256" t="s">
        <v>2044</v>
      </c>
      <c r="T256" t="s">
        <v>2045</v>
      </c>
    </row>
    <row r="257" spans="1:20" ht="34" x14ac:dyDescent="0.2">
      <c r="A257">
        <v>255</v>
      </c>
      <c r="B257" t="s">
        <v>562</v>
      </c>
      <c r="C257" s="2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 s="7">
        <f t="shared" si="12"/>
        <v>40590.25</v>
      </c>
      <c r="L257">
        <v>1298268000</v>
      </c>
      <c r="M257" s="7">
        <f t="shared" si="15"/>
        <v>40595.25</v>
      </c>
      <c r="N257" t="b">
        <v>0</v>
      </c>
      <c r="O257" t="b">
        <v>1</v>
      </c>
      <c r="P257" t="s">
        <v>23</v>
      </c>
      <c r="Q257" s="4">
        <f t="shared" si="13"/>
        <v>120.16770186335404</v>
      </c>
      <c r="R257" s="5">
        <f t="shared" si="14"/>
        <v>57.003535651149086</v>
      </c>
      <c r="S257" t="s">
        <v>2032</v>
      </c>
      <c r="T257" t="s">
        <v>2033</v>
      </c>
    </row>
    <row r="258" spans="1:20" ht="17" x14ac:dyDescent="0.2">
      <c r="A258">
        <v>256</v>
      </c>
      <c r="B258" t="s">
        <v>564</v>
      </c>
      <c r="C258" s="2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 s="7">
        <f t="shared" si="12"/>
        <v>42393.25</v>
      </c>
      <c r="L258">
        <v>1456812000</v>
      </c>
      <c r="M258" s="7">
        <f t="shared" si="15"/>
        <v>42430.25</v>
      </c>
      <c r="N258" t="b">
        <v>0</v>
      </c>
      <c r="O258" t="b">
        <v>0</v>
      </c>
      <c r="P258" t="s">
        <v>23</v>
      </c>
      <c r="Q258" s="4">
        <f t="shared" si="13"/>
        <v>23.390243902439025</v>
      </c>
      <c r="R258" s="5">
        <f t="shared" si="14"/>
        <v>63.93333333333333</v>
      </c>
      <c r="S258" t="s">
        <v>2032</v>
      </c>
      <c r="T258" t="s">
        <v>2033</v>
      </c>
    </row>
    <row r="259" spans="1:20" ht="17" x14ac:dyDescent="0.2">
      <c r="A259">
        <v>257</v>
      </c>
      <c r="B259" t="s">
        <v>566</v>
      </c>
      <c r="C259" s="2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 s="7">
        <f t="shared" ref="K259:K322" si="16">(((J259/60)/60)/24)+DATE(1970,1,1)</f>
        <v>41338.25</v>
      </c>
      <c r="L259">
        <v>1363669200</v>
      </c>
      <c r="M259" s="7">
        <f t="shared" si="15"/>
        <v>41352.208333333336</v>
      </c>
      <c r="N259" t="b">
        <v>0</v>
      </c>
      <c r="O259" t="b">
        <v>0</v>
      </c>
      <c r="P259" t="s">
        <v>33</v>
      </c>
      <c r="Q259" s="4">
        <f t="shared" ref="Q259:Q322" si="17">(E259/D259)*100</f>
        <v>146</v>
      </c>
      <c r="R259" s="5">
        <f t="shared" ref="R259:R322" si="18">IFERROR(E259/G259, 0)</f>
        <v>90.456521739130437</v>
      </c>
      <c r="S259" t="s">
        <v>2036</v>
      </c>
      <c r="T259" t="s">
        <v>2037</v>
      </c>
    </row>
    <row r="260" spans="1:20" ht="17" x14ac:dyDescent="0.2">
      <c r="A260">
        <v>258</v>
      </c>
      <c r="B260" t="s">
        <v>568</v>
      </c>
      <c r="C260" s="2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 s="7">
        <f t="shared" si="16"/>
        <v>42712.25</v>
      </c>
      <c r="L260">
        <v>1482904800</v>
      </c>
      <c r="M260" s="7">
        <f t="shared" ref="M260:M323" si="19">(((L260/60)/60)/24)+DATE(1970,1,1)</f>
        <v>42732.25</v>
      </c>
      <c r="N260" t="b">
        <v>0</v>
      </c>
      <c r="O260" t="b">
        <v>1</v>
      </c>
      <c r="P260" t="s">
        <v>33</v>
      </c>
      <c r="Q260" s="4">
        <f t="shared" si="17"/>
        <v>268.48</v>
      </c>
      <c r="R260" s="5">
        <f t="shared" si="18"/>
        <v>72.172043010752688</v>
      </c>
      <c r="S260" t="s">
        <v>2036</v>
      </c>
      <c r="T260" t="s">
        <v>2037</v>
      </c>
    </row>
    <row r="261" spans="1:20" ht="34" x14ac:dyDescent="0.2">
      <c r="A261">
        <v>259</v>
      </c>
      <c r="B261" t="s">
        <v>570</v>
      </c>
      <c r="C261" s="2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 s="7">
        <f t="shared" si="16"/>
        <v>41251.25</v>
      </c>
      <c r="L261">
        <v>1356588000</v>
      </c>
      <c r="M261" s="7">
        <f t="shared" si="19"/>
        <v>41270.25</v>
      </c>
      <c r="N261" t="b">
        <v>1</v>
      </c>
      <c r="O261" t="b">
        <v>0</v>
      </c>
      <c r="P261" t="s">
        <v>122</v>
      </c>
      <c r="Q261" s="4">
        <f t="shared" si="17"/>
        <v>597.5</v>
      </c>
      <c r="R261" s="5">
        <f t="shared" si="18"/>
        <v>77.934782608695656</v>
      </c>
      <c r="S261" t="s">
        <v>2051</v>
      </c>
      <c r="T261" t="s">
        <v>2052</v>
      </c>
    </row>
    <row r="262" spans="1:20" ht="17" x14ac:dyDescent="0.2">
      <c r="A262">
        <v>260</v>
      </c>
      <c r="B262" t="s">
        <v>572</v>
      </c>
      <c r="C262" s="2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 s="7">
        <f t="shared" si="16"/>
        <v>41180.208333333336</v>
      </c>
      <c r="L262">
        <v>1349845200</v>
      </c>
      <c r="M262" s="7">
        <f t="shared" si="19"/>
        <v>41192.208333333336</v>
      </c>
      <c r="N262" t="b">
        <v>0</v>
      </c>
      <c r="O262" t="b">
        <v>0</v>
      </c>
      <c r="P262" t="s">
        <v>23</v>
      </c>
      <c r="Q262" s="4">
        <f t="shared" si="17"/>
        <v>157.69841269841268</v>
      </c>
      <c r="R262" s="5">
        <f t="shared" si="18"/>
        <v>38.065134099616856</v>
      </c>
      <c r="S262" t="s">
        <v>2032</v>
      </c>
      <c r="T262" t="s">
        <v>2033</v>
      </c>
    </row>
    <row r="263" spans="1:20" ht="34" x14ac:dyDescent="0.2">
      <c r="A263">
        <v>261</v>
      </c>
      <c r="B263" t="s">
        <v>574</v>
      </c>
      <c r="C263" s="2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 s="7">
        <f t="shared" si="16"/>
        <v>40415.208333333336</v>
      </c>
      <c r="L263">
        <v>1283058000</v>
      </c>
      <c r="M263" s="7">
        <f t="shared" si="19"/>
        <v>40419.208333333336</v>
      </c>
      <c r="N263" t="b">
        <v>0</v>
      </c>
      <c r="O263" t="b">
        <v>1</v>
      </c>
      <c r="P263" t="s">
        <v>23</v>
      </c>
      <c r="Q263" s="4">
        <f t="shared" si="17"/>
        <v>31.201660735468568</v>
      </c>
      <c r="R263" s="5">
        <f t="shared" si="18"/>
        <v>57.936123348017624</v>
      </c>
      <c r="S263" t="s">
        <v>2032</v>
      </c>
      <c r="T263" t="s">
        <v>2033</v>
      </c>
    </row>
    <row r="264" spans="1:20" ht="17" x14ac:dyDescent="0.2">
      <c r="A264">
        <v>262</v>
      </c>
      <c r="B264" t="s">
        <v>576</v>
      </c>
      <c r="C264" s="2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 s="7">
        <f t="shared" si="16"/>
        <v>40638.208333333336</v>
      </c>
      <c r="L264">
        <v>1304226000</v>
      </c>
      <c r="M264" s="7">
        <f t="shared" si="19"/>
        <v>40664.208333333336</v>
      </c>
      <c r="N264" t="b">
        <v>0</v>
      </c>
      <c r="O264" t="b">
        <v>1</v>
      </c>
      <c r="P264" t="s">
        <v>60</v>
      </c>
      <c r="Q264" s="4">
        <f t="shared" si="17"/>
        <v>313.41176470588238</v>
      </c>
      <c r="R264" s="5">
        <f t="shared" si="18"/>
        <v>49.794392523364486</v>
      </c>
      <c r="S264" t="s">
        <v>2032</v>
      </c>
      <c r="T264" t="s">
        <v>2042</v>
      </c>
    </row>
    <row r="265" spans="1:20" ht="17" x14ac:dyDescent="0.2">
      <c r="A265">
        <v>263</v>
      </c>
      <c r="B265" t="s">
        <v>578</v>
      </c>
      <c r="C265" s="2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 s="7">
        <f t="shared" si="16"/>
        <v>40187.25</v>
      </c>
      <c r="L265">
        <v>1263016800</v>
      </c>
      <c r="M265" s="7">
        <f t="shared" si="19"/>
        <v>40187.25</v>
      </c>
      <c r="N265" t="b">
        <v>0</v>
      </c>
      <c r="O265" t="b">
        <v>0</v>
      </c>
      <c r="P265" t="s">
        <v>122</v>
      </c>
      <c r="Q265" s="4">
        <f t="shared" si="17"/>
        <v>370.89655172413791</v>
      </c>
      <c r="R265" s="5">
        <f t="shared" si="18"/>
        <v>54.050251256281406</v>
      </c>
      <c r="S265" t="s">
        <v>2051</v>
      </c>
      <c r="T265" t="s">
        <v>2052</v>
      </c>
    </row>
    <row r="266" spans="1:20" ht="17" x14ac:dyDescent="0.2">
      <c r="A266">
        <v>264</v>
      </c>
      <c r="B266" t="s">
        <v>580</v>
      </c>
      <c r="C266" s="2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 s="7">
        <f t="shared" si="16"/>
        <v>41317.25</v>
      </c>
      <c r="L266">
        <v>1362031200</v>
      </c>
      <c r="M266" s="7">
        <f t="shared" si="19"/>
        <v>41333.25</v>
      </c>
      <c r="N266" t="b">
        <v>0</v>
      </c>
      <c r="O266" t="b">
        <v>0</v>
      </c>
      <c r="P266" t="s">
        <v>33</v>
      </c>
      <c r="Q266" s="4">
        <f t="shared" si="17"/>
        <v>362.66447368421052</v>
      </c>
      <c r="R266" s="5">
        <f t="shared" si="18"/>
        <v>30.002721335268504</v>
      </c>
      <c r="S266" t="s">
        <v>2036</v>
      </c>
      <c r="T266" t="s">
        <v>2037</v>
      </c>
    </row>
    <row r="267" spans="1:20" ht="17" x14ac:dyDescent="0.2">
      <c r="A267">
        <v>265</v>
      </c>
      <c r="B267" t="s">
        <v>582</v>
      </c>
      <c r="C267" s="2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 s="7">
        <f t="shared" si="16"/>
        <v>42372.25</v>
      </c>
      <c r="L267">
        <v>1455602400</v>
      </c>
      <c r="M267" s="7">
        <f t="shared" si="19"/>
        <v>42416.25</v>
      </c>
      <c r="N267" t="b">
        <v>0</v>
      </c>
      <c r="O267" t="b">
        <v>0</v>
      </c>
      <c r="P267" t="s">
        <v>33</v>
      </c>
      <c r="Q267" s="4">
        <f t="shared" si="17"/>
        <v>123.08163265306122</v>
      </c>
      <c r="R267" s="5">
        <f t="shared" si="18"/>
        <v>70.127906976744185</v>
      </c>
      <c r="S267" t="s">
        <v>2036</v>
      </c>
      <c r="T267" t="s">
        <v>2037</v>
      </c>
    </row>
    <row r="268" spans="1:20" ht="17" x14ac:dyDescent="0.2">
      <c r="A268">
        <v>266</v>
      </c>
      <c r="B268" t="s">
        <v>584</v>
      </c>
      <c r="C268" s="2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 s="7">
        <f t="shared" si="16"/>
        <v>41950.25</v>
      </c>
      <c r="L268">
        <v>1418191200</v>
      </c>
      <c r="M268" s="7">
        <f t="shared" si="19"/>
        <v>41983.25</v>
      </c>
      <c r="N268" t="b">
        <v>0</v>
      </c>
      <c r="O268" t="b">
        <v>1</v>
      </c>
      <c r="P268" t="s">
        <v>159</v>
      </c>
      <c r="Q268" s="4">
        <f t="shared" si="17"/>
        <v>76.766756032171585</v>
      </c>
      <c r="R268" s="5">
        <f t="shared" si="18"/>
        <v>26.996228786926462</v>
      </c>
      <c r="S268" t="s">
        <v>2032</v>
      </c>
      <c r="T268" t="s">
        <v>2055</v>
      </c>
    </row>
    <row r="269" spans="1:20" ht="17" x14ac:dyDescent="0.2">
      <c r="A269">
        <v>267</v>
      </c>
      <c r="B269" t="s">
        <v>586</v>
      </c>
      <c r="C269" s="2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 s="7">
        <f t="shared" si="16"/>
        <v>41206.208333333336</v>
      </c>
      <c r="L269">
        <v>1352440800</v>
      </c>
      <c r="M269" s="7">
        <f t="shared" si="19"/>
        <v>41222.25</v>
      </c>
      <c r="N269" t="b">
        <v>0</v>
      </c>
      <c r="O269" t="b">
        <v>0</v>
      </c>
      <c r="P269" t="s">
        <v>33</v>
      </c>
      <c r="Q269" s="4">
        <f t="shared" si="17"/>
        <v>233.62012987012989</v>
      </c>
      <c r="R269" s="5">
        <f t="shared" si="18"/>
        <v>51.990606936416185</v>
      </c>
      <c r="S269" t="s">
        <v>2036</v>
      </c>
      <c r="T269" t="s">
        <v>2037</v>
      </c>
    </row>
    <row r="270" spans="1:20" ht="17" x14ac:dyDescent="0.2">
      <c r="A270">
        <v>268</v>
      </c>
      <c r="B270" t="s">
        <v>588</v>
      </c>
      <c r="C270" s="2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 s="7">
        <f t="shared" si="16"/>
        <v>41186.208333333336</v>
      </c>
      <c r="L270">
        <v>1353304800</v>
      </c>
      <c r="M270" s="7">
        <f t="shared" si="19"/>
        <v>41232.25</v>
      </c>
      <c r="N270" t="b">
        <v>0</v>
      </c>
      <c r="O270" t="b">
        <v>0</v>
      </c>
      <c r="P270" t="s">
        <v>42</v>
      </c>
      <c r="Q270" s="4">
        <f t="shared" si="17"/>
        <v>180.53333333333333</v>
      </c>
      <c r="R270" s="5">
        <f t="shared" si="18"/>
        <v>56.416666666666664</v>
      </c>
      <c r="S270" t="s">
        <v>2038</v>
      </c>
      <c r="T270" t="s">
        <v>2039</v>
      </c>
    </row>
    <row r="271" spans="1:20" ht="17" x14ac:dyDescent="0.2">
      <c r="A271">
        <v>269</v>
      </c>
      <c r="B271" t="s">
        <v>590</v>
      </c>
      <c r="C271" s="2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 s="7">
        <f t="shared" si="16"/>
        <v>43496.25</v>
      </c>
      <c r="L271">
        <v>1550728800</v>
      </c>
      <c r="M271" s="7">
        <f t="shared" si="19"/>
        <v>43517.25</v>
      </c>
      <c r="N271" t="b">
        <v>0</v>
      </c>
      <c r="O271" t="b">
        <v>0</v>
      </c>
      <c r="P271" t="s">
        <v>269</v>
      </c>
      <c r="Q271" s="4">
        <f t="shared" si="17"/>
        <v>252.62857142857143</v>
      </c>
      <c r="R271" s="5">
        <f t="shared" si="18"/>
        <v>101.63218390804597</v>
      </c>
      <c r="S271" t="s">
        <v>2038</v>
      </c>
      <c r="T271" t="s">
        <v>2057</v>
      </c>
    </row>
    <row r="272" spans="1:20" ht="17" x14ac:dyDescent="0.2">
      <c r="A272">
        <v>270</v>
      </c>
      <c r="B272" t="s">
        <v>592</v>
      </c>
      <c r="C272" s="2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 s="7">
        <f t="shared" si="16"/>
        <v>40514.25</v>
      </c>
      <c r="L272">
        <v>1291442400</v>
      </c>
      <c r="M272" s="7">
        <f t="shared" si="19"/>
        <v>40516.25</v>
      </c>
      <c r="N272" t="b">
        <v>0</v>
      </c>
      <c r="O272" t="b">
        <v>0</v>
      </c>
      <c r="P272" t="s">
        <v>89</v>
      </c>
      <c r="Q272" s="4">
        <f t="shared" si="17"/>
        <v>27.176538240368025</v>
      </c>
      <c r="R272" s="5">
        <f t="shared" si="18"/>
        <v>25.005291005291006</v>
      </c>
      <c r="S272" t="s">
        <v>2047</v>
      </c>
      <c r="T272" t="s">
        <v>2048</v>
      </c>
    </row>
    <row r="273" spans="1:20" ht="34" x14ac:dyDescent="0.2">
      <c r="A273">
        <v>271</v>
      </c>
      <c r="B273" t="s">
        <v>594</v>
      </c>
      <c r="C273" s="2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 s="7">
        <f t="shared" si="16"/>
        <v>42345.25</v>
      </c>
      <c r="L273">
        <v>1452146400</v>
      </c>
      <c r="M273" s="7">
        <f t="shared" si="19"/>
        <v>42376.25</v>
      </c>
      <c r="N273" t="b">
        <v>0</v>
      </c>
      <c r="O273" t="b">
        <v>0</v>
      </c>
      <c r="P273" t="s">
        <v>122</v>
      </c>
      <c r="Q273" s="4">
        <f t="shared" si="17"/>
        <v>1.2706571242680547</v>
      </c>
      <c r="R273" s="5">
        <f t="shared" si="18"/>
        <v>32.016393442622949</v>
      </c>
      <c r="S273" t="s">
        <v>2051</v>
      </c>
      <c r="T273" t="s">
        <v>2052</v>
      </c>
    </row>
    <row r="274" spans="1:20" ht="17" x14ac:dyDescent="0.2">
      <c r="A274">
        <v>272</v>
      </c>
      <c r="B274" t="s">
        <v>596</v>
      </c>
      <c r="C274" s="2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 s="7">
        <f t="shared" si="16"/>
        <v>43656.208333333328</v>
      </c>
      <c r="L274">
        <v>1564894800</v>
      </c>
      <c r="M274" s="7">
        <f t="shared" si="19"/>
        <v>43681.208333333328</v>
      </c>
      <c r="N274" t="b">
        <v>0</v>
      </c>
      <c r="O274" t="b">
        <v>1</v>
      </c>
      <c r="P274" t="s">
        <v>33</v>
      </c>
      <c r="Q274" s="4">
        <f t="shared" si="17"/>
        <v>304.0097847358121</v>
      </c>
      <c r="R274" s="5">
        <f t="shared" si="18"/>
        <v>82.021647307286173</v>
      </c>
      <c r="S274" t="s">
        <v>2036</v>
      </c>
      <c r="T274" t="s">
        <v>2037</v>
      </c>
    </row>
    <row r="275" spans="1:20" ht="17" x14ac:dyDescent="0.2">
      <c r="A275">
        <v>273</v>
      </c>
      <c r="B275" t="s">
        <v>598</v>
      </c>
      <c r="C275" s="2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 s="7">
        <f t="shared" si="16"/>
        <v>42995.208333333328</v>
      </c>
      <c r="L275">
        <v>1505883600</v>
      </c>
      <c r="M275" s="7">
        <f t="shared" si="19"/>
        <v>42998.208333333328</v>
      </c>
      <c r="N275" t="b">
        <v>0</v>
      </c>
      <c r="O275" t="b">
        <v>0</v>
      </c>
      <c r="P275" t="s">
        <v>33</v>
      </c>
      <c r="Q275" s="4">
        <f t="shared" si="17"/>
        <v>137.23076923076923</v>
      </c>
      <c r="R275" s="5">
        <f t="shared" si="18"/>
        <v>37.957446808510639</v>
      </c>
      <c r="S275" t="s">
        <v>2036</v>
      </c>
      <c r="T275" t="s">
        <v>2037</v>
      </c>
    </row>
    <row r="276" spans="1:20" ht="34" x14ac:dyDescent="0.2">
      <c r="A276">
        <v>274</v>
      </c>
      <c r="B276" t="s">
        <v>600</v>
      </c>
      <c r="C276" s="2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 s="7">
        <f t="shared" si="16"/>
        <v>43045.25</v>
      </c>
      <c r="L276">
        <v>1510380000</v>
      </c>
      <c r="M276" s="7">
        <f t="shared" si="19"/>
        <v>43050.25</v>
      </c>
      <c r="N276" t="b">
        <v>0</v>
      </c>
      <c r="O276" t="b">
        <v>0</v>
      </c>
      <c r="P276" t="s">
        <v>33</v>
      </c>
      <c r="Q276" s="4">
        <f t="shared" si="17"/>
        <v>32.208333333333336</v>
      </c>
      <c r="R276" s="5">
        <f t="shared" si="18"/>
        <v>51.533333333333331</v>
      </c>
      <c r="S276" t="s">
        <v>2036</v>
      </c>
      <c r="T276" t="s">
        <v>2037</v>
      </c>
    </row>
    <row r="277" spans="1:20" ht="34" x14ac:dyDescent="0.2">
      <c r="A277">
        <v>275</v>
      </c>
      <c r="B277" t="s">
        <v>602</v>
      </c>
      <c r="C277" s="2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 s="7">
        <f t="shared" si="16"/>
        <v>43561.208333333328</v>
      </c>
      <c r="L277">
        <v>1555218000</v>
      </c>
      <c r="M277" s="7">
        <f t="shared" si="19"/>
        <v>43569.208333333328</v>
      </c>
      <c r="N277" t="b">
        <v>0</v>
      </c>
      <c r="O277" t="b">
        <v>0</v>
      </c>
      <c r="P277" t="s">
        <v>206</v>
      </c>
      <c r="Q277" s="4">
        <f t="shared" si="17"/>
        <v>241.51282051282053</v>
      </c>
      <c r="R277" s="5">
        <f t="shared" si="18"/>
        <v>81.198275862068968</v>
      </c>
      <c r="S277" t="s">
        <v>2044</v>
      </c>
      <c r="T277" t="s">
        <v>2056</v>
      </c>
    </row>
    <row r="278" spans="1:20" ht="17" x14ac:dyDescent="0.2">
      <c r="A278">
        <v>276</v>
      </c>
      <c r="B278" t="s">
        <v>604</v>
      </c>
      <c r="C278" s="2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 s="7">
        <f t="shared" si="16"/>
        <v>41018.208333333336</v>
      </c>
      <c r="L278">
        <v>1335243600</v>
      </c>
      <c r="M278" s="7">
        <f t="shared" si="19"/>
        <v>41023.208333333336</v>
      </c>
      <c r="N278" t="b">
        <v>0</v>
      </c>
      <c r="O278" t="b">
        <v>1</v>
      </c>
      <c r="P278" t="s">
        <v>89</v>
      </c>
      <c r="Q278" s="4">
        <f t="shared" si="17"/>
        <v>96.8</v>
      </c>
      <c r="R278" s="5">
        <f t="shared" si="18"/>
        <v>40.030075187969928</v>
      </c>
      <c r="S278" t="s">
        <v>2047</v>
      </c>
      <c r="T278" t="s">
        <v>2048</v>
      </c>
    </row>
    <row r="279" spans="1:20" ht="34" x14ac:dyDescent="0.2">
      <c r="A279">
        <v>277</v>
      </c>
      <c r="B279" t="s">
        <v>606</v>
      </c>
      <c r="C279" s="2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 s="7">
        <f t="shared" si="16"/>
        <v>40378.208333333336</v>
      </c>
      <c r="L279">
        <v>1279688400</v>
      </c>
      <c r="M279" s="7">
        <f t="shared" si="19"/>
        <v>40380.208333333336</v>
      </c>
      <c r="N279" t="b">
        <v>0</v>
      </c>
      <c r="O279" t="b">
        <v>0</v>
      </c>
      <c r="P279" t="s">
        <v>33</v>
      </c>
      <c r="Q279" s="4">
        <f t="shared" si="17"/>
        <v>1066.4285714285716</v>
      </c>
      <c r="R279" s="5">
        <f t="shared" si="18"/>
        <v>89.939759036144579</v>
      </c>
      <c r="S279" t="s">
        <v>2036</v>
      </c>
      <c r="T279" t="s">
        <v>2037</v>
      </c>
    </row>
    <row r="280" spans="1:20" ht="17" x14ac:dyDescent="0.2">
      <c r="A280">
        <v>278</v>
      </c>
      <c r="B280" t="s">
        <v>608</v>
      </c>
      <c r="C280" s="2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 s="7">
        <f t="shared" si="16"/>
        <v>41239.25</v>
      </c>
      <c r="L280">
        <v>1356069600</v>
      </c>
      <c r="M280" s="7">
        <f t="shared" si="19"/>
        <v>41264.25</v>
      </c>
      <c r="N280" t="b">
        <v>0</v>
      </c>
      <c r="O280" t="b">
        <v>0</v>
      </c>
      <c r="P280" t="s">
        <v>28</v>
      </c>
      <c r="Q280" s="4">
        <f t="shared" si="17"/>
        <v>325.88888888888891</v>
      </c>
      <c r="R280" s="5">
        <f t="shared" si="18"/>
        <v>96.692307692307693</v>
      </c>
      <c r="S280" t="s">
        <v>2034</v>
      </c>
      <c r="T280" t="s">
        <v>2035</v>
      </c>
    </row>
    <row r="281" spans="1:20" ht="17" x14ac:dyDescent="0.2">
      <c r="A281">
        <v>279</v>
      </c>
      <c r="B281" t="s">
        <v>610</v>
      </c>
      <c r="C281" s="2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 s="7">
        <f t="shared" si="16"/>
        <v>43346.208333333328</v>
      </c>
      <c r="L281">
        <v>1536210000</v>
      </c>
      <c r="M281" s="7">
        <f t="shared" si="19"/>
        <v>43349.208333333328</v>
      </c>
      <c r="N281" t="b">
        <v>0</v>
      </c>
      <c r="O281" t="b">
        <v>0</v>
      </c>
      <c r="P281" t="s">
        <v>33</v>
      </c>
      <c r="Q281" s="4">
        <f t="shared" si="17"/>
        <v>170.70000000000002</v>
      </c>
      <c r="R281" s="5">
        <f t="shared" si="18"/>
        <v>25.010989010989011</v>
      </c>
      <c r="S281" t="s">
        <v>2036</v>
      </c>
      <c r="T281" t="s">
        <v>2037</v>
      </c>
    </row>
    <row r="282" spans="1:20" ht="34" x14ac:dyDescent="0.2">
      <c r="A282">
        <v>280</v>
      </c>
      <c r="B282" t="s">
        <v>612</v>
      </c>
      <c r="C282" s="2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 s="7">
        <f t="shared" si="16"/>
        <v>43060.25</v>
      </c>
      <c r="L282">
        <v>1511762400</v>
      </c>
      <c r="M282" s="7">
        <f t="shared" si="19"/>
        <v>43066.25</v>
      </c>
      <c r="N282" t="b">
        <v>0</v>
      </c>
      <c r="O282" t="b">
        <v>0</v>
      </c>
      <c r="P282" t="s">
        <v>71</v>
      </c>
      <c r="Q282" s="4">
        <f t="shared" si="17"/>
        <v>581.44000000000005</v>
      </c>
      <c r="R282" s="5">
        <f t="shared" si="18"/>
        <v>36.987277353689571</v>
      </c>
      <c r="S282" t="s">
        <v>2038</v>
      </c>
      <c r="T282" t="s">
        <v>2046</v>
      </c>
    </row>
    <row r="283" spans="1:20" ht="17" x14ac:dyDescent="0.2">
      <c r="A283">
        <v>281</v>
      </c>
      <c r="B283" t="s">
        <v>614</v>
      </c>
      <c r="C283" s="2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 s="7">
        <f t="shared" si="16"/>
        <v>40979.25</v>
      </c>
      <c r="L283">
        <v>1333256400</v>
      </c>
      <c r="M283" s="7">
        <f t="shared" si="19"/>
        <v>41000.208333333336</v>
      </c>
      <c r="N283" t="b">
        <v>0</v>
      </c>
      <c r="O283" t="b">
        <v>1</v>
      </c>
      <c r="P283" t="s">
        <v>33</v>
      </c>
      <c r="Q283" s="4">
        <f t="shared" si="17"/>
        <v>91.520972644376897</v>
      </c>
      <c r="R283" s="5">
        <f t="shared" si="18"/>
        <v>73.012609117361791</v>
      </c>
      <c r="S283" t="s">
        <v>2036</v>
      </c>
      <c r="T283" t="s">
        <v>2037</v>
      </c>
    </row>
    <row r="284" spans="1:20" ht="17" x14ac:dyDescent="0.2">
      <c r="A284">
        <v>282</v>
      </c>
      <c r="B284" t="s">
        <v>616</v>
      </c>
      <c r="C284" s="2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 s="7">
        <f t="shared" si="16"/>
        <v>42701.25</v>
      </c>
      <c r="L284">
        <v>1480744800</v>
      </c>
      <c r="M284" s="7">
        <f t="shared" si="19"/>
        <v>42707.25</v>
      </c>
      <c r="N284" t="b">
        <v>0</v>
      </c>
      <c r="O284" t="b">
        <v>1</v>
      </c>
      <c r="P284" t="s">
        <v>269</v>
      </c>
      <c r="Q284" s="4">
        <f t="shared" si="17"/>
        <v>108.04761904761904</v>
      </c>
      <c r="R284" s="5">
        <f t="shared" si="18"/>
        <v>68.240601503759393</v>
      </c>
      <c r="S284" t="s">
        <v>2038</v>
      </c>
      <c r="T284" t="s">
        <v>2057</v>
      </c>
    </row>
    <row r="285" spans="1:20" ht="34" x14ac:dyDescent="0.2">
      <c r="A285">
        <v>283</v>
      </c>
      <c r="B285" t="s">
        <v>618</v>
      </c>
      <c r="C285" s="2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 s="7">
        <f t="shared" si="16"/>
        <v>42520.208333333328</v>
      </c>
      <c r="L285">
        <v>1465016400</v>
      </c>
      <c r="M285" s="7">
        <f t="shared" si="19"/>
        <v>42525.208333333328</v>
      </c>
      <c r="N285" t="b">
        <v>0</v>
      </c>
      <c r="O285" t="b">
        <v>0</v>
      </c>
      <c r="P285" t="s">
        <v>23</v>
      </c>
      <c r="Q285" s="4">
        <f t="shared" si="17"/>
        <v>18.728395061728396</v>
      </c>
      <c r="R285" s="5">
        <f t="shared" si="18"/>
        <v>52.310344827586206</v>
      </c>
      <c r="S285" t="s">
        <v>2032</v>
      </c>
      <c r="T285" t="s">
        <v>2033</v>
      </c>
    </row>
    <row r="286" spans="1:20" ht="17" x14ac:dyDescent="0.2">
      <c r="A286">
        <v>284</v>
      </c>
      <c r="B286" t="s">
        <v>620</v>
      </c>
      <c r="C286" s="2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 s="7">
        <f t="shared" si="16"/>
        <v>41030.208333333336</v>
      </c>
      <c r="L286">
        <v>1336280400</v>
      </c>
      <c r="M286" s="7">
        <f t="shared" si="19"/>
        <v>41035.208333333336</v>
      </c>
      <c r="N286" t="b">
        <v>0</v>
      </c>
      <c r="O286" t="b">
        <v>0</v>
      </c>
      <c r="P286" t="s">
        <v>28</v>
      </c>
      <c r="Q286" s="4">
        <f t="shared" si="17"/>
        <v>83.193877551020407</v>
      </c>
      <c r="R286" s="5">
        <f t="shared" si="18"/>
        <v>61.765151515151516</v>
      </c>
      <c r="S286" t="s">
        <v>2034</v>
      </c>
      <c r="T286" t="s">
        <v>2035</v>
      </c>
    </row>
    <row r="287" spans="1:20" ht="17" x14ac:dyDescent="0.2">
      <c r="A287">
        <v>285</v>
      </c>
      <c r="B287" t="s">
        <v>622</v>
      </c>
      <c r="C287" s="2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 s="7">
        <f t="shared" si="16"/>
        <v>42623.208333333328</v>
      </c>
      <c r="L287">
        <v>1476766800</v>
      </c>
      <c r="M287" s="7">
        <f t="shared" si="19"/>
        <v>42661.208333333328</v>
      </c>
      <c r="N287" t="b">
        <v>0</v>
      </c>
      <c r="O287" t="b">
        <v>0</v>
      </c>
      <c r="P287" t="s">
        <v>33</v>
      </c>
      <c r="Q287" s="4">
        <f t="shared" si="17"/>
        <v>706.33333333333337</v>
      </c>
      <c r="R287" s="5">
        <f t="shared" si="18"/>
        <v>25.027559055118111</v>
      </c>
      <c r="S287" t="s">
        <v>2036</v>
      </c>
      <c r="T287" t="s">
        <v>2037</v>
      </c>
    </row>
    <row r="288" spans="1:20" ht="17" x14ac:dyDescent="0.2">
      <c r="A288">
        <v>286</v>
      </c>
      <c r="B288" t="s">
        <v>624</v>
      </c>
      <c r="C288" s="2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 s="7">
        <f t="shared" si="16"/>
        <v>42697.25</v>
      </c>
      <c r="L288">
        <v>1480485600</v>
      </c>
      <c r="M288" s="7">
        <f t="shared" si="19"/>
        <v>42704.25</v>
      </c>
      <c r="N288" t="b">
        <v>0</v>
      </c>
      <c r="O288" t="b">
        <v>0</v>
      </c>
      <c r="P288" t="s">
        <v>33</v>
      </c>
      <c r="Q288" s="4">
        <f t="shared" si="17"/>
        <v>17.446030330062445</v>
      </c>
      <c r="R288" s="5">
        <f t="shared" si="18"/>
        <v>106.28804347826087</v>
      </c>
      <c r="S288" t="s">
        <v>2036</v>
      </c>
      <c r="T288" t="s">
        <v>2037</v>
      </c>
    </row>
    <row r="289" spans="1:20" ht="17" x14ac:dyDescent="0.2">
      <c r="A289">
        <v>287</v>
      </c>
      <c r="B289" t="s">
        <v>626</v>
      </c>
      <c r="C289" s="2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 s="7">
        <f t="shared" si="16"/>
        <v>42122.208333333328</v>
      </c>
      <c r="L289">
        <v>1430197200</v>
      </c>
      <c r="M289" s="7">
        <f t="shared" si="19"/>
        <v>42122.208333333328</v>
      </c>
      <c r="N289" t="b">
        <v>0</v>
      </c>
      <c r="O289" t="b">
        <v>0</v>
      </c>
      <c r="P289" t="s">
        <v>50</v>
      </c>
      <c r="Q289" s="4">
        <f t="shared" si="17"/>
        <v>209.73015873015873</v>
      </c>
      <c r="R289" s="5">
        <f t="shared" si="18"/>
        <v>75.07386363636364</v>
      </c>
      <c r="S289" t="s">
        <v>2032</v>
      </c>
      <c r="T289" t="s">
        <v>2040</v>
      </c>
    </row>
    <row r="290" spans="1:20" ht="17" x14ac:dyDescent="0.2">
      <c r="A290">
        <v>288</v>
      </c>
      <c r="B290" t="s">
        <v>628</v>
      </c>
      <c r="C290" s="2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 s="7">
        <f t="shared" si="16"/>
        <v>40982.208333333336</v>
      </c>
      <c r="L290">
        <v>1331787600</v>
      </c>
      <c r="M290" s="7">
        <f t="shared" si="19"/>
        <v>40983.208333333336</v>
      </c>
      <c r="N290" t="b">
        <v>0</v>
      </c>
      <c r="O290" t="b">
        <v>1</v>
      </c>
      <c r="P290" t="s">
        <v>148</v>
      </c>
      <c r="Q290" s="4">
        <f t="shared" si="17"/>
        <v>97.785714285714292</v>
      </c>
      <c r="R290" s="5">
        <f t="shared" si="18"/>
        <v>39.970802919708028</v>
      </c>
      <c r="S290" t="s">
        <v>2032</v>
      </c>
      <c r="T290" t="s">
        <v>2054</v>
      </c>
    </row>
    <row r="291" spans="1:20" ht="17" x14ac:dyDescent="0.2">
      <c r="A291">
        <v>289</v>
      </c>
      <c r="B291" t="s">
        <v>630</v>
      </c>
      <c r="C291" s="2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 s="7">
        <f t="shared" si="16"/>
        <v>42219.208333333328</v>
      </c>
      <c r="L291">
        <v>1438837200</v>
      </c>
      <c r="M291" s="7">
        <f t="shared" si="19"/>
        <v>42222.208333333328</v>
      </c>
      <c r="N291" t="b">
        <v>0</v>
      </c>
      <c r="O291" t="b">
        <v>0</v>
      </c>
      <c r="P291" t="s">
        <v>33</v>
      </c>
      <c r="Q291" s="4">
        <f t="shared" si="17"/>
        <v>1684.25</v>
      </c>
      <c r="R291" s="5">
        <f t="shared" si="18"/>
        <v>39.982195845697326</v>
      </c>
      <c r="S291" t="s">
        <v>2036</v>
      </c>
      <c r="T291" t="s">
        <v>2037</v>
      </c>
    </row>
    <row r="292" spans="1:20" ht="17" x14ac:dyDescent="0.2">
      <c r="A292">
        <v>290</v>
      </c>
      <c r="B292" t="s">
        <v>632</v>
      </c>
      <c r="C292" s="2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 s="7">
        <f t="shared" si="16"/>
        <v>41404.208333333336</v>
      </c>
      <c r="L292">
        <v>1370926800</v>
      </c>
      <c r="M292" s="7">
        <f t="shared" si="19"/>
        <v>41436.208333333336</v>
      </c>
      <c r="N292" t="b">
        <v>0</v>
      </c>
      <c r="O292" t="b">
        <v>1</v>
      </c>
      <c r="P292" t="s">
        <v>42</v>
      </c>
      <c r="Q292" s="4">
        <f t="shared" si="17"/>
        <v>54.402135231316727</v>
      </c>
      <c r="R292" s="5">
        <f t="shared" si="18"/>
        <v>101.01541850220265</v>
      </c>
      <c r="S292" t="s">
        <v>2038</v>
      </c>
      <c r="T292" t="s">
        <v>2039</v>
      </c>
    </row>
    <row r="293" spans="1:20" ht="17" x14ac:dyDescent="0.2">
      <c r="A293">
        <v>291</v>
      </c>
      <c r="B293" t="s">
        <v>634</v>
      </c>
      <c r="C293" s="2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 s="7">
        <f t="shared" si="16"/>
        <v>40831.208333333336</v>
      </c>
      <c r="L293">
        <v>1319000400</v>
      </c>
      <c r="M293" s="7">
        <f t="shared" si="19"/>
        <v>40835.208333333336</v>
      </c>
      <c r="N293" t="b">
        <v>1</v>
      </c>
      <c r="O293" t="b">
        <v>0</v>
      </c>
      <c r="P293" t="s">
        <v>28</v>
      </c>
      <c r="Q293" s="4">
        <f t="shared" si="17"/>
        <v>456.61111111111109</v>
      </c>
      <c r="R293" s="5">
        <f t="shared" si="18"/>
        <v>76.813084112149539</v>
      </c>
      <c r="S293" t="s">
        <v>2034</v>
      </c>
      <c r="T293" t="s">
        <v>2035</v>
      </c>
    </row>
    <row r="294" spans="1:20" ht="17" x14ac:dyDescent="0.2">
      <c r="A294">
        <v>292</v>
      </c>
      <c r="B294" t="s">
        <v>636</v>
      </c>
      <c r="C294" s="2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 s="7">
        <f t="shared" si="16"/>
        <v>40984.208333333336</v>
      </c>
      <c r="L294">
        <v>1333429200</v>
      </c>
      <c r="M294" s="7">
        <f t="shared" si="19"/>
        <v>41002.208333333336</v>
      </c>
      <c r="N294" t="b">
        <v>0</v>
      </c>
      <c r="O294" t="b">
        <v>0</v>
      </c>
      <c r="P294" t="s">
        <v>17</v>
      </c>
      <c r="Q294" s="4">
        <f t="shared" si="17"/>
        <v>9.8219178082191778</v>
      </c>
      <c r="R294" s="5">
        <f t="shared" si="18"/>
        <v>71.7</v>
      </c>
      <c r="S294" t="s">
        <v>2030</v>
      </c>
      <c r="T294" t="s">
        <v>2031</v>
      </c>
    </row>
    <row r="295" spans="1:20" ht="17" x14ac:dyDescent="0.2">
      <c r="A295">
        <v>293</v>
      </c>
      <c r="B295" t="s">
        <v>638</v>
      </c>
      <c r="C295" s="2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 s="7">
        <f t="shared" si="16"/>
        <v>40456.208333333336</v>
      </c>
      <c r="L295">
        <v>1287032400</v>
      </c>
      <c r="M295" s="7">
        <f t="shared" si="19"/>
        <v>40465.208333333336</v>
      </c>
      <c r="N295" t="b">
        <v>0</v>
      </c>
      <c r="O295" t="b">
        <v>0</v>
      </c>
      <c r="P295" t="s">
        <v>33</v>
      </c>
      <c r="Q295" s="4">
        <f t="shared" si="17"/>
        <v>16.384615384615383</v>
      </c>
      <c r="R295" s="5">
        <f t="shared" si="18"/>
        <v>33.28125</v>
      </c>
      <c r="S295" t="s">
        <v>2036</v>
      </c>
      <c r="T295" t="s">
        <v>2037</v>
      </c>
    </row>
    <row r="296" spans="1:20" ht="17" x14ac:dyDescent="0.2">
      <c r="A296">
        <v>294</v>
      </c>
      <c r="B296" t="s">
        <v>640</v>
      </c>
      <c r="C296" s="2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 s="7">
        <f t="shared" si="16"/>
        <v>43399.208333333328</v>
      </c>
      <c r="L296">
        <v>1541570400</v>
      </c>
      <c r="M296" s="7">
        <f t="shared" si="19"/>
        <v>43411.25</v>
      </c>
      <c r="N296" t="b">
        <v>0</v>
      </c>
      <c r="O296" t="b">
        <v>0</v>
      </c>
      <c r="P296" t="s">
        <v>33</v>
      </c>
      <c r="Q296" s="4">
        <f t="shared" si="17"/>
        <v>1339.6666666666667</v>
      </c>
      <c r="R296" s="5">
        <f t="shared" si="18"/>
        <v>43.923497267759565</v>
      </c>
      <c r="S296" t="s">
        <v>2036</v>
      </c>
      <c r="T296" t="s">
        <v>2037</v>
      </c>
    </row>
    <row r="297" spans="1:20" ht="34" x14ac:dyDescent="0.2">
      <c r="A297">
        <v>295</v>
      </c>
      <c r="B297" t="s">
        <v>642</v>
      </c>
      <c r="C297" s="2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 s="7">
        <f t="shared" si="16"/>
        <v>41562.208333333336</v>
      </c>
      <c r="L297">
        <v>1383976800</v>
      </c>
      <c r="M297" s="7">
        <f t="shared" si="19"/>
        <v>41587.25</v>
      </c>
      <c r="N297" t="b">
        <v>0</v>
      </c>
      <c r="O297" t="b">
        <v>0</v>
      </c>
      <c r="P297" t="s">
        <v>33</v>
      </c>
      <c r="Q297" s="4">
        <f t="shared" si="17"/>
        <v>35.650077760497666</v>
      </c>
      <c r="R297" s="5">
        <f t="shared" si="18"/>
        <v>36.004712041884815</v>
      </c>
      <c r="S297" t="s">
        <v>2036</v>
      </c>
      <c r="T297" t="s">
        <v>2037</v>
      </c>
    </row>
    <row r="298" spans="1:20" ht="34" x14ac:dyDescent="0.2">
      <c r="A298">
        <v>296</v>
      </c>
      <c r="B298" t="s">
        <v>644</v>
      </c>
      <c r="C298" s="2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 s="7">
        <f t="shared" si="16"/>
        <v>43493.25</v>
      </c>
      <c r="L298">
        <v>1550556000</v>
      </c>
      <c r="M298" s="7">
        <f t="shared" si="19"/>
        <v>43515.25</v>
      </c>
      <c r="N298" t="b">
        <v>0</v>
      </c>
      <c r="O298" t="b">
        <v>0</v>
      </c>
      <c r="P298" t="s">
        <v>33</v>
      </c>
      <c r="Q298" s="4">
        <f t="shared" si="17"/>
        <v>54.950819672131146</v>
      </c>
      <c r="R298" s="5">
        <f t="shared" si="18"/>
        <v>88.21052631578948</v>
      </c>
      <c r="S298" t="s">
        <v>2036</v>
      </c>
      <c r="T298" t="s">
        <v>2037</v>
      </c>
    </row>
    <row r="299" spans="1:20" ht="17" x14ac:dyDescent="0.2">
      <c r="A299">
        <v>297</v>
      </c>
      <c r="B299" t="s">
        <v>646</v>
      </c>
      <c r="C299" s="2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 s="7">
        <f t="shared" si="16"/>
        <v>41653.25</v>
      </c>
      <c r="L299">
        <v>1390456800</v>
      </c>
      <c r="M299" s="7">
        <f t="shared" si="19"/>
        <v>41662.25</v>
      </c>
      <c r="N299" t="b">
        <v>0</v>
      </c>
      <c r="O299" t="b">
        <v>1</v>
      </c>
      <c r="P299" t="s">
        <v>33</v>
      </c>
      <c r="Q299" s="4">
        <f t="shared" si="17"/>
        <v>94.236111111111114</v>
      </c>
      <c r="R299" s="5">
        <f t="shared" si="18"/>
        <v>65.240384615384613</v>
      </c>
      <c r="S299" t="s">
        <v>2036</v>
      </c>
      <c r="T299" t="s">
        <v>2037</v>
      </c>
    </row>
    <row r="300" spans="1:20" ht="17" x14ac:dyDescent="0.2">
      <c r="A300">
        <v>298</v>
      </c>
      <c r="B300" t="s">
        <v>648</v>
      </c>
      <c r="C300" s="2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 s="7">
        <f t="shared" si="16"/>
        <v>42426.25</v>
      </c>
      <c r="L300">
        <v>1458018000</v>
      </c>
      <c r="M300" s="7">
        <f t="shared" si="19"/>
        <v>42444.208333333328</v>
      </c>
      <c r="N300" t="b">
        <v>0</v>
      </c>
      <c r="O300" t="b">
        <v>1</v>
      </c>
      <c r="P300" t="s">
        <v>23</v>
      </c>
      <c r="Q300" s="4">
        <f t="shared" si="17"/>
        <v>143.91428571428571</v>
      </c>
      <c r="R300" s="5">
        <f t="shared" si="18"/>
        <v>69.958333333333329</v>
      </c>
      <c r="S300" t="s">
        <v>2032</v>
      </c>
      <c r="T300" t="s">
        <v>2033</v>
      </c>
    </row>
    <row r="301" spans="1:20" ht="34" x14ac:dyDescent="0.2">
      <c r="A301">
        <v>299</v>
      </c>
      <c r="B301" t="s">
        <v>650</v>
      </c>
      <c r="C301" s="2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 s="7">
        <f t="shared" si="16"/>
        <v>42432.25</v>
      </c>
      <c r="L301">
        <v>1461819600</v>
      </c>
      <c r="M301" s="7">
        <f t="shared" si="19"/>
        <v>42488.208333333328</v>
      </c>
      <c r="N301" t="b">
        <v>0</v>
      </c>
      <c r="O301" t="b">
        <v>0</v>
      </c>
      <c r="P301" t="s">
        <v>17</v>
      </c>
      <c r="Q301" s="4">
        <f t="shared" si="17"/>
        <v>51.421052631578945</v>
      </c>
      <c r="R301" s="5">
        <f t="shared" si="18"/>
        <v>39.877551020408163</v>
      </c>
      <c r="S301" t="s">
        <v>2030</v>
      </c>
      <c r="T301" t="s">
        <v>2031</v>
      </c>
    </row>
    <row r="302" spans="1:20" ht="17" x14ac:dyDescent="0.2">
      <c r="A302">
        <v>300</v>
      </c>
      <c r="B302" t="s">
        <v>652</v>
      </c>
      <c r="C302" s="2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 s="7">
        <f t="shared" si="16"/>
        <v>42977.208333333328</v>
      </c>
      <c r="L302">
        <v>1504155600</v>
      </c>
      <c r="M302" s="7">
        <f t="shared" si="19"/>
        <v>42978.208333333328</v>
      </c>
      <c r="N302" t="b">
        <v>0</v>
      </c>
      <c r="O302" t="b">
        <v>1</v>
      </c>
      <c r="P302" t="s">
        <v>68</v>
      </c>
      <c r="Q302" s="4">
        <f t="shared" si="17"/>
        <v>5</v>
      </c>
      <c r="R302" s="5">
        <f t="shared" si="18"/>
        <v>5</v>
      </c>
      <c r="S302" t="s">
        <v>2044</v>
      </c>
      <c r="T302" t="s">
        <v>2045</v>
      </c>
    </row>
    <row r="303" spans="1:20" ht="34" x14ac:dyDescent="0.2">
      <c r="A303">
        <v>301</v>
      </c>
      <c r="B303" t="s">
        <v>654</v>
      </c>
      <c r="C303" s="2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 s="7">
        <f t="shared" si="16"/>
        <v>42061.25</v>
      </c>
      <c r="L303">
        <v>1426395600</v>
      </c>
      <c r="M303" s="7">
        <f t="shared" si="19"/>
        <v>42078.208333333328</v>
      </c>
      <c r="N303" t="b">
        <v>0</v>
      </c>
      <c r="O303" t="b">
        <v>0</v>
      </c>
      <c r="P303" t="s">
        <v>42</v>
      </c>
      <c r="Q303" s="4">
        <f t="shared" si="17"/>
        <v>1344.6666666666667</v>
      </c>
      <c r="R303" s="5">
        <f t="shared" si="18"/>
        <v>41.023728813559323</v>
      </c>
      <c r="S303" t="s">
        <v>2038</v>
      </c>
      <c r="T303" t="s">
        <v>2039</v>
      </c>
    </row>
    <row r="304" spans="1:20" ht="17" x14ac:dyDescent="0.2">
      <c r="A304">
        <v>302</v>
      </c>
      <c r="B304" t="s">
        <v>656</v>
      </c>
      <c r="C304" s="2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 s="7">
        <f t="shared" si="16"/>
        <v>43345.208333333328</v>
      </c>
      <c r="L304">
        <v>1537074000</v>
      </c>
      <c r="M304" s="7">
        <f t="shared" si="19"/>
        <v>43359.208333333328</v>
      </c>
      <c r="N304" t="b">
        <v>0</v>
      </c>
      <c r="O304" t="b">
        <v>0</v>
      </c>
      <c r="P304" t="s">
        <v>33</v>
      </c>
      <c r="Q304" s="4">
        <f t="shared" si="17"/>
        <v>31.844940867279899</v>
      </c>
      <c r="R304" s="5">
        <f t="shared" si="18"/>
        <v>98.914285714285711</v>
      </c>
      <c r="S304" t="s">
        <v>2036</v>
      </c>
      <c r="T304" t="s">
        <v>2037</v>
      </c>
    </row>
    <row r="305" spans="1:20" ht="17" x14ac:dyDescent="0.2">
      <c r="A305">
        <v>303</v>
      </c>
      <c r="B305" t="s">
        <v>658</v>
      </c>
      <c r="C305" s="2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 s="7">
        <f t="shared" si="16"/>
        <v>42376.25</v>
      </c>
      <c r="L305">
        <v>1452578400</v>
      </c>
      <c r="M305" s="7">
        <f t="shared" si="19"/>
        <v>42381.25</v>
      </c>
      <c r="N305" t="b">
        <v>0</v>
      </c>
      <c r="O305" t="b">
        <v>0</v>
      </c>
      <c r="P305" t="s">
        <v>60</v>
      </c>
      <c r="Q305" s="4">
        <f t="shared" si="17"/>
        <v>82.617647058823536</v>
      </c>
      <c r="R305" s="5">
        <f t="shared" si="18"/>
        <v>87.78125</v>
      </c>
      <c r="S305" t="s">
        <v>2032</v>
      </c>
      <c r="T305" t="s">
        <v>2042</v>
      </c>
    </row>
    <row r="306" spans="1:20" ht="17" x14ac:dyDescent="0.2">
      <c r="A306">
        <v>304</v>
      </c>
      <c r="B306" t="s">
        <v>660</v>
      </c>
      <c r="C306" s="2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 s="7">
        <f t="shared" si="16"/>
        <v>42589.208333333328</v>
      </c>
      <c r="L306">
        <v>1474088400</v>
      </c>
      <c r="M306" s="7">
        <f t="shared" si="19"/>
        <v>42630.208333333328</v>
      </c>
      <c r="N306" t="b">
        <v>0</v>
      </c>
      <c r="O306" t="b">
        <v>0</v>
      </c>
      <c r="P306" t="s">
        <v>42</v>
      </c>
      <c r="Q306" s="4">
        <f t="shared" si="17"/>
        <v>546.14285714285722</v>
      </c>
      <c r="R306" s="5">
        <f t="shared" si="18"/>
        <v>80.767605633802816</v>
      </c>
      <c r="S306" t="s">
        <v>2038</v>
      </c>
      <c r="T306" t="s">
        <v>2039</v>
      </c>
    </row>
    <row r="307" spans="1:20" ht="17" x14ac:dyDescent="0.2">
      <c r="A307">
        <v>305</v>
      </c>
      <c r="B307" t="s">
        <v>662</v>
      </c>
      <c r="C307" s="2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 s="7">
        <f t="shared" si="16"/>
        <v>42448.208333333328</v>
      </c>
      <c r="L307">
        <v>1461906000</v>
      </c>
      <c r="M307" s="7">
        <f t="shared" si="19"/>
        <v>42489.208333333328</v>
      </c>
      <c r="N307" t="b">
        <v>0</v>
      </c>
      <c r="O307" t="b">
        <v>0</v>
      </c>
      <c r="P307" t="s">
        <v>33</v>
      </c>
      <c r="Q307" s="4">
        <f t="shared" si="17"/>
        <v>286.21428571428572</v>
      </c>
      <c r="R307" s="5">
        <f t="shared" si="18"/>
        <v>94.28235294117647</v>
      </c>
      <c r="S307" t="s">
        <v>2036</v>
      </c>
      <c r="T307" t="s">
        <v>2037</v>
      </c>
    </row>
    <row r="308" spans="1:20" ht="34" x14ac:dyDescent="0.2">
      <c r="A308">
        <v>306</v>
      </c>
      <c r="B308" t="s">
        <v>664</v>
      </c>
      <c r="C308" s="2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 s="7">
        <f t="shared" si="16"/>
        <v>42930.208333333328</v>
      </c>
      <c r="L308">
        <v>1500267600</v>
      </c>
      <c r="M308" s="7">
        <f t="shared" si="19"/>
        <v>42933.208333333328</v>
      </c>
      <c r="N308" t="b">
        <v>0</v>
      </c>
      <c r="O308" t="b">
        <v>1</v>
      </c>
      <c r="P308" t="s">
        <v>33</v>
      </c>
      <c r="Q308" s="4">
        <f t="shared" si="17"/>
        <v>7.9076923076923071</v>
      </c>
      <c r="R308" s="5">
        <f t="shared" si="18"/>
        <v>73.428571428571431</v>
      </c>
      <c r="S308" t="s">
        <v>2036</v>
      </c>
      <c r="T308" t="s">
        <v>2037</v>
      </c>
    </row>
    <row r="309" spans="1:20" ht="17" x14ac:dyDescent="0.2">
      <c r="A309">
        <v>307</v>
      </c>
      <c r="B309" t="s">
        <v>666</v>
      </c>
      <c r="C309" s="2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 s="7">
        <f t="shared" si="16"/>
        <v>41066.208333333336</v>
      </c>
      <c r="L309">
        <v>1340686800</v>
      </c>
      <c r="M309" s="7">
        <f t="shared" si="19"/>
        <v>41086.208333333336</v>
      </c>
      <c r="N309" t="b">
        <v>0</v>
      </c>
      <c r="O309" t="b">
        <v>1</v>
      </c>
      <c r="P309" t="s">
        <v>119</v>
      </c>
      <c r="Q309" s="4">
        <f t="shared" si="17"/>
        <v>132.13677811550153</v>
      </c>
      <c r="R309" s="5">
        <f t="shared" si="18"/>
        <v>65.968133535660087</v>
      </c>
      <c r="S309" t="s">
        <v>2044</v>
      </c>
      <c r="T309" t="s">
        <v>2050</v>
      </c>
    </row>
    <row r="310" spans="1:20" ht="17" x14ac:dyDescent="0.2">
      <c r="A310">
        <v>308</v>
      </c>
      <c r="B310" t="s">
        <v>668</v>
      </c>
      <c r="C310" s="2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 s="7">
        <f t="shared" si="16"/>
        <v>40651.208333333336</v>
      </c>
      <c r="L310">
        <v>1303189200</v>
      </c>
      <c r="M310" s="7">
        <f t="shared" si="19"/>
        <v>40652.208333333336</v>
      </c>
      <c r="N310" t="b">
        <v>0</v>
      </c>
      <c r="O310" t="b">
        <v>0</v>
      </c>
      <c r="P310" t="s">
        <v>33</v>
      </c>
      <c r="Q310" s="4">
        <f t="shared" si="17"/>
        <v>74.077834179357026</v>
      </c>
      <c r="R310" s="5">
        <f t="shared" si="18"/>
        <v>109.04109589041096</v>
      </c>
      <c r="S310" t="s">
        <v>2036</v>
      </c>
      <c r="T310" t="s">
        <v>2037</v>
      </c>
    </row>
    <row r="311" spans="1:20" ht="17" x14ac:dyDescent="0.2">
      <c r="A311">
        <v>309</v>
      </c>
      <c r="B311" t="s">
        <v>670</v>
      </c>
      <c r="C311" s="2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 s="7">
        <f t="shared" si="16"/>
        <v>40807.208333333336</v>
      </c>
      <c r="L311">
        <v>1318309200</v>
      </c>
      <c r="M311" s="7">
        <f t="shared" si="19"/>
        <v>40827.208333333336</v>
      </c>
      <c r="N311" t="b">
        <v>0</v>
      </c>
      <c r="O311" t="b">
        <v>1</v>
      </c>
      <c r="P311" t="s">
        <v>60</v>
      </c>
      <c r="Q311" s="4">
        <f t="shared" si="17"/>
        <v>75.292682926829272</v>
      </c>
      <c r="R311" s="5">
        <f t="shared" si="18"/>
        <v>41.16</v>
      </c>
      <c r="S311" t="s">
        <v>2032</v>
      </c>
      <c r="T311" t="s">
        <v>2042</v>
      </c>
    </row>
    <row r="312" spans="1:20" ht="17" x14ac:dyDescent="0.2">
      <c r="A312">
        <v>310</v>
      </c>
      <c r="B312" t="s">
        <v>672</v>
      </c>
      <c r="C312" s="2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 s="7">
        <f t="shared" si="16"/>
        <v>40277.208333333336</v>
      </c>
      <c r="L312">
        <v>1272171600</v>
      </c>
      <c r="M312" s="7">
        <f t="shared" si="19"/>
        <v>40293.208333333336</v>
      </c>
      <c r="N312" t="b">
        <v>0</v>
      </c>
      <c r="O312" t="b">
        <v>0</v>
      </c>
      <c r="P312" t="s">
        <v>89</v>
      </c>
      <c r="Q312" s="4">
        <f t="shared" si="17"/>
        <v>20.333333333333332</v>
      </c>
      <c r="R312" s="5">
        <f t="shared" si="18"/>
        <v>99.125</v>
      </c>
      <c r="S312" t="s">
        <v>2047</v>
      </c>
      <c r="T312" t="s">
        <v>2048</v>
      </c>
    </row>
    <row r="313" spans="1:20" ht="17" x14ac:dyDescent="0.2">
      <c r="A313">
        <v>311</v>
      </c>
      <c r="B313" t="s">
        <v>674</v>
      </c>
      <c r="C313" s="2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 s="7">
        <f t="shared" si="16"/>
        <v>40590.25</v>
      </c>
      <c r="L313">
        <v>1298872800</v>
      </c>
      <c r="M313" s="7">
        <f t="shared" si="19"/>
        <v>40602.25</v>
      </c>
      <c r="N313" t="b">
        <v>0</v>
      </c>
      <c r="O313" t="b">
        <v>0</v>
      </c>
      <c r="P313" t="s">
        <v>33</v>
      </c>
      <c r="Q313" s="4">
        <f t="shared" si="17"/>
        <v>203.36507936507937</v>
      </c>
      <c r="R313" s="5">
        <f t="shared" si="18"/>
        <v>105.88429752066116</v>
      </c>
      <c r="S313" t="s">
        <v>2036</v>
      </c>
      <c r="T313" t="s">
        <v>2037</v>
      </c>
    </row>
    <row r="314" spans="1:20" ht="17" x14ac:dyDescent="0.2">
      <c r="A314">
        <v>312</v>
      </c>
      <c r="B314" t="s">
        <v>676</v>
      </c>
      <c r="C314" s="2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 s="7">
        <f t="shared" si="16"/>
        <v>41572.208333333336</v>
      </c>
      <c r="L314">
        <v>1383282000</v>
      </c>
      <c r="M314" s="7">
        <f t="shared" si="19"/>
        <v>41579.208333333336</v>
      </c>
      <c r="N314" t="b">
        <v>0</v>
      </c>
      <c r="O314" t="b">
        <v>0</v>
      </c>
      <c r="P314" t="s">
        <v>33</v>
      </c>
      <c r="Q314" s="4">
        <f t="shared" si="17"/>
        <v>310.2284263959391</v>
      </c>
      <c r="R314" s="5">
        <f t="shared" si="18"/>
        <v>48.996525921966864</v>
      </c>
      <c r="S314" t="s">
        <v>2036</v>
      </c>
      <c r="T314" t="s">
        <v>2037</v>
      </c>
    </row>
    <row r="315" spans="1:20" ht="17" x14ac:dyDescent="0.2">
      <c r="A315">
        <v>313</v>
      </c>
      <c r="B315" t="s">
        <v>678</v>
      </c>
      <c r="C315" s="2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 s="7">
        <f t="shared" si="16"/>
        <v>40966.25</v>
      </c>
      <c r="L315">
        <v>1330495200</v>
      </c>
      <c r="M315" s="7">
        <f t="shared" si="19"/>
        <v>40968.25</v>
      </c>
      <c r="N315" t="b">
        <v>0</v>
      </c>
      <c r="O315" t="b">
        <v>0</v>
      </c>
      <c r="P315" t="s">
        <v>23</v>
      </c>
      <c r="Q315" s="4">
        <f t="shared" si="17"/>
        <v>395.31818181818181</v>
      </c>
      <c r="R315" s="5">
        <f t="shared" si="18"/>
        <v>39</v>
      </c>
      <c r="S315" t="s">
        <v>2032</v>
      </c>
      <c r="T315" t="s">
        <v>2033</v>
      </c>
    </row>
    <row r="316" spans="1:20" ht="17" x14ac:dyDescent="0.2">
      <c r="A316">
        <v>314</v>
      </c>
      <c r="B316" t="s">
        <v>680</v>
      </c>
      <c r="C316" s="2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 s="7">
        <f t="shared" si="16"/>
        <v>43536.208333333328</v>
      </c>
      <c r="L316">
        <v>1552798800</v>
      </c>
      <c r="M316" s="7">
        <f t="shared" si="19"/>
        <v>43541.208333333328</v>
      </c>
      <c r="N316" t="b">
        <v>0</v>
      </c>
      <c r="O316" t="b">
        <v>1</v>
      </c>
      <c r="P316" t="s">
        <v>42</v>
      </c>
      <c r="Q316" s="4">
        <f t="shared" si="17"/>
        <v>294.71428571428572</v>
      </c>
      <c r="R316" s="5">
        <f t="shared" si="18"/>
        <v>31.022556390977442</v>
      </c>
      <c r="S316" t="s">
        <v>2038</v>
      </c>
      <c r="T316" t="s">
        <v>2039</v>
      </c>
    </row>
    <row r="317" spans="1:20" ht="34" x14ac:dyDescent="0.2">
      <c r="A317">
        <v>315</v>
      </c>
      <c r="B317" t="s">
        <v>682</v>
      </c>
      <c r="C317" s="2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 s="7">
        <f t="shared" si="16"/>
        <v>41783.208333333336</v>
      </c>
      <c r="L317">
        <v>1403413200</v>
      </c>
      <c r="M317" s="7">
        <f t="shared" si="19"/>
        <v>41812.208333333336</v>
      </c>
      <c r="N317" t="b">
        <v>0</v>
      </c>
      <c r="O317" t="b">
        <v>0</v>
      </c>
      <c r="P317" t="s">
        <v>33</v>
      </c>
      <c r="Q317" s="4">
        <f t="shared" si="17"/>
        <v>33.89473684210526</v>
      </c>
      <c r="R317" s="5">
        <f t="shared" si="18"/>
        <v>103.87096774193549</v>
      </c>
      <c r="S317" t="s">
        <v>2036</v>
      </c>
      <c r="T317" t="s">
        <v>2037</v>
      </c>
    </row>
    <row r="318" spans="1:20" ht="17" x14ac:dyDescent="0.2">
      <c r="A318">
        <v>316</v>
      </c>
      <c r="B318" t="s">
        <v>684</v>
      </c>
      <c r="C318" s="2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 s="7">
        <f t="shared" si="16"/>
        <v>43788.25</v>
      </c>
      <c r="L318">
        <v>1574229600</v>
      </c>
      <c r="M318" s="7">
        <f t="shared" si="19"/>
        <v>43789.25</v>
      </c>
      <c r="N318" t="b">
        <v>0</v>
      </c>
      <c r="O318" t="b">
        <v>1</v>
      </c>
      <c r="P318" t="s">
        <v>17</v>
      </c>
      <c r="Q318" s="4">
        <f t="shared" si="17"/>
        <v>66.677083333333329</v>
      </c>
      <c r="R318" s="5">
        <f t="shared" si="18"/>
        <v>59.268518518518519</v>
      </c>
      <c r="S318" t="s">
        <v>2030</v>
      </c>
      <c r="T318" t="s">
        <v>2031</v>
      </c>
    </row>
    <row r="319" spans="1:20" ht="17" x14ac:dyDescent="0.2">
      <c r="A319">
        <v>317</v>
      </c>
      <c r="B319" t="s">
        <v>686</v>
      </c>
      <c r="C319" s="2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 s="7">
        <f t="shared" si="16"/>
        <v>42869.208333333328</v>
      </c>
      <c r="L319">
        <v>1495861200</v>
      </c>
      <c r="M319" s="7">
        <f t="shared" si="19"/>
        <v>42882.208333333328</v>
      </c>
      <c r="N319" t="b">
        <v>0</v>
      </c>
      <c r="O319" t="b">
        <v>0</v>
      </c>
      <c r="P319" t="s">
        <v>33</v>
      </c>
      <c r="Q319" s="4">
        <f t="shared" si="17"/>
        <v>19.227272727272727</v>
      </c>
      <c r="R319" s="5">
        <f t="shared" si="18"/>
        <v>42.3</v>
      </c>
      <c r="S319" t="s">
        <v>2036</v>
      </c>
      <c r="T319" t="s">
        <v>2037</v>
      </c>
    </row>
    <row r="320" spans="1:20" ht="34" x14ac:dyDescent="0.2">
      <c r="A320">
        <v>318</v>
      </c>
      <c r="B320" t="s">
        <v>688</v>
      </c>
      <c r="C320" s="2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 s="7">
        <f t="shared" si="16"/>
        <v>41684.25</v>
      </c>
      <c r="L320">
        <v>1392530400</v>
      </c>
      <c r="M320" s="7">
        <f t="shared" si="19"/>
        <v>41686.25</v>
      </c>
      <c r="N320" t="b">
        <v>0</v>
      </c>
      <c r="O320" t="b">
        <v>0</v>
      </c>
      <c r="P320" t="s">
        <v>23</v>
      </c>
      <c r="Q320" s="4">
        <f t="shared" si="17"/>
        <v>15.842105263157894</v>
      </c>
      <c r="R320" s="5">
        <f t="shared" si="18"/>
        <v>53.117647058823529</v>
      </c>
      <c r="S320" t="s">
        <v>2032</v>
      </c>
      <c r="T320" t="s">
        <v>2033</v>
      </c>
    </row>
    <row r="321" spans="1:20" ht="17" x14ac:dyDescent="0.2">
      <c r="A321">
        <v>319</v>
      </c>
      <c r="B321" t="s">
        <v>690</v>
      </c>
      <c r="C321" s="2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 s="7">
        <f t="shared" si="16"/>
        <v>40402.208333333336</v>
      </c>
      <c r="L321">
        <v>1283662800</v>
      </c>
      <c r="M321" s="7">
        <f t="shared" si="19"/>
        <v>40426.208333333336</v>
      </c>
      <c r="N321" t="b">
        <v>0</v>
      </c>
      <c r="O321" t="b">
        <v>0</v>
      </c>
      <c r="P321" t="s">
        <v>28</v>
      </c>
      <c r="Q321" s="4">
        <f t="shared" si="17"/>
        <v>38.702380952380956</v>
      </c>
      <c r="R321" s="5">
        <f t="shared" si="18"/>
        <v>50.796875</v>
      </c>
      <c r="S321" t="s">
        <v>2034</v>
      </c>
      <c r="T321" t="s">
        <v>2035</v>
      </c>
    </row>
    <row r="322" spans="1:20" ht="17" x14ac:dyDescent="0.2">
      <c r="A322">
        <v>320</v>
      </c>
      <c r="B322" t="s">
        <v>692</v>
      </c>
      <c r="C322" s="2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 s="7">
        <f t="shared" si="16"/>
        <v>40673.208333333336</v>
      </c>
      <c r="L322">
        <v>1305781200</v>
      </c>
      <c r="M322" s="7">
        <f t="shared" si="19"/>
        <v>40682.208333333336</v>
      </c>
      <c r="N322" t="b">
        <v>0</v>
      </c>
      <c r="O322" t="b">
        <v>0</v>
      </c>
      <c r="P322" t="s">
        <v>119</v>
      </c>
      <c r="Q322" s="4">
        <f t="shared" si="17"/>
        <v>9.5876777251184837</v>
      </c>
      <c r="R322" s="5">
        <f t="shared" si="18"/>
        <v>101.15</v>
      </c>
      <c r="S322" t="s">
        <v>2044</v>
      </c>
      <c r="T322" t="s">
        <v>2050</v>
      </c>
    </row>
    <row r="323" spans="1:20" ht="34" x14ac:dyDescent="0.2">
      <c r="A323">
        <v>321</v>
      </c>
      <c r="B323" t="s">
        <v>694</v>
      </c>
      <c r="C323" s="2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 s="7">
        <f t="shared" ref="K323:K386" si="20">(((J323/60)/60)/24)+DATE(1970,1,1)</f>
        <v>40634.208333333336</v>
      </c>
      <c r="L323">
        <v>1302325200</v>
      </c>
      <c r="M323" s="7">
        <f t="shared" si="19"/>
        <v>40642.208333333336</v>
      </c>
      <c r="N323" t="b">
        <v>0</v>
      </c>
      <c r="O323" t="b">
        <v>0</v>
      </c>
      <c r="P323" t="s">
        <v>100</v>
      </c>
      <c r="Q323" s="4">
        <f t="shared" ref="Q323:Q386" si="21">(E323/D323)*100</f>
        <v>94.144366197183089</v>
      </c>
      <c r="R323" s="5">
        <f t="shared" ref="R323:R386" si="22">IFERROR(E323/G323, 0)</f>
        <v>65.000810372771468</v>
      </c>
      <c r="S323" t="s">
        <v>2038</v>
      </c>
      <c r="T323" t="s">
        <v>2049</v>
      </c>
    </row>
    <row r="324" spans="1:20" ht="34" x14ac:dyDescent="0.2">
      <c r="A324">
        <v>322</v>
      </c>
      <c r="B324" t="s">
        <v>696</v>
      </c>
      <c r="C324" s="2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 s="7">
        <f t="shared" si="20"/>
        <v>40507.25</v>
      </c>
      <c r="L324">
        <v>1291788000</v>
      </c>
      <c r="M324" s="7">
        <f t="shared" ref="M324:M387" si="23">(((L324/60)/60)/24)+DATE(1970,1,1)</f>
        <v>40520.25</v>
      </c>
      <c r="N324" t="b">
        <v>0</v>
      </c>
      <c r="O324" t="b">
        <v>0</v>
      </c>
      <c r="P324" t="s">
        <v>33</v>
      </c>
      <c r="Q324" s="4">
        <f t="shared" si="21"/>
        <v>166.56234096692114</v>
      </c>
      <c r="R324" s="5">
        <f t="shared" si="22"/>
        <v>37.998645510835914</v>
      </c>
      <c r="S324" t="s">
        <v>2036</v>
      </c>
      <c r="T324" t="s">
        <v>2037</v>
      </c>
    </row>
    <row r="325" spans="1:20" ht="17" x14ac:dyDescent="0.2">
      <c r="A325">
        <v>323</v>
      </c>
      <c r="B325" t="s">
        <v>698</v>
      </c>
      <c r="C325" s="2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 s="7">
        <f t="shared" si="20"/>
        <v>41725.208333333336</v>
      </c>
      <c r="L325">
        <v>1396069200</v>
      </c>
      <c r="M325" s="7">
        <f t="shared" si="23"/>
        <v>41727.208333333336</v>
      </c>
      <c r="N325" t="b">
        <v>0</v>
      </c>
      <c r="O325" t="b">
        <v>0</v>
      </c>
      <c r="P325" t="s">
        <v>42</v>
      </c>
      <c r="Q325" s="4">
        <f t="shared" si="21"/>
        <v>24.134831460674157</v>
      </c>
      <c r="R325" s="5">
        <f t="shared" si="22"/>
        <v>82.615384615384613</v>
      </c>
      <c r="S325" t="s">
        <v>2038</v>
      </c>
      <c r="T325" t="s">
        <v>2039</v>
      </c>
    </row>
    <row r="326" spans="1:20" ht="17" x14ac:dyDescent="0.2">
      <c r="A326">
        <v>324</v>
      </c>
      <c r="B326" t="s">
        <v>700</v>
      </c>
      <c r="C326" s="2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 s="7">
        <f t="shared" si="20"/>
        <v>42176.208333333328</v>
      </c>
      <c r="L326">
        <v>1435899600</v>
      </c>
      <c r="M326" s="7">
        <f t="shared" si="23"/>
        <v>42188.208333333328</v>
      </c>
      <c r="N326" t="b">
        <v>0</v>
      </c>
      <c r="O326" t="b">
        <v>1</v>
      </c>
      <c r="P326" t="s">
        <v>33</v>
      </c>
      <c r="Q326" s="4">
        <f t="shared" si="21"/>
        <v>164.05633802816902</v>
      </c>
      <c r="R326" s="5">
        <f t="shared" si="22"/>
        <v>37.941368078175898</v>
      </c>
      <c r="S326" t="s">
        <v>2036</v>
      </c>
      <c r="T326" t="s">
        <v>2037</v>
      </c>
    </row>
    <row r="327" spans="1:20" ht="34" x14ac:dyDescent="0.2">
      <c r="A327">
        <v>325</v>
      </c>
      <c r="B327" t="s">
        <v>702</v>
      </c>
      <c r="C327" s="2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 s="7">
        <f t="shared" si="20"/>
        <v>43267.208333333328</v>
      </c>
      <c r="L327">
        <v>1531112400</v>
      </c>
      <c r="M327" s="7">
        <f t="shared" si="23"/>
        <v>43290.208333333328</v>
      </c>
      <c r="N327" t="b">
        <v>0</v>
      </c>
      <c r="O327" t="b">
        <v>1</v>
      </c>
      <c r="P327" t="s">
        <v>33</v>
      </c>
      <c r="Q327" s="4">
        <f t="shared" si="21"/>
        <v>90.723076923076931</v>
      </c>
      <c r="R327" s="5">
        <f t="shared" si="22"/>
        <v>80.780821917808225</v>
      </c>
      <c r="S327" t="s">
        <v>2036</v>
      </c>
      <c r="T327" t="s">
        <v>2037</v>
      </c>
    </row>
    <row r="328" spans="1:20" ht="34" x14ac:dyDescent="0.2">
      <c r="A328">
        <v>326</v>
      </c>
      <c r="B328" t="s">
        <v>704</v>
      </c>
      <c r="C328" s="2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 s="7">
        <f t="shared" si="20"/>
        <v>42364.25</v>
      </c>
      <c r="L328">
        <v>1451628000</v>
      </c>
      <c r="M328" s="7">
        <f t="shared" si="23"/>
        <v>42370.25</v>
      </c>
      <c r="N328" t="b">
        <v>0</v>
      </c>
      <c r="O328" t="b">
        <v>0</v>
      </c>
      <c r="P328" t="s">
        <v>71</v>
      </c>
      <c r="Q328" s="4">
        <f t="shared" si="21"/>
        <v>46.194444444444443</v>
      </c>
      <c r="R328" s="5">
        <f t="shared" si="22"/>
        <v>25.984375</v>
      </c>
      <c r="S328" t="s">
        <v>2038</v>
      </c>
      <c r="T328" t="s">
        <v>2046</v>
      </c>
    </row>
    <row r="329" spans="1:20" ht="17" x14ac:dyDescent="0.2">
      <c r="A329">
        <v>327</v>
      </c>
      <c r="B329" t="s">
        <v>706</v>
      </c>
      <c r="C329" s="2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 s="7">
        <f t="shared" si="20"/>
        <v>43705.208333333328</v>
      </c>
      <c r="L329">
        <v>1567314000</v>
      </c>
      <c r="M329" s="7">
        <f t="shared" si="23"/>
        <v>43709.208333333328</v>
      </c>
      <c r="N329" t="b">
        <v>0</v>
      </c>
      <c r="O329" t="b">
        <v>1</v>
      </c>
      <c r="P329" t="s">
        <v>33</v>
      </c>
      <c r="Q329" s="4">
        <f t="shared" si="21"/>
        <v>38.53846153846154</v>
      </c>
      <c r="R329" s="5">
        <f t="shared" si="22"/>
        <v>30.363636363636363</v>
      </c>
      <c r="S329" t="s">
        <v>2036</v>
      </c>
      <c r="T329" t="s">
        <v>2037</v>
      </c>
    </row>
    <row r="330" spans="1:20" ht="34" x14ac:dyDescent="0.2">
      <c r="A330">
        <v>328</v>
      </c>
      <c r="B330" t="s">
        <v>708</v>
      </c>
      <c r="C330" s="2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 s="7">
        <f t="shared" si="20"/>
        <v>43434.25</v>
      </c>
      <c r="L330">
        <v>1544508000</v>
      </c>
      <c r="M330" s="7">
        <f t="shared" si="23"/>
        <v>43445.25</v>
      </c>
      <c r="N330" t="b">
        <v>0</v>
      </c>
      <c r="O330" t="b">
        <v>0</v>
      </c>
      <c r="P330" t="s">
        <v>23</v>
      </c>
      <c r="Q330" s="4">
        <f t="shared" si="21"/>
        <v>133.56231003039514</v>
      </c>
      <c r="R330" s="5">
        <f t="shared" si="22"/>
        <v>54.004916018025398</v>
      </c>
      <c r="S330" t="s">
        <v>2032</v>
      </c>
      <c r="T330" t="s">
        <v>2033</v>
      </c>
    </row>
    <row r="331" spans="1:20" ht="17" x14ac:dyDescent="0.2">
      <c r="A331">
        <v>329</v>
      </c>
      <c r="B331" t="s">
        <v>710</v>
      </c>
      <c r="C331" s="2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 s="7">
        <f t="shared" si="20"/>
        <v>42716.25</v>
      </c>
      <c r="L331">
        <v>1482472800</v>
      </c>
      <c r="M331" s="7">
        <f t="shared" si="23"/>
        <v>42727.25</v>
      </c>
      <c r="N331" t="b">
        <v>0</v>
      </c>
      <c r="O331" t="b">
        <v>0</v>
      </c>
      <c r="P331" t="s">
        <v>89</v>
      </c>
      <c r="Q331" s="4">
        <f t="shared" si="21"/>
        <v>22.896588486140725</v>
      </c>
      <c r="R331" s="5">
        <f t="shared" si="22"/>
        <v>101.78672985781991</v>
      </c>
      <c r="S331" t="s">
        <v>2047</v>
      </c>
      <c r="T331" t="s">
        <v>2048</v>
      </c>
    </row>
    <row r="332" spans="1:20" ht="34" x14ac:dyDescent="0.2">
      <c r="A332">
        <v>330</v>
      </c>
      <c r="B332" t="s">
        <v>712</v>
      </c>
      <c r="C332" s="2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 s="7">
        <f t="shared" si="20"/>
        <v>43077.25</v>
      </c>
      <c r="L332">
        <v>1512799200</v>
      </c>
      <c r="M332" s="7">
        <f t="shared" si="23"/>
        <v>43078.25</v>
      </c>
      <c r="N332" t="b">
        <v>0</v>
      </c>
      <c r="O332" t="b">
        <v>0</v>
      </c>
      <c r="P332" t="s">
        <v>42</v>
      </c>
      <c r="Q332" s="4">
        <f t="shared" si="21"/>
        <v>184.95548961424333</v>
      </c>
      <c r="R332" s="5">
        <f t="shared" si="22"/>
        <v>45.003610108303249</v>
      </c>
      <c r="S332" t="s">
        <v>2038</v>
      </c>
      <c r="T332" t="s">
        <v>2039</v>
      </c>
    </row>
    <row r="333" spans="1:20" ht="17" x14ac:dyDescent="0.2">
      <c r="A333">
        <v>331</v>
      </c>
      <c r="B333" t="s">
        <v>714</v>
      </c>
      <c r="C333" s="2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 s="7">
        <f t="shared" si="20"/>
        <v>40896.25</v>
      </c>
      <c r="L333">
        <v>1324360800</v>
      </c>
      <c r="M333" s="7">
        <f t="shared" si="23"/>
        <v>40897.25</v>
      </c>
      <c r="N333" t="b">
        <v>0</v>
      </c>
      <c r="O333" t="b">
        <v>0</v>
      </c>
      <c r="P333" t="s">
        <v>17</v>
      </c>
      <c r="Q333" s="4">
        <f t="shared" si="21"/>
        <v>443.72727272727275</v>
      </c>
      <c r="R333" s="5">
        <f t="shared" si="22"/>
        <v>77.068421052631578</v>
      </c>
      <c r="S333" t="s">
        <v>2030</v>
      </c>
      <c r="T333" t="s">
        <v>2031</v>
      </c>
    </row>
    <row r="334" spans="1:20" ht="34" x14ac:dyDescent="0.2">
      <c r="A334">
        <v>332</v>
      </c>
      <c r="B334" t="s">
        <v>716</v>
      </c>
      <c r="C334" s="2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 s="7">
        <f t="shared" si="20"/>
        <v>41361.208333333336</v>
      </c>
      <c r="L334">
        <v>1364533200</v>
      </c>
      <c r="M334" s="7">
        <f t="shared" si="23"/>
        <v>41362.208333333336</v>
      </c>
      <c r="N334" t="b">
        <v>0</v>
      </c>
      <c r="O334" t="b">
        <v>0</v>
      </c>
      <c r="P334" t="s">
        <v>65</v>
      </c>
      <c r="Q334" s="4">
        <f t="shared" si="21"/>
        <v>199.9806763285024</v>
      </c>
      <c r="R334" s="5">
        <f t="shared" si="22"/>
        <v>88.076595744680844</v>
      </c>
      <c r="S334" t="s">
        <v>2034</v>
      </c>
      <c r="T334" t="s">
        <v>2043</v>
      </c>
    </row>
    <row r="335" spans="1:20" ht="17" x14ac:dyDescent="0.2">
      <c r="A335">
        <v>333</v>
      </c>
      <c r="B335" t="s">
        <v>718</v>
      </c>
      <c r="C335" s="2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 s="7">
        <f t="shared" si="20"/>
        <v>43424.25</v>
      </c>
      <c r="L335">
        <v>1545112800</v>
      </c>
      <c r="M335" s="7">
        <f t="shared" si="23"/>
        <v>43452.25</v>
      </c>
      <c r="N335" t="b">
        <v>0</v>
      </c>
      <c r="O335" t="b">
        <v>0</v>
      </c>
      <c r="P335" t="s">
        <v>33</v>
      </c>
      <c r="Q335" s="4">
        <f t="shared" si="21"/>
        <v>123.95833333333333</v>
      </c>
      <c r="R335" s="5">
        <f t="shared" si="22"/>
        <v>47.035573122529641</v>
      </c>
      <c r="S335" t="s">
        <v>2036</v>
      </c>
      <c r="T335" t="s">
        <v>2037</v>
      </c>
    </row>
    <row r="336" spans="1:20" ht="17" x14ac:dyDescent="0.2">
      <c r="A336">
        <v>334</v>
      </c>
      <c r="B336" t="s">
        <v>720</v>
      </c>
      <c r="C336" s="2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 s="7">
        <f t="shared" si="20"/>
        <v>43110.25</v>
      </c>
      <c r="L336">
        <v>1516168800</v>
      </c>
      <c r="M336" s="7">
        <f t="shared" si="23"/>
        <v>43117.25</v>
      </c>
      <c r="N336" t="b">
        <v>0</v>
      </c>
      <c r="O336" t="b">
        <v>0</v>
      </c>
      <c r="P336" t="s">
        <v>23</v>
      </c>
      <c r="Q336" s="4">
        <f t="shared" si="21"/>
        <v>186.61329305135951</v>
      </c>
      <c r="R336" s="5">
        <f t="shared" si="22"/>
        <v>110.99550763701707</v>
      </c>
      <c r="S336" t="s">
        <v>2032</v>
      </c>
      <c r="T336" t="s">
        <v>2033</v>
      </c>
    </row>
    <row r="337" spans="1:20" ht="17" x14ac:dyDescent="0.2">
      <c r="A337">
        <v>335</v>
      </c>
      <c r="B337" t="s">
        <v>722</v>
      </c>
      <c r="C337" s="2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 s="7">
        <f t="shared" si="20"/>
        <v>43784.25</v>
      </c>
      <c r="L337">
        <v>1574920800</v>
      </c>
      <c r="M337" s="7">
        <f t="shared" si="23"/>
        <v>43797.25</v>
      </c>
      <c r="N337" t="b">
        <v>0</v>
      </c>
      <c r="O337" t="b">
        <v>0</v>
      </c>
      <c r="P337" t="s">
        <v>23</v>
      </c>
      <c r="Q337" s="4">
        <f t="shared" si="21"/>
        <v>114.28538550057536</v>
      </c>
      <c r="R337" s="5">
        <f t="shared" si="22"/>
        <v>87.003066141042481</v>
      </c>
      <c r="S337" t="s">
        <v>2032</v>
      </c>
      <c r="T337" t="s">
        <v>2033</v>
      </c>
    </row>
    <row r="338" spans="1:20" ht="17" x14ac:dyDescent="0.2">
      <c r="A338">
        <v>336</v>
      </c>
      <c r="B338" t="s">
        <v>724</v>
      </c>
      <c r="C338" s="2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 s="7">
        <f t="shared" si="20"/>
        <v>40527.25</v>
      </c>
      <c r="L338">
        <v>1292479200</v>
      </c>
      <c r="M338" s="7">
        <f t="shared" si="23"/>
        <v>40528.25</v>
      </c>
      <c r="N338" t="b">
        <v>0</v>
      </c>
      <c r="O338" t="b">
        <v>1</v>
      </c>
      <c r="P338" t="s">
        <v>23</v>
      </c>
      <c r="Q338" s="4">
        <f t="shared" si="21"/>
        <v>97.032531824611041</v>
      </c>
      <c r="R338" s="5">
        <f t="shared" si="22"/>
        <v>63.994402985074629</v>
      </c>
      <c r="S338" t="s">
        <v>2032</v>
      </c>
      <c r="T338" t="s">
        <v>2033</v>
      </c>
    </row>
    <row r="339" spans="1:20" ht="17" x14ac:dyDescent="0.2">
      <c r="A339">
        <v>337</v>
      </c>
      <c r="B339" t="s">
        <v>726</v>
      </c>
      <c r="C339" s="2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 s="7">
        <f t="shared" si="20"/>
        <v>43780.25</v>
      </c>
      <c r="L339">
        <v>1573538400</v>
      </c>
      <c r="M339" s="7">
        <f t="shared" si="23"/>
        <v>43781.25</v>
      </c>
      <c r="N339" t="b">
        <v>0</v>
      </c>
      <c r="O339" t="b">
        <v>0</v>
      </c>
      <c r="P339" t="s">
        <v>33</v>
      </c>
      <c r="Q339" s="4">
        <f t="shared" si="21"/>
        <v>122.81904761904762</v>
      </c>
      <c r="R339" s="5">
        <f t="shared" si="22"/>
        <v>105.9945205479452</v>
      </c>
      <c r="S339" t="s">
        <v>2036</v>
      </c>
      <c r="T339" t="s">
        <v>2037</v>
      </c>
    </row>
    <row r="340" spans="1:20" ht="17" x14ac:dyDescent="0.2">
      <c r="A340">
        <v>338</v>
      </c>
      <c r="B340" t="s">
        <v>728</v>
      </c>
      <c r="C340" s="2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 s="7">
        <f t="shared" si="20"/>
        <v>40821.208333333336</v>
      </c>
      <c r="L340">
        <v>1320382800</v>
      </c>
      <c r="M340" s="7">
        <f t="shared" si="23"/>
        <v>40851.208333333336</v>
      </c>
      <c r="N340" t="b">
        <v>0</v>
      </c>
      <c r="O340" t="b">
        <v>0</v>
      </c>
      <c r="P340" t="s">
        <v>33</v>
      </c>
      <c r="Q340" s="4">
        <f t="shared" si="21"/>
        <v>179.14326647564468</v>
      </c>
      <c r="R340" s="5">
        <f t="shared" si="22"/>
        <v>73.989349112426041</v>
      </c>
      <c r="S340" t="s">
        <v>2036</v>
      </c>
      <c r="T340" t="s">
        <v>2037</v>
      </c>
    </row>
    <row r="341" spans="1:20" ht="17" x14ac:dyDescent="0.2">
      <c r="A341">
        <v>339</v>
      </c>
      <c r="B341" t="s">
        <v>730</v>
      </c>
      <c r="C341" s="2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 s="7">
        <f t="shared" si="20"/>
        <v>42949.208333333328</v>
      </c>
      <c r="L341">
        <v>1502859600</v>
      </c>
      <c r="M341" s="7">
        <f t="shared" si="23"/>
        <v>42963.208333333328</v>
      </c>
      <c r="N341" t="b">
        <v>0</v>
      </c>
      <c r="O341" t="b">
        <v>0</v>
      </c>
      <c r="P341" t="s">
        <v>33</v>
      </c>
      <c r="Q341" s="4">
        <f t="shared" si="21"/>
        <v>79.951577402787962</v>
      </c>
      <c r="R341" s="5">
        <f t="shared" si="22"/>
        <v>84.02004626060139</v>
      </c>
      <c r="S341" t="s">
        <v>2036</v>
      </c>
      <c r="T341" t="s">
        <v>2037</v>
      </c>
    </row>
    <row r="342" spans="1:20" ht="17" x14ac:dyDescent="0.2">
      <c r="A342">
        <v>340</v>
      </c>
      <c r="B342" t="s">
        <v>732</v>
      </c>
      <c r="C342" s="2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 s="7">
        <f t="shared" si="20"/>
        <v>40889.25</v>
      </c>
      <c r="L342">
        <v>1323756000</v>
      </c>
      <c r="M342" s="7">
        <f t="shared" si="23"/>
        <v>40890.25</v>
      </c>
      <c r="N342" t="b">
        <v>0</v>
      </c>
      <c r="O342" t="b">
        <v>0</v>
      </c>
      <c r="P342" t="s">
        <v>122</v>
      </c>
      <c r="Q342" s="4">
        <f t="shared" si="21"/>
        <v>94.242587601078171</v>
      </c>
      <c r="R342" s="5">
        <f t="shared" si="22"/>
        <v>88.966921119592882</v>
      </c>
      <c r="S342" t="s">
        <v>2051</v>
      </c>
      <c r="T342" t="s">
        <v>2052</v>
      </c>
    </row>
    <row r="343" spans="1:20" ht="34" x14ac:dyDescent="0.2">
      <c r="A343">
        <v>341</v>
      </c>
      <c r="B343" t="s">
        <v>734</v>
      </c>
      <c r="C343" s="2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 s="7">
        <f t="shared" si="20"/>
        <v>42244.208333333328</v>
      </c>
      <c r="L343">
        <v>1441342800</v>
      </c>
      <c r="M343" s="7">
        <f t="shared" si="23"/>
        <v>42251.208333333328</v>
      </c>
      <c r="N343" t="b">
        <v>0</v>
      </c>
      <c r="O343" t="b">
        <v>0</v>
      </c>
      <c r="P343" t="s">
        <v>60</v>
      </c>
      <c r="Q343" s="4">
        <f t="shared" si="21"/>
        <v>84.669291338582681</v>
      </c>
      <c r="R343" s="5">
        <f t="shared" si="22"/>
        <v>76.990453460620529</v>
      </c>
      <c r="S343" t="s">
        <v>2032</v>
      </c>
      <c r="T343" t="s">
        <v>2042</v>
      </c>
    </row>
    <row r="344" spans="1:20" ht="17" x14ac:dyDescent="0.2">
      <c r="A344">
        <v>342</v>
      </c>
      <c r="B344" t="s">
        <v>736</v>
      </c>
      <c r="C344" s="2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 s="7">
        <f t="shared" si="20"/>
        <v>41475.208333333336</v>
      </c>
      <c r="L344">
        <v>1375333200</v>
      </c>
      <c r="M344" s="7">
        <f t="shared" si="23"/>
        <v>41487.208333333336</v>
      </c>
      <c r="N344" t="b">
        <v>0</v>
      </c>
      <c r="O344" t="b">
        <v>0</v>
      </c>
      <c r="P344" t="s">
        <v>33</v>
      </c>
      <c r="Q344" s="4">
        <f t="shared" si="21"/>
        <v>66.521920668058456</v>
      </c>
      <c r="R344" s="5">
        <f t="shared" si="22"/>
        <v>97.146341463414629</v>
      </c>
      <c r="S344" t="s">
        <v>2036</v>
      </c>
      <c r="T344" t="s">
        <v>2037</v>
      </c>
    </row>
    <row r="345" spans="1:20" ht="17" x14ac:dyDescent="0.2">
      <c r="A345">
        <v>343</v>
      </c>
      <c r="B345" t="s">
        <v>738</v>
      </c>
      <c r="C345" s="2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 s="7">
        <f t="shared" si="20"/>
        <v>41597.25</v>
      </c>
      <c r="L345">
        <v>1389420000</v>
      </c>
      <c r="M345" s="7">
        <f t="shared" si="23"/>
        <v>41650.25</v>
      </c>
      <c r="N345" t="b">
        <v>0</v>
      </c>
      <c r="O345" t="b">
        <v>0</v>
      </c>
      <c r="P345" t="s">
        <v>33</v>
      </c>
      <c r="Q345" s="4">
        <f t="shared" si="21"/>
        <v>53.922222222222224</v>
      </c>
      <c r="R345" s="5">
        <f t="shared" si="22"/>
        <v>33.013605442176868</v>
      </c>
      <c r="S345" t="s">
        <v>2036</v>
      </c>
      <c r="T345" t="s">
        <v>2037</v>
      </c>
    </row>
    <row r="346" spans="1:20" ht="17" x14ac:dyDescent="0.2">
      <c r="A346">
        <v>344</v>
      </c>
      <c r="B346" t="s">
        <v>740</v>
      </c>
      <c r="C346" s="2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 s="7">
        <f t="shared" si="20"/>
        <v>43122.25</v>
      </c>
      <c r="L346">
        <v>1520056800</v>
      </c>
      <c r="M346" s="7">
        <f t="shared" si="23"/>
        <v>43162.25</v>
      </c>
      <c r="N346" t="b">
        <v>0</v>
      </c>
      <c r="O346" t="b">
        <v>0</v>
      </c>
      <c r="P346" t="s">
        <v>89</v>
      </c>
      <c r="Q346" s="4">
        <f t="shared" si="21"/>
        <v>41.983299595141702</v>
      </c>
      <c r="R346" s="5">
        <f t="shared" si="22"/>
        <v>99.950602409638549</v>
      </c>
      <c r="S346" t="s">
        <v>2047</v>
      </c>
      <c r="T346" t="s">
        <v>2048</v>
      </c>
    </row>
    <row r="347" spans="1:20" ht="17" x14ac:dyDescent="0.2">
      <c r="A347">
        <v>345</v>
      </c>
      <c r="B347" t="s">
        <v>742</v>
      </c>
      <c r="C347" s="2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 s="7">
        <f t="shared" si="20"/>
        <v>42194.208333333328</v>
      </c>
      <c r="L347">
        <v>1436504400</v>
      </c>
      <c r="M347" s="7">
        <f t="shared" si="23"/>
        <v>42195.208333333328</v>
      </c>
      <c r="N347" t="b">
        <v>0</v>
      </c>
      <c r="O347" t="b">
        <v>0</v>
      </c>
      <c r="P347" t="s">
        <v>53</v>
      </c>
      <c r="Q347" s="4">
        <f t="shared" si="21"/>
        <v>14.69479695431472</v>
      </c>
      <c r="R347" s="5">
        <f t="shared" si="22"/>
        <v>69.966767371601208</v>
      </c>
      <c r="S347" t="s">
        <v>2038</v>
      </c>
      <c r="T347" t="s">
        <v>2041</v>
      </c>
    </row>
    <row r="348" spans="1:20" ht="17" x14ac:dyDescent="0.2">
      <c r="A348">
        <v>346</v>
      </c>
      <c r="B348" t="s">
        <v>744</v>
      </c>
      <c r="C348" s="2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 s="7">
        <f t="shared" si="20"/>
        <v>42971.208333333328</v>
      </c>
      <c r="L348">
        <v>1508302800</v>
      </c>
      <c r="M348" s="7">
        <f t="shared" si="23"/>
        <v>43026.208333333328</v>
      </c>
      <c r="N348" t="b">
        <v>0</v>
      </c>
      <c r="O348" t="b">
        <v>1</v>
      </c>
      <c r="P348" t="s">
        <v>60</v>
      </c>
      <c r="Q348" s="4">
        <f t="shared" si="21"/>
        <v>34.475000000000001</v>
      </c>
      <c r="R348" s="5">
        <f t="shared" si="22"/>
        <v>110.32</v>
      </c>
      <c r="S348" t="s">
        <v>2032</v>
      </c>
      <c r="T348" t="s">
        <v>2042</v>
      </c>
    </row>
    <row r="349" spans="1:20" ht="17" x14ac:dyDescent="0.2">
      <c r="A349">
        <v>347</v>
      </c>
      <c r="B349" t="s">
        <v>746</v>
      </c>
      <c r="C349" s="2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 s="7">
        <f t="shared" si="20"/>
        <v>42046.25</v>
      </c>
      <c r="L349">
        <v>1425708000</v>
      </c>
      <c r="M349" s="7">
        <f t="shared" si="23"/>
        <v>42070.25</v>
      </c>
      <c r="N349" t="b">
        <v>0</v>
      </c>
      <c r="O349" t="b">
        <v>0</v>
      </c>
      <c r="P349" t="s">
        <v>28</v>
      </c>
      <c r="Q349" s="4">
        <f t="shared" si="21"/>
        <v>1400.7777777777778</v>
      </c>
      <c r="R349" s="5">
        <f t="shared" si="22"/>
        <v>66.005235602094245</v>
      </c>
      <c r="S349" t="s">
        <v>2034</v>
      </c>
      <c r="T349" t="s">
        <v>2035</v>
      </c>
    </row>
    <row r="350" spans="1:20" ht="17" x14ac:dyDescent="0.2">
      <c r="A350">
        <v>348</v>
      </c>
      <c r="B350" t="s">
        <v>748</v>
      </c>
      <c r="C350" s="2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 s="7">
        <f t="shared" si="20"/>
        <v>42782.25</v>
      </c>
      <c r="L350">
        <v>1488348000</v>
      </c>
      <c r="M350" s="7">
        <f t="shared" si="23"/>
        <v>42795.25</v>
      </c>
      <c r="N350" t="b">
        <v>0</v>
      </c>
      <c r="O350" t="b">
        <v>0</v>
      </c>
      <c r="P350" t="s">
        <v>17</v>
      </c>
      <c r="Q350" s="4">
        <f t="shared" si="21"/>
        <v>71.770351758793964</v>
      </c>
      <c r="R350" s="5">
        <f t="shared" si="22"/>
        <v>41.005742176284812</v>
      </c>
      <c r="S350" t="s">
        <v>2030</v>
      </c>
      <c r="T350" t="s">
        <v>2031</v>
      </c>
    </row>
    <row r="351" spans="1:20" ht="17" x14ac:dyDescent="0.2">
      <c r="A351">
        <v>349</v>
      </c>
      <c r="B351" t="s">
        <v>750</v>
      </c>
      <c r="C351" s="2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 s="7">
        <f t="shared" si="20"/>
        <v>42930.208333333328</v>
      </c>
      <c r="L351">
        <v>1502600400</v>
      </c>
      <c r="M351" s="7">
        <f t="shared" si="23"/>
        <v>42960.208333333328</v>
      </c>
      <c r="N351" t="b">
        <v>0</v>
      </c>
      <c r="O351" t="b">
        <v>0</v>
      </c>
      <c r="P351" t="s">
        <v>33</v>
      </c>
      <c r="Q351" s="4">
        <f t="shared" si="21"/>
        <v>53.074115044247783</v>
      </c>
      <c r="R351" s="5">
        <f t="shared" si="22"/>
        <v>103.96316359696641</v>
      </c>
      <c r="S351" t="s">
        <v>2036</v>
      </c>
      <c r="T351" t="s">
        <v>2037</v>
      </c>
    </row>
    <row r="352" spans="1:20" ht="17" x14ac:dyDescent="0.2">
      <c r="A352">
        <v>350</v>
      </c>
      <c r="B352" t="s">
        <v>752</v>
      </c>
      <c r="C352" s="2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 s="7">
        <f t="shared" si="20"/>
        <v>42144.208333333328</v>
      </c>
      <c r="L352">
        <v>1433653200</v>
      </c>
      <c r="M352" s="7">
        <f t="shared" si="23"/>
        <v>42162.208333333328</v>
      </c>
      <c r="N352" t="b">
        <v>0</v>
      </c>
      <c r="O352" t="b">
        <v>1</v>
      </c>
      <c r="P352" t="s">
        <v>159</v>
      </c>
      <c r="Q352" s="4">
        <f t="shared" si="21"/>
        <v>5</v>
      </c>
      <c r="R352" s="5">
        <f t="shared" si="22"/>
        <v>5</v>
      </c>
      <c r="S352" t="s">
        <v>2032</v>
      </c>
      <c r="T352" t="s">
        <v>2055</v>
      </c>
    </row>
    <row r="353" spans="1:20" ht="17" x14ac:dyDescent="0.2">
      <c r="A353">
        <v>351</v>
      </c>
      <c r="B353" t="s">
        <v>754</v>
      </c>
      <c r="C353" s="2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 s="7">
        <f t="shared" si="20"/>
        <v>42240.208333333328</v>
      </c>
      <c r="L353">
        <v>1441602000</v>
      </c>
      <c r="M353" s="7">
        <f t="shared" si="23"/>
        <v>42254.208333333328</v>
      </c>
      <c r="N353" t="b">
        <v>0</v>
      </c>
      <c r="O353" t="b">
        <v>0</v>
      </c>
      <c r="P353" t="s">
        <v>23</v>
      </c>
      <c r="Q353" s="4">
        <f t="shared" si="21"/>
        <v>127.70715249662618</v>
      </c>
      <c r="R353" s="5">
        <f t="shared" si="22"/>
        <v>47.009935419771487</v>
      </c>
      <c r="S353" t="s">
        <v>2032</v>
      </c>
      <c r="T353" t="s">
        <v>2033</v>
      </c>
    </row>
    <row r="354" spans="1:20" ht="17" x14ac:dyDescent="0.2">
      <c r="A354">
        <v>352</v>
      </c>
      <c r="B354" t="s">
        <v>756</v>
      </c>
      <c r="C354" s="2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 s="7">
        <f t="shared" si="20"/>
        <v>42315.25</v>
      </c>
      <c r="L354">
        <v>1447567200</v>
      </c>
      <c r="M354" s="7">
        <f t="shared" si="23"/>
        <v>42323.25</v>
      </c>
      <c r="N354" t="b">
        <v>0</v>
      </c>
      <c r="O354" t="b">
        <v>0</v>
      </c>
      <c r="P354" t="s">
        <v>33</v>
      </c>
      <c r="Q354" s="4">
        <f t="shared" si="21"/>
        <v>34.892857142857139</v>
      </c>
      <c r="R354" s="5">
        <f t="shared" si="22"/>
        <v>29.606060606060606</v>
      </c>
      <c r="S354" t="s">
        <v>2036</v>
      </c>
      <c r="T354" t="s">
        <v>2037</v>
      </c>
    </row>
    <row r="355" spans="1:20" ht="17" x14ac:dyDescent="0.2">
      <c r="A355">
        <v>353</v>
      </c>
      <c r="B355" t="s">
        <v>758</v>
      </c>
      <c r="C355" s="2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 s="7">
        <f t="shared" si="20"/>
        <v>43651.208333333328</v>
      </c>
      <c r="L355">
        <v>1562389200</v>
      </c>
      <c r="M355" s="7">
        <f t="shared" si="23"/>
        <v>43652.208333333328</v>
      </c>
      <c r="N355" t="b">
        <v>0</v>
      </c>
      <c r="O355" t="b">
        <v>0</v>
      </c>
      <c r="P355" t="s">
        <v>33</v>
      </c>
      <c r="Q355" s="4">
        <f t="shared" si="21"/>
        <v>410.59821428571428</v>
      </c>
      <c r="R355" s="5">
        <f t="shared" si="22"/>
        <v>81.010569583088667</v>
      </c>
      <c r="S355" t="s">
        <v>2036</v>
      </c>
      <c r="T355" t="s">
        <v>2037</v>
      </c>
    </row>
    <row r="356" spans="1:20" ht="17" x14ac:dyDescent="0.2">
      <c r="A356">
        <v>354</v>
      </c>
      <c r="B356" t="s">
        <v>760</v>
      </c>
      <c r="C356" s="2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 s="7">
        <f t="shared" si="20"/>
        <v>41520.208333333336</v>
      </c>
      <c r="L356">
        <v>1378789200</v>
      </c>
      <c r="M356" s="7">
        <f t="shared" si="23"/>
        <v>41527.208333333336</v>
      </c>
      <c r="N356" t="b">
        <v>0</v>
      </c>
      <c r="O356" t="b">
        <v>0</v>
      </c>
      <c r="P356" t="s">
        <v>42</v>
      </c>
      <c r="Q356" s="4">
        <f t="shared" si="21"/>
        <v>123.73770491803278</v>
      </c>
      <c r="R356" s="5">
        <f t="shared" si="22"/>
        <v>94.35</v>
      </c>
      <c r="S356" t="s">
        <v>2038</v>
      </c>
      <c r="T356" t="s">
        <v>2039</v>
      </c>
    </row>
    <row r="357" spans="1:20" ht="17" x14ac:dyDescent="0.2">
      <c r="A357">
        <v>355</v>
      </c>
      <c r="B357" t="s">
        <v>762</v>
      </c>
      <c r="C357" s="2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 s="7">
        <f t="shared" si="20"/>
        <v>42757.25</v>
      </c>
      <c r="L357">
        <v>1488520800</v>
      </c>
      <c r="M357" s="7">
        <f t="shared" si="23"/>
        <v>42797.25</v>
      </c>
      <c r="N357" t="b">
        <v>0</v>
      </c>
      <c r="O357" t="b">
        <v>0</v>
      </c>
      <c r="P357" t="s">
        <v>65</v>
      </c>
      <c r="Q357" s="4">
        <f t="shared" si="21"/>
        <v>58.973684210526315</v>
      </c>
      <c r="R357" s="5">
        <f t="shared" si="22"/>
        <v>26.058139534883722</v>
      </c>
      <c r="S357" t="s">
        <v>2034</v>
      </c>
      <c r="T357" t="s">
        <v>2043</v>
      </c>
    </row>
    <row r="358" spans="1:20" ht="17" x14ac:dyDescent="0.2">
      <c r="A358">
        <v>356</v>
      </c>
      <c r="B358" t="s">
        <v>764</v>
      </c>
      <c r="C358" s="2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 s="7">
        <f t="shared" si="20"/>
        <v>40922.25</v>
      </c>
      <c r="L358">
        <v>1327298400</v>
      </c>
      <c r="M358" s="7">
        <f t="shared" si="23"/>
        <v>40931.25</v>
      </c>
      <c r="N358" t="b">
        <v>0</v>
      </c>
      <c r="O358" t="b">
        <v>0</v>
      </c>
      <c r="P358" t="s">
        <v>33</v>
      </c>
      <c r="Q358" s="4">
        <f t="shared" si="21"/>
        <v>36.892473118279568</v>
      </c>
      <c r="R358" s="5">
        <f t="shared" si="22"/>
        <v>85.775000000000006</v>
      </c>
      <c r="S358" t="s">
        <v>2036</v>
      </c>
      <c r="T358" t="s">
        <v>2037</v>
      </c>
    </row>
    <row r="359" spans="1:20" ht="17" x14ac:dyDescent="0.2">
      <c r="A359">
        <v>357</v>
      </c>
      <c r="B359" t="s">
        <v>766</v>
      </c>
      <c r="C359" s="2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 s="7">
        <f t="shared" si="20"/>
        <v>42250.208333333328</v>
      </c>
      <c r="L359">
        <v>1443416400</v>
      </c>
      <c r="M359" s="7">
        <f t="shared" si="23"/>
        <v>42275.208333333328</v>
      </c>
      <c r="N359" t="b">
        <v>0</v>
      </c>
      <c r="O359" t="b">
        <v>0</v>
      </c>
      <c r="P359" t="s">
        <v>89</v>
      </c>
      <c r="Q359" s="4">
        <f t="shared" si="21"/>
        <v>184.91304347826087</v>
      </c>
      <c r="R359" s="5">
        <f t="shared" si="22"/>
        <v>103.73170731707317</v>
      </c>
      <c r="S359" t="s">
        <v>2047</v>
      </c>
      <c r="T359" t="s">
        <v>2048</v>
      </c>
    </row>
    <row r="360" spans="1:20" ht="17" x14ac:dyDescent="0.2">
      <c r="A360">
        <v>358</v>
      </c>
      <c r="B360" t="s">
        <v>768</v>
      </c>
      <c r="C360" s="2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 s="7">
        <f t="shared" si="20"/>
        <v>43322.208333333328</v>
      </c>
      <c r="L360">
        <v>1534136400</v>
      </c>
      <c r="M360" s="7">
        <f t="shared" si="23"/>
        <v>43325.208333333328</v>
      </c>
      <c r="N360" t="b">
        <v>1</v>
      </c>
      <c r="O360" t="b">
        <v>0</v>
      </c>
      <c r="P360" t="s">
        <v>122</v>
      </c>
      <c r="Q360" s="4">
        <f t="shared" si="21"/>
        <v>11.814432989690722</v>
      </c>
      <c r="R360" s="5">
        <f t="shared" si="22"/>
        <v>49.826086956521742</v>
      </c>
      <c r="S360" t="s">
        <v>2051</v>
      </c>
      <c r="T360" t="s">
        <v>2052</v>
      </c>
    </row>
    <row r="361" spans="1:20" ht="17" x14ac:dyDescent="0.2">
      <c r="A361">
        <v>359</v>
      </c>
      <c r="B361" t="s">
        <v>770</v>
      </c>
      <c r="C361" s="2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 s="7">
        <f t="shared" si="20"/>
        <v>40782.208333333336</v>
      </c>
      <c r="L361">
        <v>1315026000</v>
      </c>
      <c r="M361" s="7">
        <f t="shared" si="23"/>
        <v>40789.208333333336</v>
      </c>
      <c r="N361" t="b">
        <v>0</v>
      </c>
      <c r="O361" t="b">
        <v>0</v>
      </c>
      <c r="P361" t="s">
        <v>71</v>
      </c>
      <c r="Q361" s="4">
        <f t="shared" si="21"/>
        <v>298.7</v>
      </c>
      <c r="R361" s="5">
        <f t="shared" si="22"/>
        <v>63.893048128342244</v>
      </c>
      <c r="S361" t="s">
        <v>2038</v>
      </c>
      <c r="T361" t="s">
        <v>2046</v>
      </c>
    </row>
    <row r="362" spans="1:20" ht="17" x14ac:dyDescent="0.2">
      <c r="A362">
        <v>360</v>
      </c>
      <c r="B362" t="s">
        <v>772</v>
      </c>
      <c r="C362" s="2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 s="7">
        <f t="shared" si="20"/>
        <v>40544.25</v>
      </c>
      <c r="L362">
        <v>1295071200</v>
      </c>
      <c r="M362" s="7">
        <f t="shared" si="23"/>
        <v>40558.25</v>
      </c>
      <c r="N362" t="b">
        <v>0</v>
      </c>
      <c r="O362" t="b">
        <v>1</v>
      </c>
      <c r="P362" t="s">
        <v>33</v>
      </c>
      <c r="Q362" s="4">
        <f t="shared" si="21"/>
        <v>226.35175879396985</v>
      </c>
      <c r="R362" s="5">
        <f t="shared" si="22"/>
        <v>47.002434782608695</v>
      </c>
      <c r="S362" t="s">
        <v>2036</v>
      </c>
      <c r="T362" t="s">
        <v>2037</v>
      </c>
    </row>
    <row r="363" spans="1:20" ht="17" x14ac:dyDescent="0.2">
      <c r="A363">
        <v>361</v>
      </c>
      <c r="B363" t="s">
        <v>774</v>
      </c>
      <c r="C363" s="2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 s="7">
        <f t="shared" si="20"/>
        <v>43015.208333333328</v>
      </c>
      <c r="L363">
        <v>1509426000</v>
      </c>
      <c r="M363" s="7">
        <f t="shared" si="23"/>
        <v>43039.208333333328</v>
      </c>
      <c r="N363" t="b">
        <v>0</v>
      </c>
      <c r="O363" t="b">
        <v>0</v>
      </c>
      <c r="P363" t="s">
        <v>33</v>
      </c>
      <c r="Q363" s="4">
        <f t="shared" si="21"/>
        <v>173.56363636363636</v>
      </c>
      <c r="R363" s="5">
        <f t="shared" si="22"/>
        <v>108.47727272727273</v>
      </c>
      <c r="S363" t="s">
        <v>2036</v>
      </c>
      <c r="T363" t="s">
        <v>2037</v>
      </c>
    </row>
    <row r="364" spans="1:20" ht="17" x14ac:dyDescent="0.2">
      <c r="A364">
        <v>362</v>
      </c>
      <c r="B364" t="s">
        <v>776</v>
      </c>
      <c r="C364" s="2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 s="7">
        <f t="shared" si="20"/>
        <v>40570.25</v>
      </c>
      <c r="L364">
        <v>1299391200</v>
      </c>
      <c r="M364" s="7">
        <f t="shared" si="23"/>
        <v>40608.25</v>
      </c>
      <c r="N364" t="b">
        <v>0</v>
      </c>
      <c r="O364" t="b">
        <v>0</v>
      </c>
      <c r="P364" t="s">
        <v>23</v>
      </c>
      <c r="Q364" s="4">
        <f t="shared" si="21"/>
        <v>371.75675675675677</v>
      </c>
      <c r="R364" s="5">
        <f t="shared" si="22"/>
        <v>72.015706806282722</v>
      </c>
      <c r="S364" t="s">
        <v>2032</v>
      </c>
      <c r="T364" t="s">
        <v>2033</v>
      </c>
    </row>
    <row r="365" spans="1:20" ht="17" x14ac:dyDescent="0.2">
      <c r="A365">
        <v>363</v>
      </c>
      <c r="B365" t="s">
        <v>778</v>
      </c>
      <c r="C365" s="2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 s="7">
        <f t="shared" si="20"/>
        <v>40904.25</v>
      </c>
      <c r="L365">
        <v>1325052000</v>
      </c>
      <c r="M365" s="7">
        <f t="shared" si="23"/>
        <v>40905.25</v>
      </c>
      <c r="N365" t="b">
        <v>0</v>
      </c>
      <c r="O365" t="b">
        <v>0</v>
      </c>
      <c r="P365" t="s">
        <v>23</v>
      </c>
      <c r="Q365" s="4">
        <f t="shared" si="21"/>
        <v>160.19230769230771</v>
      </c>
      <c r="R365" s="5">
        <f t="shared" si="22"/>
        <v>59.928057553956833</v>
      </c>
      <c r="S365" t="s">
        <v>2032</v>
      </c>
      <c r="T365" t="s">
        <v>2033</v>
      </c>
    </row>
    <row r="366" spans="1:20" ht="17" x14ac:dyDescent="0.2">
      <c r="A366">
        <v>364</v>
      </c>
      <c r="B366" t="s">
        <v>780</v>
      </c>
      <c r="C366" s="2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 s="7">
        <f t="shared" si="20"/>
        <v>43164.25</v>
      </c>
      <c r="L366">
        <v>1522818000</v>
      </c>
      <c r="M366" s="7">
        <f t="shared" si="23"/>
        <v>43194.208333333328</v>
      </c>
      <c r="N366" t="b">
        <v>0</v>
      </c>
      <c r="O366" t="b">
        <v>0</v>
      </c>
      <c r="P366" t="s">
        <v>60</v>
      </c>
      <c r="Q366" s="4">
        <f t="shared" si="21"/>
        <v>1616.3333333333335</v>
      </c>
      <c r="R366" s="5">
        <f t="shared" si="22"/>
        <v>78.209677419354833</v>
      </c>
      <c r="S366" t="s">
        <v>2032</v>
      </c>
      <c r="T366" t="s">
        <v>2042</v>
      </c>
    </row>
    <row r="367" spans="1:20" ht="17" x14ac:dyDescent="0.2">
      <c r="A367">
        <v>365</v>
      </c>
      <c r="B367" t="s">
        <v>782</v>
      </c>
      <c r="C367" s="2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 s="7">
        <f t="shared" si="20"/>
        <v>42733.25</v>
      </c>
      <c r="L367">
        <v>1485324000</v>
      </c>
      <c r="M367" s="7">
        <f t="shared" si="23"/>
        <v>42760.25</v>
      </c>
      <c r="N367" t="b">
        <v>0</v>
      </c>
      <c r="O367" t="b">
        <v>0</v>
      </c>
      <c r="P367" t="s">
        <v>33</v>
      </c>
      <c r="Q367" s="4">
        <f t="shared" si="21"/>
        <v>733.4375</v>
      </c>
      <c r="R367" s="5">
        <f t="shared" si="22"/>
        <v>104.77678571428571</v>
      </c>
      <c r="S367" t="s">
        <v>2036</v>
      </c>
      <c r="T367" t="s">
        <v>2037</v>
      </c>
    </row>
    <row r="368" spans="1:20" ht="17" x14ac:dyDescent="0.2">
      <c r="A368">
        <v>366</v>
      </c>
      <c r="B368" t="s">
        <v>784</v>
      </c>
      <c r="C368" s="2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 s="7">
        <f t="shared" si="20"/>
        <v>40546.25</v>
      </c>
      <c r="L368">
        <v>1294120800</v>
      </c>
      <c r="M368" s="7">
        <f t="shared" si="23"/>
        <v>40547.25</v>
      </c>
      <c r="N368" t="b">
        <v>0</v>
      </c>
      <c r="O368" t="b">
        <v>1</v>
      </c>
      <c r="P368" t="s">
        <v>33</v>
      </c>
      <c r="Q368" s="4">
        <f t="shared" si="21"/>
        <v>592.11111111111109</v>
      </c>
      <c r="R368" s="5">
        <f t="shared" si="22"/>
        <v>105.52475247524752</v>
      </c>
      <c r="S368" t="s">
        <v>2036</v>
      </c>
      <c r="T368" t="s">
        <v>2037</v>
      </c>
    </row>
    <row r="369" spans="1:20" ht="17" x14ac:dyDescent="0.2">
      <c r="A369">
        <v>367</v>
      </c>
      <c r="B369" t="s">
        <v>786</v>
      </c>
      <c r="C369" s="2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 s="7">
        <f t="shared" si="20"/>
        <v>41930.208333333336</v>
      </c>
      <c r="L369">
        <v>1415685600</v>
      </c>
      <c r="M369" s="7">
        <f t="shared" si="23"/>
        <v>41954.25</v>
      </c>
      <c r="N369" t="b">
        <v>0</v>
      </c>
      <c r="O369" t="b">
        <v>1</v>
      </c>
      <c r="P369" t="s">
        <v>33</v>
      </c>
      <c r="Q369" s="4">
        <f t="shared" si="21"/>
        <v>18.888888888888889</v>
      </c>
      <c r="R369" s="5">
        <f t="shared" si="22"/>
        <v>24.933333333333334</v>
      </c>
      <c r="S369" t="s">
        <v>2036</v>
      </c>
      <c r="T369" t="s">
        <v>2037</v>
      </c>
    </row>
    <row r="370" spans="1:20" ht="17" x14ac:dyDescent="0.2">
      <c r="A370">
        <v>368</v>
      </c>
      <c r="B370" t="s">
        <v>788</v>
      </c>
      <c r="C370" s="2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 s="7">
        <f t="shared" si="20"/>
        <v>40464.208333333336</v>
      </c>
      <c r="L370">
        <v>1288933200</v>
      </c>
      <c r="M370" s="7">
        <f t="shared" si="23"/>
        <v>40487.208333333336</v>
      </c>
      <c r="N370" t="b">
        <v>0</v>
      </c>
      <c r="O370" t="b">
        <v>1</v>
      </c>
      <c r="P370" t="s">
        <v>42</v>
      </c>
      <c r="Q370" s="4">
        <f t="shared" si="21"/>
        <v>276.80769230769232</v>
      </c>
      <c r="R370" s="5">
        <f t="shared" si="22"/>
        <v>69.873786407766985</v>
      </c>
      <c r="S370" t="s">
        <v>2038</v>
      </c>
      <c r="T370" t="s">
        <v>2039</v>
      </c>
    </row>
    <row r="371" spans="1:20" ht="17" x14ac:dyDescent="0.2">
      <c r="A371">
        <v>369</v>
      </c>
      <c r="B371" t="s">
        <v>790</v>
      </c>
      <c r="C371" s="2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 s="7">
        <f t="shared" si="20"/>
        <v>41308.25</v>
      </c>
      <c r="L371">
        <v>1363237200</v>
      </c>
      <c r="M371" s="7">
        <f t="shared" si="23"/>
        <v>41347.208333333336</v>
      </c>
      <c r="N371" t="b">
        <v>0</v>
      </c>
      <c r="O371" t="b">
        <v>1</v>
      </c>
      <c r="P371" t="s">
        <v>269</v>
      </c>
      <c r="Q371" s="4">
        <f t="shared" si="21"/>
        <v>273.01851851851848</v>
      </c>
      <c r="R371" s="5">
        <f t="shared" si="22"/>
        <v>95.733766233766232</v>
      </c>
      <c r="S371" t="s">
        <v>2038</v>
      </c>
      <c r="T371" t="s">
        <v>2057</v>
      </c>
    </row>
    <row r="372" spans="1:20" ht="17" x14ac:dyDescent="0.2">
      <c r="A372">
        <v>370</v>
      </c>
      <c r="B372" t="s">
        <v>792</v>
      </c>
      <c r="C372" s="2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 s="7">
        <f t="shared" si="20"/>
        <v>43570.208333333328</v>
      </c>
      <c r="L372">
        <v>1555822800</v>
      </c>
      <c r="M372" s="7">
        <f t="shared" si="23"/>
        <v>43576.208333333328</v>
      </c>
      <c r="N372" t="b">
        <v>0</v>
      </c>
      <c r="O372" t="b">
        <v>0</v>
      </c>
      <c r="P372" t="s">
        <v>33</v>
      </c>
      <c r="Q372" s="4">
        <f t="shared" si="21"/>
        <v>159.36331255565449</v>
      </c>
      <c r="R372" s="5">
        <f t="shared" si="22"/>
        <v>29.997485752598056</v>
      </c>
      <c r="S372" t="s">
        <v>2036</v>
      </c>
      <c r="T372" t="s">
        <v>2037</v>
      </c>
    </row>
    <row r="373" spans="1:20" ht="17" x14ac:dyDescent="0.2">
      <c r="A373">
        <v>371</v>
      </c>
      <c r="B373" t="s">
        <v>794</v>
      </c>
      <c r="C373" s="2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 s="7">
        <f t="shared" si="20"/>
        <v>42043.25</v>
      </c>
      <c r="L373">
        <v>1427778000</v>
      </c>
      <c r="M373" s="7">
        <f t="shared" si="23"/>
        <v>42094.208333333328</v>
      </c>
      <c r="N373" t="b">
        <v>0</v>
      </c>
      <c r="O373" t="b">
        <v>0</v>
      </c>
      <c r="P373" t="s">
        <v>33</v>
      </c>
      <c r="Q373" s="4">
        <f t="shared" si="21"/>
        <v>67.869978858350947</v>
      </c>
      <c r="R373" s="5">
        <f t="shared" si="22"/>
        <v>59.011948529411768</v>
      </c>
      <c r="S373" t="s">
        <v>2036</v>
      </c>
      <c r="T373" t="s">
        <v>2037</v>
      </c>
    </row>
    <row r="374" spans="1:20" ht="34" x14ac:dyDescent="0.2">
      <c r="A374">
        <v>372</v>
      </c>
      <c r="B374" t="s">
        <v>796</v>
      </c>
      <c r="C374" s="2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 s="7">
        <f t="shared" si="20"/>
        <v>42012.25</v>
      </c>
      <c r="L374">
        <v>1422424800</v>
      </c>
      <c r="M374" s="7">
        <f t="shared" si="23"/>
        <v>42032.25</v>
      </c>
      <c r="N374" t="b">
        <v>0</v>
      </c>
      <c r="O374" t="b">
        <v>1</v>
      </c>
      <c r="P374" t="s">
        <v>42</v>
      </c>
      <c r="Q374" s="4">
        <f t="shared" si="21"/>
        <v>1591.5555555555554</v>
      </c>
      <c r="R374" s="5">
        <f t="shared" si="22"/>
        <v>84.757396449704146</v>
      </c>
      <c r="S374" t="s">
        <v>2038</v>
      </c>
      <c r="T374" t="s">
        <v>2039</v>
      </c>
    </row>
    <row r="375" spans="1:20" ht="17" x14ac:dyDescent="0.2">
      <c r="A375">
        <v>373</v>
      </c>
      <c r="B375" t="s">
        <v>798</v>
      </c>
      <c r="C375" s="2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 s="7">
        <f t="shared" si="20"/>
        <v>42964.208333333328</v>
      </c>
      <c r="L375">
        <v>1503637200</v>
      </c>
      <c r="M375" s="7">
        <f t="shared" si="23"/>
        <v>42972.208333333328</v>
      </c>
      <c r="N375" t="b">
        <v>0</v>
      </c>
      <c r="O375" t="b">
        <v>0</v>
      </c>
      <c r="P375" t="s">
        <v>33</v>
      </c>
      <c r="Q375" s="4">
        <f t="shared" si="21"/>
        <v>730.18222222222221</v>
      </c>
      <c r="R375" s="5">
        <f t="shared" si="22"/>
        <v>78.010921177587846</v>
      </c>
      <c r="S375" t="s">
        <v>2036</v>
      </c>
      <c r="T375" t="s">
        <v>2037</v>
      </c>
    </row>
    <row r="376" spans="1:20" ht="34" x14ac:dyDescent="0.2">
      <c r="A376">
        <v>374</v>
      </c>
      <c r="B376" t="s">
        <v>800</v>
      </c>
      <c r="C376" s="2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 s="7">
        <f t="shared" si="20"/>
        <v>43476.25</v>
      </c>
      <c r="L376">
        <v>1547618400</v>
      </c>
      <c r="M376" s="7">
        <f t="shared" si="23"/>
        <v>43481.25</v>
      </c>
      <c r="N376" t="b">
        <v>0</v>
      </c>
      <c r="O376" t="b">
        <v>1</v>
      </c>
      <c r="P376" t="s">
        <v>42</v>
      </c>
      <c r="Q376" s="4">
        <f t="shared" si="21"/>
        <v>13.185782556750297</v>
      </c>
      <c r="R376" s="5">
        <f t="shared" si="22"/>
        <v>50.05215419501134</v>
      </c>
      <c r="S376" t="s">
        <v>2038</v>
      </c>
      <c r="T376" t="s">
        <v>2039</v>
      </c>
    </row>
    <row r="377" spans="1:20" ht="34" x14ac:dyDescent="0.2">
      <c r="A377">
        <v>375</v>
      </c>
      <c r="B377" t="s">
        <v>802</v>
      </c>
      <c r="C377" s="2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 s="7">
        <f t="shared" si="20"/>
        <v>42293.208333333328</v>
      </c>
      <c r="L377">
        <v>1449900000</v>
      </c>
      <c r="M377" s="7">
        <f t="shared" si="23"/>
        <v>42350.25</v>
      </c>
      <c r="N377" t="b">
        <v>0</v>
      </c>
      <c r="O377" t="b">
        <v>0</v>
      </c>
      <c r="P377" t="s">
        <v>60</v>
      </c>
      <c r="Q377" s="4">
        <f t="shared" si="21"/>
        <v>54.777777777777779</v>
      </c>
      <c r="R377" s="5">
        <f t="shared" si="22"/>
        <v>59.16</v>
      </c>
      <c r="S377" t="s">
        <v>2032</v>
      </c>
      <c r="T377" t="s">
        <v>2042</v>
      </c>
    </row>
    <row r="378" spans="1:20" ht="17" x14ac:dyDescent="0.2">
      <c r="A378">
        <v>376</v>
      </c>
      <c r="B378" t="s">
        <v>804</v>
      </c>
      <c r="C378" s="2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 s="7">
        <f t="shared" si="20"/>
        <v>41826.208333333336</v>
      </c>
      <c r="L378">
        <v>1405141200</v>
      </c>
      <c r="M378" s="7">
        <f t="shared" si="23"/>
        <v>41832.208333333336</v>
      </c>
      <c r="N378" t="b">
        <v>0</v>
      </c>
      <c r="O378" t="b">
        <v>0</v>
      </c>
      <c r="P378" t="s">
        <v>23</v>
      </c>
      <c r="Q378" s="4">
        <f t="shared" si="21"/>
        <v>361.02941176470591</v>
      </c>
      <c r="R378" s="5">
        <f t="shared" si="22"/>
        <v>93.702290076335885</v>
      </c>
      <c r="S378" t="s">
        <v>2032</v>
      </c>
      <c r="T378" t="s">
        <v>2033</v>
      </c>
    </row>
    <row r="379" spans="1:20" ht="17" x14ac:dyDescent="0.2">
      <c r="A379">
        <v>377</v>
      </c>
      <c r="B379" t="s">
        <v>806</v>
      </c>
      <c r="C379" s="2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 s="7">
        <f t="shared" si="20"/>
        <v>43760.208333333328</v>
      </c>
      <c r="L379">
        <v>1572933600</v>
      </c>
      <c r="M379" s="7">
        <f t="shared" si="23"/>
        <v>43774.25</v>
      </c>
      <c r="N379" t="b">
        <v>0</v>
      </c>
      <c r="O379" t="b">
        <v>0</v>
      </c>
      <c r="P379" t="s">
        <v>33</v>
      </c>
      <c r="Q379" s="4">
        <f t="shared" si="21"/>
        <v>10.257545271629779</v>
      </c>
      <c r="R379" s="5">
        <f t="shared" si="22"/>
        <v>40.14173228346457</v>
      </c>
      <c r="S379" t="s">
        <v>2036</v>
      </c>
      <c r="T379" t="s">
        <v>2037</v>
      </c>
    </row>
    <row r="380" spans="1:20" ht="17" x14ac:dyDescent="0.2">
      <c r="A380">
        <v>378</v>
      </c>
      <c r="B380" t="s">
        <v>808</v>
      </c>
      <c r="C380" s="2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 s="7">
        <f t="shared" si="20"/>
        <v>43241.208333333328</v>
      </c>
      <c r="L380">
        <v>1530162000</v>
      </c>
      <c r="M380" s="7">
        <f t="shared" si="23"/>
        <v>43279.208333333328</v>
      </c>
      <c r="N380" t="b">
        <v>0</v>
      </c>
      <c r="O380" t="b">
        <v>0</v>
      </c>
      <c r="P380" t="s">
        <v>42</v>
      </c>
      <c r="Q380" s="4">
        <f t="shared" si="21"/>
        <v>13.962962962962964</v>
      </c>
      <c r="R380" s="5">
        <f t="shared" si="22"/>
        <v>70.090140845070422</v>
      </c>
      <c r="S380" t="s">
        <v>2038</v>
      </c>
      <c r="T380" t="s">
        <v>2039</v>
      </c>
    </row>
    <row r="381" spans="1:20" ht="17" x14ac:dyDescent="0.2">
      <c r="A381">
        <v>379</v>
      </c>
      <c r="B381" t="s">
        <v>810</v>
      </c>
      <c r="C381" s="2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 s="7">
        <f t="shared" si="20"/>
        <v>40843.208333333336</v>
      </c>
      <c r="L381">
        <v>1320904800</v>
      </c>
      <c r="M381" s="7">
        <f t="shared" si="23"/>
        <v>40857.25</v>
      </c>
      <c r="N381" t="b">
        <v>0</v>
      </c>
      <c r="O381" t="b">
        <v>0</v>
      </c>
      <c r="P381" t="s">
        <v>33</v>
      </c>
      <c r="Q381" s="4">
        <f t="shared" si="21"/>
        <v>40.444444444444443</v>
      </c>
      <c r="R381" s="5">
        <f t="shared" si="22"/>
        <v>66.181818181818187</v>
      </c>
      <c r="S381" t="s">
        <v>2036</v>
      </c>
      <c r="T381" t="s">
        <v>2037</v>
      </c>
    </row>
    <row r="382" spans="1:20" ht="34" x14ac:dyDescent="0.2">
      <c r="A382">
        <v>380</v>
      </c>
      <c r="B382" t="s">
        <v>812</v>
      </c>
      <c r="C382" s="2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 s="7">
        <f t="shared" si="20"/>
        <v>41448.208333333336</v>
      </c>
      <c r="L382">
        <v>1372395600</v>
      </c>
      <c r="M382" s="7">
        <f t="shared" si="23"/>
        <v>41453.208333333336</v>
      </c>
      <c r="N382" t="b">
        <v>0</v>
      </c>
      <c r="O382" t="b">
        <v>0</v>
      </c>
      <c r="P382" t="s">
        <v>33</v>
      </c>
      <c r="Q382" s="4">
        <f t="shared" si="21"/>
        <v>160.32</v>
      </c>
      <c r="R382" s="5">
        <f t="shared" si="22"/>
        <v>47.714285714285715</v>
      </c>
      <c r="S382" t="s">
        <v>2036</v>
      </c>
      <c r="T382" t="s">
        <v>2037</v>
      </c>
    </row>
    <row r="383" spans="1:20" ht="17" x14ac:dyDescent="0.2">
      <c r="A383">
        <v>381</v>
      </c>
      <c r="B383" t="s">
        <v>814</v>
      </c>
      <c r="C383" s="2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 s="7">
        <f t="shared" si="20"/>
        <v>42163.208333333328</v>
      </c>
      <c r="L383">
        <v>1437714000</v>
      </c>
      <c r="M383" s="7">
        <f t="shared" si="23"/>
        <v>42209.208333333328</v>
      </c>
      <c r="N383" t="b">
        <v>0</v>
      </c>
      <c r="O383" t="b">
        <v>0</v>
      </c>
      <c r="P383" t="s">
        <v>33</v>
      </c>
      <c r="Q383" s="4">
        <f t="shared" si="21"/>
        <v>183.9433962264151</v>
      </c>
      <c r="R383" s="5">
        <f t="shared" si="22"/>
        <v>62.896774193548389</v>
      </c>
      <c r="S383" t="s">
        <v>2036</v>
      </c>
      <c r="T383" t="s">
        <v>2037</v>
      </c>
    </row>
    <row r="384" spans="1:20" ht="34" x14ac:dyDescent="0.2">
      <c r="A384">
        <v>382</v>
      </c>
      <c r="B384" t="s">
        <v>816</v>
      </c>
      <c r="C384" s="2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 s="7">
        <f t="shared" si="20"/>
        <v>43024.208333333328</v>
      </c>
      <c r="L384">
        <v>1509771600</v>
      </c>
      <c r="M384" s="7">
        <f t="shared" si="23"/>
        <v>43043.208333333328</v>
      </c>
      <c r="N384" t="b">
        <v>0</v>
      </c>
      <c r="O384" t="b">
        <v>0</v>
      </c>
      <c r="P384" t="s">
        <v>122</v>
      </c>
      <c r="Q384" s="4">
        <f t="shared" si="21"/>
        <v>63.769230769230766</v>
      </c>
      <c r="R384" s="5">
        <f t="shared" si="22"/>
        <v>86.611940298507463</v>
      </c>
      <c r="S384" t="s">
        <v>2051</v>
      </c>
      <c r="T384" t="s">
        <v>2052</v>
      </c>
    </row>
    <row r="385" spans="1:20" ht="17" x14ac:dyDescent="0.2">
      <c r="A385">
        <v>383</v>
      </c>
      <c r="B385" t="s">
        <v>818</v>
      </c>
      <c r="C385" s="2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 s="7">
        <f t="shared" si="20"/>
        <v>43509.25</v>
      </c>
      <c r="L385">
        <v>1550556000</v>
      </c>
      <c r="M385" s="7">
        <f t="shared" si="23"/>
        <v>43515.25</v>
      </c>
      <c r="N385" t="b">
        <v>0</v>
      </c>
      <c r="O385" t="b">
        <v>1</v>
      </c>
      <c r="P385" t="s">
        <v>17</v>
      </c>
      <c r="Q385" s="4">
        <f t="shared" si="21"/>
        <v>225.38095238095238</v>
      </c>
      <c r="R385" s="5">
        <f t="shared" si="22"/>
        <v>75.126984126984127</v>
      </c>
      <c r="S385" t="s">
        <v>2030</v>
      </c>
      <c r="T385" t="s">
        <v>2031</v>
      </c>
    </row>
    <row r="386" spans="1:20" ht="17" x14ac:dyDescent="0.2">
      <c r="A386">
        <v>384</v>
      </c>
      <c r="B386" t="s">
        <v>820</v>
      </c>
      <c r="C386" s="2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 s="7">
        <f t="shared" si="20"/>
        <v>42776.25</v>
      </c>
      <c r="L386">
        <v>1489039200</v>
      </c>
      <c r="M386" s="7">
        <f t="shared" si="23"/>
        <v>42803.25</v>
      </c>
      <c r="N386" t="b">
        <v>1</v>
      </c>
      <c r="O386" t="b">
        <v>1</v>
      </c>
      <c r="P386" t="s">
        <v>42</v>
      </c>
      <c r="Q386" s="4">
        <f t="shared" si="21"/>
        <v>172.00961538461539</v>
      </c>
      <c r="R386" s="5">
        <f t="shared" si="22"/>
        <v>41.004167534903104</v>
      </c>
      <c r="S386" t="s">
        <v>2038</v>
      </c>
      <c r="T386" t="s">
        <v>2039</v>
      </c>
    </row>
    <row r="387" spans="1:20" ht="34" x14ac:dyDescent="0.2">
      <c r="A387">
        <v>385</v>
      </c>
      <c r="B387" t="s">
        <v>822</v>
      </c>
      <c r="C387" s="2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 s="7">
        <f t="shared" ref="K387:K450" si="24">(((J387/60)/60)/24)+DATE(1970,1,1)</f>
        <v>43553.208333333328</v>
      </c>
      <c r="L387">
        <v>1556600400</v>
      </c>
      <c r="M387" s="7">
        <f t="shared" si="23"/>
        <v>43585.208333333328</v>
      </c>
      <c r="N387" t="b">
        <v>0</v>
      </c>
      <c r="O387" t="b">
        <v>0</v>
      </c>
      <c r="P387" t="s">
        <v>68</v>
      </c>
      <c r="Q387" s="4">
        <f t="shared" ref="Q387:Q450" si="25">(E387/D387)*100</f>
        <v>146.16709511568124</v>
      </c>
      <c r="R387" s="5">
        <f t="shared" ref="R387:R450" si="26">IFERROR(E387/G387, 0)</f>
        <v>50.007915567282325</v>
      </c>
      <c r="S387" t="s">
        <v>2044</v>
      </c>
      <c r="T387" t="s">
        <v>2045</v>
      </c>
    </row>
    <row r="388" spans="1:20" ht="34" x14ac:dyDescent="0.2">
      <c r="A388">
        <v>386</v>
      </c>
      <c r="B388" t="s">
        <v>824</v>
      </c>
      <c r="C388" s="2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 s="7">
        <f t="shared" si="24"/>
        <v>40355.208333333336</v>
      </c>
      <c r="L388">
        <v>1278565200</v>
      </c>
      <c r="M388" s="7">
        <f t="shared" ref="M388:M451" si="27">(((L388/60)/60)/24)+DATE(1970,1,1)</f>
        <v>40367.208333333336</v>
      </c>
      <c r="N388" t="b">
        <v>0</v>
      </c>
      <c r="O388" t="b">
        <v>0</v>
      </c>
      <c r="P388" t="s">
        <v>33</v>
      </c>
      <c r="Q388" s="4">
        <f t="shared" si="25"/>
        <v>76.42361623616236</v>
      </c>
      <c r="R388" s="5">
        <f t="shared" si="26"/>
        <v>96.960674157303373</v>
      </c>
      <c r="S388" t="s">
        <v>2036</v>
      </c>
      <c r="T388" t="s">
        <v>2037</v>
      </c>
    </row>
    <row r="389" spans="1:20" ht="17" x14ac:dyDescent="0.2">
      <c r="A389">
        <v>387</v>
      </c>
      <c r="B389" t="s">
        <v>826</v>
      </c>
      <c r="C389" s="2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 s="7">
        <f t="shared" si="24"/>
        <v>41072.208333333336</v>
      </c>
      <c r="L389">
        <v>1339909200</v>
      </c>
      <c r="M389" s="7">
        <f t="shared" si="27"/>
        <v>41077.208333333336</v>
      </c>
      <c r="N389" t="b">
        <v>0</v>
      </c>
      <c r="O389" t="b">
        <v>0</v>
      </c>
      <c r="P389" t="s">
        <v>65</v>
      </c>
      <c r="Q389" s="4">
        <f t="shared" si="25"/>
        <v>39.261467889908261</v>
      </c>
      <c r="R389" s="5">
        <f t="shared" si="26"/>
        <v>100.93160377358491</v>
      </c>
      <c r="S389" t="s">
        <v>2034</v>
      </c>
      <c r="T389" t="s">
        <v>2043</v>
      </c>
    </row>
    <row r="390" spans="1:20" ht="17" x14ac:dyDescent="0.2">
      <c r="A390">
        <v>388</v>
      </c>
      <c r="B390" t="s">
        <v>828</v>
      </c>
      <c r="C390" s="2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 s="7">
        <f t="shared" si="24"/>
        <v>40912.25</v>
      </c>
      <c r="L390">
        <v>1325829600</v>
      </c>
      <c r="M390" s="7">
        <f t="shared" si="27"/>
        <v>40914.25</v>
      </c>
      <c r="N390" t="b">
        <v>0</v>
      </c>
      <c r="O390" t="b">
        <v>0</v>
      </c>
      <c r="P390" t="s">
        <v>60</v>
      </c>
      <c r="Q390" s="4">
        <f t="shared" si="25"/>
        <v>11.270034843205574</v>
      </c>
      <c r="R390" s="5">
        <f t="shared" si="26"/>
        <v>89.227586206896547</v>
      </c>
      <c r="S390" t="s">
        <v>2032</v>
      </c>
      <c r="T390" t="s">
        <v>2042</v>
      </c>
    </row>
    <row r="391" spans="1:20" ht="17" x14ac:dyDescent="0.2">
      <c r="A391">
        <v>389</v>
      </c>
      <c r="B391" t="s">
        <v>830</v>
      </c>
      <c r="C391" s="2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 s="7">
        <f t="shared" si="24"/>
        <v>40479.208333333336</v>
      </c>
      <c r="L391">
        <v>1290578400</v>
      </c>
      <c r="M391" s="7">
        <f t="shared" si="27"/>
        <v>40506.25</v>
      </c>
      <c r="N391" t="b">
        <v>0</v>
      </c>
      <c r="O391" t="b">
        <v>0</v>
      </c>
      <c r="P391" t="s">
        <v>33</v>
      </c>
      <c r="Q391" s="4">
        <f t="shared" si="25"/>
        <v>122.11084337349398</v>
      </c>
      <c r="R391" s="5">
        <f t="shared" si="26"/>
        <v>87.979166666666671</v>
      </c>
      <c r="S391" t="s">
        <v>2036</v>
      </c>
      <c r="T391" t="s">
        <v>2037</v>
      </c>
    </row>
    <row r="392" spans="1:20" ht="17" x14ac:dyDescent="0.2">
      <c r="A392">
        <v>390</v>
      </c>
      <c r="B392" t="s">
        <v>832</v>
      </c>
      <c r="C392" s="2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 s="7">
        <f t="shared" si="24"/>
        <v>41530.208333333336</v>
      </c>
      <c r="L392">
        <v>1380344400</v>
      </c>
      <c r="M392" s="7">
        <f t="shared" si="27"/>
        <v>41545.208333333336</v>
      </c>
      <c r="N392" t="b">
        <v>0</v>
      </c>
      <c r="O392" t="b">
        <v>0</v>
      </c>
      <c r="P392" t="s">
        <v>122</v>
      </c>
      <c r="Q392" s="4">
        <f t="shared" si="25"/>
        <v>186.54166666666669</v>
      </c>
      <c r="R392" s="5">
        <f t="shared" si="26"/>
        <v>89.54</v>
      </c>
      <c r="S392" t="s">
        <v>2051</v>
      </c>
      <c r="T392" t="s">
        <v>2052</v>
      </c>
    </row>
    <row r="393" spans="1:20" ht="17" x14ac:dyDescent="0.2">
      <c r="A393">
        <v>391</v>
      </c>
      <c r="B393" t="s">
        <v>834</v>
      </c>
      <c r="C393" s="2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 s="7">
        <f t="shared" si="24"/>
        <v>41653.25</v>
      </c>
      <c r="L393">
        <v>1389852000</v>
      </c>
      <c r="M393" s="7">
        <f t="shared" si="27"/>
        <v>41655.25</v>
      </c>
      <c r="N393" t="b">
        <v>0</v>
      </c>
      <c r="O393" t="b">
        <v>0</v>
      </c>
      <c r="P393" t="s">
        <v>68</v>
      </c>
      <c r="Q393" s="4">
        <f t="shared" si="25"/>
        <v>7.2731788079470201</v>
      </c>
      <c r="R393" s="5">
        <f t="shared" si="26"/>
        <v>29.09271523178808</v>
      </c>
      <c r="S393" t="s">
        <v>2044</v>
      </c>
      <c r="T393" t="s">
        <v>2045</v>
      </c>
    </row>
    <row r="394" spans="1:20" ht="34" x14ac:dyDescent="0.2">
      <c r="A394">
        <v>392</v>
      </c>
      <c r="B394" t="s">
        <v>836</v>
      </c>
      <c r="C394" s="2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 s="7">
        <f t="shared" si="24"/>
        <v>40549.25</v>
      </c>
      <c r="L394">
        <v>1294466400</v>
      </c>
      <c r="M394" s="7">
        <f t="shared" si="27"/>
        <v>40551.25</v>
      </c>
      <c r="N394" t="b">
        <v>0</v>
      </c>
      <c r="O394" t="b">
        <v>0</v>
      </c>
      <c r="P394" t="s">
        <v>65</v>
      </c>
      <c r="Q394" s="4">
        <f t="shared" si="25"/>
        <v>65.642371234207957</v>
      </c>
      <c r="R394" s="5">
        <f t="shared" si="26"/>
        <v>42.006218905472636</v>
      </c>
      <c r="S394" t="s">
        <v>2034</v>
      </c>
      <c r="T394" t="s">
        <v>2043</v>
      </c>
    </row>
    <row r="395" spans="1:20" ht="17" x14ac:dyDescent="0.2">
      <c r="A395">
        <v>393</v>
      </c>
      <c r="B395" t="s">
        <v>838</v>
      </c>
      <c r="C395" s="2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 s="7">
        <f t="shared" si="24"/>
        <v>42933.208333333328</v>
      </c>
      <c r="L395">
        <v>1500354000</v>
      </c>
      <c r="M395" s="7">
        <f t="shared" si="27"/>
        <v>42934.208333333328</v>
      </c>
      <c r="N395" t="b">
        <v>0</v>
      </c>
      <c r="O395" t="b">
        <v>0</v>
      </c>
      <c r="P395" t="s">
        <v>159</v>
      </c>
      <c r="Q395" s="4">
        <f t="shared" si="25"/>
        <v>228.96178343949046</v>
      </c>
      <c r="R395" s="5">
        <f t="shared" si="26"/>
        <v>47.004903563255965</v>
      </c>
      <c r="S395" t="s">
        <v>2032</v>
      </c>
      <c r="T395" t="s">
        <v>2055</v>
      </c>
    </row>
    <row r="396" spans="1:20" ht="17" x14ac:dyDescent="0.2">
      <c r="A396">
        <v>394</v>
      </c>
      <c r="B396" t="s">
        <v>840</v>
      </c>
      <c r="C396" s="2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 s="7">
        <f t="shared" si="24"/>
        <v>41484.208333333336</v>
      </c>
      <c r="L396">
        <v>1375938000</v>
      </c>
      <c r="M396" s="7">
        <f t="shared" si="27"/>
        <v>41494.208333333336</v>
      </c>
      <c r="N396" t="b">
        <v>0</v>
      </c>
      <c r="O396" t="b">
        <v>1</v>
      </c>
      <c r="P396" t="s">
        <v>42</v>
      </c>
      <c r="Q396" s="4">
        <f t="shared" si="25"/>
        <v>469.37499999999994</v>
      </c>
      <c r="R396" s="5">
        <f t="shared" si="26"/>
        <v>110.44117647058823</v>
      </c>
      <c r="S396" t="s">
        <v>2038</v>
      </c>
      <c r="T396" t="s">
        <v>2039</v>
      </c>
    </row>
    <row r="397" spans="1:20" ht="34" x14ac:dyDescent="0.2">
      <c r="A397">
        <v>395</v>
      </c>
      <c r="B397" t="s">
        <v>295</v>
      </c>
      <c r="C397" s="2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 s="7">
        <f t="shared" si="24"/>
        <v>40885.25</v>
      </c>
      <c r="L397">
        <v>1323410400</v>
      </c>
      <c r="M397" s="7">
        <f t="shared" si="27"/>
        <v>40886.25</v>
      </c>
      <c r="N397" t="b">
        <v>1</v>
      </c>
      <c r="O397" t="b">
        <v>0</v>
      </c>
      <c r="P397" t="s">
        <v>33</v>
      </c>
      <c r="Q397" s="4">
        <f t="shared" si="25"/>
        <v>130.11267605633802</v>
      </c>
      <c r="R397" s="5">
        <f t="shared" si="26"/>
        <v>41.990909090909092</v>
      </c>
      <c r="S397" t="s">
        <v>2036</v>
      </c>
      <c r="T397" t="s">
        <v>2037</v>
      </c>
    </row>
    <row r="398" spans="1:20" ht="17" x14ac:dyDescent="0.2">
      <c r="A398">
        <v>396</v>
      </c>
      <c r="B398" t="s">
        <v>843</v>
      </c>
      <c r="C398" s="2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 s="7">
        <f t="shared" si="24"/>
        <v>43378.208333333328</v>
      </c>
      <c r="L398">
        <v>1539406800</v>
      </c>
      <c r="M398" s="7">
        <f t="shared" si="27"/>
        <v>43386.208333333328</v>
      </c>
      <c r="N398" t="b">
        <v>0</v>
      </c>
      <c r="O398" t="b">
        <v>0</v>
      </c>
      <c r="P398" t="s">
        <v>53</v>
      </c>
      <c r="Q398" s="4">
        <f t="shared" si="25"/>
        <v>167.05422993492408</v>
      </c>
      <c r="R398" s="5">
        <f t="shared" si="26"/>
        <v>48.012468827930178</v>
      </c>
      <c r="S398" t="s">
        <v>2038</v>
      </c>
      <c r="T398" t="s">
        <v>2041</v>
      </c>
    </row>
    <row r="399" spans="1:20" ht="17" x14ac:dyDescent="0.2">
      <c r="A399">
        <v>397</v>
      </c>
      <c r="B399" t="s">
        <v>845</v>
      </c>
      <c r="C399" s="2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 s="7">
        <f t="shared" si="24"/>
        <v>41417.208333333336</v>
      </c>
      <c r="L399">
        <v>1369803600</v>
      </c>
      <c r="M399" s="7">
        <f t="shared" si="27"/>
        <v>41423.208333333336</v>
      </c>
      <c r="N399" t="b">
        <v>0</v>
      </c>
      <c r="O399" t="b">
        <v>0</v>
      </c>
      <c r="P399" t="s">
        <v>23</v>
      </c>
      <c r="Q399" s="4">
        <f t="shared" si="25"/>
        <v>173.8641975308642</v>
      </c>
      <c r="R399" s="5">
        <f t="shared" si="26"/>
        <v>31.019823788546255</v>
      </c>
      <c r="S399" t="s">
        <v>2032</v>
      </c>
      <c r="T399" t="s">
        <v>2033</v>
      </c>
    </row>
    <row r="400" spans="1:20" ht="34" x14ac:dyDescent="0.2">
      <c r="A400">
        <v>398</v>
      </c>
      <c r="B400" t="s">
        <v>847</v>
      </c>
      <c r="C400" s="2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 s="7">
        <f t="shared" si="24"/>
        <v>43228.208333333328</v>
      </c>
      <c r="L400">
        <v>1525928400</v>
      </c>
      <c r="M400" s="7">
        <f t="shared" si="27"/>
        <v>43230.208333333328</v>
      </c>
      <c r="N400" t="b">
        <v>0</v>
      </c>
      <c r="O400" t="b">
        <v>1</v>
      </c>
      <c r="P400" t="s">
        <v>71</v>
      </c>
      <c r="Q400" s="4">
        <f t="shared" si="25"/>
        <v>717.76470588235293</v>
      </c>
      <c r="R400" s="5">
        <f t="shared" si="26"/>
        <v>99.203252032520325</v>
      </c>
      <c r="S400" t="s">
        <v>2038</v>
      </c>
      <c r="T400" t="s">
        <v>2046</v>
      </c>
    </row>
    <row r="401" spans="1:20" ht="17" x14ac:dyDescent="0.2">
      <c r="A401">
        <v>399</v>
      </c>
      <c r="B401" t="s">
        <v>849</v>
      </c>
      <c r="C401" s="2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 s="7">
        <f t="shared" si="24"/>
        <v>40576.25</v>
      </c>
      <c r="L401">
        <v>1297231200</v>
      </c>
      <c r="M401" s="7">
        <f t="shared" si="27"/>
        <v>40583.25</v>
      </c>
      <c r="N401" t="b">
        <v>0</v>
      </c>
      <c r="O401" t="b">
        <v>0</v>
      </c>
      <c r="P401" t="s">
        <v>60</v>
      </c>
      <c r="Q401" s="4">
        <f t="shared" si="25"/>
        <v>63.850976361767728</v>
      </c>
      <c r="R401" s="5">
        <f t="shared" si="26"/>
        <v>66.022316684378325</v>
      </c>
      <c r="S401" t="s">
        <v>2032</v>
      </c>
      <c r="T401" t="s">
        <v>2042</v>
      </c>
    </row>
    <row r="402" spans="1:20" ht="34" x14ac:dyDescent="0.2">
      <c r="A402">
        <v>400</v>
      </c>
      <c r="B402" t="s">
        <v>851</v>
      </c>
      <c r="C402" s="2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 s="7">
        <f t="shared" si="24"/>
        <v>41502.208333333336</v>
      </c>
      <c r="L402">
        <v>1378530000</v>
      </c>
      <c r="M402" s="7">
        <f t="shared" si="27"/>
        <v>41524.208333333336</v>
      </c>
      <c r="N402" t="b">
        <v>0</v>
      </c>
      <c r="O402" t="b">
        <v>1</v>
      </c>
      <c r="P402" t="s">
        <v>122</v>
      </c>
      <c r="Q402" s="4">
        <f t="shared" si="25"/>
        <v>2</v>
      </c>
      <c r="R402" s="5">
        <f t="shared" si="26"/>
        <v>2</v>
      </c>
      <c r="S402" t="s">
        <v>2051</v>
      </c>
      <c r="T402" t="s">
        <v>2052</v>
      </c>
    </row>
    <row r="403" spans="1:20" ht="17" x14ac:dyDescent="0.2">
      <c r="A403">
        <v>401</v>
      </c>
      <c r="B403" t="s">
        <v>853</v>
      </c>
      <c r="C403" s="2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 s="7">
        <f t="shared" si="24"/>
        <v>43765.208333333328</v>
      </c>
      <c r="L403">
        <v>1572152400</v>
      </c>
      <c r="M403" s="7">
        <f t="shared" si="27"/>
        <v>43765.208333333328</v>
      </c>
      <c r="N403" t="b">
        <v>0</v>
      </c>
      <c r="O403" t="b">
        <v>0</v>
      </c>
      <c r="P403" t="s">
        <v>33</v>
      </c>
      <c r="Q403" s="4">
        <f t="shared" si="25"/>
        <v>1530.2222222222222</v>
      </c>
      <c r="R403" s="5">
        <f t="shared" si="26"/>
        <v>46.060200668896321</v>
      </c>
      <c r="S403" t="s">
        <v>2036</v>
      </c>
      <c r="T403" t="s">
        <v>2037</v>
      </c>
    </row>
    <row r="404" spans="1:20" ht="17" x14ac:dyDescent="0.2">
      <c r="A404">
        <v>402</v>
      </c>
      <c r="B404" t="s">
        <v>855</v>
      </c>
      <c r="C404" s="2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 s="7">
        <f t="shared" si="24"/>
        <v>40914.25</v>
      </c>
      <c r="L404">
        <v>1329890400</v>
      </c>
      <c r="M404" s="7">
        <f t="shared" si="27"/>
        <v>40961.25</v>
      </c>
      <c r="N404" t="b">
        <v>0</v>
      </c>
      <c r="O404" t="b">
        <v>1</v>
      </c>
      <c r="P404" t="s">
        <v>100</v>
      </c>
      <c r="Q404" s="4">
        <f t="shared" si="25"/>
        <v>40.356164383561641</v>
      </c>
      <c r="R404" s="5">
        <f t="shared" si="26"/>
        <v>73.650000000000006</v>
      </c>
      <c r="S404" t="s">
        <v>2038</v>
      </c>
      <c r="T404" t="s">
        <v>2049</v>
      </c>
    </row>
    <row r="405" spans="1:20" ht="17" x14ac:dyDescent="0.2">
      <c r="A405">
        <v>403</v>
      </c>
      <c r="B405" t="s">
        <v>857</v>
      </c>
      <c r="C405" s="2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 s="7">
        <f t="shared" si="24"/>
        <v>40310.208333333336</v>
      </c>
      <c r="L405">
        <v>1276750800</v>
      </c>
      <c r="M405" s="7">
        <f t="shared" si="27"/>
        <v>40346.208333333336</v>
      </c>
      <c r="N405" t="b">
        <v>0</v>
      </c>
      <c r="O405" t="b">
        <v>1</v>
      </c>
      <c r="P405" t="s">
        <v>33</v>
      </c>
      <c r="Q405" s="4">
        <f t="shared" si="25"/>
        <v>86.220633299284984</v>
      </c>
      <c r="R405" s="5">
        <f t="shared" si="26"/>
        <v>55.99336650082919</v>
      </c>
      <c r="S405" t="s">
        <v>2036</v>
      </c>
      <c r="T405" t="s">
        <v>2037</v>
      </c>
    </row>
    <row r="406" spans="1:20" ht="17" x14ac:dyDescent="0.2">
      <c r="A406">
        <v>404</v>
      </c>
      <c r="B406" t="s">
        <v>859</v>
      </c>
      <c r="C406" s="2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 s="7">
        <f t="shared" si="24"/>
        <v>43053.25</v>
      </c>
      <c r="L406">
        <v>1510898400</v>
      </c>
      <c r="M406" s="7">
        <f t="shared" si="27"/>
        <v>43056.25</v>
      </c>
      <c r="N406" t="b">
        <v>0</v>
      </c>
      <c r="O406" t="b">
        <v>0</v>
      </c>
      <c r="P406" t="s">
        <v>33</v>
      </c>
      <c r="Q406" s="4">
        <f t="shared" si="25"/>
        <v>315.58486707566465</v>
      </c>
      <c r="R406" s="5">
        <f t="shared" si="26"/>
        <v>68.985695127402778</v>
      </c>
      <c r="S406" t="s">
        <v>2036</v>
      </c>
      <c r="T406" t="s">
        <v>2037</v>
      </c>
    </row>
    <row r="407" spans="1:20" ht="17" x14ac:dyDescent="0.2">
      <c r="A407">
        <v>405</v>
      </c>
      <c r="B407" t="s">
        <v>861</v>
      </c>
      <c r="C407" s="2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 s="7">
        <f t="shared" si="24"/>
        <v>43255.208333333328</v>
      </c>
      <c r="L407">
        <v>1532408400</v>
      </c>
      <c r="M407" s="7">
        <f t="shared" si="27"/>
        <v>43305.208333333328</v>
      </c>
      <c r="N407" t="b">
        <v>0</v>
      </c>
      <c r="O407" t="b">
        <v>0</v>
      </c>
      <c r="P407" t="s">
        <v>33</v>
      </c>
      <c r="Q407" s="4">
        <f t="shared" si="25"/>
        <v>89.618243243243242</v>
      </c>
      <c r="R407" s="5">
        <f t="shared" si="26"/>
        <v>60.981609195402299</v>
      </c>
      <c r="S407" t="s">
        <v>2036</v>
      </c>
      <c r="T407" t="s">
        <v>2037</v>
      </c>
    </row>
    <row r="408" spans="1:20" ht="17" x14ac:dyDescent="0.2">
      <c r="A408">
        <v>406</v>
      </c>
      <c r="B408" t="s">
        <v>863</v>
      </c>
      <c r="C408" s="2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 s="7">
        <f t="shared" si="24"/>
        <v>41304.25</v>
      </c>
      <c r="L408">
        <v>1360562400</v>
      </c>
      <c r="M408" s="7">
        <f t="shared" si="27"/>
        <v>41316.25</v>
      </c>
      <c r="N408" t="b">
        <v>1</v>
      </c>
      <c r="O408" t="b">
        <v>0</v>
      </c>
      <c r="P408" t="s">
        <v>42</v>
      </c>
      <c r="Q408" s="4">
        <f t="shared" si="25"/>
        <v>182.14503816793894</v>
      </c>
      <c r="R408" s="5">
        <f t="shared" si="26"/>
        <v>110.98139534883721</v>
      </c>
      <c r="S408" t="s">
        <v>2038</v>
      </c>
      <c r="T408" t="s">
        <v>2039</v>
      </c>
    </row>
    <row r="409" spans="1:20" ht="17" x14ac:dyDescent="0.2">
      <c r="A409">
        <v>407</v>
      </c>
      <c r="B409" t="s">
        <v>865</v>
      </c>
      <c r="C409" s="2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 s="7">
        <f t="shared" si="24"/>
        <v>43751.208333333328</v>
      </c>
      <c r="L409">
        <v>1571547600</v>
      </c>
      <c r="M409" s="7">
        <f t="shared" si="27"/>
        <v>43758.208333333328</v>
      </c>
      <c r="N409" t="b">
        <v>0</v>
      </c>
      <c r="O409" t="b">
        <v>0</v>
      </c>
      <c r="P409" t="s">
        <v>33</v>
      </c>
      <c r="Q409" s="4">
        <f t="shared" si="25"/>
        <v>355.88235294117646</v>
      </c>
      <c r="R409" s="5">
        <f t="shared" si="26"/>
        <v>25</v>
      </c>
      <c r="S409" t="s">
        <v>2036</v>
      </c>
      <c r="T409" t="s">
        <v>2037</v>
      </c>
    </row>
    <row r="410" spans="1:20" ht="17" x14ac:dyDescent="0.2">
      <c r="A410">
        <v>408</v>
      </c>
      <c r="B410" t="s">
        <v>867</v>
      </c>
      <c r="C410" s="2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 s="7">
        <f t="shared" si="24"/>
        <v>42541.208333333328</v>
      </c>
      <c r="L410">
        <v>1468126800</v>
      </c>
      <c r="M410" s="7">
        <f t="shared" si="27"/>
        <v>42561.208333333328</v>
      </c>
      <c r="N410" t="b">
        <v>0</v>
      </c>
      <c r="O410" t="b">
        <v>0</v>
      </c>
      <c r="P410" t="s">
        <v>42</v>
      </c>
      <c r="Q410" s="4">
        <f t="shared" si="25"/>
        <v>131.83695652173913</v>
      </c>
      <c r="R410" s="5">
        <f t="shared" si="26"/>
        <v>78.759740259740255</v>
      </c>
      <c r="S410" t="s">
        <v>2038</v>
      </c>
      <c r="T410" t="s">
        <v>2039</v>
      </c>
    </row>
    <row r="411" spans="1:20" ht="17" x14ac:dyDescent="0.2">
      <c r="A411">
        <v>409</v>
      </c>
      <c r="B411" t="s">
        <v>243</v>
      </c>
      <c r="C411" s="2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 s="7">
        <f t="shared" si="24"/>
        <v>42843.208333333328</v>
      </c>
      <c r="L411">
        <v>1492837200</v>
      </c>
      <c r="M411" s="7">
        <f t="shared" si="27"/>
        <v>42847.208333333328</v>
      </c>
      <c r="N411" t="b">
        <v>0</v>
      </c>
      <c r="O411" t="b">
        <v>0</v>
      </c>
      <c r="P411" t="s">
        <v>23</v>
      </c>
      <c r="Q411" s="4">
        <f t="shared" si="25"/>
        <v>46.315634218289084</v>
      </c>
      <c r="R411" s="5">
        <f t="shared" si="26"/>
        <v>87.960784313725483</v>
      </c>
      <c r="S411" t="s">
        <v>2032</v>
      </c>
      <c r="T411" t="s">
        <v>2033</v>
      </c>
    </row>
    <row r="412" spans="1:20" ht="17" x14ac:dyDescent="0.2">
      <c r="A412">
        <v>410</v>
      </c>
      <c r="B412" t="s">
        <v>870</v>
      </c>
      <c r="C412" s="2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 s="7">
        <f t="shared" si="24"/>
        <v>42122.208333333328</v>
      </c>
      <c r="L412">
        <v>1430197200</v>
      </c>
      <c r="M412" s="7">
        <f t="shared" si="27"/>
        <v>42122.208333333328</v>
      </c>
      <c r="N412" t="b">
        <v>0</v>
      </c>
      <c r="O412" t="b">
        <v>0</v>
      </c>
      <c r="P412" t="s">
        <v>292</v>
      </c>
      <c r="Q412" s="4">
        <f t="shared" si="25"/>
        <v>36.132726089785294</v>
      </c>
      <c r="R412" s="5">
        <f t="shared" si="26"/>
        <v>49.987398739873989</v>
      </c>
      <c r="S412" t="s">
        <v>2047</v>
      </c>
      <c r="T412" t="s">
        <v>2058</v>
      </c>
    </row>
    <row r="413" spans="1:20" ht="17" x14ac:dyDescent="0.2">
      <c r="A413">
        <v>411</v>
      </c>
      <c r="B413" t="s">
        <v>872</v>
      </c>
      <c r="C413" s="2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 s="7">
        <f t="shared" si="24"/>
        <v>42884.208333333328</v>
      </c>
      <c r="L413">
        <v>1496206800</v>
      </c>
      <c r="M413" s="7">
        <f t="shared" si="27"/>
        <v>42886.208333333328</v>
      </c>
      <c r="N413" t="b">
        <v>0</v>
      </c>
      <c r="O413" t="b">
        <v>0</v>
      </c>
      <c r="P413" t="s">
        <v>33</v>
      </c>
      <c r="Q413" s="4">
        <f t="shared" si="25"/>
        <v>104.62820512820512</v>
      </c>
      <c r="R413" s="5">
        <f t="shared" si="26"/>
        <v>99.524390243902445</v>
      </c>
      <c r="S413" t="s">
        <v>2036</v>
      </c>
      <c r="T413" t="s">
        <v>2037</v>
      </c>
    </row>
    <row r="414" spans="1:20" ht="17" x14ac:dyDescent="0.2">
      <c r="A414">
        <v>412</v>
      </c>
      <c r="B414" t="s">
        <v>874</v>
      </c>
      <c r="C414" s="2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 s="7">
        <f t="shared" si="24"/>
        <v>41642.25</v>
      </c>
      <c r="L414">
        <v>1389592800</v>
      </c>
      <c r="M414" s="7">
        <f t="shared" si="27"/>
        <v>41652.25</v>
      </c>
      <c r="N414" t="b">
        <v>0</v>
      </c>
      <c r="O414" t="b">
        <v>0</v>
      </c>
      <c r="P414" t="s">
        <v>119</v>
      </c>
      <c r="Q414" s="4">
        <f t="shared" si="25"/>
        <v>668.85714285714289</v>
      </c>
      <c r="R414" s="5">
        <f t="shared" si="26"/>
        <v>104.82089552238806</v>
      </c>
      <c r="S414" t="s">
        <v>2044</v>
      </c>
      <c r="T414" t="s">
        <v>2050</v>
      </c>
    </row>
    <row r="415" spans="1:20" ht="17" x14ac:dyDescent="0.2">
      <c r="A415">
        <v>413</v>
      </c>
      <c r="B415" t="s">
        <v>876</v>
      </c>
      <c r="C415" s="2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 s="7">
        <f t="shared" si="24"/>
        <v>43431.25</v>
      </c>
      <c r="L415">
        <v>1545631200</v>
      </c>
      <c r="M415" s="7">
        <f t="shared" si="27"/>
        <v>43458.25</v>
      </c>
      <c r="N415" t="b">
        <v>0</v>
      </c>
      <c r="O415" t="b">
        <v>0</v>
      </c>
      <c r="P415" t="s">
        <v>71</v>
      </c>
      <c r="Q415" s="4">
        <f t="shared" si="25"/>
        <v>62.072823218997364</v>
      </c>
      <c r="R415" s="5">
        <f t="shared" si="26"/>
        <v>108.01469237832875</v>
      </c>
      <c r="S415" t="s">
        <v>2038</v>
      </c>
      <c r="T415" t="s">
        <v>2046</v>
      </c>
    </row>
    <row r="416" spans="1:20" ht="17" x14ac:dyDescent="0.2">
      <c r="A416">
        <v>414</v>
      </c>
      <c r="B416" t="s">
        <v>878</v>
      </c>
      <c r="C416" s="2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 s="7">
        <f t="shared" si="24"/>
        <v>40288.208333333336</v>
      </c>
      <c r="L416">
        <v>1272430800</v>
      </c>
      <c r="M416" s="7">
        <f t="shared" si="27"/>
        <v>40296.208333333336</v>
      </c>
      <c r="N416" t="b">
        <v>0</v>
      </c>
      <c r="O416" t="b">
        <v>1</v>
      </c>
      <c r="P416" t="s">
        <v>17</v>
      </c>
      <c r="Q416" s="4">
        <f t="shared" si="25"/>
        <v>84.699787460148784</v>
      </c>
      <c r="R416" s="5">
        <f t="shared" si="26"/>
        <v>28.998544660724033</v>
      </c>
      <c r="S416" t="s">
        <v>2030</v>
      </c>
      <c r="T416" t="s">
        <v>2031</v>
      </c>
    </row>
    <row r="417" spans="1:20" ht="17" x14ac:dyDescent="0.2">
      <c r="A417">
        <v>415</v>
      </c>
      <c r="B417" t="s">
        <v>880</v>
      </c>
      <c r="C417" s="2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 s="7">
        <f t="shared" si="24"/>
        <v>40921.25</v>
      </c>
      <c r="L417">
        <v>1327903200</v>
      </c>
      <c r="M417" s="7">
        <f t="shared" si="27"/>
        <v>40938.25</v>
      </c>
      <c r="N417" t="b">
        <v>0</v>
      </c>
      <c r="O417" t="b">
        <v>0</v>
      </c>
      <c r="P417" t="s">
        <v>33</v>
      </c>
      <c r="Q417" s="4">
        <f t="shared" si="25"/>
        <v>11.059030837004405</v>
      </c>
      <c r="R417" s="5">
        <f t="shared" si="26"/>
        <v>30.028708133971293</v>
      </c>
      <c r="S417" t="s">
        <v>2036</v>
      </c>
      <c r="T417" t="s">
        <v>2037</v>
      </c>
    </row>
    <row r="418" spans="1:20" ht="34" x14ac:dyDescent="0.2">
      <c r="A418">
        <v>416</v>
      </c>
      <c r="B418" t="s">
        <v>882</v>
      </c>
      <c r="C418" s="2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 s="7">
        <f t="shared" si="24"/>
        <v>40560.25</v>
      </c>
      <c r="L418">
        <v>1296021600</v>
      </c>
      <c r="M418" s="7">
        <f t="shared" si="27"/>
        <v>40569.25</v>
      </c>
      <c r="N418" t="b">
        <v>0</v>
      </c>
      <c r="O418" t="b">
        <v>1</v>
      </c>
      <c r="P418" t="s">
        <v>42</v>
      </c>
      <c r="Q418" s="4">
        <f t="shared" si="25"/>
        <v>43.838781575037146</v>
      </c>
      <c r="R418" s="5">
        <f t="shared" si="26"/>
        <v>41.005559416261292</v>
      </c>
      <c r="S418" t="s">
        <v>2038</v>
      </c>
      <c r="T418" t="s">
        <v>2039</v>
      </c>
    </row>
    <row r="419" spans="1:20" ht="17" x14ac:dyDescent="0.2">
      <c r="A419">
        <v>417</v>
      </c>
      <c r="B419" t="s">
        <v>884</v>
      </c>
      <c r="C419" s="2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 s="7">
        <f t="shared" si="24"/>
        <v>43407.208333333328</v>
      </c>
      <c r="L419">
        <v>1543298400</v>
      </c>
      <c r="M419" s="7">
        <f t="shared" si="27"/>
        <v>43431.25</v>
      </c>
      <c r="N419" t="b">
        <v>0</v>
      </c>
      <c r="O419" t="b">
        <v>0</v>
      </c>
      <c r="P419" t="s">
        <v>33</v>
      </c>
      <c r="Q419" s="4">
        <f t="shared" si="25"/>
        <v>55.470588235294116</v>
      </c>
      <c r="R419" s="5">
        <f t="shared" si="26"/>
        <v>62.866666666666667</v>
      </c>
      <c r="S419" t="s">
        <v>2036</v>
      </c>
      <c r="T419" t="s">
        <v>2037</v>
      </c>
    </row>
    <row r="420" spans="1:20" ht="17" x14ac:dyDescent="0.2">
      <c r="A420">
        <v>418</v>
      </c>
      <c r="B420" t="s">
        <v>105</v>
      </c>
      <c r="C420" s="2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 s="7">
        <f t="shared" si="24"/>
        <v>41035.208333333336</v>
      </c>
      <c r="L420">
        <v>1336366800</v>
      </c>
      <c r="M420" s="7">
        <f t="shared" si="27"/>
        <v>41036.208333333336</v>
      </c>
      <c r="N420" t="b">
        <v>0</v>
      </c>
      <c r="O420" t="b">
        <v>0</v>
      </c>
      <c r="P420" t="s">
        <v>42</v>
      </c>
      <c r="Q420" s="4">
        <f t="shared" si="25"/>
        <v>57.399511301160658</v>
      </c>
      <c r="R420" s="5">
        <f t="shared" si="26"/>
        <v>47.005002501250623</v>
      </c>
      <c r="S420" t="s">
        <v>2038</v>
      </c>
      <c r="T420" t="s">
        <v>2039</v>
      </c>
    </row>
    <row r="421" spans="1:20" ht="17" x14ac:dyDescent="0.2">
      <c r="A421">
        <v>419</v>
      </c>
      <c r="B421" t="s">
        <v>887</v>
      </c>
      <c r="C421" s="2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 s="7">
        <f t="shared" si="24"/>
        <v>40899.25</v>
      </c>
      <c r="L421">
        <v>1325052000</v>
      </c>
      <c r="M421" s="7">
        <f t="shared" si="27"/>
        <v>40905.25</v>
      </c>
      <c r="N421" t="b">
        <v>0</v>
      </c>
      <c r="O421" t="b">
        <v>0</v>
      </c>
      <c r="P421" t="s">
        <v>28</v>
      </c>
      <c r="Q421" s="4">
        <f t="shared" si="25"/>
        <v>123.43497363796135</v>
      </c>
      <c r="R421" s="5">
        <f t="shared" si="26"/>
        <v>26.997693638285604</v>
      </c>
      <c r="S421" t="s">
        <v>2034</v>
      </c>
      <c r="T421" t="s">
        <v>2035</v>
      </c>
    </row>
    <row r="422" spans="1:20" ht="17" x14ac:dyDescent="0.2">
      <c r="A422">
        <v>420</v>
      </c>
      <c r="B422" t="s">
        <v>889</v>
      </c>
      <c r="C422" s="2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 s="7">
        <f t="shared" si="24"/>
        <v>42911.208333333328</v>
      </c>
      <c r="L422">
        <v>1499576400</v>
      </c>
      <c r="M422" s="7">
        <f t="shared" si="27"/>
        <v>42925.208333333328</v>
      </c>
      <c r="N422" t="b">
        <v>0</v>
      </c>
      <c r="O422" t="b">
        <v>0</v>
      </c>
      <c r="P422" t="s">
        <v>33</v>
      </c>
      <c r="Q422" s="4">
        <f t="shared" si="25"/>
        <v>128.46</v>
      </c>
      <c r="R422" s="5">
        <f t="shared" si="26"/>
        <v>68.329787234042556</v>
      </c>
      <c r="S422" t="s">
        <v>2036</v>
      </c>
      <c r="T422" t="s">
        <v>2037</v>
      </c>
    </row>
    <row r="423" spans="1:20" ht="17" x14ac:dyDescent="0.2">
      <c r="A423">
        <v>421</v>
      </c>
      <c r="B423" t="s">
        <v>891</v>
      </c>
      <c r="C423" s="2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 s="7">
        <f t="shared" si="24"/>
        <v>42915.208333333328</v>
      </c>
      <c r="L423">
        <v>1501304400</v>
      </c>
      <c r="M423" s="7">
        <f t="shared" si="27"/>
        <v>42945.208333333328</v>
      </c>
      <c r="N423" t="b">
        <v>0</v>
      </c>
      <c r="O423" t="b">
        <v>1</v>
      </c>
      <c r="P423" t="s">
        <v>65</v>
      </c>
      <c r="Q423" s="4">
        <f t="shared" si="25"/>
        <v>63.989361702127653</v>
      </c>
      <c r="R423" s="5">
        <f t="shared" si="26"/>
        <v>50.974576271186443</v>
      </c>
      <c r="S423" t="s">
        <v>2034</v>
      </c>
      <c r="T423" t="s">
        <v>2043</v>
      </c>
    </row>
    <row r="424" spans="1:20" ht="34" x14ac:dyDescent="0.2">
      <c r="A424">
        <v>422</v>
      </c>
      <c r="B424" t="s">
        <v>893</v>
      </c>
      <c r="C424" s="2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 s="7">
        <f t="shared" si="24"/>
        <v>40285.208333333336</v>
      </c>
      <c r="L424">
        <v>1273208400</v>
      </c>
      <c r="M424" s="7">
        <f t="shared" si="27"/>
        <v>40305.208333333336</v>
      </c>
      <c r="N424" t="b">
        <v>0</v>
      </c>
      <c r="O424" t="b">
        <v>1</v>
      </c>
      <c r="P424" t="s">
        <v>33</v>
      </c>
      <c r="Q424" s="4">
        <f t="shared" si="25"/>
        <v>127.29885057471265</v>
      </c>
      <c r="R424" s="5">
        <f t="shared" si="26"/>
        <v>54.024390243902438</v>
      </c>
      <c r="S424" t="s">
        <v>2036</v>
      </c>
      <c r="T424" t="s">
        <v>2037</v>
      </c>
    </row>
    <row r="425" spans="1:20" ht="17" x14ac:dyDescent="0.2">
      <c r="A425">
        <v>423</v>
      </c>
      <c r="B425" t="s">
        <v>895</v>
      </c>
      <c r="C425" s="2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 s="7">
        <f t="shared" si="24"/>
        <v>40808.208333333336</v>
      </c>
      <c r="L425">
        <v>1316840400</v>
      </c>
      <c r="M425" s="7">
        <f t="shared" si="27"/>
        <v>40810.208333333336</v>
      </c>
      <c r="N425" t="b">
        <v>0</v>
      </c>
      <c r="O425" t="b">
        <v>1</v>
      </c>
      <c r="P425" t="s">
        <v>17</v>
      </c>
      <c r="Q425" s="4">
        <f t="shared" si="25"/>
        <v>10.638024357239512</v>
      </c>
      <c r="R425" s="5">
        <f t="shared" si="26"/>
        <v>97.055555555555557</v>
      </c>
      <c r="S425" t="s">
        <v>2030</v>
      </c>
      <c r="T425" t="s">
        <v>2031</v>
      </c>
    </row>
    <row r="426" spans="1:20" ht="17" x14ac:dyDescent="0.2">
      <c r="A426">
        <v>424</v>
      </c>
      <c r="B426" t="s">
        <v>897</v>
      </c>
      <c r="C426" s="2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 s="7">
        <f t="shared" si="24"/>
        <v>43208.208333333328</v>
      </c>
      <c r="L426">
        <v>1524546000</v>
      </c>
      <c r="M426" s="7">
        <f t="shared" si="27"/>
        <v>43214.208333333328</v>
      </c>
      <c r="N426" t="b">
        <v>0</v>
      </c>
      <c r="O426" t="b">
        <v>0</v>
      </c>
      <c r="P426" t="s">
        <v>60</v>
      </c>
      <c r="Q426" s="4">
        <f t="shared" si="25"/>
        <v>40.470588235294116</v>
      </c>
      <c r="R426" s="5">
        <f t="shared" si="26"/>
        <v>24.867469879518072</v>
      </c>
      <c r="S426" t="s">
        <v>2032</v>
      </c>
      <c r="T426" t="s">
        <v>2042</v>
      </c>
    </row>
    <row r="427" spans="1:20" ht="17" x14ac:dyDescent="0.2">
      <c r="A427">
        <v>425</v>
      </c>
      <c r="B427" t="s">
        <v>899</v>
      </c>
      <c r="C427" s="2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 s="7">
        <f t="shared" si="24"/>
        <v>42213.208333333328</v>
      </c>
      <c r="L427">
        <v>1438578000</v>
      </c>
      <c r="M427" s="7">
        <f t="shared" si="27"/>
        <v>42219.208333333328</v>
      </c>
      <c r="N427" t="b">
        <v>0</v>
      </c>
      <c r="O427" t="b">
        <v>0</v>
      </c>
      <c r="P427" t="s">
        <v>122</v>
      </c>
      <c r="Q427" s="4">
        <f t="shared" si="25"/>
        <v>287.66666666666663</v>
      </c>
      <c r="R427" s="5">
        <f t="shared" si="26"/>
        <v>84.423913043478265</v>
      </c>
      <c r="S427" t="s">
        <v>2051</v>
      </c>
      <c r="T427" t="s">
        <v>2052</v>
      </c>
    </row>
    <row r="428" spans="1:20" ht="17" x14ac:dyDescent="0.2">
      <c r="A428">
        <v>426</v>
      </c>
      <c r="B428" t="s">
        <v>901</v>
      </c>
      <c r="C428" s="2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 s="7">
        <f t="shared" si="24"/>
        <v>41332.25</v>
      </c>
      <c r="L428">
        <v>1362549600</v>
      </c>
      <c r="M428" s="7">
        <f t="shared" si="27"/>
        <v>41339.25</v>
      </c>
      <c r="N428" t="b">
        <v>0</v>
      </c>
      <c r="O428" t="b">
        <v>0</v>
      </c>
      <c r="P428" t="s">
        <v>33</v>
      </c>
      <c r="Q428" s="4">
        <f t="shared" si="25"/>
        <v>572.94444444444446</v>
      </c>
      <c r="R428" s="5">
        <f t="shared" si="26"/>
        <v>47.091324200913242</v>
      </c>
      <c r="S428" t="s">
        <v>2036</v>
      </c>
      <c r="T428" t="s">
        <v>2037</v>
      </c>
    </row>
    <row r="429" spans="1:20" ht="17" x14ac:dyDescent="0.2">
      <c r="A429">
        <v>427</v>
      </c>
      <c r="B429" t="s">
        <v>903</v>
      </c>
      <c r="C429" s="2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 s="7">
        <f t="shared" si="24"/>
        <v>41895.208333333336</v>
      </c>
      <c r="L429">
        <v>1413349200</v>
      </c>
      <c r="M429" s="7">
        <f t="shared" si="27"/>
        <v>41927.208333333336</v>
      </c>
      <c r="N429" t="b">
        <v>0</v>
      </c>
      <c r="O429" t="b">
        <v>1</v>
      </c>
      <c r="P429" t="s">
        <v>33</v>
      </c>
      <c r="Q429" s="4">
        <f t="shared" si="25"/>
        <v>112.90429799426933</v>
      </c>
      <c r="R429" s="5">
        <f t="shared" si="26"/>
        <v>77.996041171813147</v>
      </c>
      <c r="S429" t="s">
        <v>2036</v>
      </c>
      <c r="T429" t="s">
        <v>2037</v>
      </c>
    </row>
    <row r="430" spans="1:20" ht="17" x14ac:dyDescent="0.2">
      <c r="A430">
        <v>428</v>
      </c>
      <c r="B430" t="s">
        <v>905</v>
      </c>
      <c r="C430" s="2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 s="7">
        <f t="shared" si="24"/>
        <v>40585.25</v>
      </c>
      <c r="L430">
        <v>1298008800</v>
      </c>
      <c r="M430" s="7">
        <f t="shared" si="27"/>
        <v>40592.25</v>
      </c>
      <c r="N430" t="b">
        <v>0</v>
      </c>
      <c r="O430" t="b">
        <v>0</v>
      </c>
      <c r="P430" t="s">
        <v>71</v>
      </c>
      <c r="Q430" s="4">
        <f t="shared" si="25"/>
        <v>46.387573964497044</v>
      </c>
      <c r="R430" s="5">
        <f t="shared" si="26"/>
        <v>62.967871485943775</v>
      </c>
      <c r="S430" t="s">
        <v>2038</v>
      </c>
      <c r="T430" t="s">
        <v>2046</v>
      </c>
    </row>
    <row r="431" spans="1:20" ht="17" x14ac:dyDescent="0.2">
      <c r="A431">
        <v>429</v>
      </c>
      <c r="B431" t="s">
        <v>907</v>
      </c>
      <c r="C431" s="2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 s="7">
        <f t="shared" si="24"/>
        <v>41680.25</v>
      </c>
      <c r="L431">
        <v>1394427600</v>
      </c>
      <c r="M431" s="7">
        <f t="shared" si="27"/>
        <v>41708.208333333336</v>
      </c>
      <c r="N431" t="b">
        <v>0</v>
      </c>
      <c r="O431" t="b">
        <v>1</v>
      </c>
      <c r="P431" t="s">
        <v>122</v>
      </c>
      <c r="Q431" s="4">
        <f t="shared" si="25"/>
        <v>90.675916230366497</v>
      </c>
      <c r="R431" s="5">
        <f t="shared" si="26"/>
        <v>81.006080449017773</v>
      </c>
      <c r="S431" t="s">
        <v>2051</v>
      </c>
      <c r="T431" t="s">
        <v>2052</v>
      </c>
    </row>
    <row r="432" spans="1:20" ht="34" x14ac:dyDescent="0.2">
      <c r="A432">
        <v>430</v>
      </c>
      <c r="B432" t="s">
        <v>909</v>
      </c>
      <c r="C432" s="2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 s="7">
        <f t="shared" si="24"/>
        <v>43737.208333333328</v>
      </c>
      <c r="L432">
        <v>1572670800</v>
      </c>
      <c r="M432" s="7">
        <f t="shared" si="27"/>
        <v>43771.208333333328</v>
      </c>
      <c r="N432" t="b">
        <v>0</v>
      </c>
      <c r="O432" t="b">
        <v>0</v>
      </c>
      <c r="P432" t="s">
        <v>33</v>
      </c>
      <c r="Q432" s="4">
        <f t="shared" si="25"/>
        <v>67.740740740740748</v>
      </c>
      <c r="R432" s="5">
        <f t="shared" si="26"/>
        <v>65.321428571428569</v>
      </c>
      <c r="S432" t="s">
        <v>2036</v>
      </c>
      <c r="T432" t="s">
        <v>2037</v>
      </c>
    </row>
    <row r="433" spans="1:20" ht="17" x14ac:dyDescent="0.2">
      <c r="A433">
        <v>431</v>
      </c>
      <c r="B433" t="s">
        <v>911</v>
      </c>
      <c r="C433" s="2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 s="7">
        <f t="shared" si="24"/>
        <v>43273.208333333328</v>
      </c>
      <c r="L433">
        <v>1531112400</v>
      </c>
      <c r="M433" s="7">
        <f t="shared" si="27"/>
        <v>43290.208333333328</v>
      </c>
      <c r="N433" t="b">
        <v>1</v>
      </c>
      <c r="O433" t="b">
        <v>0</v>
      </c>
      <c r="P433" t="s">
        <v>33</v>
      </c>
      <c r="Q433" s="4">
        <f t="shared" si="25"/>
        <v>192.49019607843135</v>
      </c>
      <c r="R433" s="5">
        <f t="shared" si="26"/>
        <v>104.43617021276596</v>
      </c>
      <c r="S433" t="s">
        <v>2036</v>
      </c>
      <c r="T433" t="s">
        <v>2037</v>
      </c>
    </row>
    <row r="434" spans="1:20" ht="17" x14ac:dyDescent="0.2">
      <c r="A434">
        <v>432</v>
      </c>
      <c r="B434" t="s">
        <v>913</v>
      </c>
      <c r="C434" s="2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 s="7">
        <f t="shared" si="24"/>
        <v>41761.208333333336</v>
      </c>
      <c r="L434">
        <v>1400734800</v>
      </c>
      <c r="M434" s="7">
        <f t="shared" si="27"/>
        <v>41781.208333333336</v>
      </c>
      <c r="N434" t="b">
        <v>0</v>
      </c>
      <c r="O434" t="b">
        <v>0</v>
      </c>
      <c r="P434" t="s">
        <v>33</v>
      </c>
      <c r="Q434" s="4">
        <f t="shared" si="25"/>
        <v>82.714285714285722</v>
      </c>
      <c r="R434" s="5">
        <f t="shared" si="26"/>
        <v>69.989010989010993</v>
      </c>
      <c r="S434" t="s">
        <v>2036</v>
      </c>
      <c r="T434" t="s">
        <v>2037</v>
      </c>
    </row>
    <row r="435" spans="1:20" ht="17" x14ac:dyDescent="0.2">
      <c r="A435">
        <v>433</v>
      </c>
      <c r="B435" t="s">
        <v>915</v>
      </c>
      <c r="C435" s="2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 s="7">
        <f t="shared" si="24"/>
        <v>41603.25</v>
      </c>
      <c r="L435">
        <v>1386741600</v>
      </c>
      <c r="M435" s="7">
        <f t="shared" si="27"/>
        <v>41619.25</v>
      </c>
      <c r="N435" t="b">
        <v>0</v>
      </c>
      <c r="O435" t="b">
        <v>1</v>
      </c>
      <c r="P435" t="s">
        <v>42</v>
      </c>
      <c r="Q435" s="4">
        <f t="shared" si="25"/>
        <v>54.163920922570021</v>
      </c>
      <c r="R435" s="5">
        <f t="shared" si="26"/>
        <v>83.023989898989896</v>
      </c>
      <c r="S435" t="s">
        <v>2038</v>
      </c>
      <c r="T435" t="s">
        <v>2039</v>
      </c>
    </row>
    <row r="436" spans="1:20" ht="17" x14ac:dyDescent="0.2">
      <c r="A436">
        <v>434</v>
      </c>
      <c r="B436" t="s">
        <v>917</v>
      </c>
      <c r="C436" s="2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 s="7">
        <f t="shared" si="24"/>
        <v>42705.25</v>
      </c>
      <c r="L436">
        <v>1481781600</v>
      </c>
      <c r="M436" s="7">
        <f t="shared" si="27"/>
        <v>42719.25</v>
      </c>
      <c r="N436" t="b">
        <v>1</v>
      </c>
      <c r="O436" t="b">
        <v>0</v>
      </c>
      <c r="P436" t="s">
        <v>33</v>
      </c>
      <c r="Q436" s="4">
        <f t="shared" si="25"/>
        <v>16.722222222222221</v>
      </c>
      <c r="R436" s="5">
        <f t="shared" si="26"/>
        <v>90.3</v>
      </c>
      <c r="S436" t="s">
        <v>2036</v>
      </c>
      <c r="T436" t="s">
        <v>2037</v>
      </c>
    </row>
    <row r="437" spans="1:20" ht="17" x14ac:dyDescent="0.2">
      <c r="A437">
        <v>435</v>
      </c>
      <c r="B437" t="s">
        <v>919</v>
      </c>
      <c r="C437" s="2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 s="7">
        <f t="shared" si="24"/>
        <v>41988.25</v>
      </c>
      <c r="L437">
        <v>1419660000</v>
      </c>
      <c r="M437" s="7">
        <f t="shared" si="27"/>
        <v>42000.25</v>
      </c>
      <c r="N437" t="b">
        <v>0</v>
      </c>
      <c r="O437" t="b">
        <v>1</v>
      </c>
      <c r="P437" t="s">
        <v>33</v>
      </c>
      <c r="Q437" s="4">
        <f t="shared" si="25"/>
        <v>116.87664041994749</v>
      </c>
      <c r="R437" s="5">
        <f t="shared" si="26"/>
        <v>103.98131932282546</v>
      </c>
      <c r="S437" t="s">
        <v>2036</v>
      </c>
      <c r="T437" t="s">
        <v>2037</v>
      </c>
    </row>
    <row r="438" spans="1:20" ht="17" x14ac:dyDescent="0.2">
      <c r="A438">
        <v>436</v>
      </c>
      <c r="B438" t="s">
        <v>921</v>
      </c>
      <c r="C438" s="2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 s="7">
        <f t="shared" si="24"/>
        <v>43575.208333333328</v>
      </c>
      <c r="L438">
        <v>1555822800</v>
      </c>
      <c r="M438" s="7">
        <f t="shared" si="27"/>
        <v>43576.208333333328</v>
      </c>
      <c r="N438" t="b">
        <v>0</v>
      </c>
      <c r="O438" t="b">
        <v>0</v>
      </c>
      <c r="P438" t="s">
        <v>159</v>
      </c>
      <c r="Q438" s="4">
        <f t="shared" si="25"/>
        <v>1052.1538461538462</v>
      </c>
      <c r="R438" s="5">
        <f t="shared" si="26"/>
        <v>54.931726907630519</v>
      </c>
      <c r="S438" t="s">
        <v>2032</v>
      </c>
      <c r="T438" t="s">
        <v>2055</v>
      </c>
    </row>
    <row r="439" spans="1:20" ht="17" x14ac:dyDescent="0.2">
      <c r="A439">
        <v>437</v>
      </c>
      <c r="B439" t="s">
        <v>923</v>
      </c>
      <c r="C439" s="2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 s="7">
        <f t="shared" si="24"/>
        <v>42260.208333333328</v>
      </c>
      <c r="L439">
        <v>1442379600</v>
      </c>
      <c r="M439" s="7">
        <f t="shared" si="27"/>
        <v>42263.208333333328</v>
      </c>
      <c r="N439" t="b">
        <v>0</v>
      </c>
      <c r="O439" t="b">
        <v>1</v>
      </c>
      <c r="P439" t="s">
        <v>71</v>
      </c>
      <c r="Q439" s="4">
        <f t="shared" si="25"/>
        <v>123.07407407407408</v>
      </c>
      <c r="R439" s="5">
        <f t="shared" si="26"/>
        <v>51.921875</v>
      </c>
      <c r="S439" t="s">
        <v>2038</v>
      </c>
      <c r="T439" t="s">
        <v>2046</v>
      </c>
    </row>
    <row r="440" spans="1:20" ht="34" x14ac:dyDescent="0.2">
      <c r="A440">
        <v>438</v>
      </c>
      <c r="B440" t="s">
        <v>925</v>
      </c>
      <c r="C440" s="2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 s="7">
        <f t="shared" si="24"/>
        <v>41337.25</v>
      </c>
      <c r="L440">
        <v>1364965200</v>
      </c>
      <c r="M440" s="7">
        <f t="shared" si="27"/>
        <v>41367.208333333336</v>
      </c>
      <c r="N440" t="b">
        <v>0</v>
      </c>
      <c r="O440" t="b">
        <v>0</v>
      </c>
      <c r="P440" t="s">
        <v>33</v>
      </c>
      <c r="Q440" s="4">
        <f t="shared" si="25"/>
        <v>178.63855421686748</v>
      </c>
      <c r="R440" s="5">
        <f t="shared" si="26"/>
        <v>60.02834008097166</v>
      </c>
      <c r="S440" t="s">
        <v>2036</v>
      </c>
      <c r="T440" t="s">
        <v>2037</v>
      </c>
    </row>
    <row r="441" spans="1:20" ht="17" x14ac:dyDescent="0.2">
      <c r="A441">
        <v>439</v>
      </c>
      <c r="B441" t="s">
        <v>927</v>
      </c>
      <c r="C441" s="2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 s="7">
        <f t="shared" si="24"/>
        <v>42680.208333333328</v>
      </c>
      <c r="L441">
        <v>1479016800</v>
      </c>
      <c r="M441" s="7">
        <f t="shared" si="27"/>
        <v>42687.25</v>
      </c>
      <c r="N441" t="b">
        <v>0</v>
      </c>
      <c r="O441" t="b">
        <v>0</v>
      </c>
      <c r="P441" t="s">
        <v>474</v>
      </c>
      <c r="Q441" s="4">
        <f t="shared" si="25"/>
        <v>355.28169014084506</v>
      </c>
      <c r="R441" s="5">
        <f t="shared" si="26"/>
        <v>44.003488879197555</v>
      </c>
      <c r="S441" t="s">
        <v>2038</v>
      </c>
      <c r="T441" t="s">
        <v>2060</v>
      </c>
    </row>
    <row r="442" spans="1:20" ht="17" x14ac:dyDescent="0.2">
      <c r="A442">
        <v>440</v>
      </c>
      <c r="B442" t="s">
        <v>929</v>
      </c>
      <c r="C442" s="2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 s="7">
        <f t="shared" si="24"/>
        <v>42916.208333333328</v>
      </c>
      <c r="L442">
        <v>1499662800</v>
      </c>
      <c r="M442" s="7">
        <f t="shared" si="27"/>
        <v>42926.208333333328</v>
      </c>
      <c r="N442" t="b">
        <v>0</v>
      </c>
      <c r="O442" t="b">
        <v>0</v>
      </c>
      <c r="P442" t="s">
        <v>269</v>
      </c>
      <c r="Q442" s="4">
        <f t="shared" si="25"/>
        <v>161.90634146341463</v>
      </c>
      <c r="R442" s="5">
        <f t="shared" si="26"/>
        <v>53.003513254551258</v>
      </c>
      <c r="S442" t="s">
        <v>2038</v>
      </c>
      <c r="T442" t="s">
        <v>2057</v>
      </c>
    </row>
    <row r="443" spans="1:20" ht="17" x14ac:dyDescent="0.2">
      <c r="A443">
        <v>441</v>
      </c>
      <c r="B443" t="s">
        <v>931</v>
      </c>
      <c r="C443" s="2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 s="7">
        <f t="shared" si="24"/>
        <v>41025.208333333336</v>
      </c>
      <c r="L443">
        <v>1337835600</v>
      </c>
      <c r="M443" s="7">
        <f t="shared" si="27"/>
        <v>41053.208333333336</v>
      </c>
      <c r="N443" t="b">
        <v>0</v>
      </c>
      <c r="O443" t="b">
        <v>0</v>
      </c>
      <c r="P443" t="s">
        <v>65</v>
      </c>
      <c r="Q443" s="4">
        <f t="shared" si="25"/>
        <v>24.914285714285715</v>
      </c>
      <c r="R443" s="5">
        <f t="shared" si="26"/>
        <v>54.5</v>
      </c>
      <c r="S443" t="s">
        <v>2034</v>
      </c>
      <c r="T443" t="s">
        <v>2043</v>
      </c>
    </row>
    <row r="444" spans="1:20" ht="17" x14ac:dyDescent="0.2">
      <c r="A444">
        <v>442</v>
      </c>
      <c r="B444" t="s">
        <v>933</v>
      </c>
      <c r="C444" s="2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 s="7">
        <f t="shared" si="24"/>
        <v>42980.208333333328</v>
      </c>
      <c r="L444">
        <v>1505710800</v>
      </c>
      <c r="M444" s="7">
        <f t="shared" si="27"/>
        <v>42996.208333333328</v>
      </c>
      <c r="N444" t="b">
        <v>0</v>
      </c>
      <c r="O444" t="b">
        <v>0</v>
      </c>
      <c r="P444" t="s">
        <v>33</v>
      </c>
      <c r="Q444" s="4">
        <f t="shared" si="25"/>
        <v>198.72222222222223</v>
      </c>
      <c r="R444" s="5">
        <f t="shared" si="26"/>
        <v>75.04195804195804</v>
      </c>
      <c r="S444" t="s">
        <v>2036</v>
      </c>
      <c r="T444" t="s">
        <v>2037</v>
      </c>
    </row>
    <row r="445" spans="1:20" ht="17" x14ac:dyDescent="0.2">
      <c r="A445">
        <v>443</v>
      </c>
      <c r="B445" t="s">
        <v>935</v>
      </c>
      <c r="C445" s="2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 s="7">
        <f t="shared" si="24"/>
        <v>40451.208333333336</v>
      </c>
      <c r="L445">
        <v>1287464400</v>
      </c>
      <c r="M445" s="7">
        <f t="shared" si="27"/>
        <v>40470.208333333336</v>
      </c>
      <c r="N445" t="b">
        <v>0</v>
      </c>
      <c r="O445" t="b">
        <v>0</v>
      </c>
      <c r="P445" t="s">
        <v>33</v>
      </c>
      <c r="Q445" s="4">
        <f t="shared" si="25"/>
        <v>34.752688172043008</v>
      </c>
      <c r="R445" s="5">
        <f t="shared" si="26"/>
        <v>35.911111111111111</v>
      </c>
      <c r="S445" t="s">
        <v>2036</v>
      </c>
      <c r="T445" t="s">
        <v>2037</v>
      </c>
    </row>
    <row r="446" spans="1:20" ht="17" x14ac:dyDescent="0.2">
      <c r="A446">
        <v>444</v>
      </c>
      <c r="B446" t="s">
        <v>748</v>
      </c>
      <c r="C446" s="2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 s="7">
        <f t="shared" si="24"/>
        <v>40748.208333333336</v>
      </c>
      <c r="L446">
        <v>1311656400</v>
      </c>
      <c r="M446" s="7">
        <f t="shared" si="27"/>
        <v>40750.208333333336</v>
      </c>
      <c r="N446" t="b">
        <v>0</v>
      </c>
      <c r="O446" t="b">
        <v>1</v>
      </c>
      <c r="P446" t="s">
        <v>60</v>
      </c>
      <c r="Q446" s="4">
        <f t="shared" si="25"/>
        <v>176.41935483870967</v>
      </c>
      <c r="R446" s="5">
        <f t="shared" si="26"/>
        <v>36.952702702702702</v>
      </c>
      <c r="S446" t="s">
        <v>2032</v>
      </c>
      <c r="T446" t="s">
        <v>2042</v>
      </c>
    </row>
    <row r="447" spans="1:20" ht="34" x14ac:dyDescent="0.2">
      <c r="A447">
        <v>445</v>
      </c>
      <c r="B447" t="s">
        <v>938</v>
      </c>
      <c r="C447" s="2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 s="7">
        <f t="shared" si="24"/>
        <v>40515.25</v>
      </c>
      <c r="L447">
        <v>1293170400</v>
      </c>
      <c r="M447" s="7">
        <f t="shared" si="27"/>
        <v>40536.25</v>
      </c>
      <c r="N447" t="b">
        <v>0</v>
      </c>
      <c r="O447" t="b">
        <v>1</v>
      </c>
      <c r="P447" t="s">
        <v>33</v>
      </c>
      <c r="Q447" s="4">
        <f t="shared" si="25"/>
        <v>511.38095238095235</v>
      </c>
      <c r="R447" s="5">
        <f t="shared" si="26"/>
        <v>63.170588235294119</v>
      </c>
      <c r="S447" t="s">
        <v>2036</v>
      </c>
      <c r="T447" t="s">
        <v>2037</v>
      </c>
    </row>
    <row r="448" spans="1:20" ht="17" x14ac:dyDescent="0.2">
      <c r="A448">
        <v>446</v>
      </c>
      <c r="B448" t="s">
        <v>940</v>
      </c>
      <c r="C448" s="2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 s="7">
        <f t="shared" si="24"/>
        <v>41261.25</v>
      </c>
      <c r="L448">
        <v>1355983200</v>
      </c>
      <c r="M448" s="7">
        <f t="shared" si="27"/>
        <v>41263.25</v>
      </c>
      <c r="N448" t="b">
        <v>0</v>
      </c>
      <c r="O448" t="b">
        <v>0</v>
      </c>
      <c r="P448" t="s">
        <v>65</v>
      </c>
      <c r="Q448" s="4">
        <f t="shared" si="25"/>
        <v>82.044117647058826</v>
      </c>
      <c r="R448" s="5">
        <f t="shared" si="26"/>
        <v>29.99462365591398</v>
      </c>
      <c r="S448" t="s">
        <v>2034</v>
      </c>
      <c r="T448" t="s">
        <v>2043</v>
      </c>
    </row>
    <row r="449" spans="1:20" ht="34" x14ac:dyDescent="0.2">
      <c r="A449">
        <v>447</v>
      </c>
      <c r="B449" t="s">
        <v>942</v>
      </c>
      <c r="C449" s="2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 s="7">
        <f t="shared" si="24"/>
        <v>43088.25</v>
      </c>
      <c r="L449">
        <v>1515045600</v>
      </c>
      <c r="M449" s="7">
        <f t="shared" si="27"/>
        <v>43104.25</v>
      </c>
      <c r="N449" t="b">
        <v>0</v>
      </c>
      <c r="O449" t="b">
        <v>0</v>
      </c>
      <c r="P449" t="s">
        <v>269</v>
      </c>
      <c r="Q449" s="4">
        <f t="shared" si="25"/>
        <v>24.326030927835053</v>
      </c>
      <c r="R449" s="5">
        <f t="shared" si="26"/>
        <v>86</v>
      </c>
      <c r="S449" t="s">
        <v>2038</v>
      </c>
      <c r="T449" t="s">
        <v>2057</v>
      </c>
    </row>
    <row r="450" spans="1:20" ht="17" x14ac:dyDescent="0.2">
      <c r="A450">
        <v>448</v>
      </c>
      <c r="B450" t="s">
        <v>944</v>
      </c>
      <c r="C450" s="2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 s="7">
        <f t="shared" si="24"/>
        <v>41378.208333333336</v>
      </c>
      <c r="L450">
        <v>1366088400</v>
      </c>
      <c r="M450" s="7">
        <f t="shared" si="27"/>
        <v>41380.208333333336</v>
      </c>
      <c r="N450" t="b">
        <v>0</v>
      </c>
      <c r="O450" t="b">
        <v>1</v>
      </c>
      <c r="P450" t="s">
        <v>89</v>
      </c>
      <c r="Q450" s="4">
        <f t="shared" si="25"/>
        <v>50.482758620689658</v>
      </c>
      <c r="R450" s="5">
        <f t="shared" si="26"/>
        <v>75.014876033057845</v>
      </c>
      <c r="S450" t="s">
        <v>2047</v>
      </c>
      <c r="T450" t="s">
        <v>2048</v>
      </c>
    </row>
    <row r="451" spans="1:20" ht="17" x14ac:dyDescent="0.2">
      <c r="A451">
        <v>449</v>
      </c>
      <c r="B451" t="s">
        <v>946</v>
      </c>
      <c r="C451" s="2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 s="7">
        <f t="shared" ref="K451:K514" si="28">(((J451/60)/60)/24)+DATE(1970,1,1)</f>
        <v>43530.25</v>
      </c>
      <c r="L451">
        <v>1553317200</v>
      </c>
      <c r="M451" s="7">
        <f t="shared" si="27"/>
        <v>43547.208333333328</v>
      </c>
      <c r="N451" t="b">
        <v>0</v>
      </c>
      <c r="O451" t="b">
        <v>0</v>
      </c>
      <c r="P451" t="s">
        <v>89</v>
      </c>
      <c r="Q451" s="4">
        <f t="shared" ref="Q451:Q514" si="29">(E451/D451)*100</f>
        <v>967</v>
      </c>
      <c r="R451" s="5">
        <f t="shared" ref="R451:R514" si="30">IFERROR(E451/G451, 0)</f>
        <v>101.19767441860465</v>
      </c>
      <c r="S451" t="s">
        <v>2047</v>
      </c>
      <c r="T451" t="s">
        <v>2048</v>
      </c>
    </row>
    <row r="452" spans="1:20" ht="17" x14ac:dyDescent="0.2">
      <c r="A452">
        <v>450</v>
      </c>
      <c r="B452" t="s">
        <v>948</v>
      </c>
      <c r="C452" s="2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 s="7">
        <f t="shared" si="28"/>
        <v>43394.208333333328</v>
      </c>
      <c r="L452">
        <v>1542088800</v>
      </c>
      <c r="M452" s="7">
        <f t="shared" ref="M452:M515" si="31">(((L452/60)/60)/24)+DATE(1970,1,1)</f>
        <v>43417.25</v>
      </c>
      <c r="N452" t="b">
        <v>0</v>
      </c>
      <c r="O452" t="b">
        <v>0</v>
      </c>
      <c r="P452" t="s">
        <v>71</v>
      </c>
      <c r="Q452" s="4">
        <f t="shared" si="29"/>
        <v>4</v>
      </c>
      <c r="R452" s="5">
        <f t="shared" si="30"/>
        <v>4</v>
      </c>
      <c r="S452" t="s">
        <v>2038</v>
      </c>
      <c r="T452" t="s">
        <v>2046</v>
      </c>
    </row>
    <row r="453" spans="1:20" ht="17" x14ac:dyDescent="0.2">
      <c r="A453">
        <v>451</v>
      </c>
      <c r="B453" t="s">
        <v>950</v>
      </c>
      <c r="C453" s="2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 s="7">
        <f t="shared" si="28"/>
        <v>42935.208333333328</v>
      </c>
      <c r="L453">
        <v>1503118800</v>
      </c>
      <c r="M453" s="7">
        <f t="shared" si="31"/>
        <v>42966.208333333328</v>
      </c>
      <c r="N453" t="b">
        <v>0</v>
      </c>
      <c r="O453" t="b">
        <v>0</v>
      </c>
      <c r="P453" t="s">
        <v>23</v>
      </c>
      <c r="Q453" s="4">
        <f t="shared" si="29"/>
        <v>122.84501347708894</v>
      </c>
      <c r="R453" s="5">
        <f t="shared" si="30"/>
        <v>29.001272669424118</v>
      </c>
      <c r="S453" t="s">
        <v>2032</v>
      </c>
      <c r="T453" t="s">
        <v>2033</v>
      </c>
    </row>
    <row r="454" spans="1:20" ht="34" x14ac:dyDescent="0.2">
      <c r="A454">
        <v>452</v>
      </c>
      <c r="B454" t="s">
        <v>952</v>
      </c>
      <c r="C454" s="2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 s="7">
        <f t="shared" si="28"/>
        <v>40365.208333333336</v>
      </c>
      <c r="L454">
        <v>1278478800</v>
      </c>
      <c r="M454" s="7">
        <f t="shared" si="31"/>
        <v>40366.208333333336</v>
      </c>
      <c r="N454" t="b">
        <v>0</v>
      </c>
      <c r="O454" t="b">
        <v>0</v>
      </c>
      <c r="P454" t="s">
        <v>53</v>
      </c>
      <c r="Q454" s="4">
        <f t="shared" si="29"/>
        <v>63.4375</v>
      </c>
      <c r="R454" s="5">
        <f t="shared" si="30"/>
        <v>98.225806451612897</v>
      </c>
      <c r="S454" t="s">
        <v>2038</v>
      </c>
      <c r="T454" t="s">
        <v>2041</v>
      </c>
    </row>
    <row r="455" spans="1:20" ht="34" x14ac:dyDescent="0.2">
      <c r="A455">
        <v>453</v>
      </c>
      <c r="B455" t="s">
        <v>954</v>
      </c>
      <c r="C455" s="2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 s="7">
        <f t="shared" si="28"/>
        <v>42705.25</v>
      </c>
      <c r="L455">
        <v>1484114400</v>
      </c>
      <c r="M455" s="7">
        <f t="shared" si="31"/>
        <v>42746.25</v>
      </c>
      <c r="N455" t="b">
        <v>0</v>
      </c>
      <c r="O455" t="b">
        <v>0</v>
      </c>
      <c r="P455" t="s">
        <v>474</v>
      </c>
      <c r="Q455" s="4">
        <f t="shared" si="29"/>
        <v>56.331688596491226</v>
      </c>
      <c r="R455" s="5">
        <f t="shared" si="30"/>
        <v>87.001693480101608</v>
      </c>
      <c r="S455" t="s">
        <v>2038</v>
      </c>
      <c r="T455" t="s">
        <v>2060</v>
      </c>
    </row>
    <row r="456" spans="1:20" ht="17" x14ac:dyDescent="0.2">
      <c r="A456">
        <v>454</v>
      </c>
      <c r="B456" t="s">
        <v>956</v>
      </c>
      <c r="C456" s="2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 s="7">
        <f t="shared" si="28"/>
        <v>41568.208333333336</v>
      </c>
      <c r="L456">
        <v>1385445600</v>
      </c>
      <c r="M456" s="7">
        <f t="shared" si="31"/>
        <v>41604.25</v>
      </c>
      <c r="N456" t="b">
        <v>0</v>
      </c>
      <c r="O456" t="b">
        <v>1</v>
      </c>
      <c r="P456" t="s">
        <v>53</v>
      </c>
      <c r="Q456" s="4">
        <f t="shared" si="29"/>
        <v>44.074999999999996</v>
      </c>
      <c r="R456" s="5">
        <f t="shared" si="30"/>
        <v>45.205128205128204</v>
      </c>
      <c r="S456" t="s">
        <v>2038</v>
      </c>
      <c r="T456" t="s">
        <v>2041</v>
      </c>
    </row>
    <row r="457" spans="1:20" ht="17" x14ac:dyDescent="0.2">
      <c r="A457">
        <v>455</v>
      </c>
      <c r="B457" t="s">
        <v>958</v>
      </c>
      <c r="C457" s="2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 s="7">
        <f t="shared" si="28"/>
        <v>40809.208333333336</v>
      </c>
      <c r="L457">
        <v>1318741200</v>
      </c>
      <c r="M457" s="7">
        <f t="shared" si="31"/>
        <v>40832.208333333336</v>
      </c>
      <c r="N457" t="b">
        <v>0</v>
      </c>
      <c r="O457" t="b">
        <v>0</v>
      </c>
      <c r="P457" t="s">
        <v>33</v>
      </c>
      <c r="Q457" s="4">
        <f t="shared" si="29"/>
        <v>118.37253218884121</v>
      </c>
      <c r="R457" s="5">
        <f t="shared" si="30"/>
        <v>37.001341561577675</v>
      </c>
      <c r="S457" t="s">
        <v>2036</v>
      </c>
      <c r="T457" t="s">
        <v>2037</v>
      </c>
    </row>
    <row r="458" spans="1:20" ht="34" x14ac:dyDescent="0.2">
      <c r="A458">
        <v>456</v>
      </c>
      <c r="B458" t="s">
        <v>960</v>
      </c>
      <c r="C458" s="2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 s="7">
        <f t="shared" si="28"/>
        <v>43141.25</v>
      </c>
      <c r="L458">
        <v>1518242400</v>
      </c>
      <c r="M458" s="7">
        <f t="shared" si="31"/>
        <v>43141.25</v>
      </c>
      <c r="N458" t="b">
        <v>0</v>
      </c>
      <c r="O458" t="b">
        <v>1</v>
      </c>
      <c r="P458" t="s">
        <v>60</v>
      </c>
      <c r="Q458" s="4">
        <f t="shared" si="29"/>
        <v>104.1243169398907</v>
      </c>
      <c r="R458" s="5">
        <f t="shared" si="30"/>
        <v>94.976947040498445</v>
      </c>
      <c r="S458" t="s">
        <v>2032</v>
      </c>
      <c r="T458" t="s">
        <v>2042</v>
      </c>
    </row>
    <row r="459" spans="1:20" ht="17" x14ac:dyDescent="0.2">
      <c r="A459">
        <v>457</v>
      </c>
      <c r="B459" t="s">
        <v>962</v>
      </c>
      <c r="C459" s="2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 s="7">
        <f t="shared" si="28"/>
        <v>42657.208333333328</v>
      </c>
      <c r="L459">
        <v>1476594000</v>
      </c>
      <c r="M459" s="7">
        <f t="shared" si="31"/>
        <v>42659.208333333328</v>
      </c>
      <c r="N459" t="b">
        <v>0</v>
      </c>
      <c r="O459" t="b">
        <v>0</v>
      </c>
      <c r="P459" t="s">
        <v>33</v>
      </c>
      <c r="Q459" s="4">
        <f t="shared" si="29"/>
        <v>26.640000000000004</v>
      </c>
      <c r="R459" s="5">
        <f t="shared" si="30"/>
        <v>28.956521739130434</v>
      </c>
      <c r="S459" t="s">
        <v>2036</v>
      </c>
      <c r="T459" t="s">
        <v>2037</v>
      </c>
    </row>
    <row r="460" spans="1:20" ht="17" x14ac:dyDescent="0.2">
      <c r="A460">
        <v>458</v>
      </c>
      <c r="B460" t="s">
        <v>964</v>
      </c>
      <c r="C460" s="2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 s="7">
        <f t="shared" si="28"/>
        <v>40265.208333333336</v>
      </c>
      <c r="L460">
        <v>1273554000</v>
      </c>
      <c r="M460" s="7">
        <f t="shared" si="31"/>
        <v>40309.208333333336</v>
      </c>
      <c r="N460" t="b">
        <v>0</v>
      </c>
      <c r="O460" t="b">
        <v>0</v>
      </c>
      <c r="P460" t="s">
        <v>33</v>
      </c>
      <c r="Q460" s="4">
        <f t="shared" si="29"/>
        <v>351.20118343195264</v>
      </c>
      <c r="R460" s="5">
        <f t="shared" si="30"/>
        <v>55.993396226415094</v>
      </c>
      <c r="S460" t="s">
        <v>2036</v>
      </c>
      <c r="T460" t="s">
        <v>2037</v>
      </c>
    </row>
    <row r="461" spans="1:20" ht="17" x14ac:dyDescent="0.2">
      <c r="A461">
        <v>459</v>
      </c>
      <c r="B461" t="s">
        <v>966</v>
      </c>
      <c r="C461" s="2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 s="7">
        <f t="shared" si="28"/>
        <v>42001.25</v>
      </c>
      <c r="L461">
        <v>1421906400</v>
      </c>
      <c r="M461" s="7">
        <f t="shared" si="31"/>
        <v>42026.25</v>
      </c>
      <c r="N461" t="b">
        <v>0</v>
      </c>
      <c r="O461" t="b">
        <v>0</v>
      </c>
      <c r="P461" t="s">
        <v>42</v>
      </c>
      <c r="Q461" s="4">
        <f t="shared" si="29"/>
        <v>90.063492063492063</v>
      </c>
      <c r="R461" s="5">
        <f t="shared" si="30"/>
        <v>54.038095238095238</v>
      </c>
      <c r="S461" t="s">
        <v>2038</v>
      </c>
      <c r="T461" t="s">
        <v>2039</v>
      </c>
    </row>
    <row r="462" spans="1:20" ht="17" x14ac:dyDescent="0.2">
      <c r="A462">
        <v>460</v>
      </c>
      <c r="B462" t="s">
        <v>968</v>
      </c>
      <c r="C462" s="2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 s="7">
        <f t="shared" si="28"/>
        <v>40399.208333333336</v>
      </c>
      <c r="L462">
        <v>1281589200</v>
      </c>
      <c r="M462" s="7">
        <f t="shared" si="31"/>
        <v>40402.208333333336</v>
      </c>
      <c r="N462" t="b">
        <v>0</v>
      </c>
      <c r="O462" t="b">
        <v>0</v>
      </c>
      <c r="P462" t="s">
        <v>33</v>
      </c>
      <c r="Q462" s="4">
        <f t="shared" si="29"/>
        <v>171.625</v>
      </c>
      <c r="R462" s="5">
        <f t="shared" si="30"/>
        <v>82.38</v>
      </c>
      <c r="S462" t="s">
        <v>2036</v>
      </c>
      <c r="T462" t="s">
        <v>2037</v>
      </c>
    </row>
    <row r="463" spans="1:20" ht="17" x14ac:dyDescent="0.2">
      <c r="A463">
        <v>461</v>
      </c>
      <c r="B463" t="s">
        <v>970</v>
      </c>
      <c r="C463" s="2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 s="7">
        <f t="shared" si="28"/>
        <v>41757.208333333336</v>
      </c>
      <c r="L463">
        <v>1400389200</v>
      </c>
      <c r="M463" s="7">
        <f t="shared" si="31"/>
        <v>41777.208333333336</v>
      </c>
      <c r="N463" t="b">
        <v>0</v>
      </c>
      <c r="O463" t="b">
        <v>0</v>
      </c>
      <c r="P463" t="s">
        <v>53</v>
      </c>
      <c r="Q463" s="4">
        <f t="shared" si="29"/>
        <v>141.04655870445345</v>
      </c>
      <c r="R463" s="5">
        <f t="shared" si="30"/>
        <v>66.997115384615384</v>
      </c>
      <c r="S463" t="s">
        <v>2038</v>
      </c>
      <c r="T463" t="s">
        <v>2041</v>
      </c>
    </row>
    <row r="464" spans="1:20" ht="17" x14ac:dyDescent="0.2">
      <c r="A464">
        <v>462</v>
      </c>
      <c r="B464" t="s">
        <v>972</v>
      </c>
      <c r="C464" s="2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 s="7">
        <f t="shared" si="28"/>
        <v>41304.25</v>
      </c>
      <c r="L464">
        <v>1362808800</v>
      </c>
      <c r="M464" s="7">
        <f t="shared" si="31"/>
        <v>41342.25</v>
      </c>
      <c r="N464" t="b">
        <v>0</v>
      </c>
      <c r="O464" t="b">
        <v>0</v>
      </c>
      <c r="P464" t="s">
        <v>292</v>
      </c>
      <c r="Q464" s="4">
        <f t="shared" si="29"/>
        <v>30.57944915254237</v>
      </c>
      <c r="R464" s="5">
        <f t="shared" si="30"/>
        <v>107.91401869158878</v>
      </c>
      <c r="S464" t="s">
        <v>2047</v>
      </c>
      <c r="T464" t="s">
        <v>2058</v>
      </c>
    </row>
    <row r="465" spans="1:20" ht="34" x14ac:dyDescent="0.2">
      <c r="A465">
        <v>463</v>
      </c>
      <c r="B465" t="s">
        <v>974</v>
      </c>
      <c r="C465" s="2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 s="7">
        <f t="shared" si="28"/>
        <v>41639.25</v>
      </c>
      <c r="L465">
        <v>1388815200</v>
      </c>
      <c r="M465" s="7">
        <f t="shared" si="31"/>
        <v>41643.25</v>
      </c>
      <c r="N465" t="b">
        <v>0</v>
      </c>
      <c r="O465" t="b">
        <v>0</v>
      </c>
      <c r="P465" t="s">
        <v>71</v>
      </c>
      <c r="Q465" s="4">
        <f t="shared" si="29"/>
        <v>108.16455696202532</v>
      </c>
      <c r="R465" s="5">
        <f t="shared" si="30"/>
        <v>69.009501187648453</v>
      </c>
      <c r="S465" t="s">
        <v>2038</v>
      </c>
      <c r="T465" t="s">
        <v>2046</v>
      </c>
    </row>
    <row r="466" spans="1:20" ht="17" x14ac:dyDescent="0.2">
      <c r="A466">
        <v>464</v>
      </c>
      <c r="B466" t="s">
        <v>976</v>
      </c>
      <c r="C466" s="2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 s="7">
        <f t="shared" si="28"/>
        <v>43142.25</v>
      </c>
      <c r="L466">
        <v>1519538400</v>
      </c>
      <c r="M466" s="7">
        <f t="shared" si="31"/>
        <v>43156.25</v>
      </c>
      <c r="N466" t="b">
        <v>0</v>
      </c>
      <c r="O466" t="b">
        <v>0</v>
      </c>
      <c r="P466" t="s">
        <v>33</v>
      </c>
      <c r="Q466" s="4">
        <f t="shared" si="29"/>
        <v>133.45505617977528</v>
      </c>
      <c r="R466" s="5">
        <f t="shared" si="30"/>
        <v>39.006568144499177</v>
      </c>
      <c r="S466" t="s">
        <v>2036</v>
      </c>
      <c r="T466" t="s">
        <v>2037</v>
      </c>
    </row>
    <row r="467" spans="1:20" ht="17" x14ac:dyDescent="0.2">
      <c r="A467">
        <v>465</v>
      </c>
      <c r="B467" t="s">
        <v>978</v>
      </c>
      <c r="C467" s="2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 s="7">
        <f t="shared" si="28"/>
        <v>43127.25</v>
      </c>
      <c r="L467">
        <v>1517810400</v>
      </c>
      <c r="M467" s="7">
        <f t="shared" si="31"/>
        <v>43136.25</v>
      </c>
      <c r="N467" t="b">
        <v>0</v>
      </c>
      <c r="O467" t="b">
        <v>0</v>
      </c>
      <c r="P467" t="s">
        <v>206</v>
      </c>
      <c r="Q467" s="4">
        <f t="shared" si="29"/>
        <v>187.85106382978722</v>
      </c>
      <c r="R467" s="5">
        <f t="shared" si="30"/>
        <v>110.3625</v>
      </c>
      <c r="S467" t="s">
        <v>2044</v>
      </c>
      <c r="T467" t="s">
        <v>2056</v>
      </c>
    </row>
    <row r="468" spans="1:20" ht="17" x14ac:dyDescent="0.2">
      <c r="A468">
        <v>466</v>
      </c>
      <c r="B468" t="s">
        <v>980</v>
      </c>
      <c r="C468" s="2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 s="7">
        <f t="shared" si="28"/>
        <v>41409.208333333336</v>
      </c>
      <c r="L468">
        <v>1370581200</v>
      </c>
      <c r="M468" s="7">
        <f t="shared" si="31"/>
        <v>41432.208333333336</v>
      </c>
      <c r="N468" t="b">
        <v>0</v>
      </c>
      <c r="O468" t="b">
        <v>1</v>
      </c>
      <c r="P468" t="s">
        <v>65</v>
      </c>
      <c r="Q468" s="4">
        <f t="shared" si="29"/>
        <v>332</v>
      </c>
      <c r="R468" s="5">
        <f t="shared" si="30"/>
        <v>94.857142857142861</v>
      </c>
      <c r="S468" t="s">
        <v>2034</v>
      </c>
      <c r="T468" t="s">
        <v>2043</v>
      </c>
    </row>
    <row r="469" spans="1:20" ht="34" x14ac:dyDescent="0.2">
      <c r="A469">
        <v>467</v>
      </c>
      <c r="B469" t="s">
        <v>982</v>
      </c>
      <c r="C469" s="2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 s="7">
        <f t="shared" si="28"/>
        <v>42331.25</v>
      </c>
      <c r="L469">
        <v>1448863200</v>
      </c>
      <c r="M469" s="7">
        <f t="shared" si="31"/>
        <v>42338.25</v>
      </c>
      <c r="N469" t="b">
        <v>0</v>
      </c>
      <c r="O469" t="b">
        <v>1</v>
      </c>
      <c r="P469" t="s">
        <v>28</v>
      </c>
      <c r="Q469" s="4">
        <f t="shared" si="29"/>
        <v>575.21428571428578</v>
      </c>
      <c r="R469" s="5">
        <f t="shared" si="30"/>
        <v>57.935251798561154</v>
      </c>
      <c r="S469" t="s">
        <v>2034</v>
      </c>
      <c r="T469" t="s">
        <v>2035</v>
      </c>
    </row>
    <row r="470" spans="1:20" ht="17" x14ac:dyDescent="0.2">
      <c r="A470">
        <v>468</v>
      </c>
      <c r="B470" t="s">
        <v>984</v>
      </c>
      <c r="C470" s="2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 s="7">
        <f t="shared" si="28"/>
        <v>43569.208333333328</v>
      </c>
      <c r="L470">
        <v>1556600400</v>
      </c>
      <c r="M470" s="7">
        <f t="shared" si="31"/>
        <v>43585.208333333328</v>
      </c>
      <c r="N470" t="b">
        <v>0</v>
      </c>
      <c r="O470" t="b">
        <v>0</v>
      </c>
      <c r="P470" t="s">
        <v>33</v>
      </c>
      <c r="Q470" s="4">
        <f t="shared" si="29"/>
        <v>40.5</v>
      </c>
      <c r="R470" s="5">
        <f t="shared" si="30"/>
        <v>101.25</v>
      </c>
      <c r="S470" t="s">
        <v>2036</v>
      </c>
      <c r="T470" t="s">
        <v>2037</v>
      </c>
    </row>
    <row r="471" spans="1:20" ht="17" x14ac:dyDescent="0.2">
      <c r="A471">
        <v>469</v>
      </c>
      <c r="B471" t="s">
        <v>986</v>
      </c>
      <c r="C471" s="2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 s="7">
        <f t="shared" si="28"/>
        <v>42142.208333333328</v>
      </c>
      <c r="L471">
        <v>1432098000</v>
      </c>
      <c r="M471" s="7">
        <f t="shared" si="31"/>
        <v>42144.208333333328</v>
      </c>
      <c r="N471" t="b">
        <v>0</v>
      </c>
      <c r="O471" t="b">
        <v>0</v>
      </c>
      <c r="P471" t="s">
        <v>53</v>
      </c>
      <c r="Q471" s="4">
        <f t="shared" si="29"/>
        <v>184.42857142857144</v>
      </c>
      <c r="R471" s="5">
        <f t="shared" si="30"/>
        <v>64.95597484276729</v>
      </c>
      <c r="S471" t="s">
        <v>2038</v>
      </c>
      <c r="T471" t="s">
        <v>2041</v>
      </c>
    </row>
    <row r="472" spans="1:20" ht="17" x14ac:dyDescent="0.2">
      <c r="A472">
        <v>470</v>
      </c>
      <c r="B472" t="s">
        <v>988</v>
      </c>
      <c r="C472" s="2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 s="7">
        <f t="shared" si="28"/>
        <v>42716.25</v>
      </c>
      <c r="L472">
        <v>1482127200</v>
      </c>
      <c r="M472" s="7">
        <f t="shared" si="31"/>
        <v>42723.25</v>
      </c>
      <c r="N472" t="b">
        <v>0</v>
      </c>
      <c r="O472" t="b">
        <v>0</v>
      </c>
      <c r="P472" t="s">
        <v>65</v>
      </c>
      <c r="Q472" s="4">
        <f t="shared" si="29"/>
        <v>285.80555555555554</v>
      </c>
      <c r="R472" s="5">
        <f t="shared" si="30"/>
        <v>27.00524934383202</v>
      </c>
      <c r="S472" t="s">
        <v>2034</v>
      </c>
      <c r="T472" t="s">
        <v>2043</v>
      </c>
    </row>
    <row r="473" spans="1:20" ht="17" x14ac:dyDescent="0.2">
      <c r="A473">
        <v>471</v>
      </c>
      <c r="B473" t="s">
        <v>446</v>
      </c>
      <c r="C473" s="2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 s="7">
        <f t="shared" si="28"/>
        <v>41031.208333333336</v>
      </c>
      <c r="L473">
        <v>1335934800</v>
      </c>
      <c r="M473" s="7">
        <f t="shared" si="31"/>
        <v>41031.208333333336</v>
      </c>
      <c r="N473" t="b">
        <v>0</v>
      </c>
      <c r="O473" t="b">
        <v>1</v>
      </c>
      <c r="P473" t="s">
        <v>17</v>
      </c>
      <c r="Q473" s="3">
        <f t="shared" si="29"/>
        <v>319</v>
      </c>
      <c r="R473" s="5">
        <f t="shared" si="30"/>
        <v>50.97422680412371</v>
      </c>
      <c r="S473" t="s">
        <v>2030</v>
      </c>
      <c r="T473" t="s">
        <v>2031</v>
      </c>
    </row>
    <row r="474" spans="1:20" ht="34" x14ac:dyDescent="0.2">
      <c r="A474">
        <v>472</v>
      </c>
      <c r="B474" t="s">
        <v>991</v>
      </c>
      <c r="C474" s="2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 s="7">
        <f t="shared" si="28"/>
        <v>43535.208333333328</v>
      </c>
      <c r="L474">
        <v>1556946000</v>
      </c>
      <c r="M474" s="7">
        <f t="shared" si="31"/>
        <v>43589.208333333328</v>
      </c>
      <c r="N474" t="b">
        <v>0</v>
      </c>
      <c r="O474" t="b">
        <v>0</v>
      </c>
      <c r="P474" t="s">
        <v>23</v>
      </c>
      <c r="Q474" s="4">
        <f t="shared" si="29"/>
        <v>39.234070221066318</v>
      </c>
      <c r="R474" s="5">
        <f t="shared" si="30"/>
        <v>104.94260869565217</v>
      </c>
      <c r="S474" t="s">
        <v>2032</v>
      </c>
      <c r="T474" t="s">
        <v>2033</v>
      </c>
    </row>
    <row r="475" spans="1:20" ht="17" x14ac:dyDescent="0.2">
      <c r="A475">
        <v>473</v>
      </c>
      <c r="B475" t="s">
        <v>993</v>
      </c>
      <c r="C475" s="2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 s="7">
        <f t="shared" si="28"/>
        <v>43277.208333333328</v>
      </c>
      <c r="L475">
        <v>1530075600</v>
      </c>
      <c r="M475" s="7">
        <f t="shared" si="31"/>
        <v>43278.208333333328</v>
      </c>
      <c r="N475" t="b">
        <v>0</v>
      </c>
      <c r="O475" t="b">
        <v>0</v>
      </c>
      <c r="P475" t="s">
        <v>50</v>
      </c>
      <c r="Q475" s="4">
        <f t="shared" si="29"/>
        <v>178.14000000000001</v>
      </c>
      <c r="R475" s="5">
        <f t="shared" si="30"/>
        <v>84.028301886792448</v>
      </c>
      <c r="S475" t="s">
        <v>2032</v>
      </c>
      <c r="T475" t="s">
        <v>2040</v>
      </c>
    </row>
    <row r="476" spans="1:20" ht="17" x14ac:dyDescent="0.2">
      <c r="A476">
        <v>474</v>
      </c>
      <c r="B476" t="s">
        <v>995</v>
      </c>
      <c r="C476" s="2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 s="7">
        <f t="shared" si="28"/>
        <v>41989.25</v>
      </c>
      <c r="L476">
        <v>1418796000</v>
      </c>
      <c r="M476" s="7">
        <f t="shared" si="31"/>
        <v>41990.25</v>
      </c>
      <c r="N476" t="b">
        <v>0</v>
      </c>
      <c r="O476" t="b">
        <v>0</v>
      </c>
      <c r="P476" t="s">
        <v>269</v>
      </c>
      <c r="Q476" s="4">
        <f t="shared" si="29"/>
        <v>365.15</v>
      </c>
      <c r="R476" s="5">
        <f t="shared" si="30"/>
        <v>102.85915492957747</v>
      </c>
      <c r="S476" t="s">
        <v>2038</v>
      </c>
      <c r="T476" t="s">
        <v>2057</v>
      </c>
    </row>
    <row r="477" spans="1:20" ht="34" x14ac:dyDescent="0.2">
      <c r="A477">
        <v>475</v>
      </c>
      <c r="B477" t="s">
        <v>997</v>
      </c>
      <c r="C477" s="2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 s="7">
        <f t="shared" si="28"/>
        <v>41450.208333333336</v>
      </c>
      <c r="L477">
        <v>1372482000</v>
      </c>
      <c r="M477" s="7">
        <f t="shared" si="31"/>
        <v>41454.208333333336</v>
      </c>
      <c r="N477" t="b">
        <v>0</v>
      </c>
      <c r="O477" t="b">
        <v>1</v>
      </c>
      <c r="P477" t="s">
        <v>206</v>
      </c>
      <c r="Q477" s="4">
        <f t="shared" si="29"/>
        <v>113.94594594594594</v>
      </c>
      <c r="R477" s="5">
        <f t="shared" si="30"/>
        <v>39.962085308056871</v>
      </c>
      <c r="S477" t="s">
        <v>2044</v>
      </c>
      <c r="T477" t="s">
        <v>2056</v>
      </c>
    </row>
    <row r="478" spans="1:20" ht="34" x14ac:dyDescent="0.2">
      <c r="A478">
        <v>476</v>
      </c>
      <c r="B478" t="s">
        <v>999</v>
      </c>
      <c r="C478" s="2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 s="7">
        <f t="shared" si="28"/>
        <v>43322.208333333328</v>
      </c>
      <c r="L478">
        <v>1534395600</v>
      </c>
      <c r="M478" s="7">
        <f t="shared" si="31"/>
        <v>43328.208333333328</v>
      </c>
      <c r="N478" t="b">
        <v>0</v>
      </c>
      <c r="O478" t="b">
        <v>0</v>
      </c>
      <c r="P478" t="s">
        <v>119</v>
      </c>
      <c r="Q478" s="4">
        <f t="shared" si="29"/>
        <v>29.828720626631856</v>
      </c>
      <c r="R478" s="5">
        <f t="shared" si="30"/>
        <v>51.001785714285717</v>
      </c>
      <c r="S478" t="s">
        <v>2044</v>
      </c>
      <c r="T478" t="s">
        <v>2050</v>
      </c>
    </row>
    <row r="479" spans="1:20" ht="17" x14ac:dyDescent="0.2">
      <c r="A479">
        <v>477</v>
      </c>
      <c r="B479" t="s">
        <v>1001</v>
      </c>
      <c r="C479" s="2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 s="7">
        <f t="shared" si="28"/>
        <v>40720.208333333336</v>
      </c>
      <c r="L479">
        <v>1311397200</v>
      </c>
      <c r="M479" s="7">
        <f t="shared" si="31"/>
        <v>40747.208333333336</v>
      </c>
      <c r="N479" t="b">
        <v>0</v>
      </c>
      <c r="O479" t="b">
        <v>0</v>
      </c>
      <c r="P479" t="s">
        <v>474</v>
      </c>
      <c r="Q479" s="4">
        <f t="shared" si="29"/>
        <v>54.270588235294113</v>
      </c>
      <c r="R479" s="5">
        <f t="shared" si="30"/>
        <v>40.823008849557525</v>
      </c>
      <c r="S479" t="s">
        <v>2038</v>
      </c>
      <c r="T479" t="s">
        <v>2060</v>
      </c>
    </row>
    <row r="480" spans="1:20" ht="17" x14ac:dyDescent="0.2">
      <c r="A480">
        <v>478</v>
      </c>
      <c r="B480" t="s">
        <v>1003</v>
      </c>
      <c r="C480" s="2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 s="7">
        <f t="shared" si="28"/>
        <v>42072.208333333328</v>
      </c>
      <c r="L480">
        <v>1426914000</v>
      </c>
      <c r="M480" s="7">
        <f t="shared" si="31"/>
        <v>42084.208333333328</v>
      </c>
      <c r="N480" t="b">
        <v>0</v>
      </c>
      <c r="O480" t="b">
        <v>0</v>
      </c>
      <c r="P480" t="s">
        <v>65</v>
      </c>
      <c r="Q480" s="4">
        <f t="shared" si="29"/>
        <v>236.34156976744185</v>
      </c>
      <c r="R480" s="5">
        <f t="shared" si="30"/>
        <v>58.999637155297535</v>
      </c>
      <c r="S480" t="s">
        <v>2034</v>
      </c>
      <c r="T480" t="s">
        <v>2043</v>
      </c>
    </row>
    <row r="481" spans="1:20" ht="17" x14ac:dyDescent="0.2">
      <c r="A481">
        <v>479</v>
      </c>
      <c r="B481" t="s">
        <v>1005</v>
      </c>
      <c r="C481" s="2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 s="7">
        <f t="shared" si="28"/>
        <v>42945.208333333328</v>
      </c>
      <c r="L481">
        <v>1501477200</v>
      </c>
      <c r="M481" s="7">
        <f t="shared" si="31"/>
        <v>42947.208333333328</v>
      </c>
      <c r="N481" t="b">
        <v>0</v>
      </c>
      <c r="O481" t="b">
        <v>0</v>
      </c>
      <c r="P481" t="s">
        <v>17</v>
      </c>
      <c r="Q481" s="4">
        <f t="shared" si="29"/>
        <v>512.91666666666663</v>
      </c>
      <c r="R481" s="5">
        <f t="shared" si="30"/>
        <v>71.156069364161851</v>
      </c>
      <c r="S481" t="s">
        <v>2030</v>
      </c>
      <c r="T481" t="s">
        <v>2031</v>
      </c>
    </row>
    <row r="482" spans="1:20" ht="17" x14ac:dyDescent="0.2">
      <c r="A482">
        <v>480</v>
      </c>
      <c r="B482" t="s">
        <v>1007</v>
      </c>
      <c r="C482" s="2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 s="7">
        <f t="shared" si="28"/>
        <v>40248.25</v>
      </c>
      <c r="L482">
        <v>1269061200</v>
      </c>
      <c r="M482" s="7">
        <f t="shared" si="31"/>
        <v>40257.208333333336</v>
      </c>
      <c r="N482" t="b">
        <v>0</v>
      </c>
      <c r="O482" t="b">
        <v>1</v>
      </c>
      <c r="P482" t="s">
        <v>122</v>
      </c>
      <c r="Q482" s="4">
        <f t="shared" si="29"/>
        <v>100.65116279069768</v>
      </c>
      <c r="R482" s="5">
        <f t="shared" si="30"/>
        <v>99.494252873563212</v>
      </c>
      <c r="S482" t="s">
        <v>2051</v>
      </c>
      <c r="T482" t="s">
        <v>2052</v>
      </c>
    </row>
    <row r="483" spans="1:20" ht="34" x14ac:dyDescent="0.2">
      <c r="A483">
        <v>481</v>
      </c>
      <c r="B483" t="s">
        <v>1009</v>
      </c>
      <c r="C483" s="2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 s="7">
        <f t="shared" si="28"/>
        <v>41913.208333333336</v>
      </c>
      <c r="L483">
        <v>1415772000</v>
      </c>
      <c r="M483" s="7">
        <f t="shared" si="31"/>
        <v>41955.25</v>
      </c>
      <c r="N483" t="b">
        <v>0</v>
      </c>
      <c r="O483" t="b">
        <v>1</v>
      </c>
      <c r="P483" t="s">
        <v>33</v>
      </c>
      <c r="Q483" s="4">
        <f t="shared" si="29"/>
        <v>81.348423194303152</v>
      </c>
      <c r="R483" s="5">
        <f t="shared" si="30"/>
        <v>103.98634590377114</v>
      </c>
      <c r="S483" t="s">
        <v>2036</v>
      </c>
      <c r="T483" t="s">
        <v>2037</v>
      </c>
    </row>
    <row r="484" spans="1:20" ht="34" x14ac:dyDescent="0.2">
      <c r="A484">
        <v>482</v>
      </c>
      <c r="B484" t="s">
        <v>1011</v>
      </c>
      <c r="C484" s="2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 s="7">
        <f t="shared" si="28"/>
        <v>40963.25</v>
      </c>
      <c r="L484">
        <v>1331013600</v>
      </c>
      <c r="M484" s="7">
        <f t="shared" si="31"/>
        <v>40974.25</v>
      </c>
      <c r="N484" t="b">
        <v>0</v>
      </c>
      <c r="O484" t="b">
        <v>1</v>
      </c>
      <c r="P484" t="s">
        <v>119</v>
      </c>
      <c r="Q484" s="4">
        <f t="shared" si="29"/>
        <v>16.404761904761905</v>
      </c>
      <c r="R484" s="5">
        <f t="shared" si="30"/>
        <v>76.555555555555557</v>
      </c>
      <c r="S484" t="s">
        <v>2044</v>
      </c>
      <c r="T484" t="s">
        <v>2050</v>
      </c>
    </row>
    <row r="485" spans="1:20" ht="17" x14ac:dyDescent="0.2">
      <c r="A485">
        <v>483</v>
      </c>
      <c r="B485" t="s">
        <v>1013</v>
      </c>
      <c r="C485" s="2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 s="7">
        <f t="shared" si="28"/>
        <v>43811.25</v>
      </c>
      <c r="L485">
        <v>1576735200</v>
      </c>
      <c r="M485" s="7">
        <f t="shared" si="31"/>
        <v>43818.25</v>
      </c>
      <c r="N485" t="b">
        <v>0</v>
      </c>
      <c r="O485" t="b">
        <v>0</v>
      </c>
      <c r="P485" t="s">
        <v>33</v>
      </c>
      <c r="Q485" s="4">
        <f t="shared" si="29"/>
        <v>52.774617067833695</v>
      </c>
      <c r="R485" s="5">
        <f t="shared" si="30"/>
        <v>87.068592057761734</v>
      </c>
      <c r="S485" t="s">
        <v>2036</v>
      </c>
      <c r="T485" t="s">
        <v>2037</v>
      </c>
    </row>
    <row r="486" spans="1:20" ht="17" x14ac:dyDescent="0.2">
      <c r="A486">
        <v>484</v>
      </c>
      <c r="B486" t="s">
        <v>1015</v>
      </c>
      <c r="C486" s="2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 s="7">
        <f t="shared" si="28"/>
        <v>41855.208333333336</v>
      </c>
      <c r="L486">
        <v>1411362000</v>
      </c>
      <c r="M486" s="7">
        <f t="shared" si="31"/>
        <v>41904.208333333336</v>
      </c>
      <c r="N486" t="b">
        <v>0</v>
      </c>
      <c r="O486" t="b">
        <v>1</v>
      </c>
      <c r="P486" t="s">
        <v>17</v>
      </c>
      <c r="Q486" s="4">
        <f t="shared" si="29"/>
        <v>260.20608108108109</v>
      </c>
      <c r="R486" s="5">
        <f t="shared" si="30"/>
        <v>48.99554707379135</v>
      </c>
      <c r="S486" t="s">
        <v>2030</v>
      </c>
      <c r="T486" t="s">
        <v>2031</v>
      </c>
    </row>
    <row r="487" spans="1:20" ht="34" x14ac:dyDescent="0.2">
      <c r="A487">
        <v>485</v>
      </c>
      <c r="B487" t="s">
        <v>1017</v>
      </c>
      <c r="C487" s="2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 s="7">
        <f t="shared" si="28"/>
        <v>43626.208333333328</v>
      </c>
      <c r="L487">
        <v>1563685200</v>
      </c>
      <c r="M487" s="7">
        <f t="shared" si="31"/>
        <v>43667.208333333328</v>
      </c>
      <c r="N487" t="b">
        <v>0</v>
      </c>
      <c r="O487" t="b">
        <v>0</v>
      </c>
      <c r="P487" t="s">
        <v>33</v>
      </c>
      <c r="Q487" s="4">
        <f t="shared" si="29"/>
        <v>30.73289183222958</v>
      </c>
      <c r="R487" s="5">
        <f t="shared" si="30"/>
        <v>42.969135802469133</v>
      </c>
      <c r="S487" t="s">
        <v>2036</v>
      </c>
      <c r="T487" t="s">
        <v>2037</v>
      </c>
    </row>
    <row r="488" spans="1:20" ht="34" x14ac:dyDescent="0.2">
      <c r="A488">
        <v>486</v>
      </c>
      <c r="B488" t="s">
        <v>1019</v>
      </c>
      <c r="C488" s="2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 s="7">
        <f t="shared" si="28"/>
        <v>43168.25</v>
      </c>
      <c r="L488">
        <v>1521867600</v>
      </c>
      <c r="M488" s="7">
        <f t="shared" si="31"/>
        <v>43183.208333333328</v>
      </c>
      <c r="N488" t="b">
        <v>0</v>
      </c>
      <c r="O488" t="b">
        <v>1</v>
      </c>
      <c r="P488" t="s">
        <v>206</v>
      </c>
      <c r="Q488" s="4">
        <f t="shared" si="29"/>
        <v>13.5</v>
      </c>
      <c r="R488" s="5">
        <f t="shared" si="30"/>
        <v>33.428571428571431</v>
      </c>
      <c r="S488" t="s">
        <v>2044</v>
      </c>
      <c r="T488" t="s">
        <v>2056</v>
      </c>
    </row>
    <row r="489" spans="1:20" ht="17" x14ac:dyDescent="0.2">
      <c r="A489">
        <v>487</v>
      </c>
      <c r="B489" t="s">
        <v>1021</v>
      </c>
      <c r="C489" s="2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 s="7">
        <f t="shared" si="28"/>
        <v>42845.208333333328</v>
      </c>
      <c r="L489">
        <v>1495515600</v>
      </c>
      <c r="M489" s="7">
        <f t="shared" si="31"/>
        <v>42878.208333333328</v>
      </c>
      <c r="N489" t="b">
        <v>0</v>
      </c>
      <c r="O489" t="b">
        <v>0</v>
      </c>
      <c r="P489" t="s">
        <v>33</v>
      </c>
      <c r="Q489" s="4">
        <f t="shared" si="29"/>
        <v>178.62556663644605</v>
      </c>
      <c r="R489" s="5">
        <f t="shared" si="30"/>
        <v>83.982949701619773</v>
      </c>
      <c r="S489" t="s">
        <v>2036</v>
      </c>
      <c r="T489" t="s">
        <v>2037</v>
      </c>
    </row>
    <row r="490" spans="1:20" ht="17" x14ac:dyDescent="0.2">
      <c r="A490">
        <v>488</v>
      </c>
      <c r="B490" t="s">
        <v>1023</v>
      </c>
      <c r="C490" s="2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 s="7">
        <f t="shared" si="28"/>
        <v>42403.25</v>
      </c>
      <c r="L490">
        <v>1455948000</v>
      </c>
      <c r="M490" s="7">
        <f t="shared" si="31"/>
        <v>42420.25</v>
      </c>
      <c r="N490" t="b">
        <v>0</v>
      </c>
      <c r="O490" t="b">
        <v>0</v>
      </c>
      <c r="P490" t="s">
        <v>33</v>
      </c>
      <c r="Q490" s="4">
        <f t="shared" si="29"/>
        <v>220.0566037735849</v>
      </c>
      <c r="R490" s="5">
        <f t="shared" si="30"/>
        <v>101.41739130434783</v>
      </c>
      <c r="S490" t="s">
        <v>2036</v>
      </c>
      <c r="T490" t="s">
        <v>2037</v>
      </c>
    </row>
    <row r="491" spans="1:20" ht="17" x14ac:dyDescent="0.2">
      <c r="A491">
        <v>489</v>
      </c>
      <c r="B491" t="s">
        <v>1025</v>
      </c>
      <c r="C491" s="2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 s="7">
        <f t="shared" si="28"/>
        <v>40406.208333333336</v>
      </c>
      <c r="L491">
        <v>1282366800</v>
      </c>
      <c r="M491" s="7">
        <f t="shared" si="31"/>
        <v>40411.208333333336</v>
      </c>
      <c r="N491" t="b">
        <v>0</v>
      </c>
      <c r="O491" t="b">
        <v>0</v>
      </c>
      <c r="P491" t="s">
        <v>65</v>
      </c>
      <c r="Q491" s="4">
        <f t="shared" si="29"/>
        <v>101.5108695652174</v>
      </c>
      <c r="R491" s="5">
        <f t="shared" si="30"/>
        <v>109.87058823529412</v>
      </c>
      <c r="S491" t="s">
        <v>2034</v>
      </c>
      <c r="T491" t="s">
        <v>2043</v>
      </c>
    </row>
    <row r="492" spans="1:20" ht="17" x14ac:dyDescent="0.2">
      <c r="A492">
        <v>490</v>
      </c>
      <c r="B492" t="s">
        <v>1027</v>
      </c>
      <c r="C492" s="2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 s="7">
        <f t="shared" si="28"/>
        <v>43786.25</v>
      </c>
      <c r="L492">
        <v>1574575200</v>
      </c>
      <c r="M492" s="7">
        <f t="shared" si="31"/>
        <v>43793.25</v>
      </c>
      <c r="N492" t="b">
        <v>0</v>
      </c>
      <c r="O492" t="b">
        <v>0</v>
      </c>
      <c r="P492" t="s">
        <v>1029</v>
      </c>
      <c r="Q492" s="4">
        <f t="shared" si="29"/>
        <v>191.5</v>
      </c>
      <c r="R492" s="5">
        <f t="shared" si="30"/>
        <v>31.916666666666668</v>
      </c>
      <c r="S492" t="s">
        <v>2061</v>
      </c>
      <c r="T492" t="s">
        <v>2062</v>
      </c>
    </row>
    <row r="493" spans="1:20" ht="34" x14ac:dyDescent="0.2">
      <c r="A493">
        <v>491</v>
      </c>
      <c r="B493" t="s">
        <v>1030</v>
      </c>
      <c r="C493" s="2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 s="7">
        <f t="shared" si="28"/>
        <v>41456.208333333336</v>
      </c>
      <c r="L493">
        <v>1374901200</v>
      </c>
      <c r="M493" s="7">
        <f t="shared" si="31"/>
        <v>41482.208333333336</v>
      </c>
      <c r="N493" t="b">
        <v>0</v>
      </c>
      <c r="O493" t="b">
        <v>1</v>
      </c>
      <c r="P493" t="s">
        <v>17</v>
      </c>
      <c r="Q493" s="4">
        <f t="shared" si="29"/>
        <v>305.34683098591546</v>
      </c>
      <c r="R493" s="5">
        <f t="shared" si="30"/>
        <v>70.993450675399103</v>
      </c>
      <c r="S493" t="s">
        <v>2030</v>
      </c>
      <c r="T493" t="s">
        <v>2031</v>
      </c>
    </row>
    <row r="494" spans="1:20" ht="17" x14ac:dyDescent="0.2">
      <c r="A494">
        <v>492</v>
      </c>
      <c r="B494" t="s">
        <v>1032</v>
      </c>
      <c r="C494" s="2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 s="7">
        <f t="shared" si="28"/>
        <v>40336.208333333336</v>
      </c>
      <c r="L494">
        <v>1278910800</v>
      </c>
      <c r="M494" s="7">
        <f t="shared" si="31"/>
        <v>40371.208333333336</v>
      </c>
      <c r="N494" t="b">
        <v>1</v>
      </c>
      <c r="O494" t="b">
        <v>1</v>
      </c>
      <c r="P494" t="s">
        <v>100</v>
      </c>
      <c r="Q494" s="4">
        <f t="shared" si="29"/>
        <v>23.995287958115181</v>
      </c>
      <c r="R494" s="5">
        <f t="shared" si="30"/>
        <v>77.026890756302521</v>
      </c>
      <c r="S494" t="s">
        <v>2038</v>
      </c>
      <c r="T494" t="s">
        <v>2049</v>
      </c>
    </row>
    <row r="495" spans="1:20" ht="17" x14ac:dyDescent="0.2">
      <c r="A495">
        <v>493</v>
      </c>
      <c r="B495" t="s">
        <v>1034</v>
      </c>
      <c r="C495" s="2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 s="7">
        <f t="shared" si="28"/>
        <v>43645.208333333328</v>
      </c>
      <c r="L495">
        <v>1562907600</v>
      </c>
      <c r="M495" s="7">
        <f t="shared" si="31"/>
        <v>43658.208333333328</v>
      </c>
      <c r="N495" t="b">
        <v>0</v>
      </c>
      <c r="O495" t="b">
        <v>0</v>
      </c>
      <c r="P495" t="s">
        <v>122</v>
      </c>
      <c r="Q495" s="4">
        <f t="shared" si="29"/>
        <v>723.77777777777771</v>
      </c>
      <c r="R495" s="5">
        <f t="shared" si="30"/>
        <v>101.78125</v>
      </c>
      <c r="S495" t="s">
        <v>2051</v>
      </c>
      <c r="T495" t="s">
        <v>2052</v>
      </c>
    </row>
    <row r="496" spans="1:20" ht="17" x14ac:dyDescent="0.2">
      <c r="A496">
        <v>494</v>
      </c>
      <c r="B496" t="s">
        <v>1036</v>
      </c>
      <c r="C496" s="2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 s="7">
        <f t="shared" si="28"/>
        <v>40990.208333333336</v>
      </c>
      <c r="L496">
        <v>1332478800</v>
      </c>
      <c r="M496" s="7">
        <f t="shared" si="31"/>
        <v>40991.208333333336</v>
      </c>
      <c r="N496" t="b">
        <v>0</v>
      </c>
      <c r="O496" t="b">
        <v>0</v>
      </c>
      <c r="P496" t="s">
        <v>65</v>
      </c>
      <c r="Q496" s="4">
        <f t="shared" si="29"/>
        <v>547.36</v>
      </c>
      <c r="R496" s="5">
        <f t="shared" si="30"/>
        <v>51.059701492537314</v>
      </c>
      <c r="S496" t="s">
        <v>2034</v>
      </c>
      <c r="T496" t="s">
        <v>2043</v>
      </c>
    </row>
    <row r="497" spans="1:20" ht="17" x14ac:dyDescent="0.2">
      <c r="A497">
        <v>495</v>
      </c>
      <c r="B497" t="s">
        <v>1038</v>
      </c>
      <c r="C497" s="2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 s="7">
        <f t="shared" si="28"/>
        <v>41800.208333333336</v>
      </c>
      <c r="L497">
        <v>1402722000</v>
      </c>
      <c r="M497" s="7">
        <f t="shared" si="31"/>
        <v>41804.208333333336</v>
      </c>
      <c r="N497" t="b">
        <v>0</v>
      </c>
      <c r="O497" t="b">
        <v>0</v>
      </c>
      <c r="P497" t="s">
        <v>33</v>
      </c>
      <c r="Q497" s="4">
        <f t="shared" si="29"/>
        <v>414.49999999999994</v>
      </c>
      <c r="R497" s="5">
        <f t="shared" si="30"/>
        <v>68.02051282051282</v>
      </c>
      <c r="S497" t="s">
        <v>2036</v>
      </c>
      <c r="T497" t="s">
        <v>2037</v>
      </c>
    </row>
    <row r="498" spans="1:20" ht="17" x14ac:dyDescent="0.2">
      <c r="A498">
        <v>496</v>
      </c>
      <c r="B498" t="s">
        <v>1040</v>
      </c>
      <c r="C498" s="2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 s="7">
        <f t="shared" si="28"/>
        <v>42876.208333333328</v>
      </c>
      <c r="L498">
        <v>1496811600</v>
      </c>
      <c r="M498" s="7">
        <f t="shared" si="31"/>
        <v>42893.208333333328</v>
      </c>
      <c r="N498" t="b">
        <v>0</v>
      </c>
      <c r="O498" t="b">
        <v>0</v>
      </c>
      <c r="P498" t="s">
        <v>71</v>
      </c>
      <c r="Q498" s="4">
        <f t="shared" si="29"/>
        <v>0.90696409140369971</v>
      </c>
      <c r="R498" s="5">
        <f t="shared" si="30"/>
        <v>30.87037037037037</v>
      </c>
      <c r="S498" t="s">
        <v>2038</v>
      </c>
      <c r="T498" t="s">
        <v>2046</v>
      </c>
    </row>
    <row r="499" spans="1:20" ht="17" x14ac:dyDescent="0.2">
      <c r="A499">
        <v>497</v>
      </c>
      <c r="B499" t="s">
        <v>1042</v>
      </c>
      <c r="C499" s="2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 s="7">
        <f t="shared" si="28"/>
        <v>42724.25</v>
      </c>
      <c r="L499">
        <v>1482213600</v>
      </c>
      <c r="M499" s="7">
        <f t="shared" si="31"/>
        <v>42724.25</v>
      </c>
      <c r="N499" t="b">
        <v>0</v>
      </c>
      <c r="O499" t="b">
        <v>1</v>
      </c>
      <c r="P499" t="s">
        <v>65</v>
      </c>
      <c r="Q499" s="4">
        <f t="shared" si="29"/>
        <v>34.173469387755098</v>
      </c>
      <c r="R499" s="5">
        <f t="shared" si="30"/>
        <v>27.908333333333335</v>
      </c>
      <c r="S499" t="s">
        <v>2034</v>
      </c>
      <c r="T499" t="s">
        <v>2043</v>
      </c>
    </row>
    <row r="500" spans="1:20" ht="17" x14ac:dyDescent="0.2">
      <c r="A500">
        <v>498</v>
      </c>
      <c r="B500" t="s">
        <v>1044</v>
      </c>
      <c r="C500" s="2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 s="7">
        <f t="shared" si="28"/>
        <v>42005.25</v>
      </c>
      <c r="L500">
        <v>1420264800</v>
      </c>
      <c r="M500" s="7">
        <f t="shared" si="31"/>
        <v>42007.25</v>
      </c>
      <c r="N500" t="b">
        <v>0</v>
      </c>
      <c r="O500" t="b">
        <v>0</v>
      </c>
      <c r="P500" t="s">
        <v>28</v>
      </c>
      <c r="Q500" s="4">
        <f t="shared" si="29"/>
        <v>23.948810754912099</v>
      </c>
      <c r="R500" s="5">
        <f t="shared" si="30"/>
        <v>79.994818652849744</v>
      </c>
      <c r="S500" t="s">
        <v>2034</v>
      </c>
      <c r="T500" t="s">
        <v>2035</v>
      </c>
    </row>
    <row r="501" spans="1:20" ht="34" x14ac:dyDescent="0.2">
      <c r="A501">
        <v>499</v>
      </c>
      <c r="B501" t="s">
        <v>1046</v>
      </c>
      <c r="C501" s="2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 s="7">
        <f t="shared" si="28"/>
        <v>42444.208333333328</v>
      </c>
      <c r="L501">
        <v>1458450000</v>
      </c>
      <c r="M501" s="7">
        <f t="shared" si="31"/>
        <v>42449.208333333328</v>
      </c>
      <c r="N501" t="b">
        <v>0</v>
      </c>
      <c r="O501" t="b">
        <v>1</v>
      </c>
      <c r="P501" t="s">
        <v>42</v>
      </c>
      <c r="Q501" s="4">
        <f t="shared" si="29"/>
        <v>48.072649572649574</v>
      </c>
      <c r="R501" s="5">
        <f t="shared" si="30"/>
        <v>38.003378378378379</v>
      </c>
      <c r="S501" t="s">
        <v>2038</v>
      </c>
      <c r="T501" t="s">
        <v>2039</v>
      </c>
    </row>
    <row r="502" spans="1:20" ht="17" x14ac:dyDescent="0.2">
      <c r="A502">
        <v>500</v>
      </c>
      <c r="B502" t="s">
        <v>1048</v>
      </c>
      <c r="C502" s="2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 s="7">
        <f t="shared" si="28"/>
        <v>41395.208333333336</v>
      </c>
      <c r="L502">
        <v>1369803600</v>
      </c>
      <c r="M502" s="7">
        <f t="shared" si="31"/>
        <v>41423.208333333336</v>
      </c>
      <c r="N502" t="b">
        <v>0</v>
      </c>
      <c r="O502" t="b">
        <v>1</v>
      </c>
      <c r="P502" t="s">
        <v>33</v>
      </c>
      <c r="Q502" s="4">
        <f t="shared" si="29"/>
        <v>0</v>
      </c>
      <c r="R502" s="5">
        <f t="shared" si="30"/>
        <v>0</v>
      </c>
      <c r="S502" t="s">
        <v>2036</v>
      </c>
      <c r="T502" t="s">
        <v>2037</v>
      </c>
    </row>
    <row r="503" spans="1:20" ht="17" x14ac:dyDescent="0.2">
      <c r="A503">
        <v>501</v>
      </c>
      <c r="B503" t="s">
        <v>1050</v>
      </c>
      <c r="C503" s="2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 s="7">
        <f t="shared" si="28"/>
        <v>41345.208333333336</v>
      </c>
      <c r="L503">
        <v>1363237200</v>
      </c>
      <c r="M503" s="7">
        <f t="shared" si="31"/>
        <v>41347.208333333336</v>
      </c>
      <c r="N503" t="b">
        <v>0</v>
      </c>
      <c r="O503" t="b">
        <v>0</v>
      </c>
      <c r="P503" t="s">
        <v>42</v>
      </c>
      <c r="Q503" s="4">
        <f t="shared" si="29"/>
        <v>70.145182291666657</v>
      </c>
      <c r="R503" s="5">
        <f t="shared" si="30"/>
        <v>59.990534521158132</v>
      </c>
      <c r="S503" t="s">
        <v>2038</v>
      </c>
      <c r="T503" t="s">
        <v>2039</v>
      </c>
    </row>
    <row r="504" spans="1:20" ht="17" x14ac:dyDescent="0.2">
      <c r="A504">
        <v>502</v>
      </c>
      <c r="B504" t="s">
        <v>477</v>
      </c>
      <c r="C504" s="2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 s="7">
        <f t="shared" si="28"/>
        <v>41117.208333333336</v>
      </c>
      <c r="L504">
        <v>1345870800</v>
      </c>
      <c r="M504" s="7">
        <f t="shared" si="31"/>
        <v>41146.208333333336</v>
      </c>
      <c r="N504" t="b">
        <v>0</v>
      </c>
      <c r="O504" t="b">
        <v>1</v>
      </c>
      <c r="P504" t="s">
        <v>89</v>
      </c>
      <c r="Q504" s="4">
        <f t="shared" si="29"/>
        <v>529.92307692307691</v>
      </c>
      <c r="R504" s="5">
        <f t="shared" si="30"/>
        <v>37.037634408602152</v>
      </c>
      <c r="S504" t="s">
        <v>2047</v>
      </c>
      <c r="T504" t="s">
        <v>2048</v>
      </c>
    </row>
    <row r="505" spans="1:20" ht="34" x14ac:dyDescent="0.2">
      <c r="A505">
        <v>503</v>
      </c>
      <c r="B505" t="s">
        <v>1053</v>
      </c>
      <c r="C505" s="2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 s="7">
        <f t="shared" si="28"/>
        <v>42186.208333333328</v>
      </c>
      <c r="L505">
        <v>1437454800</v>
      </c>
      <c r="M505" s="7">
        <f t="shared" si="31"/>
        <v>42206.208333333328</v>
      </c>
      <c r="N505" t="b">
        <v>0</v>
      </c>
      <c r="O505" t="b">
        <v>0</v>
      </c>
      <c r="P505" t="s">
        <v>53</v>
      </c>
      <c r="Q505" s="4">
        <f t="shared" si="29"/>
        <v>180.32549019607845</v>
      </c>
      <c r="R505" s="5">
        <f t="shared" si="30"/>
        <v>99.963043478260872</v>
      </c>
      <c r="S505" t="s">
        <v>2038</v>
      </c>
      <c r="T505" t="s">
        <v>2041</v>
      </c>
    </row>
    <row r="506" spans="1:20" ht="17" x14ac:dyDescent="0.2">
      <c r="A506">
        <v>504</v>
      </c>
      <c r="B506" t="s">
        <v>1055</v>
      </c>
      <c r="C506" s="2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 s="7">
        <f t="shared" si="28"/>
        <v>42142.208333333328</v>
      </c>
      <c r="L506">
        <v>1432011600</v>
      </c>
      <c r="M506" s="7">
        <f t="shared" si="31"/>
        <v>42143.208333333328</v>
      </c>
      <c r="N506" t="b">
        <v>0</v>
      </c>
      <c r="O506" t="b">
        <v>0</v>
      </c>
      <c r="P506" t="s">
        <v>23</v>
      </c>
      <c r="Q506" s="4">
        <f t="shared" si="29"/>
        <v>92.320000000000007</v>
      </c>
      <c r="R506" s="5">
        <f t="shared" si="30"/>
        <v>111.6774193548387</v>
      </c>
      <c r="S506" t="s">
        <v>2032</v>
      </c>
      <c r="T506" t="s">
        <v>2033</v>
      </c>
    </row>
    <row r="507" spans="1:20" ht="17" x14ac:dyDescent="0.2">
      <c r="A507">
        <v>505</v>
      </c>
      <c r="B507" t="s">
        <v>1057</v>
      </c>
      <c r="C507" s="2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 s="7">
        <f t="shared" si="28"/>
        <v>41341.25</v>
      </c>
      <c r="L507">
        <v>1366347600</v>
      </c>
      <c r="M507" s="7">
        <f t="shared" si="31"/>
        <v>41383.208333333336</v>
      </c>
      <c r="N507" t="b">
        <v>0</v>
      </c>
      <c r="O507" t="b">
        <v>1</v>
      </c>
      <c r="P507" t="s">
        <v>133</v>
      </c>
      <c r="Q507" s="4">
        <f t="shared" si="29"/>
        <v>13.901001112347053</v>
      </c>
      <c r="R507" s="5">
        <f t="shared" si="30"/>
        <v>36.014409221902014</v>
      </c>
      <c r="S507" t="s">
        <v>2044</v>
      </c>
      <c r="T507" t="s">
        <v>2053</v>
      </c>
    </row>
    <row r="508" spans="1:20" ht="17" x14ac:dyDescent="0.2">
      <c r="A508">
        <v>506</v>
      </c>
      <c r="B508" t="s">
        <v>1059</v>
      </c>
      <c r="C508" s="2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 s="7">
        <f t="shared" si="28"/>
        <v>43062.25</v>
      </c>
      <c r="L508">
        <v>1512885600</v>
      </c>
      <c r="M508" s="7">
        <f t="shared" si="31"/>
        <v>43079.25</v>
      </c>
      <c r="N508" t="b">
        <v>0</v>
      </c>
      <c r="O508" t="b">
        <v>1</v>
      </c>
      <c r="P508" t="s">
        <v>33</v>
      </c>
      <c r="Q508" s="4">
        <f t="shared" si="29"/>
        <v>927.07777777777767</v>
      </c>
      <c r="R508" s="5">
        <f t="shared" si="30"/>
        <v>66.010284810126578</v>
      </c>
      <c r="S508" t="s">
        <v>2036</v>
      </c>
      <c r="T508" t="s">
        <v>2037</v>
      </c>
    </row>
    <row r="509" spans="1:20" ht="34" x14ac:dyDescent="0.2">
      <c r="A509">
        <v>507</v>
      </c>
      <c r="B509" t="s">
        <v>1061</v>
      </c>
      <c r="C509" s="2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 s="7">
        <f t="shared" si="28"/>
        <v>41373.208333333336</v>
      </c>
      <c r="L509">
        <v>1369717200</v>
      </c>
      <c r="M509" s="7">
        <f t="shared" si="31"/>
        <v>41422.208333333336</v>
      </c>
      <c r="N509" t="b">
        <v>0</v>
      </c>
      <c r="O509" t="b">
        <v>1</v>
      </c>
      <c r="P509" t="s">
        <v>28</v>
      </c>
      <c r="Q509" s="4">
        <f t="shared" si="29"/>
        <v>39.857142857142861</v>
      </c>
      <c r="R509" s="5">
        <f t="shared" si="30"/>
        <v>44.05263157894737</v>
      </c>
      <c r="S509" t="s">
        <v>2034</v>
      </c>
      <c r="T509" t="s">
        <v>2035</v>
      </c>
    </row>
    <row r="510" spans="1:20" ht="17" x14ac:dyDescent="0.2">
      <c r="A510">
        <v>508</v>
      </c>
      <c r="B510" t="s">
        <v>1063</v>
      </c>
      <c r="C510" s="2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 s="7">
        <f t="shared" si="28"/>
        <v>43310.208333333328</v>
      </c>
      <c r="L510">
        <v>1534654800</v>
      </c>
      <c r="M510" s="7">
        <f t="shared" si="31"/>
        <v>43331.208333333328</v>
      </c>
      <c r="N510" t="b">
        <v>0</v>
      </c>
      <c r="O510" t="b">
        <v>0</v>
      </c>
      <c r="P510" t="s">
        <v>33</v>
      </c>
      <c r="Q510" s="4">
        <f t="shared" si="29"/>
        <v>112.22929936305732</v>
      </c>
      <c r="R510" s="5">
        <f t="shared" si="30"/>
        <v>52.999726551818434</v>
      </c>
      <c r="S510" t="s">
        <v>2036</v>
      </c>
      <c r="T510" t="s">
        <v>2037</v>
      </c>
    </row>
    <row r="511" spans="1:20" ht="17" x14ac:dyDescent="0.2">
      <c r="A511">
        <v>509</v>
      </c>
      <c r="B511" t="s">
        <v>398</v>
      </c>
      <c r="C511" s="2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 s="7">
        <f t="shared" si="28"/>
        <v>41034.208333333336</v>
      </c>
      <c r="L511">
        <v>1337058000</v>
      </c>
      <c r="M511" s="7">
        <f t="shared" si="31"/>
        <v>41044.208333333336</v>
      </c>
      <c r="N511" t="b">
        <v>0</v>
      </c>
      <c r="O511" t="b">
        <v>0</v>
      </c>
      <c r="P511" t="s">
        <v>33</v>
      </c>
      <c r="Q511" s="4">
        <f t="shared" si="29"/>
        <v>70.925816023738875</v>
      </c>
      <c r="R511" s="5">
        <f t="shared" si="30"/>
        <v>95</v>
      </c>
      <c r="S511" t="s">
        <v>2036</v>
      </c>
      <c r="T511" t="s">
        <v>2037</v>
      </c>
    </row>
    <row r="512" spans="1:20" ht="17" x14ac:dyDescent="0.2">
      <c r="A512">
        <v>510</v>
      </c>
      <c r="B512" t="s">
        <v>1066</v>
      </c>
      <c r="C512" s="2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 s="7">
        <f t="shared" si="28"/>
        <v>43251.208333333328</v>
      </c>
      <c r="L512">
        <v>1529816400</v>
      </c>
      <c r="M512" s="7">
        <f t="shared" si="31"/>
        <v>43275.208333333328</v>
      </c>
      <c r="N512" t="b">
        <v>0</v>
      </c>
      <c r="O512" t="b">
        <v>0</v>
      </c>
      <c r="P512" t="s">
        <v>53</v>
      </c>
      <c r="Q512" s="4">
        <f t="shared" si="29"/>
        <v>119.08974358974358</v>
      </c>
      <c r="R512" s="5">
        <f t="shared" si="30"/>
        <v>70.908396946564892</v>
      </c>
      <c r="S512" t="s">
        <v>2038</v>
      </c>
      <c r="T512" t="s">
        <v>2041</v>
      </c>
    </row>
    <row r="513" spans="1:20" ht="17" x14ac:dyDescent="0.2">
      <c r="A513">
        <v>511</v>
      </c>
      <c r="B513" t="s">
        <v>1068</v>
      </c>
      <c r="C513" s="2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 s="7">
        <f t="shared" si="28"/>
        <v>43671.208333333328</v>
      </c>
      <c r="L513">
        <v>1564894800</v>
      </c>
      <c r="M513" s="7">
        <f t="shared" si="31"/>
        <v>43681.208333333328</v>
      </c>
      <c r="N513" t="b">
        <v>0</v>
      </c>
      <c r="O513" t="b">
        <v>0</v>
      </c>
      <c r="P513" t="s">
        <v>33</v>
      </c>
      <c r="Q513" s="4">
        <f t="shared" si="29"/>
        <v>24.017591339648174</v>
      </c>
      <c r="R513" s="5">
        <f t="shared" si="30"/>
        <v>98.060773480662988</v>
      </c>
      <c r="S513" t="s">
        <v>2036</v>
      </c>
      <c r="T513" t="s">
        <v>2037</v>
      </c>
    </row>
    <row r="514" spans="1:20" ht="17" x14ac:dyDescent="0.2">
      <c r="A514">
        <v>512</v>
      </c>
      <c r="B514" t="s">
        <v>1070</v>
      </c>
      <c r="C514" s="2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 s="7">
        <f t="shared" si="28"/>
        <v>41825.208333333336</v>
      </c>
      <c r="L514">
        <v>1404622800</v>
      </c>
      <c r="M514" s="7">
        <f t="shared" si="31"/>
        <v>41826.208333333336</v>
      </c>
      <c r="N514" t="b">
        <v>0</v>
      </c>
      <c r="O514" t="b">
        <v>1</v>
      </c>
      <c r="P514" t="s">
        <v>89</v>
      </c>
      <c r="Q514" s="4">
        <f t="shared" si="29"/>
        <v>139.31868131868131</v>
      </c>
      <c r="R514" s="5">
        <f t="shared" si="30"/>
        <v>53.046025104602514</v>
      </c>
      <c r="S514" t="s">
        <v>2047</v>
      </c>
      <c r="T514" t="s">
        <v>2048</v>
      </c>
    </row>
    <row r="515" spans="1:20" ht="17" x14ac:dyDescent="0.2">
      <c r="A515">
        <v>513</v>
      </c>
      <c r="B515" t="s">
        <v>1072</v>
      </c>
      <c r="C515" s="2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 s="7">
        <f t="shared" ref="K515:K578" si="32">(((J515/60)/60)/24)+DATE(1970,1,1)</f>
        <v>40430.208333333336</v>
      </c>
      <c r="L515">
        <v>1284181200</v>
      </c>
      <c r="M515" s="7">
        <f t="shared" si="31"/>
        <v>40432.208333333336</v>
      </c>
      <c r="N515" t="b">
        <v>0</v>
      </c>
      <c r="O515" t="b">
        <v>0</v>
      </c>
      <c r="P515" t="s">
        <v>269</v>
      </c>
      <c r="Q515" s="4">
        <f t="shared" ref="Q515:Q578" si="33">(E515/D515)*100</f>
        <v>39.277108433734945</v>
      </c>
      <c r="R515" s="5">
        <f t="shared" ref="R515:R578" si="34">IFERROR(E515/G515, 0)</f>
        <v>93.142857142857139</v>
      </c>
      <c r="S515" t="s">
        <v>2038</v>
      </c>
      <c r="T515" t="s">
        <v>2057</v>
      </c>
    </row>
    <row r="516" spans="1:20" ht="17" x14ac:dyDescent="0.2">
      <c r="A516">
        <v>514</v>
      </c>
      <c r="B516" t="s">
        <v>1074</v>
      </c>
      <c r="C516" s="2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 s="7">
        <f t="shared" si="32"/>
        <v>41614.25</v>
      </c>
      <c r="L516">
        <v>1386741600</v>
      </c>
      <c r="M516" s="7">
        <f t="shared" ref="M516:M579" si="35">(((L516/60)/60)/24)+DATE(1970,1,1)</f>
        <v>41619.25</v>
      </c>
      <c r="N516" t="b">
        <v>0</v>
      </c>
      <c r="O516" t="b">
        <v>1</v>
      </c>
      <c r="P516" t="s">
        <v>23</v>
      </c>
      <c r="Q516" s="4">
        <f t="shared" si="33"/>
        <v>22.439077144917089</v>
      </c>
      <c r="R516" s="5">
        <f t="shared" si="34"/>
        <v>58.945075757575758</v>
      </c>
      <c r="S516" t="s">
        <v>2032</v>
      </c>
      <c r="T516" t="s">
        <v>2033</v>
      </c>
    </row>
    <row r="517" spans="1:20" ht="17" x14ac:dyDescent="0.2">
      <c r="A517">
        <v>515</v>
      </c>
      <c r="B517" t="s">
        <v>1076</v>
      </c>
      <c r="C517" s="2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 s="7">
        <f t="shared" si="32"/>
        <v>40900.25</v>
      </c>
      <c r="L517">
        <v>1324792800</v>
      </c>
      <c r="M517" s="7">
        <f t="shared" si="35"/>
        <v>40902.25</v>
      </c>
      <c r="N517" t="b">
        <v>0</v>
      </c>
      <c r="O517" t="b">
        <v>1</v>
      </c>
      <c r="P517" t="s">
        <v>33</v>
      </c>
      <c r="Q517" s="4">
        <f t="shared" si="33"/>
        <v>55.779069767441861</v>
      </c>
      <c r="R517" s="5">
        <f t="shared" si="34"/>
        <v>36.067669172932334</v>
      </c>
      <c r="S517" t="s">
        <v>2036</v>
      </c>
      <c r="T517" t="s">
        <v>2037</v>
      </c>
    </row>
    <row r="518" spans="1:20" ht="17" x14ac:dyDescent="0.2">
      <c r="A518">
        <v>516</v>
      </c>
      <c r="B518" t="s">
        <v>1078</v>
      </c>
      <c r="C518" s="2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 s="7">
        <f t="shared" si="32"/>
        <v>40396.208333333336</v>
      </c>
      <c r="L518">
        <v>1284354000</v>
      </c>
      <c r="M518" s="7">
        <f t="shared" si="35"/>
        <v>40434.208333333336</v>
      </c>
      <c r="N518" t="b">
        <v>0</v>
      </c>
      <c r="O518" t="b">
        <v>0</v>
      </c>
      <c r="P518" t="s">
        <v>68</v>
      </c>
      <c r="Q518" s="4">
        <f t="shared" si="33"/>
        <v>42.523125996810208</v>
      </c>
      <c r="R518" s="5">
        <f t="shared" si="34"/>
        <v>63.030732860520096</v>
      </c>
      <c r="S518" t="s">
        <v>2044</v>
      </c>
      <c r="T518" t="s">
        <v>2045</v>
      </c>
    </row>
    <row r="519" spans="1:20" ht="17" x14ac:dyDescent="0.2">
      <c r="A519">
        <v>517</v>
      </c>
      <c r="B519" t="s">
        <v>1080</v>
      </c>
      <c r="C519" s="2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 s="7">
        <f t="shared" si="32"/>
        <v>42860.208333333328</v>
      </c>
      <c r="L519">
        <v>1494392400</v>
      </c>
      <c r="M519" s="7">
        <f t="shared" si="35"/>
        <v>42865.208333333328</v>
      </c>
      <c r="N519" t="b">
        <v>0</v>
      </c>
      <c r="O519" t="b">
        <v>0</v>
      </c>
      <c r="P519" t="s">
        <v>17</v>
      </c>
      <c r="Q519" s="4">
        <f t="shared" si="33"/>
        <v>112.00000000000001</v>
      </c>
      <c r="R519" s="5">
        <f t="shared" si="34"/>
        <v>84.717948717948715</v>
      </c>
      <c r="S519" t="s">
        <v>2030</v>
      </c>
      <c r="T519" t="s">
        <v>2031</v>
      </c>
    </row>
    <row r="520" spans="1:20" ht="34" x14ac:dyDescent="0.2">
      <c r="A520">
        <v>518</v>
      </c>
      <c r="B520" t="s">
        <v>1082</v>
      </c>
      <c r="C520" s="2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 s="7">
        <f t="shared" si="32"/>
        <v>43154.25</v>
      </c>
      <c r="L520">
        <v>1519538400</v>
      </c>
      <c r="M520" s="7">
        <f t="shared" si="35"/>
        <v>43156.25</v>
      </c>
      <c r="N520" t="b">
        <v>0</v>
      </c>
      <c r="O520" t="b">
        <v>1</v>
      </c>
      <c r="P520" t="s">
        <v>71</v>
      </c>
      <c r="Q520" s="4">
        <f t="shared" si="33"/>
        <v>7.0681818181818183</v>
      </c>
      <c r="R520" s="5">
        <f t="shared" si="34"/>
        <v>62.2</v>
      </c>
      <c r="S520" t="s">
        <v>2038</v>
      </c>
      <c r="T520" t="s">
        <v>2046</v>
      </c>
    </row>
    <row r="521" spans="1:20" ht="17" x14ac:dyDescent="0.2">
      <c r="A521">
        <v>519</v>
      </c>
      <c r="B521" t="s">
        <v>1084</v>
      </c>
      <c r="C521" s="2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 s="7">
        <f t="shared" si="32"/>
        <v>42012.25</v>
      </c>
      <c r="L521">
        <v>1421906400</v>
      </c>
      <c r="M521" s="7">
        <f t="shared" si="35"/>
        <v>42026.25</v>
      </c>
      <c r="N521" t="b">
        <v>0</v>
      </c>
      <c r="O521" t="b">
        <v>1</v>
      </c>
      <c r="P521" t="s">
        <v>23</v>
      </c>
      <c r="Q521" s="4">
        <f t="shared" si="33"/>
        <v>101.74563871693867</v>
      </c>
      <c r="R521" s="5">
        <f t="shared" si="34"/>
        <v>101.97518330513255</v>
      </c>
      <c r="S521" t="s">
        <v>2032</v>
      </c>
      <c r="T521" t="s">
        <v>2033</v>
      </c>
    </row>
    <row r="522" spans="1:20" ht="17" x14ac:dyDescent="0.2">
      <c r="A522">
        <v>520</v>
      </c>
      <c r="B522" t="s">
        <v>1086</v>
      </c>
      <c r="C522" s="2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 s="7">
        <f t="shared" si="32"/>
        <v>43574.208333333328</v>
      </c>
      <c r="L522">
        <v>1555909200</v>
      </c>
      <c r="M522" s="7">
        <f t="shared" si="35"/>
        <v>43577.208333333328</v>
      </c>
      <c r="N522" t="b">
        <v>0</v>
      </c>
      <c r="O522" t="b">
        <v>0</v>
      </c>
      <c r="P522" t="s">
        <v>33</v>
      </c>
      <c r="Q522" s="4">
        <f t="shared" si="33"/>
        <v>425.75</v>
      </c>
      <c r="R522" s="5">
        <f t="shared" si="34"/>
        <v>106.4375</v>
      </c>
      <c r="S522" t="s">
        <v>2036</v>
      </c>
      <c r="T522" t="s">
        <v>2037</v>
      </c>
    </row>
    <row r="523" spans="1:20" ht="17" x14ac:dyDescent="0.2">
      <c r="A523">
        <v>521</v>
      </c>
      <c r="B523" t="s">
        <v>1088</v>
      </c>
      <c r="C523" s="2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 s="7">
        <f t="shared" si="32"/>
        <v>42605.208333333328</v>
      </c>
      <c r="L523">
        <v>1472446800</v>
      </c>
      <c r="M523" s="7">
        <f t="shared" si="35"/>
        <v>42611.208333333328</v>
      </c>
      <c r="N523" t="b">
        <v>0</v>
      </c>
      <c r="O523" t="b">
        <v>1</v>
      </c>
      <c r="P523" t="s">
        <v>53</v>
      </c>
      <c r="Q523" s="4">
        <f t="shared" si="33"/>
        <v>145.53947368421052</v>
      </c>
      <c r="R523" s="5">
        <f t="shared" si="34"/>
        <v>29.975609756097562</v>
      </c>
      <c r="S523" t="s">
        <v>2038</v>
      </c>
      <c r="T523" t="s">
        <v>2041</v>
      </c>
    </row>
    <row r="524" spans="1:20" ht="34" x14ac:dyDescent="0.2">
      <c r="A524">
        <v>522</v>
      </c>
      <c r="B524" t="s">
        <v>1089</v>
      </c>
      <c r="C524" s="2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 s="7">
        <f t="shared" si="32"/>
        <v>41093.208333333336</v>
      </c>
      <c r="L524">
        <v>1342328400</v>
      </c>
      <c r="M524" s="7">
        <f t="shared" si="35"/>
        <v>41105.208333333336</v>
      </c>
      <c r="N524" t="b">
        <v>0</v>
      </c>
      <c r="O524" t="b">
        <v>0</v>
      </c>
      <c r="P524" t="s">
        <v>100</v>
      </c>
      <c r="Q524" s="4">
        <f t="shared" si="33"/>
        <v>32.453465346534657</v>
      </c>
      <c r="R524" s="5">
        <f t="shared" si="34"/>
        <v>85.806282722513089</v>
      </c>
      <c r="S524" t="s">
        <v>2038</v>
      </c>
      <c r="T524" t="s">
        <v>2049</v>
      </c>
    </row>
    <row r="525" spans="1:20" ht="17" x14ac:dyDescent="0.2">
      <c r="A525">
        <v>523</v>
      </c>
      <c r="B525" t="s">
        <v>1091</v>
      </c>
      <c r="C525" s="2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 s="7">
        <f t="shared" si="32"/>
        <v>40241.25</v>
      </c>
      <c r="L525">
        <v>1268114400</v>
      </c>
      <c r="M525" s="7">
        <f t="shared" si="35"/>
        <v>40246.25</v>
      </c>
      <c r="N525" t="b">
        <v>0</v>
      </c>
      <c r="O525" t="b">
        <v>0</v>
      </c>
      <c r="P525" t="s">
        <v>100</v>
      </c>
      <c r="Q525" s="4">
        <f t="shared" si="33"/>
        <v>700.33333333333326</v>
      </c>
      <c r="R525" s="5">
        <f t="shared" si="34"/>
        <v>70.82022471910112</v>
      </c>
      <c r="S525" t="s">
        <v>2038</v>
      </c>
      <c r="T525" t="s">
        <v>2049</v>
      </c>
    </row>
    <row r="526" spans="1:20" ht="17" x14ac:dyDescent="0.2">
      <c r="A526">
        <v>524</v>
      </c>
      <c r="B526" t="s">
        <v>1093</v>
      </c>
      <c r="C526" s="2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 s="7">
        <f t="shared" si="32"/>
        <v>40294.208333333336</v>
      </c>
      <c r="L526">
        <v>1273381200</v>
      </c>
      <c r="M526" s="7">
        <f t="shared" si="35"/>
        <v>40307.208333333336</v>
      </c>
      <c r="N526" t="b">
        <v>0</v>
      </c>
      <c r="O526" t="b">
        <v>0</v>
      </c>
      <c r="P526" t="s">
        <v>33</v>
      </c>
      <c r="Q526" s="4">
        <f t="shared" si="33"/>
        <v>83.904860392967933</v>
      </c>
      <c r="R526" s="5">
        <f t="shared" si="34"/>
        <v>40.998484082870135</v>
      </c>
      <c r="S526" t="s">
        <v>2036</v>
      </c>
      <c r="T526" t="s">
        <v>2037</v>
      </c>
    </row>
    <row r="527" spans="1:20" ht="34" x14ac:dyDescent="0.2">
      <c r="A527">
        <v>525</v>
      </c>
      <c r="B527" t="s">
        <v>1095</v>
      </c>
      <c r="C527" s="2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 s="7">
        <f t="shared" si="32"/>
        <v>40505.25</v>
      </c>
      <c r="L527">
        <v>1290837600</v>
      </c>
      <c r="M527" s="7">
        <f t="shared" si="35"/>
        <v>40509.25</v>
      </c>
      <c r="N527" t="b">
        <v>0</v>
      </c>
      <c r="O527" t="b">
        <v>0</v>
      </c>
      <c r="P527" t="s">
        <v>65</v>
      </c>
      <c r="Q527" s="4">
        <f t="shared" si="33"/>
        <v>84.19047619047619</v>
      </c>
      <c r="R527" s="5">
        <f t="shared" si="34"/>
        <v>28.063492063492063</v>
      </c>
      <c r="S527" t="s">
        <v>2034</v>
      </c>
      <c r="T527" t="s">
        <v>2043</v>
      </c>
    </row>
    <row r="528" spans="1:20" ht="34" x14ac:dyDescent="0.2">
      <c r="A528">
        <v>526</v>
      </c>
      <c r="B528" t="s">
        <v>1097</v>
      </c>
      <c r="C528" s="2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 s="7">
        <f t="shared" si="32"/>
        <v>42364.25</v>
      </c>
      <c r="L528">
        <v>1454306400</v>
      </c>
      <c r="M528" s="7">
        <f t="shared" si="35"/>
        <v>42401.25</v>
      </c>
      <c r="N528" t="b">
        <v>0</v>
      </c>
      <c r="O528" t="b">
        <v>1</v>
      </c>
      <c r="P528" t="s">
        <v>33</v>
      </c>
      <c r="Q528" s="4">
        <f t="shared" si="33"/>
        <v>155.95180722891567</v>
      </c>
      <c r="R528" s="5">
        <f t="shared" si="34"/>
        <v>88.054421768707485</v>
      </c>
      <c r="S528" t="s">
        <v>2036</v>
      </c>
      <c r="T528" t="s">
        <v>2037</v>
      </c>
    </row>
    <row r="529" spans="1:20" ht="17" x14ac:dyDescent="0.2">
      <c r="A529">
        <v>527</v>
      </c>
      <c r="B529" t="s">
        <v>1099</v>
      </c>
      <c r="C529" s="2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 s="7">
        <f t="shared" si="32"/>
        <v>42405.25</v>
      </c>
      <c r="L529">
        <v>1457762400</v>
      </c>
      <c r="M529" s="7">
        <f t="shared" si="35"/>
        <v>42441.25</v>
      </c>
      <c r="N529" t="b">
        <v>0</v>
      </c>
      <c r="O529" t="b">
        <v>0</v>
      </c>
      <c r="P529" t="s">
        <v>71</v>
      </c>
      <c r="Q529" s="4">
        <f t="shared" si="33"/>
        <v>99.619450317124731</v>
      </c>
      <c r="R529" s="5">
        <f t="shared" si="34"/>
        <v>31</v>
      </c>
      <c r="S529" t="s">
        <v>2038</v>
      </c>
      <c r="T529" t="s">
        <v>2046</v>
      </c>
    </row>
    <row r="530" spans="1:20" ht="17" x14ac:dyDescent="0.2">
      <c r="A530">
        <v>528</v>
      </c>
      <c r="B530" t="s">
        <v>1101</v>
      </c>
      <c r="C530" s="2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 s="7">
        <f t="shared" si="32"/>
        <v>41601.25</v>
      </c>
      <c r="L530">
        <v>1389074400</v>
      </c>
      <c r="M530" s="7">
        <f t="shared" si="35"/>
        <v>41646.25</v>
      </c>
      <c r="N530" t="b">
        <v>0</v>
      </c>
      <c r="O530" t="b">
        <v>0</v>
      </c>
      <c r="P530" t="s">
        <v>60</v>
      </c>
      <c r="Q530" s="4">
        <f t="shared" si="33"/>
        <v>80.300000000000011</v>
      </c>
      <c r="R530" s="5">
        <f t="shared" si="34"/>
        <v>90.337500000000006</v>
      </c>
      <c r="S530" t="s">
        <v>2032</v>
      </c>
      <c r="T530" t="s">
        <v>2042</v>
      </c>
    </row>
    <row r="531" spans="1:20" ht="17" x14ac:dyDescent="0.2">
      <c r="A531">
        <v>529</v>
      </c>
      <c r="B531" t="s">
        <v>1103</v>
      </c>
      <c r="C531" s="2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 s="7">
        <f t="shared" si="32"/>
        <v>41769.208333333336</v>
      </c>
      <c r="L531">
        <v>1402117200</v>
      </c>
      <c r="M531" s="7">
        <f t="shared" si="35"/>
        <v>41797.208333333336</v>
      </c>
      <c r="N531" t="b">
        <v>0</v>
      </c>
      <c r="O531" t="b">
        <v>0</v>
      </c>
      <c r="P531" t="s">
        <v>89</v>
      </c>
      <c r="Q531" s="4">
        <f t="shared" si="33"/>
        <v>11.254901960784313</v>
      </c>
      <c r="R531" s="5">
        <f t="shared" si="34"/>
        <v>63.777777777777779</v>
      </c>
      <c r="S531" t="s">
        <v>2047</v>
      </c>
      <c r="T531" t="s">
        <v>2048</v>
      </c>
    </row>
    <row r="532" spans="1:20" ht="34" x14ac:dyDescent="0.2">
      <c r="A532">
        <v>530</v>
      </c>
      <c r="B532" t="s">
        <v>1105</v>
      </c>
      <c r="C532" s="2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 s="7">
        <f t="shared" si="32"/>
        <v>40421.208333333336</v>
      </c>
      <c r="L532">
        <v>1284440400</v>
      </c>
      <c r="M532" s="7">
        <f t="shared" si="35"/>
        <v>40435.208333333336</v>
      </c>
      <c r="N532" t="b">
        <v>0</v>
      </c>
      <c r="O532" t="b">
        <v>1</v>
      </c>
      <c r="P532" t="s">
        <v>119</v>
      </c>
      <c r="Q532" s="4">
        <f t="shared" si="33"/>
        <v>91.740952380952379</v>
      </c>
      <c r="R532" s="5">
        <f t="shared" si="34"/>
        <v>53.995515695067262</v>
      </c>
      <c r="S532" t="s">
        <v>2044</v>
      </c>
      <c r="T532" t="s">
        <v>2050</v>
      </c>
    </row>
    <row r="533" spans="1:20" ht="34" x14ac:dyDescent="0.2">
      <c r="A533">
        <v>531</v>
      </c>
      <c r="B533" t="s">
        <v>1107</v>
      </c>
      <c r="C533" s="2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 s="7">
        <f t="shared" si="32"/>
        <v>41589.25</v>
      </c>
      <c r="L533">
        <v>1388988000</v>
      </c>
      <c r="M533" s="7">
        <f t="shared" si="35"/>
        <v>41645.25</v>
      </c>
      <c r="N533" t="b">
        <v>0</v>
      </c>
      <c r="O533" t="b">
        <v>0</v>
      </c>
      <c r="P533" t="s">
        <v>89</v>
      </c>
      <c r="Q533" s="4">
        <f t="shared" si="33"/>
        <v>95.521156936261391</v>
      </c>
      <c r="R533" s="5">
        <f t="shared" si="34"/>
        <v>48.993956043956047</v>
      </c>
      <c r="S533" t="s">
        <v>2047</v>
      </c>
      <c r="T533" t="s">
        <v>2048</v>
      </c>
    </row>
    <row r="534" spans="1:20" ht="17" x14ac:dyDescent="0.2">
      <c r="A534">
        <v>532</v>
      </c>
      <c r="B534" t="s">
        <v>1109</v>
      </c>
      <c r="C534" s="2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 s="7">
        <f t="shared" si="32"/>
        <v>43125.25</v>
      </c>
      <c r="L534">
        <v>1516946400</v>
      </c>
      <c r="M534" s="7">
        <f t="shared" si="35"/>
        <v>43126.25</v>
      </c>
      <c r="N534" t="b">
        <v>0</v>
      </c>
      <c r="O534" t="b">
        <v>0</v>
      </c>
      <c r="P534" t="s">
        <v>33</v>
      </c>
      <c r="Q534" s="4">
        <f t="shared" si="33"/>
        <v>502.87499999999994</v>
      </c>
      <c r="R534" s="5">
        <f t="shared" si="34"/>
        <v>63.857142857142854</v>
      </c>
      <c r="S534" t="s">
        <v>2036</v>
      </c>
      <c r="T534" t="s">
        <v>2037</v>
      </c>
    </row>
    <row r="535" spans="1:20" ht="17" x14ac:dyDescent="0.2">
      <c r="A535">
        <v>533</v>
      </c>
      <c r="B535" t="s">
        <v>1111</v>
      </c>
      <c r="C535" s="2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 s="7">
        <f t="shared" si="32"/>
        <v>41479.208333333336</v>
      </c>
      <c r="L535">
        <v>1377752400</v>
      </c>
      <c r="M535" s="7">
        <f t="shared" si="35"/>
        <v>41515.208333333336</v>
      </c>
      <c r="N535" t="b">
        <v>0</v>
      </c>
      <c r="O535" t="b">
        <v>0</v>
      </c>
      <c r="P535" t="s">
        <v>60</v>
      </c>
      <c r="Q535" s="4">
        <f t="shared" si="33"/>
        <v>159.24394463667818</v>
      </c>
      <c r="R535" s="5">
        <f t="shared" si="34"/>
        <v>82.996393146979258</v>
      </c>
      <c r="S535" t="s">
        <v>2032</v>
      </c>
      <c r="T535" t="s">
        <v>2042</v>
      </c>
    </row>
    <row r="536" spans="1:20" ht="17" x14ac:dyDescent="0.2">
      <c r="A536">
        <v>534</v>
      </c>
      <c r="B536" t="s">
        <v>1113</v>
      </c>
      <c r="C536" s="2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 s="7">
        <f t="shared" si="32"/>
        <v>43329.208333333328</v>
      </c>
      <c r="L536">
        <v>1534568400</v>
      </c>
      <c r="M536" s="7">
        <f t="shared" si="35"/>
        <v>43330.208333333328</v>
      </c>
      <c r="N536" t="b">
        <v>0</v>
      </c>
      <c r="O536" t="b">
        <v>1</v>
      </c>
      <c r="P536" t="s">
        <v>53</v>
      </c>
      <c r="Q536" s="4">
        <f t="shared" si="33"/>
        <v>15.022446689113355</v>
      </c>
      <c r="R536" s="5">
        <f t="shared" si="34"/>
        <v>55.08230452674897</v>
      </c>
      <c r="S536" t="s">
        <v>2038</v>
      </c>
      <c r="T536" t="s">
        <v>2041</v>
      </c>
    </row>
    <row r="537" spans="1:20" ht="17" x14ac:dyDescent="0.2">
      <c r="A537">
        <v>535</v>
      </c>
      <c r="B537" t="s">
        <v>1115</v>
      </c>
      <c r="C537" s="2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 s="7">
        <f t="shared" si="32"/>
        <v>43259.208333333328</v>
      </c>
      <c r="L537">
        <v>1528606800</v>
      </c>
      <c r="M537" s="7">
        <f t="shared" si="35"/>
        <v>43261.208333333328</v>
      </c>
      <c r="N537" t="b">
        <v>0</v>
      </c>
      <c r="O537" t="b">
        <v>1</v>
      </c>
      <c r="P537" t="s">
        <v>33</v>
      </c>
      <c r="Q537" s="4">
        <f t="shared" si="33"/>
        <v>482.03846153846149</v>
      </c>
      <c r="R537" s="5">
        <f t="shared" si="34"/>
        <v>62.044554455445542</v>
      </c>
      <c r="S537" t="s">
        <v>2036</v>
      </c>
      <c r="T537" t="s">
        <v>2037</v>
      </c>
    </row>
    <row r="538" spans="1:20" ht="17" x14ac:dyDescent="0.2">
      <c r="A538">
        <v>536</v>
      </c>
      <c r="B538" t="s">
        <v>1117</v>
      </c>
      <c r="C538" s="2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 s="7">
        <f t="shared" si="32"/>
        <v>40414.208333333336</v>
      </c>
      <c r="L538">
        <v>1284872400</v>
      </c>
      <c r="M538" s="7">
        <f t="shared" si="35"/>
        <v>40440.208333333336</v>
      </c>
      <c r="N538" t="b">
        <v>0</v>
      </c>
      <c r="O538" t="b">
        <v>0</v>
      </c>
      <c r="P538" t="s">
        <v>119</v>
      </c>
      <c r="Q538" s="4">
        <f t="shared" si="33"/>
        <v>149.96938775510205</v>
      </c>
      <c r="R538" s="5">
        <f t="shared" si="34"/>
        <v>104.97857142857143</v>
      </c>
      <c r="S538" t="s">
        <v>2044</v>
      </c>
      <c r="T538" t="s">
        <v>2050</v>
      </c>
    </row>
    <row r="539" spans="1:20" ht="17" x14ac:dyDescent="0.2">
      <c r="A539">
        <v>537</v>
      </c>
      <c r="B539" t="s">
        <v>1119</v>
      </c>
      <c r="C539" s="2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 s="7">
        <f t="shared" si="32"/>
        <v>43342.208333333328</v>
      </c>
      <c r="L539">
        <v>1537592400</v>
      </c>
      <c r="M539" s="7">
        <f t="shared" si="35"/>
        <v>43365.208333333328</v>
      </c>
      <c r="N539" t="b">
        <v>1</v>
      </c>
      <c r="O539" t="b">
        <v>1</v>
      </c>
      <c r="P539" t="s">
        <v>42</v>
      </c>
      <c r="Q539" s="4">
        <f t="shared" si="33"/>
        <v>117.22156398104266</v>
      </c>
      <c r="R539" s="5">
        <f t="shared" si="34"/>
        <v>94.044676806083643</v>
      </c>
      <c r="S539" t="s">
        <v>2038</v>
      </c>
      <c r="T539" t="s">
        <v>2039</v>
      </c>
    </row>
    <row r="540" spans="1:20" ht="17" x14ac:dyDescent="0.2">
      <c r="A540">
        <v>538</v>
      </c>
      <c r="B540" t="s">
        <v>1121</v>
      </c>
      <c r="C540" s="2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 s="7">
        <f t="shared" si="32"/>
        <v>41539.208333333336</v>
      </c>
      <c r="L540">
        <v>1381208400</v>
      </c>
      <c r="M540" s="7">
        <f t="shared" si="35"/>
        <v>41555.208333333336</v>
      </c>
      <c r="N540" t="b">
        <v>0</v>
      </c>
      <c r="O540" t="b">
        <v>0</v>
      </c>
      <c r="P540" t="s">
        <v>292</v>
      </c>
      <c r="Q540" s="4">
        <f t="shared" si="33"/>
        <v>37.695968274950431</v>
      </c>
      <c r="R540" s="5">
        <f t="shared" si="34"/>
        <v>44.007716049382715</v>
      </c>
      <c r="S540" t="s">
        <v>2047</v>
      </c>
      <c r="T540" t="s">
        <v>2058</v>
      </c>
    </row>
    <row r="541" spans="1:20" ht="17" x14ac:dyDescent="0.2">
      <c r="A541">
        <v>539</v>
      </c>
      <c r="B541" t="s">
        <v>1123</v>
      </c>
      <c r="C541" s="2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 s="7">
        <f t="shared" si="32"/>
        <v>43647.208333333328</v>
      </c>
      <c r="L541">
        <v>1562475600</v>
      </c>
      <c r="M541" s="7">
        <f t="shared" si="35"/>
        <v>43653.208333333328</v>
      </c>
      <c r="N541" t="b">
        <v>0</v>
      </c>
      <c r="O541" t="b">
        <v>1</v>
      </c>
      <c r="P541" t="s">
        <v>17</v>
      </c>
      <c r="Q541" s="4">
        <f t="shared" si="33"/>
        <v>72.653061224489804</v>
      </c>
      <c r="R541" s="5">
        <f t="shared" si="34"/>
        <v>92.467532467532465</v>
      </c>
      <c r="S541" t="s">
        <v>2030</v>
      </c>
      <c r="T541" t="s">
        <v>2031</v>
      </c>
    </row>
    <row r="542" spans="1:20" ht="17" x14ac:dyDescent="0.2">
      <c r="A542">
        <v>540</v>
      </c>
      <c r="B542" t="s">
        <v>1125</v>
      </c>
      <c r="C542" s="2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 s="7">
        <f t="shared" si="32"/>
        <v>43225.208333333328</v>
      </c>
      <c r="L542">
        <v>1527397200</v>
      </c>
      <c r="M542" s="7">
        <f t="shared" si="35"/>
        <v>43247.208333333328</v>
      </c>
      <c r="N542" t="b">
        <v>0</v>
      </c>
      <c r="O542" t="b">
        <v>0</v>
      </c>
      <c r="P542" t="s">
        <v>122</v>
      </c>
      <c r="Q542" s="4">
        <f t="shared" si="33"/>
        <v>265.98113207547169</v>
      </c>
      <c r="R542" s="5">
        <f t="shared" si="34"/>
        <v>57.072874493927124</v>
      </c>
      <c r="S542" t="s">
        <v>2051</v>
      </c>
      <c r="T542" t="s">
        <v>2052</v>
      </c>
    </row>
    <row r="543" spans="1:20" ht="17" x14ac:dyDescent="0.2">
      <c r="A543">
        <v>541</v>
      </c>
      <c r="B543" t="s">
        <v>1127</v>
      </c>
      <c r="C543" s="2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 s="7">
        <f t="shared" si="32"/>
        <v>42165.208333333328</v>
      </c>
      <c r="L543">
        <v>1436158800</v>
      </c>
      <c r="M543" s="7">
        <f t="shared" si="35"/>
        <v>42191.208333333328</v>
      </c>
      <c r="N543" t="b">
        <v>0</v>
      </c>
      <c r="O543" t="b">
        <v>0</v>
      </c>
      <c r="P543" t="s">
        <v>292</v>
      </c>
      <c r="Q543" s="4">
        <f t="shared" si="33"/>
        <v>24.205617977528089</v>
      </c>
      <c r="R543" s="5">
        <f t="shared" si="34"/>
        <v>109.07848101265823</v>
      </c>
      <c r="S543" t="s">
        <v>2047</v>
      </c>
      <c r="T543" t="s">
        <v>2058</v>
      </c>
    </row>
    <row r="544" spans="1:20" ht="17" x14ac:dyDescent="0.2">
      <c r="A544">
        <v>542</v>
      </c>
      <c r="B544" t="s">
        <v>1129</v>
      </c>
      <c r="C544" s="2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 s="7">
        <f t="shared" si="32"/>
        <v>42391.25</v>
      </c>
      <c r="L544">
        <v>1456034400</v>
      </c>
      <c r="M544" s="7">
        <f t="shared" si="35"/>
        <v>42421.25</v>
      </c>
      <c r="N544" t="b">
        <v>0</v>
      </c>
      <c r="O544" t="b">
        <v>0</v>
      </c>
      <c r="P544" t="s">
        <v>60</v>
      </c>
      <c r="Q544" s="4">
        <f t="shared" si="33"/>
        <v>2.5064935064935066</v>
      </c>
      <c r="R544" s="5">
        <f t="shared" si="34"/>
        <v>39.387755102040813</v>
      </c>
      <c r="S544" t="s">
        <v>2032</v>
      </c>
      <c r="T544" t="s">
        <v>2042</v>
      </c>
    </row>
    <row r="545" spans="1:20" ht="17" x14ac:dyDescent="0.2">
      <c r="A545">
        <v>543</v>
      </c>
      <c r="B545" t="s">
        <v>1131</v>
      </c>
      <c r="C545" s="2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 s="7">
        <f t="shared" si="32"/>
        <v>41528.208333333336</v>
      </c>
      <c r="L545">
        <v>1380171600</v>
      </c>
      <c r="M545" s="7">
        <f t="shared" si="35"/>
        <v>41543.208333333336</v>
      </c>
      <c r="N545" t="b">
        <v>0</v>
      </c>
      <c r="O545" t="b">
        <v>0</v>
      </c>
      <c r="P545" t="s">
        <v>89</v>
      </c>
      <c r="Q545" s="4">
        <f t="shared" si="33"/>
        <v>16.329799764428738</v>
      </c>
      <c r="R545" s="5">
        <f t="shared" si="34"/>
        <v>77.022222222222226</v>
      </c>
      <c r="S545" t="s">
        <v>2047</v>
      </c>
      <c r="T545" t="s">
        <v>2048</v>
      </c>
    </row>
    <row r="546" spans="1:20" ht="34" x14ac:dyDescent="0.2">
      <c r="A546">
        <v>544</v>
      </c>
      <c r="B546" t="s">
        <v>1133</v>
      </c>
      <c r="C546" s="2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 s="7">
        <f t="shared" si="32"/>
        <v>42377.25</v>
      </c>
      <c r="L546">
        <v>1453356000</v>
      </c>
      <c r="M546" s="7">
        <f t="shared" si="35"/>
        <v>42390.25</v>
      </c>
      <c r="N546" t="b">
        <v>0</v>
      </c>
      <c r="O546" t="b">
        <v>0</v>
      </c>
      <c r="P546" t="s">
        <v>23</v>
      </c>
      <c r="Q546" s="4">
        <f t="shared" si="33"/>
        <v>276.5</v>
      </c>
      <c r="R546" s="5">
        <f t="shared" si="34"/>
        <v>92.166666666666671</v>
      </c>
      <c r="S546" t="s">
        <v>2032</v>
      </c>
      <c r="T546" t="s">
        <v>2033</v>
      </c>
    </row>
    <row r="547" spans="1:20" ht="17" x14ac:dyDescent="0.2">
      <c r="A547">
        <v>545</v>
      </c>
      <c r="B547" t="s">
        <v>1135</v>
      </c>
      <c r="C547" s="2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 s="7">
        <f t="shared" si="32"/>
        <v>43824.25</v>
      </c>
      <c r="L547">
        <v>1578981600</v>
      </c>
      <c r="M547" s="7">
        <f t="shared" si="35"/>
        <v>43844.25</v>
      </c>
      <c r="N547" t="b">
        <v>0</v>
      </c>
      <c r="O547" t="b">
        <v>0</v>
      </c>
      <c r="P547" t="s">
        <v>33</v>
      </c>
      <c r="Q547" s="4">
        <f t="shared" si="33"/>
        <v>88.803571428571431</v>
      </c>
      <c r="R547" s="5">
        <f t="shared" si="34"/>
        <v>61.007063197026021</v>
      </c>
      <c r="S547" t="s">
        <v>2036</v>
      </c>
      <c r="T547" t="s">
        <v>2037</v>
      </c>
    </row>
    <row r="548" spans="1:20" ht="17" x14ac:dyDescent="0.2">
      <c r="A548">
        <v>546</v>
      </c>
      <c r="B548" t="s">
        <v>1137</v>
      </c>
      <c r="C548" s="2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 s="7">
        <f t="shared" si="32"/>
        <v>43360.208333333328</v>
      </c>
      <c r="L548">
        <v>1537419600</v>
      </c>
      <c r="M548" s="7">
        <f t="shared" si="35"/>
        <v>43363.208333333328</v>
      </c>
      <c r="N548" t="b">
        <v>0</v>
      </c>
      <c r="O548" t="b">
        <v>1</v>
      </c>
      <c r="P548" t="s">
        <v>33</v>
      </c>
      <c r="Q548" s="4">
        <f t="shared" si="33"/>
        <v>163.57142857142856</v>
      </c>
      <c r="R548" s="5">
        <f t="shared" si="34"/>
        <v>78.068181818181813</v>
      </c>
      <c r="S548" t="s">
        <v>2036</v>
      </c>
      <c r="T548" t="s">
        <v>2037</v>
      </c>
    </row>
    <row r="549" spans="1:20" ht="17" x14ac:dyDescent="0.2">
      <c r="A549">
        <v>547</v>
      </c>
      <c r="B549" t="s">
        <v>1139</v>
      </c>
      <c r="C549" s="2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 s="7">
        <f t="shared" si="32"/>
        <v>42029.25</v>
      </c>
      <c r="L549">
        <v>1423202400</v>
      </c>
      <c r="M549" s="7">
        <f t="shared" si="35"/>
        <v>42041.25</v>
      </c>
      <c r="N549" t="b">
        <v>0</v>
      </c>
      <c r="O549" t="b">
        <v>0</v>
      </c>
      <c r="P549" t="s">
        <v>53</v>
      </c>
      <c r="Q549" s="4">
        <f t="shared" si="33"/>
        <v>969</v>
      </c>
      <c r="R549" s="5">
        <f t="shared" si="34"/>
        <v>80.75</v>
      </c>
      <c r="S549" t="s">
        <v>2038</v>
      </c>
      <c r="T549" t="s">
        <v>2041</v>
      </c>
    </row>
    <row r="550" spans="1:20" ht="17" x14ac:dyDescent="0.2">
      <c r="A550">
        <v>548</v>
      </c>
      <c r="B550" t="s">
        <v>1141</v>
      </c>
      <c r="C550" s="2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 s="7">
        <f t="shared" si="32"/>
        <v>42461.208333333328</v>
      </c>
      <c r="L550">
        <v>1460610000</v>
      </c>
      <c r="M550" s="7">
        <f t="shared" si="35"/>
        <v>42474.208333333328</v>
      </c>
      <c r="N550" t="b">
        <v>0</v>
      </c>
      <c r="O550" t="b">
        <v>0</v>
      </c>
      <c r="P550" t="s">
        <v>33</v>
      </c>
      <c r="Q550" s="4">
        <f t="shared" si="33"/>
        <v>270.91376701966715</v>
      </c>
      <c r="R550" s="5">
        <f t="shared" si="34"/>
        <v>59.991289782244557</v>
      </c>
      <c r="S550" t="s">
        <v>2036</v>
      </c>
      <c r="T550" t="s">
        <v>2037</v>
      </c>
    </row>
    <row r="551" spans="1:20" ht="34" x14ac:dyDescent="0.2">
      <c r="A551">
        <v>549</v>
      </c>
      <c r="B551" t="s">
        <v>1143</v>
      </c>
      <c r="C551" s="2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 s="7">
        <f t="shared" si="32"/>
        <v>41422.208333333336</v>
      </c>
      <c r="L551">
        <v>1370494800</v>
      </c>
      <c r="M551" s="7">
        <f t="shared" si="35"/>
        <v>41431.208333333336</v>
      </c>
      <c r="N551" t="b">
        <v>0</v>
      </c>
      <c r="O551" t="b">
        <v>0</v>
      </c>
      <c r="P551" t="s">
        <v>65</v>
      </c>
      <c r="Q551" s="4">
        <f t="shared" si="33"/>
        <v>284.21355932203392</v>
      </c>
      <c r="R551" s="5">
        <f t="shared" si="34"/>
        <v>110.03018372703411</v>
      </c>
      <c r="S551" t="s">
        <v>2034</v>
      </c>
      <c r="T551" t="s">
        <v>2043</v>
      </c>
    </row>
    <row r="552" spans="1:20" ht="34" x14ac:dyDescent="0.2">
      <c r="A552">
        <v>550</v>
      </c>
      <c r="B552" t="s">
        <v>1145</v>
      </c>
      <c r="C552" s="2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 s="7">
        <f t="shared" si="32"/>
        <v>40968.25</v>
      </c>
      <c r="L552">
        <v>1332306000</v>
      </c>
      <c r="M552" s="7">
        <f t="shared" si="35"/>
        <v>40989.208333333336</v>
      </c>
      <c r="N552" t="b">
        <v>0</v>
      </c>
      <c r="O552" t="b">
        <v>0</v>
      </c>
      <c r="P552" t="s">
        <v>60</v>
      </c>
      <c r="Q552" s="4">
        <f t="shared" si="33"/>
        <v>4</v>
      </c>
      <c r="R552" s="5">
        <f t="shared" si="34"/>
        <v>4</v>
      </c>
      <c r="S552" t="s">
        <v>2032</v>
      </c>
      <c r="T552" t="s">
        <v>2042</v>
      </c>
    </row>
    <row r="553" spans="1:20" ht="17" x14ac:dyDescent="0.2">
      <c r="A553">
        <v>551</v>
      </c>
      <c r="B553" t="s">
        <v>1147</v>
      </c>
      <c r="C553" s="2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 s="7">
        <f t="shared" si="32"/>
        <v>41993.25</v>
      </c>
      <c r="L553">
        <v>1422511200</v>
      </c>
      <c r="M553" s="7">
        <f t="shared" si="35"/>
        <v>42033.25</v>
      </c>
      <c r="N553" t="b">
        <v>0</v>
      </c>
      <c r="O553" t="b">
        <v>1</v>
      </c>
      <c r="P553" t="s">
        <v>28</v>
      </c>
      <c r="Q553" s="4">
        <f t="shared" si="33"/>
        <v>58.6329816768462</v>
      </c>
      <c r="R553" s="5">
        <f t="shared" si="34"/>
        <v>37.99856063332134</v>
      </c>
      <c r="S553" t="s">
        <v>2034</v>
      </c>
      <c r="T553" t="s">
        <v>2035</v>
      </c>
    </row>
    <row r="554" spans="1:20" ht="17" x14ac:dyDescent="0.2">
      <c r="A554">
        <v>552</v>
      </c>
      <c r="B554" t="s">
        <v>1149</v>
      </c>
      <c r="C554" s="2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 s="7">
        <f t="shared" si="32"/>
        <v>42700.25</v>
      </c>
      <c r="L554">
        <v>1480312800</v>
      </c>
      <c r="M554" s="7">
        <f t="shared" si="35"/>
        <v>42702.25</v>
      </c>
      <c r="N554" t="b">
        <v>0</v>
      </c>
      <c r="O554" t="b">
        <v>0</v>
      </c>
      <c r="P554" t="s">
        <v>33</v>
      </c>
      <c r="Q554" s="4">
        <f t="shared" si="33"/>
        <v>98.51111111111112</v>
      </c>
      <c r="R554" s="5">
        <f t="shared" si="34"/>
        <v>96.369565217391298</v>
      </c>
      <c r="S554" t="s">
        <v>2036</v>
      </c>
      <c r="T554" t="s">
        <v>2037</v>
      </c>
    </row>
    <row r="555" spans="1:20" ht="34" x14ac:dyDescent="0.2">
      <c r="A555">
        <v>553</v>
      </c>
      <c r="B555" t="s">
        <v>1151</v>
      </c>
      <c r="C555" s="2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 s="7">
        <f t="shared" si="32"/>
        <v>40545.25</v>
      </c>
      <c r="L555">
        <v>1294034400</v>
      </c>
      <c r="M555" s="7">
        <f t="shared" si="35"/>
        <v>40546.25</v>
      </c>
      <c r="N555" t="b">
        <v>0</v>
      </c>
      <c r="O555" t="b">
        <v>0</v>
      </c>
      <c r="P555" t="s">
        <v>23</v>
      </c>
      <c r="Q555" s="4">
        <f t="shared" si="33"/>
        <v>43.975381008206334</v>
      </c>
      <c r="R555" s="5">
        <f t="shared" si="34"/>
        <v>72.978599221789878</v>
      </c>
      <c r="S555" t="s">
        <v>2032</v>
      </c>
      <c r="T555" t="s">
        <v>2033</v>
      </c>
    </row>
    <row r="556" spans="1:20" ht="34" x14ac:dyDescent="0.2">
      <c r="A556">
        <v>554</v>
      </c>
      <c r="B556" t="s">
        <v>1153</v>
      </c>
      <c r="C556" s="2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 s="7">
        <f t="shared" si="32"/>
        <v>42723.25</v>
      </c>
      <c r="L556">
        <v>1482645600</v>
      </c>
      <c r="M556" s="7">
        <f t="shared" si="35"/>
        <v>42729.25</v>
      </c>
      <c r="N556" t="b">
        <v>0</v>
      </c>
      <c r="O556" t="b">
        <v>0</v>
      </c>
      <c r="P556" t="s">
        <v>60</v>
      </c>
      <c r="Q556" s="4">
        <f t="shared" si="33"/>
        <v>151.66315789473683</v>
      </c>
      <c r="R556" s="5">
        <f t="shared" si="34"/>
        <v>26.007220216606498</v>
      </c>
      <c r="S556" t="s">
        <v>2032</v>
      </c>
      <c r="T556" t="s">
        <v>2042</v>
      </c>
    </row>
    <row r="557" spans="1:20" ht="17" x14ac:dyDescent="0.2">
      <c r="A557">
        <v>555</v>
      </c>
      <c r="B557" t="s">
        <v>1155</v>
      </c>
      <c r="C557" s="2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 s="7">
        <f t="shared" si="32"/>
        <v>41731.208333333336</v>
      </c>
      <c r="L557">
        <v>1399093200</v>
      </c>
      <c r="M557" s="7">
        <f t="shared" si="35"/>
        <v>41762.208333333336</v>
      </c>
      <c r="N557" t="b">
        <v>0</v>
      </c>
      <c r="O557" t="b">
        <v>0</v>
      </c>
      <c r="P557" t="s">
        <v>23</v>
      </c>
      <c r="Q557" s="4">
        <f t="shared" si="33"/>
        <v>223.63492063492063</v>
      </c>
      <c r="R557" s="5">
        <f t="shared" si="34"/>
        <v>104.36296296296297</v>
      </c>
      <c r="S557" t="s">
        <v>2032</v>
      </c>
      <c r="T557" t="s">
        <v>2033</v>
      </c>
    </row>
    <row r="558" spans="1:20" ht="17" x14ac:dyDescent="0.2">
      <c r="A558">
        <v>556</v>
      </c>
      <c r="B558" t="s">
        <v>442</v>
      </c>
      <c r="C558" s="2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 s="7">
        <f t="shared" si="32"/>
        <v>40792.208333333336</v>
      </c>
      <c r="L558">
        <v>1315890000</v>
      </c>
      <c r="M558" s="7">
        <f t="shared" si="35"/>
        <v>40799.208333333336</v>
      </c>
      <c r="N558" t="b">
        <v>0</v>
      </c>
      <c r="O558" t="b">
        <v>1</v>
      </c>
      <c r="P558" t="s">
        <v>206</v>
      </c>
      <c r="Q558" s="4">
        <f t="shared" si="33"/>
        <v>239.75</v>
      </c>
      <c r="R558" s="5">
        <f t="shared" si="34"/>
        <v>102.18852459016394</v>
      </c>
      <c r="S558" t="s">
        <v>2044</v>
      </c>
      <c r="T558" t="s">
        <v>2056</v>
      </c>
    </row>
    <row r="559" spans="1:20" ht="17" x14ac:dyDescent="0.2">
      <c r="A559">
        <v>557</v>
      </c>
      <c r="B559" t="s">
        <v>1158</v>
      </c>
      <c r="C559" s="2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 s="7">
        <f t="shared" si="32"/>
        <v>42279.208333333328</v>
      </c>
      <c r="L559">
        <v>1444021200</v>
      </c>
      <c r="M559" s="7">
        <f t="shared" si="35"/>
        <v>42282.208333333328</v>
      </c>
      <c r="N559" t="b">
        <v>0</v>
      </c>
      <c r="O559" t="b">
        <v>1</v>
      </c>
      <c r="P559" t="s">
        <v>474</v>
      </c>
      <c r="Q559" s="4">
        <f t="shared" si="33"/>
        <v>199.33333333333334</v>
      </c>
      <c r="R559" s="5">
        <f t="shared" si="34"/>
        <v>54.117647058823529</v>
      </c>
      <c r="S559" t="s">
        <v>2038</v>
      </c>
      <c r="T559" t="s">
        <v>2060</v>
      </c>
    </row>
    <row r="560" spans="1:20" ht="17" x14ac:dyDescent="0.2">
      <c r="A560">
        <v>558</v>
      </c>
      <c r="B560" t="s">
        <v>1160</v>
      </c>
      <c r="C560" s="2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 s="7">
        <f t="shared" si="32"/>
        <v>42424.25</v>
      </c>
      <c r="L560">
        <v>1460005200</v>
      </c>
      <c r="M560" s="7">
        <f t="shared" si="35"/>
        <v>42467.208333333328</v>
      </c>
      <c r="N560" t="b">
        <v>0</v>
      </c>
      <c r="O560" t="b">
        <v>0</v>
      </c>
      <c r="P560" t="s">
        <v>33</v>
      </c>
      <c r="Q560" s="4">
        <f t="shared" si="33"/>
        <v>137.34482758620689</v>
      </c>
      <c r="R560" s="5">
        <f t="shared" si="34"/>
        <v>63.222222222222221</v>
      </c>
      <c r="S560" t="s">
        <v>2036</v>
      </c>
      <c r="T560" t="s">
        <v>2037</v>
      </c>
    </row>
    <row r="561" spans="1:20" ht="17" x14ac:dyDescent="0.2">
      <c r="A561">
        <v>559</v>
      </c>
      <c r="B561" t="s">
        <v>1162</v>
      </c>
      <c r="C561" s="2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 s="7">
        <f t="shared" si="32"/>
        <v>42584.208333333328</v>
      </c>
      <c r="L561">
        <v>1470718800</v>
      </c>
      <c r="M561" s="7">
        <f t="shared" si="35"/>
        <v>42591.208333333328</v>
      </c>
      <c r="N561" t="b">
        <v>0</v>
      </c>
      <c r="O561" t="b">
        <v>0</v>
      </c>
      <c r="P561" t="s">
        <v>33</v>
      </c>
      <c r="Q561" s="4">
        <f t="shared" si="33"/>
        <v>100.9696106362773</v>
      </c>
      <c r="R561" s="5">
        <f t="shared" si="34"/>
        <v>104.03228962818004</v>
      </c>
      <c r="S561" t="s">
        <v>2036</v>
      </c>
      <c r="T561" t="s">
        <v>2037</v>
      </c>
    </row>
    <row r="562" spans="1:20" ht="17" x14ac:dyDescent="0.2">
      <c r="A562">
        <v>560</v>
      </c>
      <c r="B562" t="s">
        <v>1164</v>
      </c>
      <c r="C562" s="2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 s="7">
        <f t="shared" si="32"/>
        <v>40865.25</v>
      </c>
      <c r="L562">
        <v>1325052000</v>
      </c>
      <c r="M562" s="7">
        <f t="shared" si="35"/>
        <v>40905.25</v>
      </c>
      <c r="N562" t="b">
        <v>0</v>
      </c>
      <c r="O562" t="b">
        <v>0</v>
      </c>
      <c r="P562" t="s">
        <v>71</v>
      </c>
      <c r="Q562" s="4">
        <f t="shared" si="33"/>
        <v>794.16</v>
      </c>
      <c r="R562" s="5">
        <f t="shared" si="34"/>
        <v>49.994334277620396</v>
      </c>
      <c r="S562" t="s">
        <v>2038</v>
      </c>
      <c r="T562" t="s">
        <v>2046</v>
      </c>
    </row>
    <row r="563" spans="1:20" ht="17" x14ac:dyDescent="0.2">
      <c r="A563">
        <v>561</v>
      </c>
      <c r="B563" t="s">
        <v>1166</v>
      </c>
      <c r="C563" s="2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 s="7">
        <f t="shared" si="32"/>
        <v>40833.208333333336</v>
      </c>
      <c r="L563">
        <v>1319000400</v>
      </c>
      <c r="M563" s="7">
        <f t="shared" si="35"/>
        <v>40835.208333333336</v>
      </c>
      <c r="N563" t="b">
        <v>0</v>
      </c>
      <c r="O563" t="b">
        <v>0</v>
      </c>
      <c r="P563" t="s">
        <v>33</v>
      </c>
      <c r="Q563" s="4">
        <f t="shared" si="33"/>
        <v>369.7</v>
      </c>
      <c r="R563" s="5">
        <f t="shared" si="34"/>
        <v>56.015151515151516</v>
      </c>
      <c r="S563" t="s">
        <v>2036</v>
      </c>
      <c r="T563" t="s">
        <v>2037</v>
      </c>
    </row>
    <row r="564" spans="1:20" ht="34" x14ac:dyDescent="0.2">
      <c r="A564">
        <v>562</v>
      </c>
      <c r="B564" t="s">
        <v>1168</v>
      </c>
      <c r="C564" s="2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 s="7">
        <f t="shared" si="32"/>
        <v>43536.208333333328</v>
      </c>
      <c r="L564">
        <v>1552539600</v>
      </c>
      <c r="M564" s="7">
        <f t="shared" si="35"/>
        <v>43538.208333333328</v>
      </c>
      <c r="N564" t="b">
        <v>0</v>
      </c>
      <c r="O564" t="b">
        <v>0</v>
      </c>
      <c r="P564" t="s">
        <v>23</v>
      </c>
      <c r="Q564" s="4">
        <f t="shared" si="33"/>
        <v>12.818181818181817</v>
      </c>
      <c r="R564" s="5">
        <f t="shared" si="34"/>
        <v>48.807692307692307</v>
      </c>
      <c r="S564" t="s">
        <v>2032</v>
      </c>
      <c r="T564" t="s">
        <v>2033</v>
      </c>
    </row>
    <row r="565" spans="1:20" ht="17" x14ac:dyDescent="0.2">
      <c r="A565">
        <v>563</v>
      </c>
      <c r="B565" t="s">
        <v>1170</v>
      </c>
      <c r="C565" s="2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 s="7">
        <f t="shared" si="32"/>
        <v>43417.25</v>
      </c>
      <c r="L565">
        <v>1543816800</v>
      </c>
      <c r="M565" s="7">
        <f t="shared" si="35"/>
        <v>43437.25</v>
      </c>
      <c r="N565" t="b">
        <v>0</v>
      </c>
      <c r="O565" t="b">
        <v>0</v>
      </c>
      <c r="P565" t="s">
        <v>42</v>
      </c>
      <c r="Q565" s="4">
        <f t="shared" si="33"/>
        <v>138.02702702702703</v>
      </c>
      <c r="R565" s="5">
        <f t="shared" si="34"/>
        <v>60.082352941176474</v>
      </c>
      <c r="S565" t="s">
        <v>2038</v>
      </c>
      <c r="T565" t="s">
        <v>2039</v>
      </c>
    </row>
    <row r="566" spans="1:20" ht="17" x14ac:dyDescent="0.2">
      <c r="A566">
        <v>564</v>
      </c>
      <c r="B566" t="s">
        <v>1172</v>
      </c>
      <c r="C566" s="2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 s="7">
        <f t="shared" si="32"/>
        <v>42078.208333333328</v>
      </c>
      <c r="L566">
        <v>1427086800</v>
      </c>
      <c r="M566" s="7">
        <f t="shared" si="35"/>
        <v>42086.208333333328</v>
      </c>
      <c r="N566" t="b">
        <v>0</v>
      </c>
      <c r="O566" t="b">
        <v>0</v>
      </c>
      <c r="P566" t="s">
        <v>33</v>
      </c>
      <c r="Q566" s="4">
        <f t="shared" si="33"/>
        <v>83.813278008298752</v>
      </c>
      <c r="R566" s="5">
        <f t="shared" si="34"/>
        <v>78.990502793296088</v>
      </c>
      <c r="S566" t="s">
        <v>2036</v>
      </c>
      <c r="T566" t="s">
        <v>2037</v>
      </c>
    </row>
    <row r="567" spans="1:20" ht="17" x14ac:dyDescent="0.2">
      <c r="A567">
        <v>565</v>
      </c>
      <c r="B567" t="s">
        <v>1174</v>
      </c>
      <c r="C567" s="2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 s="7">
        <f t="shared" si="32"/>
        <v>40862.25</v>
      </c>
      <c r="L567">
        <v>1323064800</v>
      </c>
      <c r="M567" s="7">
        <f t="shared" si="35"/>
        <v>40882.25</v>
      </c>
      <c r="N567" t="b">
        <v>0</v>
      </c>
      <c r="O567" t="b">
        <v>0</v>
      </c>
      <c r="P567" t="s">
        <v>33</v>
      </c>
      <c r="Q567" s="4">
        <f t="shared" si="33"/>
        <v>204.60063224446787</v>
      </c>
      <c r="R567" s="5">
        <f t="shared" si="34"/>
        <v>53.99499443826474</v>
      </c>
      <c r="S567" t="s">
        <v>2036</v>
      </c>
      <c r="T567" t="s">
        <v>2037</v>
      </c>
    </row>
    <row r="568" spans="1:20" ht="17" x14ac:dyDescent="0.2">
      <c r="A568">
        <v>566</v>
      </c>
      <c r="B568" t="s">
        <v>1176</v>
      </c>
      <c r="C568" s="2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 s="7">
        <f t="shared" si="32"/>
        <v>42424.25</v>
      </c>
      <c r="L568">
        <v>1458277200</v>
      </c>
      <c r="M568" s="7">
        <f t="shared" si="35"/>
        <v>42447.208333333328</v>
      </c>
      <c r="N568" t="b">
        <v>0</v>
      </c>
      <c r="O568" t="b">
        <v>1</v>
      </c>
      <c r="P568" t="s">
        <v>50</v>
      </c>
      <c r="Q568" s="4">
        <f t="shared" si="33"/>
        <v>44.344086021505376</v>
      </c>
      <c r="R568" s="5">
        <f t="shared" si="34"/>
        <v>111.45945945945945</v>
      </c>
      <c r="S568" t="s">
        <v>2032</v>
      </c>
      <c r="T568" t="s">
        <v>2040</v>
      </c>
    </row>
    <row r="569" spans="1:20" ht="34" x14ac:dyDescent="0.2">
      <c r="A569">
        <v>567</v>
      </c>
      <c r="B569" t="s">
        <v>1178</v>
      </c>
      <c r="C569" s="2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 s="7">
        <f t="shared" si="32"/>
        <v>41830.208333333336</v>
      </c>
      <c r="L569">
        <v>1405141200</v>
      </c>
      <c r="M569" s="7">
        <f t="shared" si="35"/>
        <v>41832.208333333336</v>
      </c>
      <c r="N569" t="b">
        <v>0</v>
      </c>
      <c r="O569" t="b">
        <v>0</v>
      </c>
      <c r="P569" t="s">
        <v>23</v>
      </c>
      <c r="Q569" s="4">
        <f t="shared" si="33"/>
        <v>218.60294117647058</v>
      </c>
      <c r="R569" s="5">
        <f t="shared" si="34"/>
        <v>60.922131147540981</v>
      </c>
      <c r="S569" t="s">
        <v>2032</v>
      </c>
      <c r="T569" t="s">
        <v>2033</v>
      </c>
    </row>
    <row r="570" spans="1:20" ht="17" x14ac:dyDescent="0.2">
      <c r="A570">
        <v>568</v>
      </c>
      <c r="B570" t="s">
        <v>1180</v>
      </c>
      <c r="C570" s="2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 s="7">
        <f t="shared" si="32"/>
        <v>40374.208333333336</v>
      </c>
      <c r="L570">
        <v>1283058000</v>
      </c>
      <c r="M570" s="7">
        <f t="shared" si="35"/>
        <v>40419.208333333336</v>
      </c>
      <c r="N570" t="b">
        <v>0</v>
      </c>
      <c r="O570" t="b">
        <v>0</v>
      </c>
      <c r="P570" t="s">
        <v>33</v>
      </c>
      <c r="Q570" s="4">
        <f t="shared" si="33"/>
        <v>186.03314917127071</v>
      </c>
      <c r="R570" s="5">
        <f t="shared" si="34"/>
        <v>26.0015444015444</v>
      </c>
      <c r="S570" t="s">
        <v>2036</v>
      </c>
      <c r="T570" t="s">
        <v>2037</v>
      </c>
    </row>
    <row r="571" spans="1:20" ht="17" x14ac:dyDescent="0.2">
      <c r="A571">
        <v>569</v>
      </c>
      <c r="B571" t="s">
        <v>1182</v>
      </c>
      <c r="C571" s="2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 s="7">
        <f t="shared" si="32"/>
        <v>40554.25</v>
      </c>
      <c r="L571">
        <v>1295762400</v>
      </c>
      <c r="M571" s="7">
        <f t="shared" si="35"/>
        <v>40566.25</v>
      </c>
      <c r="N571" t="b">
        <v>0</v>
      </c>
      <c r="O571" t="b">
        <v>0</v>
      </c>
      <c r="P571" t="s">
        <v>71</v>
      </c>
      <c r="Q571" s="4">
        <f t="shared" si="33"/>
        <v>237.33830845771143</v>
      </c>
      <c r="R571" s="5">
        <f t="shared" si="34"/>
        <v>80.993208828522924</v>
      </c>
      <c r="S571" t="s">
        <v>2038</v>
      </c>
      <c r="T571" t="s">
        <v>2046</v>
      </c>
    </row>
    <row r="572" spans="1:20" ht="17" x14ac:dyDescent="0.2">
      <c r="A572">
        <v>570</v>
      </c>
      <c r="B572" t="s">
        <v>1184</v>
      </c>
      <c r="C572" s="2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 s="7">
        <f t="shared" si="32"/>
        <v>41993.25</v>
      </c>
      <c r="L572">
        <v>1419573600</v>
      </c>
      <c r="M572" s="7">
        <f t="shared" si="35"/>
        <v>41999.25</v>
      </c>
      <c r="N572" t="b">
        <v>0</v>
      </c>
      <c r="O572" t="b">
        <v>1</v>
      </c>
      <c r="P572" t="s">
        <v>23</v>
      </c>
      <c r="Q572" s="4">
        <f t="shared" si="33"/>
        <v>305.65384615384613</v>
      </c>
      <c r="R572" s="5">
        <f t="shared" si="34"/>
        <v>34.995963302752294</v>
      </c>
      <c r="S572" t="s">
        <v>2032</v>
      </c>
      <c r="T572" t="s">
        <v>2033</v>
      </c>
    </row>
    <row r="573" spans="1:20" ht="17" x14ac:dyDescent="0.2">
      <c r="A573">
        <v>571</v>
      </c>
      <c r="B573" t="s">
        <v>1186</v>
      </c>
      <c r="C573" s="2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 s="7">
        <f t="shared" si="32"/>
        <v>42174.208333333328</v>
      </c>
      <c r="L573">
        <v>1438750800</v>
      </c>
      <c r="M573" s="7">
        <f t="shared" si="35"/>
        <v>42221.208333333328</v>
      </c>
      <c r="N573" t="b">
        <v>0</v>
      </c>
      <c r="O573" t="b">
        <v>0</v>
      </c>
      <c r="P573" t="s">
        <v>100</v>
      </c>
      <c r="Q573" s="4">
        <f t="shared" si="33"/>
        <v>94.142857142857139</v>
      </c>
      <c r="R573" s="5">
        <f t="shared" si="34"/>
        <v>94.142857142857139</v>
      </c>
      <c r="S573" t="s">
        <v>2038</v>
      </c>
      <c r="T573" t="s">
        <v>2049</v>
      </c>
    </row>
    <row r="574" spans="1:20" ht="17" x14ac:dyDescent="0.2">
      <c r="A574">
        <v>572</v>
      </c>
      <c r="B574" t="s">
        <v>1188</v>
      </c>
      <c r="C574" s="2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 s="7">
        <f t="shared" si="32"/>
        <v>42275.208333333328</v>
      </c>
      <c r="L574">
        <v>1444798800</v>
      </c>
      <c r="M574" s="7">
        <f t="shared" si="35"/>
        <v>42291.208333333328</v>
      </c>
      <c r="N574" t="b">
        <v>0</v>
      </c>
      <c r="O574" t="b">
        <v>1</v>
      </c>
      <c r="P574" t="s">
        <v>23</v>
      </c>
      <c r="Q574" s="4">
        <f t="shared" si="33"/>
        <v>54.400000000000006</v>
      </c>
      <c r="R574" s="5">
        <f t="shared" si="34"/>
        <v>52.085106382978722</v>
      </c>
      <c r="S574" t="s">
        <v>2032</v>
      </c>
      <c r="T574" t="s">
        <v>2033</v>
      </c>
    </row>
    <row r="575" spans="1:20" ht="17" x14ac:dyDescent="0.2">
      <c r="A575">
        <v>573</v>
      </c>
      <c r="B575" t="s">
        <v>1190</v>
      </c>
      <c r="C575" s="2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 s="7">
        <f t="shared" si="32"/>
        <v>41761.208333333336</v>
      </c>
      <c r="L575">
        <v>1399179600</v>
      </c>
      <c r="M575" s="7">
        <f t="shared" si="35"/>
        <v>41763.208333333336</v>
      </c>
      <c r="N575" t="b">
        <v>0</v>
      </c>
      <c r="O575" t="b">
        <v>0</v>
      </c>
      <c r="P575" t="s">
        <v>1029</v>
      </c>
      <c r="Q575" s="4">
        <f t="shared" si="33"/>
        <v>111.88059701492537</v>
      </c>
      <c r="R575" s="5">
        <f t="shared" si="34"/>
        <v>24.986666666666668</v>
      </c>
      <c r="S575" t="s">
        <v>2061</v>
      </c>
      <c r="T575" t="s">
        <v>2062</v>
      </c>
    </row>
    <row r="576" spans="1:20" ht="17" x14ac:dyDescent="0.2">
      <c r="A576">
        <v>574</v>
      </c>
      <c r="B576" t="s">
        <v>1192</v>
      </c>
      <c r="C576" s="2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 s="7">
        <f t="shared" si="32"/>
        <v>43806.25</v>
      </c>
      <c r="L576">
        <v>1576562400</v>
      </c>
      <c r="M576" s="7">
        <f t="shared" si="35"/>
        <v>43816.25</v>
      </c>
      <c r="N576" t="b">
        <v>0</v>
      </c>
      <c r="O576" t="b">
        <v>1</v>
      </c>
      <c r="P576" t="s">
        <v>17</v>
      </c>
      <c r="Q576" s="4">
        <f t="shared" si="33"/>
        <v>369.14814814814815</v>
      </c>
      <c r="R576" s="5">
        <f t="shared" si="34"/>
        <v>69.215277777777771</v>
      </c>
      <c r="S576" t="s">
        <v>2030</v>
      </c>
      <c r="T576" t="s">
        <v>2031</v>
      </c>
    </row>
    <row r="577" spans="1:20" ht="17" x14ac:dyDescent="0.2">
      <c r="A577">
        <v>575</v>
      </c>
      <c r="B577" t="s">
        <v>1194</v>
      </c>
      <c r="C577" s="2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 s="7">
        <f t="shared" si="32"/>
        <v>41779.208333333336</v>
      </c>
      <c r="L577">
        <v>1400821200</v>
      </c>
      <c r="M577" s="7">
        <f t="shared" si="35"/>
        <v>41782.208333333336</v>
      </c>
      <c r="N577" t="b">
        <v>0</v>
      </c>
      <c r="O577" t="b">
        <v>1</v>
      </c>
      <c r="P577" t="s">
        <v>33</v>
      </c>
      <c r="Q577" s="4">
        <f t="shared" si="33"/>
        <v>62.930372148859547</v>
      </c>
      <c r="R577" s="5">
        <f t="shared" si="34"/>
        <v>93.944444444444443</v>
      </c>
      <c r="S577" t="s">
        <v>2036</v>
      </c>
      <c r="T577" t="s">
        <v>2037</v>
      </c>
    </row>
    <row r="578" spans="1:20" ht="34" x14ac:dyDescent="0.2">
      <c r="A578">
        <v>576</v>
      </c>
      <c r="B578" t="s">
        <v>1196</v>
      </c>
      <c r="C578" s="2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 s="7">
        <f t="shared" si="32"/>
        <v>43040.208333333328</v>
      </c>
      <c r="L578">
        <v>1510984800</v>
      </c>
      <c r="M578" s="7">
        <f t="shared" si="35"/>
        <v>43057.25</v>
      </c>
      <c r="N578" t="b">
        <v>0</v>
      </c>
      <c r="O578" t="b">
        <v>0</v>
      </c>
      <c r="P578" t="s">
        <v>33</v>
      </c>
      <c r="Q578" s="4">
        <f t="shared" si="33"/>
        <v>64.927835051546396</v>
      </c>
      <c r="R578" s="5">
        <f t="shared" si="34"/>
        <v>98.40625</v>
      </c>
      <c r="S578" t="s">
        <v>2036</v>
      </c>
      <c r="T578" t="s">
        <v>2037</v>
      </c>
    </row>
    <row r="579" spans="1:20" ht="17" x14ac:dyDescent="0.2">
      <c r="A579">
        <v>577</v>
      </c>
      <c r="B579" t="s">
        <v>1198</v>
      </c>
      <c r="C579" s="2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 s="7">
        <f t="shared" ref="K579:K642" si="36">(((J579/60)/60)/24)+DATE(1970,1,1)</f>
        <v>40613.25</v>
      </c>
      <c r="L579">
        <v>1302066000</v>
      </c>
      <c r="M579" s="7">
        <f t="shared" si="35"/>
        <v>40639.208333333336</v>
      </c>
      <c r="N579" t="b">
        <v>0</v>
      </c>
      <c r="O579" t="b">
        <v>0</v>
      </c>
      <c r="P579" t="s">
        <v>159</v>
      </c>
      <c r="Q579" s="4">
        <f t="shared" ref="Q579:Q642" si="37">(E579/D579)*100</f>
        <v>18.853658536585368</v>
      </c>
      <c r="R579" s="5">
        <f t="shared" ref="R579:R642" si="38">IFERROR(E579/G579, 0)</f>
        <v>41.783783783783782</v>
      </c>
      <c r="S579" t="s">
        <v>2032</v>
      </c>
      <c r="T579" t="s">
        <v>2055</v>
      </c>
    </row>
    <row r="580" spans="1:20" ht="17" x14ac:dyDescent="0.2">
      <c r="A580">
        <v>578</v>
      </c>
      <c r="B580" t="s">
        <v>1200</v>
      </c>
      <c r="C580" s="2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 s="7">
        <f t="shared" si="36"/>
        <v>40878.25</v>
      </c>
      <c r="L580">
        <v>1322978400</v>
      </c>
      <c r="M580" s="7">
        <f t="shared" ref="M580:M643" si="39">(((L580/60)/60)/24)+DATE(1970,1,1)</f>
        <v>40881.25</v>
      </c>
      <c r="N580" t="b">
        <v>0</v>
      </c>
      <c r="O580" t="b">
        <v>0</v>
      </c>
      <c r="P580" t="s">
        <v>474</v>
      </c>
      <c r="Q580" s="4">
        <f t="shared" si="37"/>
        <v>16.754404145077721</v>
      </c>
      <c r="R580" s="5">
        <f t="shared" si="38"/>
        <v>65.991836734693877</v>
      </c>
      <c r="S580" t="s">
        <v>2038</v>
      </c>
      <c r="T580" t="s">
        <v>2060</v>
      </c>
    </row>
    <row r="581" spans="1:20" ht="17" x14ac:dyDescent="0.2">
      <c r="A581">
        <v>579</v>
      </c>
      <c r="B581" t="s">
        <v>1202</v>
      </c>
      <c r="C581" s="2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 s="7">
        <f t="shared" si="36"/>
        <v>40762.208333333336</v>
      </c>
      <c r="L581">
        <v>1313730000</v>
      </c>
      <c r="M581" s="7">
        <f t="shared" si="39"/>
        <v>40774.208333333336</v>
      </c>
      <c r="N581" t="b">
        <v>0</v>
      </c>
      <c r="O581" t="b">
        <v>0</v>
      </c>
      <c r="P581" t="s">
        <v>159</v>
      </c>
      <c r="Q581" s="4">
        <f t="shared" si="37"/>
        <v>101.11290322580646</v>
      </c>
      <c r="R581" s="5">
        <f t="shared" si="38"/>
        <v>72.05747126436782</v>
      </c>
      <c r="S581" t="s">
        <v>2032</v>
      </c>
      <c r="T581" t="s">
        <v>2055</v>
      </c>
    </row>
    <row r="582" spans="1:20" ht="17" x14ac:dyDescent="0.2">
      <c r="A582">
        <v>580</v>
      </c>
      <c r="B582" t="s">
        <v>556</v>
      </c>
      <c r="C582" s="2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 s="7">
        <f t="shared" si="36"/>
        <v>41696.25</v>
      </c>
      <c r="L582">
        <v>1394085600</v>
      </c>
      <c r="M582" s="7">
        <f t="shared" si="39"/>
        <v>41704.25</v>
      </c>
      <c r="N582" t="b">
        <v>0</v>
      </c>
      <c r="O582" t="b">
        <v>0</v>
      </c>
      <c r="P582" t="s">
        <v>33</v>
      </c>
      <c r="Q582" s="4">
        <f t="shared" si="37"/>
        <v>341.5022831050228</v>
      </c>
      <c r="R582" s="5">
        <f t="shared" si="38"/>
        <v>48.003209242618745</v>
      </c>
      <c r="S582" t="s">
        <v>2036</v>
      </c>
      <c r="T582" t="s">
        <v>2037</v>
      </c>
    </row>
    <row r="583" spans="1:20" ht="17" x14ac:dyDescent="0.2">
      <c r="A583">
        <v>581</v>
      </c>
      <c r="B583" t="s">
        <v>1205</v>
      </c>
      <c r="C583" s="2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 s="7">
        <f t="shared" si="36"/>
        <v>40662.208333333336</v>
      </c>
      <c r="L583">
        <v>1305349200</v>
      </c>
      <c r="M583" s="7">
        <f t="shared" si="39"/>
        <v>40677.208333333336</v>
      </c>
      <c r="N583" t="b">
        <v>0</v>
      </c>
      <c r="O583" t="b">
        <v>0</v>
      </c>
      <c r="P583" t="s">
        <v>28</v>
      </c>
      <c r="Q583" s="4">
        <f t="shared" si="37"/>
        <v>64.016666666666666</v>
      </c>
      <c r="R583" s="5">
        <f t="shared" si="38"/>
        <v>54.098591549295776</v>
      </c>
      <c r="S583" t="s">
        <v>2034</v>
      </c>
      <c r="T583" t="s">
        <v>2035</v>
      </c>
    </row>
    <row r="584" spans="1:20" ht="17" x14ac:dyDescent="0.2">
      <c r="A584">
        <v>582</v>
      </c>
      <c r="B584" t="s">
        <v>1207</v>
      </c>
      <c r="C584" s="2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 s="7">
        <f t="shared" si="36"/>
        <v>42165.208333333328</v>
      </c>
      <c r="L584">
        <v>1434344400</v>
      </c>
      <c r="M584" s="7">
        <f t="shared" si="39"/>
        <v>42170.208333333328</v>
      </c>
      <c r="N584" t="b">
        <v>0</v>
      </c>
      <c r="O584" t="b">
        <v>1</v>
      </c>
      <c r="P584" t="s">
        <v>89</v>
      </c>
      <c r="Q584" s="4">
        <f t="shared" si="37"/>
        <v>52.080459770114942</v>
      </c>
      <c r="R584" s="5">
        <f t="shared" si="38"/>
        <v>107.88095238095238</v>
      </c>
      <c r="S584" t="s">
        <v>2047</v>
      </c>
      <c r="T584" t="s">
        <v>2048</v>
      </c>
    </row>
    <row r="585" spans="1:20" ht="34" x14ac:dyDescent="0.2">
      <c r="A585">
        <v>583</v>
      </c>
      <c r="B585" t="s">
        <v>1209</v>
      </c>
      <c r="C585" s="2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 s="7">
        <f t="shared" si="36"/>
        <v>40959.25</v>
      </c>
      <c r="L585">
        <v>1331186400</v>
      </c>
      <c r="M585" s="7">
        <f t="shared" si="39"/>
        <v>40976.25</v>
      </c>
      <c r="N585" t="b">
        <v>0</v>
      </c>
      <c r="O585" t="b">
        <v>0</v>
      </c>
      <c r="P585" t="s">
        <v>42</v>
      </c>
      <c r="Q585" s="4">
        <f t="shared" si="37"/>
        <v>322.40211640211641</v>
      </c>
      <c r="R585" s="5">
        <f t="shared" si="38"/>
        <v>67.034103410341032</v>
      </c>
      <c r="S585" t="s">
        <v>2038</v>
      </c>
      <c r="T585" t="s">
        <v>2039</v>
      </c>
    </row>
    <row r="586" spans="1:20" ht="34" x14ac:dyDescent="0.2">
      <c r="A586">
        <v>584</v>
      </c>
      <c r="B586" t="s">
        <v>45</v>
      </c>
      <c r="C586" s="2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 s="7">
        <f t="shared" si="36"/>
        <v>41024.208333333336</v>
      </c>
      <c r="L586">
        <v>1336539600</v>
      </c>
      <c r="M586" s="7">
        <f t="shared" si="39"/>
        <v>41038.208333333336</v>
      </c>
      <c r="N586" t="b">
        <v>0</v>
      </c>
      <c r="O586" t="b">
        <v>0</v>
      </c>
      <c r="P586" t="s">
        <v>28</v>
      </c>
      <c r="Q586" s="4">
        <f t="shared" si="37"/>
        <v>119.50810185185186</v>
      </c>
      <c r="R586" s="5">
        <f t="shared" si="38"/>
        <v>64.01425914445133</v>
      </c>
      <c r="S586" t="s">
        <v>2034</v>
      </c>
      <c r="T586" t="s">
        <v>2035</v>
      </c>
    </row>
    <row r="587" spans="1:20" ht="17" x14ac:dyDescent="0.2">
      <c r="A587">
        <v>585</v>
      </c>
      <c r="B587" t="s">
        <v>1212</v>
      </c>
      <c r="C587" s="2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 s="7">
        <f t="shared" si="36"/>
        <v>40255.208333333336</v>
      </c>
      <c r="L587">
        <v>1269752400</v>
      </c>
      <c r="M587" s="7">
        <f t="shared" si="39"/>
        <v>40265.208333333336</v>
      </c>
      <c r="N587" t="b">
        <v>0</v>
      </c>
      <c r="O587" t="b">
        <v>0</v>
      </c>
      <c r="P587" t="s">
        <v>206</v>
      </c>
      <c r="Q587" s="4">
        <f t="shared" si="37"/>
        <v>146.79775280898878</v>
      </c>
      <c r="R587" s="5">
        <f t="shared" si="38"/>
        <v>96.066176470588232</v>
      </c>
      <c r="S587" t="s">
        <v>2044</v>
      </c>
      <c r="T587" t="s">
        <v>2056</v>
      </c>
    </row>
    <row r="588" spans="1:20" ht="17" x14ac:dyDescent="0.2">
      <c r="A588">
        <v>586</v>
      </c>
      <c r="B588" t="s">
        <v>1214</v>
      </c>
      <c r="C588" s="2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 s="7">
        <f t="shared" si="36"/>
        <v>40499.25</v>
      </c>
      <c r="L588">
        <v>1291615200</v>
      </c>
      <c r="M588" s="7">
        <f t="shared" si="39"/>
        <v>40518.25</v>
      </c>
      <c r="N588" t="b">
        <v>0</v>
      </c>
      <c r="O588" t="b">
        <v>0</v>
      </c>
      <c r="P588" t="s">
        <v>23</v>
      </c>
      <c r="Q588" s="4">
        <f t="shared" si="37"/>
        <v>950.57142857142856</v>
      </c>
      <c r="R588" s="5">
        <f t="shared" si="38"/>
        <v>51.184615384615384</v>
      </c>
      <c r="S588" t="s">
        <v>2032</v>
      </c>
      <c r="T588" t="s">
        <v>2033</v>
      </c>
    </row>
    <row r="589" spans="1:20" ht="17" x14ac:dyDescent="0.2">
      <c r="A589">
        <v>587</v>
      </c>
      <c r="B589" t="s">
        <v>1216</v>
      </c>
      <c r="C589" s="2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 s="7">
        <f t="shared" si="36"/>
        <v>43484.25</v>
      </c>
      <c r="L589">
        <v>1552366800</v>
      </c>
      <c r="M589" s="7">
        <f t="shared" si="39"/>
        <v>43536.208333333328</v>
      </c>
      <c r="N589" t="b">
        <v>0</v>
      </c>
      <c r="O589" t="b">
        <v>1</v>
      </c>
      <c r="P589" t="s">
        <v>17</v>
      </c>
      <c r="Q589" s="4">
        <f t="shared" si="37"/>
        <v>72.893617021276597</v>
      </c>
      <c r="R589" s="5">
        <f t="shared" si="38"/>
        <v>43.92307692307692</v>
      </c>
      <c r="S589" t="s">
        <v>2030</v>
      </c>
      <c r="T589" t="s">
        <v>2031</v>
      </c>
    </row>
    <row r="590" spans="1:20" ht="17" x14ac:dyDescent="0.2">
      <c r="A590">
        <v>588</v>
      </c>
      <c r="B590" t="s">
        <v>1218</v>
      </c>
      <c r="C590" s="2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 s="7">
        <f t="shared" si="36"/>
        <v>40262.208333333336</v>
      </c>
      <c r="L590">
        <v>1272171600</v>
      </c>
      <c r="M590" s="7">
        <f t="shared" si="39"/>
        <v>40293.208333333336</v>
      </c>
      <c r="N590" t="b">
        <v>0</v>
      </c>
      <c r="O590" t="b">
        <v>0</v>
      </c>
      <c r="P590" t="s">
        <v>33</v>
      </c>
      <c r="Q590" s="4">
        <f t="shared" si="37"/>
        <v>79.008248730964468</v>
      </c>
      <c r="R590" s="5">
        <f t="shared" si="38"/>
        <v>91.021198830409361</v>
      </c>
      <c r="S590" t="s">
        <v>2036</v>
      </c>
      <c r="T590" t="s">
        <v>2037</v>
      </c>
    </row>
    <row r="591" spans="1:20" ht="17" x14ac:dyDescent="0.2">
      <c r="A591">
        <v>589</v>
      </c>
      <c r="B591" t="s">
        <v>1220</v>
      </c>
      <c r="C591" s="2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 s="7">
        <f t="shared" si="36"/>
        <v>42190.208333333328</v>
      </c>
      <c r="L591">
        <v>1436677200</v>
      </c>
      <c r="M591" s="7">
        <f t="shared" si="39"/>
        <v>42197.208333333328</v>
      </c>
      <c r="N591" t="b">
        <v>0</v>
      </c>
      <c r="O591" t="b">
        <v>0</v>
      </c>
      <c r="P591" t="s">
        <v>42</v>
      </c>
      <c r="Q591" s="4">
        <f t="shared" si="37"/>
        <v>64.721518987341781</v>
      </c>
      <c r="R591" s="5">
        <f t="shared" si="38"/>
        <v>50.127450980392155</v>
      </c>
      <c r="S591" t="s">
        <v>2038</v>
      </c>
      <c r="T591" t="s">
        <v>2039</v>
      </c>
    </row>
    <row r="592" spans="1:20" ht="34" x14ac:dyDescent="0.2">
      <c r="A592">
        <v>590</v>
      </c>
      <c r="B592" t="s">
        <v>1222</v>
      </c>
      <c r="C592" s="2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 s="7">
        <f t="shared" si="36"/>
        <v>41994.25</v>
      </c>
      <c r="L592">
        <v>1420092000</v>
      </c>
      <c r="M592" s="7">
        <f t="shared" si="39"/>
        <v>42005.25</v>
      </c>
      <c r="N592" t="b">
        <v>0</v>
      </c>
      <c r="O592" t="b">
        <v>0</v>
      </c>
      <c r="P592" t="s">
        <v>133</v>
      </c>
      <c r="Q592" s="4">
        <f t="shared" si="37"/>
        <v>82.028169014084511</v>
      </c>
      <c r="R592" s="5">
        <f t="shared" si="38"/>
        <v>67.720930232558146</v>
      </c>
      <c r="S592" t="s">
        <v>2044</v>
      </c>
      <c r="T592" t="s">
        <v>2053</v>
      </c>
    </row>
    <row r="593" spans="1:20" ht="17" x14ac:dyDescent="0.2">
      <c r="A593">
        <v>591</v>
      </c>
      <c r="B593" t="s">
        <v>1224</v>
      </c>
      <c r="C593" s="2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 s="7">
        <f t="shared" si="36"/>
        <v>40373.208333333336</v>
      </c>
      <c r="L593">
        <v>1279947600</v>
      </c>
      <c r="M593" s="7">
        <f t="shared" si="39"/>
        <v>40383.208333333336</v>
      </c>
      <c r="N593" t="b">
        <v>0</v>
      </c>
      <c r="O593" t="b">
        <v>0</v>
      </c>
      <c r="P593" t="s">
        <v>89</v>
      </c>
      <c r="Q593" s="4">
        <f t="shared" si="37"/>
        <v>1037.6666666666667</v>
      </c>
      <c r="R593" s="5">
        <f t="shared" si="38"/>
        <v>61.03921568627451</v>
      </c>
      <c r="S593" t="s">
        <v>2047</v>
      </c>
      <c r="T593" t="s">
        <v>2048</v>
      </c>
    </row>
    <row r="594" spans="1:20" ht="34" x14ac:dyDescent="0.2">
      <c r="A594">
        <v>592</v>
      </c>
      <c r="B594" t="s">
        <v>1226</v>
      </c>
      <c r="C594" s="2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 s="7">
        <f t="shared" si="36"/>
        <v>41789.208333333336</v>
      </c>
      <c r="L594">
        <v>1402203600</v>
      </c>
      <c r="M594" s="7">
        <f t="shared" si="39"/>
        <v>41798.208333333336</v>
      </c>
      <c r="N594" t="b">
        <v>0</v>
      </c>
      <c r="O594" t="b">
        <v>0</v>
      </c>
      <c r="P594" t="s">
        <v>33</v>
      </c>
      <c r="Q594" s="4">
        <f t="shared" si="37"/>
        <v>12.910076530612244</v>
      </c>
      <c r="R594" s="5">
        <f t="shared" si="38"/>
        <v>80.011857707509876</v>
      </c>
      <c r="S594" t="s">
        <v>2036</v>
      </c>
      <c r="T594" t="s">
        <v>2037</v>
      </c>
    </row>
    <row r="595" spans="1:20" ht="17" x14ac:dyDescent="0.2">
      <c r="A595">
        <v>593</v>
      </c>
      <c r="B595" t="s">
        <v>1228</v>
      </c>
      <c r="C595" s="2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 s="7">
        <f t="shared" si="36"/>
        <v>41724.208333333336</v>
      </c>
      <c r="L595">
        <v>1396933200</v>
      </c>
      <c r="M595" s="7">
        <f t="shared" si="39"/>
        <v>41737.208333333336</v>
      </c>
      <c r="N595" t="b">
        <v>0</v>
      </c>
      <c r="O595" t="b">
        <v>0</v>
      </c>
      <c r="P595" t="s">
        <v>71</v>
      </c>
      <c r="Q595" s="4">
        <f t="shared" si="37"/>
        <v>154.84210526315789</v>
      </c>
      <c r="R595" s="5">
        <f t="shared" si="38"/>
        <v>47.001497753369947</v>
      </c>
      <c r="S595" t="s">
        <v>2038</v>
      </c>
      <c r="T595" t="s">
        <v>2046</v>
      </c>
    </row>
    <row r="596" spans="1:20" ht="34" x14ac:dyDescent="0.2">
      <c r="A596">
        <v>594</v>
      </c>
      <c r="B596" t="s">
        <v>1230</v>
      </c>
      <c r="C596" s="2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 s="7">
        <f t="shared" si="36"/>
        <v>42548.208333333328</v>
      </c>
      <c r="L596">
        <v>1467262800</v>
      </c>
      <c r="M596" s="7">
        <f t="shared" si="39"/>
        <v>42551.208333333328</v>
      </c>
      <c r="N596" t="b">
        <v>0</v>
      </c>
      <c r="O596" t="b">
        <v>1</v>
      </c>
      <c r="P596" t="s">
        <v>33</v>
      </c>
      <c r="Q596" s="4">
        <f t="shared" si="37"/>
        <v>7.0991735537190088</v>
      </c>
      <c r="R596" s="5">
        <f t="shared" si="38"/>
        <v>71.127388535031841</v>
      </c>
      <c r="S596" t="s">
        <v>2036</v>
      </c>
      <c r="T596" t="s">
        <v>2037</v>
      </c>
    </row>
    <row r="597" spans="1:20" ht="34" x14ac:dyDescent="0.2">
      <c r="A597">
        <v>595</v>
      </c>
      <c r="B597" t="s">
        <v>1232</v>
      </c>
      <c r="C597" s="2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 s="7">
        <f t="shared" si="36"/>
        <v>40253.208333333336</v>
      </c>
      <c r="L597">
        <v>1270530000</v>
      </c>
      <c r="M597" s="7">
        <f t="shared" si="39"/>
        <v>40274.208333333336</v>
      </c>
      <c r="N597" t="b">
        <v>0</v>
      </c>
      <c r="O597" t="b">
        <v>1</v>
      </c>
      <c r="P597" t="s">
        <v>33</v>
      </c>
      <c r="Q597" s="4">
        <f t="shared" si="37"/>
        <v>208.52773826458036</v>
      </c>
      <c r="R597" s="5">
        <f t="shared" si="38"/>
        <v>89.99079189686924</v>
      </c>
      <c r="S597" t="s">
        <v>2036</v>
      </c>
      <c r="T597" t="s">
        <v>2037</v>
      </c>
    </row>
    <row r="598" spans="1:20" ht="17" x14ac:dyDescent="0.2">
      <c r="A598">
        <v>596</v>
      </c>
      <c r="B598" t="s">
        <v>1234</v>
      </c>
      <c r="C598" s="2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 s="7">
        <f t="shared" si="36"/>
        <v>42434.25</v>
      </c>
      <c r="L598">
        <v>1457762400</v>
      </c>
      <c r="M598" s="7">
        <f t="shared" si="39"/>
        <v>42441.25</v>
      </c>
      <c r="N598" t="b">
        <v>0</v>
      </c>
      <c r="O598" t="b">
        <v>1</v>
      </c>
      <c r="P598" t="s">
        <v>53</v>
      </c>
      <c r="Q598" s="4">
        <f t="shared" si="37"/>
        <v>99.683544303797461</v>
      </c>
      <c r="R598" s="5">
        <f t="shared" si="38"/>
        <v>43.032786885245905</v>
      </c>
      <c r="S598" t="s">
        <v>2038</v>
      </c>
      <c r="T598" t="s">
        <v>2041</v>
      </c>
    </row>
    <row r="599" spans="1:20" ht="17" x14ac:dyDescent="0.2">
      <c r="A599">
        <v>597</v>
      </c>
      <c r="B599" t="s">
        <v>1236</v>
      </c>
      <c r="C599" s="2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 s="7">
        <f t="shared" si="36"/>
        <v>43786.25</v>
      </c>
      <c r="L599">
        <v>1575525600</v>
      </c>
      <c r="M599" s="7">
        <f t="shared" si="39"/>
        <v>43804.25</v>
      </c>
      <c r="N599" t="b">
        <v>0</v>
      </c>
      <c r="O599" t="b">
        <v>0</v>
      </c>
      <c r="P599" t="s">
        <v>33</v>
      </c>
      <c r="Q599" s="4">
        <f t="shared" si="37"/>
        <v>201.59756097560978</v>
      </c>
      <c r="R599" s="5">
        <f t="shared" si="38"/>
        <v>67.997714808043881</v>
      </c>
      <c r="S599" t="s">
        <v>2036</v>
      </c>
      <c r="T599" t="s">
        <v>2037</v>
      </c>
    </row>
    <row r="600" spans="1:20" ht="17" x14ac:dyDescent="0.2">
      <c r="A600">
        <v>598</v>
      </c>
      <c r="B600" t="s">
        <v>1238</v>
      </c>
      <c r="C600" s="2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 s="7">
        <f t="shared" si="36"/>
        <v>40344.208333333336</v>
      </c>
      <c r="L600">
        <v>1279083600</v>
      </c>
      <c r="M600" s="7">
        <f t="shared" si="39"/>
        <v>40373.208333333336</v>
      </c>
      <c r="N600" t="b">
        <v>0</v>
      </c>
      <c r="O600" t="b">
        <v>0</v>
      </c>
      <c r="P600" t="s">
        <v>23</v>
      </c>
      <c r="Q600" s="4">
        <f t="shared" si="37"/>
        <v>162.09032258064516</v>
      </c>
      <c r="R600" s="5">
        <f t="shared" si="38"/>
        <v>73.004566210045667</v>
      </c>
      <c r="S600" t="s">
        <v>2032</v>
      </c>
      <c r="T600" t="s">
        <v>2033</v>
      </c>
    </row>
    <row r="601" spans="1:20" ht="34" x14ac:dyDescent="0.2">
      <c r="A601">
        <v>599</v>
      </c>
      <c r="B601" t="s">
        <v>1240</v>
      </c>
      <c r="C601" s="2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 s="7">
        <f t="shared" si="36"/>
        <v>42047.25</v>
      </c>
      <c r="L601">
        <v>1424412000</v>
      </c>
      <c r="M601" s="7">
        <f t="shared" si="39"/>
        <v>42055.25</v>
      </c>
      <c r="N601" t="b">
        <v>0</v>
      </c>
      <c r="O601" t="b">
        <v>0</v>
      </c>
      <c r="P601" t="s">
        <v>42</v>
      </c>
      <c r="Q601" s="4">
        <f t="shared" si="37"/>
        <v>3.6436208125445471</v>
      </c>
      <c r="R601" s="5">
        <f t="shared" si="38"/>
        <v>62.341463414634148</v>
      </c>
      <c r="S601" t="s">
        <v>2038</v>
      </c>
      <c r="T601" t="s">
        <v>2039</v>
      </c>
    </row>
    <row r="602" spans="1:20" ht="17" x14ac:dyDescent="0.2">
      <c r="A602">
        <v>600</v>
      </c>
      <c r="B602" t="s">
        <v>1242</v>
      </c>
      <c r="C602" s="2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 s="7">
        <f t="shared" si="36"/>
        <v>41485.208333333336</v>
      </c>
      <c r="L602">
        <v>1376197200</v>
      </c>
      <c r="M602" s="7">
        <f t="shared" si="39"/>
        <v>41497.208333333336</v>
      </c>
      <c r="N602" t="b">
        <v>0</v>
      </c>
      <c r="O602" t="b">
        <v>0</v>
      </c>
      <c r="P602" t="s">
        <v>17</v>
      </c>
      <c r="Q602" s="4">
        <f t="shared" si="37"/>
        <v>5</v>
      </c>
      <c r="R602" s="5">
        <f t="shared" si="38"/>
        <v>5</v>
      </c>
      <c r="S602" t="s">
        <v>2030</v>
      </c>
      <c r="T602" t="s">
        <v>2031</v>
      </c>
    </row>
    <row r="603" spans="1:20" ht="17" x14ac:dyDescent="0.2">
      <c r="A603">
        <v>601</v>
      </c>
      <c r="B603" t="s">
        <v>1244</v>
      </c>
      <c r="C603" s="2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 s="7">
        <f t="shared" si="36"/>
        <v>41789.208333333336</v>
      </c>
      <c r="L603">
        <v>1402894800</v>
      </c>
      <c r="M603" s="7">
        <f t="shared" si="39"/>
        <v>41806.208333333336</v>
      </c>
      <c r="N603" t="b">
        <v>1</v>
      </c>
      <c r="O603" t="b">
        <v>0</v>
      </c>
      <c r="P603" t="s">
        <v>65</v>
      </c>
      <c r="Q603" s="4">
        <f t="shared" si="37"/>
        <v>206.63492063492063</v>
      </c>
      <c r="R603" s="5">
        <f t="shared" si="38"/>
        <v>67.103092783505161</v>
      </c>
      <c r="S603" t="s">
        <v>2034</v>
      </c>
      <c r="T603" t="s">
        <v>2043</v>
      </c>
    </row>
    <row r="604" spans="1:20" ht="34" x14ac:dyDescent="0.2">
      <c r="A604">
        <v>602</v>
      </c>
      <c r="B604" t="s">
        <v>1246</v>
      </c>
      <c r="C604" s="2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 s="7">
        <f t="shared" si="36"/>
        <v>42160.208333333328</v>
      </c>
      <c r="L604">
        <v>1434430800</v>
      </c>
      <c r="M604" s="7">
        <f t="shared" si="39"/>
        <v>42171.208333333328</v>
      </c>
      <c r="N604" t="b">
        <v>0</v>
      </c>
      <c r="O604" t="b">
        <v>0</v>
      </c>
      <c r="P604" t="s">
        <v>33</v>
      </c>
      <c r="Q604" s="4">
        <f t="shared" si="37"/>
        <v>128.23628691983123</v>
      </c>
      <c r="R604" s="5">
        <f t="shared" si="38"/>
        <v>79.978947368421046</v>
      </c>
      <c r="S604" t="s">
        <v>2036</v>
      </c>
      <c r="T604" t="s">
        <v>2037</v>
      </c>
    </row>
    <row r="605" spans="1:20" ht="17" x14ac:dyDescent="0.2">
      <c r="A605">
        <v>603</v>
      </c>
      <c r="B605" t="s">
        <v>1248</v>
      </c>
      <c r="C605" s="2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 s="7">
        <f t="shared" si="36"/>
        <v>43573.208333333328</v>
      </c>
      <c r="L605">
        <v>1557896400</v>
      </c>
      <c r="M605" s="7">
        <f t="shared" si="39"/>
        <v>43600.208333333328</v>
      </c>
      <c r="N605" t="b">
        <v>0</v>
      </c>
      <c r="O605" t="b">
        <v>0</v>
      </c>
      <c r="P605" t="s">
        <v>33</v>
      </c>
      <c r="Q605" s="4">
        <f t="shared" si="37"/>
        <v>119.66037735849055</v>
      </c>
      <c r="R605" s="5">
        <f t="shared" si="38"/>
        <v>62.176470588235297</v>
      </c>
      <c r="S605" t="s">
        <v>2036</v>
      </c>
      <c r="T605" t="s">
        <v>2037</v>
      </c>
    </row>
    <row r="606" spans="1:20" ht="17" x14ac:dyDescent="0.2">
      <c r="A606">
        <v>604</v>
      </c>
      <c r="B606" t="s">
        <v>1250</v>
      </c>
      <c r="C606" s="2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 s="7">
        <f t="shared" si="36"/>
        <v>40565.25</v>
      </c>
      <c r="L606">
        <v>1297490400</v>
      </c>
      <c r="M606" s="7">
        <f t="shared" si="39"/>
        <v>40586.25</v>
      </c>
      <c r="N606" t="b">
        <v>0</v>
      </c>
      <c r="O606" t="b">
        <v>0</v>
      </c>
      <c r="P606" t="s">
        <v>33</v>
      </c>
      <c r="Q606" s="4">
        <f t="shared" si="37"/>
        <v>170.73055242390078</v>
      </c>
      <c r="R606" s="5">
        <f t="shared" si="38"/>
        <v>53.005950297514879</v>
      </c>
      <c r="S606" t="s">
        <v>2036</v>
      </c>
      <c r="T606" t="s">
        <v>2037</v>
      </c>
    </row>
    <row r="607" spans="1:20" ht="17" x14ac:dyDescent="0.2">
      <c r="A607">
        <v>605</v>
      </c>
      <c r="B607" t="s">
        <v>1252</v>
      </c>
      <c r="C607" s="2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 s="7">
        <f t="shared" si="36"/>
        <v>42280.208333333328</v>
      </c>
      <c r="L607">
        <v>1447394400</v>
      </c>
      <c r="M607" s="7">
        <f t="shared" si="39"/>
        <v>42321.25</v>
      </c>
      <c r="N607" t="b">
        <v>0</v>
      </c>
      <c r="O607" t="b">
        <v>0</v>
      </c>
      <c r="P607" t="s">
        <v>68</v>
      </c>
      <c r="Q607" s="4">
        <f t="shared" si="37"/>
        <v>187.21212121212122</v>
      </c>
      <c r="R607" s="5">
        <f t="shared" si="38"/>
        <v>57.738317757009348</v>
      </c>
      <c r="S607" t="s">
        <v>2044</v>
      </c>
      <c r="T607" t="s">
        <v>2045</v>
      </c>
    </row>
    <row r="608" spans="1:20" ht="17" x14ac:dyDescent="0.2">
      <c r="A608">
        <v>606</v>
      </c>
      <c r="B608" t="s">
        <v>1254</v>
      </c>
      <c r="C608" s="2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 s="7">
        <f t="shared" si="36"/>
        <v>42436.25</v>
      </c>
      <c r="L608">
        <v>1458277200</v>
      </c>
      <c r="M608" s="7">
        <f t="shared" si="39"/>
        <v>42447.208333333328</v>
      </c>
      <c r="N608" t="b">
        <v>0</v>
      </c>
      <c r="O608" t="b">
        <v>0</v>
      </c>
      <c r="P608" t="s">
        <v>23</v>
      </c>
      <c r="Q608" s="4">
        <f t="shared" si="37"/>
        <v>188.38235294117646</v>
      </c>
      <c r="R608" s="5">
        <f t="shared" si="38"/>
        <v>40.03125</v>
      </c>
      <c r="S608" t="s">
        <v>2032</v>
      </c>
      <c r="T608" t="s">
        <v>2033</v>
      </c>
    </row>
    <row r="609" spans="1:20" ht="17" x14ac:dyDescent="0.2">
      <c r="A609">
        <v>607</v>
      </c>
      <c r="B609" t="s">
        <v>1256</v>
      </c>
      <c r="C609" s="2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 s="7">
        <f t="shared" si="36"/>
        <v>41721.208333333336</v>
      </c>
      <c r="L609">
        <v>1395723600</v>
      </c>
      <c r="M609" s="7">
        <f t="shared" si="39"/>
        <v>41723.208333333336</v>
      </c>
      <c r="N609" t="b">
        <v>0</v>
      </c>
      <c r="O609" t="b">
        <v>0</v>
      </c>
      <c r="P609" t="s">
        <v>17</v>
      </c>
      <c r="Q609" s="4">
        <f t="shared" si="37"/>
        <v>131.29869186046511</v>
      </c>
      <c r="R609" s="5">
        <f t="shared" si="38"/>
        <v>81.016591928251117</v>
      </c>
      <c r="S609" t="s">
        <v>2030</v>
      </c>
      <c r="T609" t="s">
        <v>2031</v>
      </c>
    </row>
    <row r="610" spans="1:20" ht="17" x14ac:dyDescent="0.2">
      <c r="A610">
        <v>608</v>
      </c>
      <c r="B610" t="s">
        <v>1258</v>
      </c>
      <c r="C610" s="2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 s="7">
        <f t="shared" si="36"/>
        <v>43530.25</v>
      </c>
      <c r="L610">
        <v>1552197600</v>
      </c>
      <c r="M610" s="7">
        <f t="shared" si="39"/>
        <v>43534.25</v>
      </c>
      <c r="N610" t="b">
        <v>0</v>
      </c>
      <c r="O610" t="b">
        <v>1</v>
      </c>
      <c r="P610" t="s">
        <v>159</v>
      </c>
      <c r="Q610" s="4">
        <f t="shared" si="37"/>
        <v>283.97435897435901</v>
      </c>
      <c r="R610" s="5">
        <f t="shared" si="38"/>
        <v>35.047468354430379</v>
      </c>
      <c r="S610" t="s">
        <v>2032</v>
      </c>
      <c r="T610" t="s">
        <v>2055</v>
      </c>
    </row>
    <row r="611" spans="1:20" ht="17" x14ac:dyDescent="0.2">
      <c r="A611">
        <v>609</v>
      </c>
      <c r="B611" t="s">
        <v>1260</v>
      </c>
      <c r="C611" s="2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 s="7">
        <f t="shared" si="36"/>
        <v>43481.25</v>
      </c>
      <c r="L611">
        <v>1549087200</v>
      </c>
      <c r="M611" s="7">
        <f t="shared" si="39"/>
        <v>43498.25</v>
      </c>
      <c r="N611" t="b">
        <v>0</v>
      </c>
      <c r="O611" t="b">
        <v>0</v>
      </c>
      <c r="P611" t="s">
        <v>474</v>
      </c>
      <c r="Q611" s="4">
        <f t="shared" si="37"/>
        <v>120.41999999999999</v>
      </c>
      <c r="R611" s="5">
        <f t="shared" si="38"/>
        <v>102.92307692307692</v>
      </c>
      <c r="S611" t="s">
        <v>2038</v>
      </c>
      <c r="T611" t="s">
        <v>2060</v>
      </c>
    </row>
    <row r="612" spans="1:20" ht="34" x14ac:dyDescent="0.2">
      <c r="A612">
        <v>610</v>
      </c>
      <c r="B612" t="s">
        <v>1262</v>
      </c>
      <c r="C612" s="2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 s="7">
        <f t="shared" si="36"/>
        <v>41259.25</v>
      </c>
      <c r="L612">
        <v>1356847200</v>
      </c>
      <c r="M612" s="7">
        <f t="shared" si="39"/>
        <v>41273.25</v>
      </c>
      <c r="N612" t="b">
        <v>0</v>
      </c>
      <c r="O612" t="b">
        <v>0</v>
      </c>
      <c r="P612" t="s">
        <v>33</v>
      </c>
      <c r="Q612" s="4">
        <f t="shared" si="37"/>
        <v>419.0560747663551</v>
      </c>
      <c r="R612" s="5">
        <f t="shared" si="38"/>
        <v>27.998126756166094</v>
      </c>
      <c r="S612" t="s">
        <v>2036</v>
      </c>
      <c r="T612" t="s">
        <v>2037</v>
      </c>
    </row>
    <row r="613" spans="1:20" ht="17" x14ac:dyDescent="0.2">
      <c r="A613">
        <v>611</v>
      </c>
      <c r="B613" t="s">
        <v>1264</v>
      </c>
      <c r="C613" s="2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 s="7">
        <f t="shared" si="36"/>
        <v>41480.208333333336</v>
      </c>
      <c r="L613">
        <v>1375765200</v>
      </c>
      <c r="M613" s="7">
        <f t="shared" si="39"/>
        <v>41492.208333333336</v>
      </c>
      <c r="N613" t="b">
        <v>0</v>
      </c>
      <c r="O613" t="b">
        <v>0</v>
      </c>
      <c r="P613" t="s">
        <v>33</v>
      </c>
      <c r="Q613" s="4">
        <f t="shared" si="37"/>
        <v>13.853658536585368</v>
      </c>
      <c r="R613" s="5">
        <f t="shared" si="38"/>
        <v>75.733333333333334</v>
      </c>
      <c r="S613" t="s">
        <v>2036</v>
      </c>
      <c r="T613" t="s">
        <v>2037</v>
      </c>
    </row>
    <row r="614" spans="1:20" ht="17" x14ac:dyDescent="0.2">
      <c r="A614">
        <v>612</v>
      </c>
      <c r="B614" t="s">
        <v>1266</v>
      </c>
      <c r="C614" s="2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 s="7">
        <f t="shared" si="36"/>
        <v>40474.208333333336</v>
      </c>
      <c r="L614">
        <v>1289800800</v>
      </c>
      <c r="M614" s="7">
        <f t="shared" si="39"/>
        <v>40497.25</v>
      </c>
      <c r="N614" t="b">
        <v>0</v>
      </c>
      <c r="O614" t="b">
        <v>0</v>
      </c>
      <c r="P614" t="s">
        <v>50</v>
      </c>
      <c r="Q614" s="4">
        <f t="shared" si="37"/>
        <v>139.43548387096774</v>
      </c>
      <c r="R614" s="5">
        <f t="shared" si="38"/>
        <v>45.026041666666664</v>
      </c>
      <c r="S614" t="s">
        <v>2032</v>
      </c>
      <c r="T614" t="s">
        <v>2040</v>
      </c>
    </row>
    <row r="615" spans="1:20" ht="34" x14ac:dyDescent="0.2">
      <c r="A615">
        <v>613</v>
      </c>
      <c r="B615" t="s">
        <v>1268</v>
      </c>
      <c r="C615" s="2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 s="7">
        <f t="shared" si="36"/>
        <v>42973.208333333328</v>
      </c>
      <c r="L615">
        <v>1504501200</v>
      </c>
      <c r="M615" s="7">
        <f t="shared" si="39"/>
        <v>42982.208333333328</v>
      </c>
      <c r="N615" t="b">
        <v>0</v>
      </c>
      <c r="O615" t="b">
        <v>0</v>
      </c>
      <c r="P615" t="s">
        <v>33</v>
      </c>
      <c r="Q615" s="4">
        <f t="shared" si="37"/>
        <v>174</v>
      </c>
      <c r="R615" s="5">
        <f t="shared" si="38"/>
        <v>73.615384615384613</v>
      </c>
      <c r="S615" t="s">
        <v>2036</v>
      </c>
      <c r="T615" t="s">
        <v>2037</v>
      </c>
    </row>
    <row r="616" spans="1:20" ht="34" x14ac:dyDescent="0.2">
      <c r="A616">
        <v>614</v>
      </c>
      <c r="B616" t="s">
        <v>1270</v>
      </c>
      <c r="C616" s="2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 s="7">
        <f t="shared" si="36"/>
        <v>42746.25</v>
      </c>
      <c r="L616">
        <v>1485669600</v>
      </c>
      <c r="M616" s="7">
        <f t="shared" si="39"/>
        <v>42764.25</v>
      </c>
      <c r="N616" t="b">
        <v>0</v>
      </c>
      <c r="O616" t="b">
        <v>0</v>
      </c>
      <c r="P616" t="s">
        <v>33</v>
      </c>
      <c r="Q616" s="4">
        <f t="shared" si="37"/>
        <v>155.49056603773585</v>
      </c>
      <c r="R616" s="5">
        <f t="shared" si="38"/>
        <v>56.991701244813278</v>
      </c>
      <c r="S616" t="s">
        <v>2036</v>
      </c>
      <c r="T616" t="s">
        <v>2037</v>
      </c>
    </row>
    <row r="617" spans="1:20" ht="17" x14ac:dyDescent="0.2">
      <c r="A617">
        <v>615</v>
      </c>
      <c r="B617" t="s">
        <v>1272</v>
      </c>
      <c r="C617" s="2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 s="7">
        <f t="shared" si="36"/>
        <v>42489.208333333328</v>
      </c>
      <c r="L617">
        <v>1462770000</v>
      </c>
      <c r="M617" s="7">
        <f t="shared" si="39"/>
        <v>42499.208333333328</v>
      </c>
      <c r="N617" t="b">
        <v>0</v>
      </c>
      <c r="O617" t="b">
        <v>0</v>
      </c>
      <c r="P617" t="s">
        <v>33</v>
      </c>
      <c r="Q617" s="4">
        <f t="shared" si="37"/>
        <v>170.44705882352943</v>
      </c>
      <c r="R617" s="5">
        <f t="shared" si="38"/>
        <v>85.223529411764702</v>
      </c>
      <c r="S617" t="s">
        <v>2036</v>
      </c>
      <c r="T617" t="s">
        <v>2037</v>
      </c>
    </row>
    <row r="618" spans="1:20" ht="17" x14ac:dyDescent="0.2">
      <c r="A618">
        <v>616</v>
      </c>
      <c r="B618" t="s">
        <v>1274</v>
      </c>
      <c r="C618" s="2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 s="7">
        <f t="shared" si="36"/>
        <v>41537.208333333336</v>
      </c>
      <c r="L618">
        <v>1379739600</v>
      </c>
      <c r="M618" s="7">
        <f t="shared" si="39"/>
        <v>41538.208333333336</v>
      </c>
      <c r="N618" t="b">
        <v>0</v>
      </c>
      <c r="O618" t="b">
        <v>1</v>
      </c>
      <c r="P618" t="s">
        <v>60</v>
      </c>
      <c r="Q618" s="4">
        <f t="shared" si="37"/>
        <v>189.515625</v>
      </c>
      <c r="R618" s="5">
        <f t="shared" si="38"/>
        <v>50.962184873949582</v>
      </c>
      <c r="S618" t="s">
        <v>2032</v>
      </c>
      <c r="T618" t="s">
        <v>2042</v>
      </c>
    </row>
    <row r="619" spans="1:20" ht="17" x14ac:dyDescent="0.2">
      <c r="A619">
        <v>617</v>
      </c>
      <c r="B619" t="s">
        <v>1276</v>
      </c>
      <c r="C619" s="2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 s="7">
        <f t="shared" si="36"/>
        <v>41794.208333333336</v>
      </c>
      <c r="L619">
        <v>1402722000</v>
      </c>
      <c r="M619" s="7">
        <f t="shared" si="39"/>
        <v>41804.208333333336</v>
      </c>
      <c r="N619" t="b">
        <v>0</v>
      </c>
      <c r="O619" t="b">
        <v>0</v>
      </c>
      <c r="P619" t="s">
        <v>33</v>
      </c>
      <c r="Q619" s="4">
        <f t="shared" si="37"/>
        <v>249.71428571428572</v>
      </c>
      <c r="R619" s="5">
        <f t="shared" si="38"/>
        <v>63.563636363636363</v>
      </c>
      <c r="S619" t="s">
        <v>2036</v>
      </c>
      <c r="T619" t="s">
        <v>2037</v>
      </c>
    </row>
    <row r="620" spans="1:20" ht="17" x14ac:dyDescent="0.2">
      <c r="A620">
        <v>618</v>
      </c>
      <c r="B620" t="s">
        <v>1278</v>
      </c>
      <c r="C620" s="2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 s="7">
        <f t="shared" si="36"/>
        <v>41396.208333333336</v>
      </c>
      <c r="L620">
        <v>1369285200</v>
      </c>
      <c r="M620" s="7">
        <f t="shared" si="39"/>
        <v>41417.208333333336</v>
      </c>
      <c r="N620" t="b">
        <v>0</v>
      </c>
      <c r="O620" t="b">
        <v>0</v>
      </c>
      <c r="P620" t="s">
        <v>68</v>
      </c>
      <c r="Q620" s="4">
        <f t="shared" si="37"/>
        <v>48.860523665659613</v>
      </c>
      <c r="R620" s="5">
        <f t="shared" si="38"/>
        <v>80.999165275459092</v>
      </c>
      <c r="S620" t="s">
        <v>2044</v>
      </c>
      <c r="T620" t="s">
        <v>2045</v>
      </c>
    </row>
    <row r="621" spans="1:20" ht="17" x14ac:dyDescent="0.2">
      <c r="A621">
        <v>619</v>
      </c>
      <c r="B621" t="s">
        <v>1280</v>
      </c>
      <c r="C621" s="2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 s="7">
        <f t="shared" si="36"/>
        <v>40669.208333333336</v>
      </c>
      <c r="L621">
        <v>1304744400</v>
      </c>
      <c r="M621" s="7">
        <f t="shared" si="39"/>
        <v>40670.208333333336</v>
      </c>
      <c r="N621" t="b">
        <v>1</v>
      </c>
      <c r="O621" t="b">
        <v>1</v>
      </c>
      <c r="P621" t="s">
        <v>33</v>
      </c>
      <c r="Q621" s="4">
        <f t="shared" si="37"/>
        <v>28.461970393057683</v>
      </c>
      <c r="R621" s="5">
        <f t="shared" si="38"/>
        <v>86.044753086419746</v>
      </c>
      <c r="S621" t="s">
        <v>2036</v>
      </c>
      <c r="T621" t="s">
        <v>2037</v>
      </c>
    </row>
    <row r="622" spans="1:20" ht="17" x14ac:dyDescent="0.2">
      <c r="A622">
        <v>620</v>
      </c>
      <c r="B622" t="s">
        <v>1282</v>
      </c>
      <c r="C622" s="2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 s="7">
        <f t="shared" si="36"/>
        <v>42559.208333333328</v>
      </c>
      <c r="L622">
        <v>1468299600</v>
      </c>
      <c r="M622" s="7">
        <f t="shared" si="39"/>
        <v>42563.208333333328</v>
      </c>
      <c r="N622" t="b">
        <v>0</v>
      </c>
      <c r="O622" t="b">
        <v>0</v>
      </c>
      <c r="P622" t="s">
        <v>122</v>
      </c>
      <c r="Q622" s="4">
        <f t="shared" si="37"/>
        <v>268.02325581395348</v>
      </c>
      <c r="R622" s="5">
        <f t="shared" si="38"/>
        <v>90.0390625</v>
      </c>
      <c r="S622" t="s">
        <v>2051</v>
      </c>
      <c r="T622" t="s">
        <v>2052</v>
      </c>
    </row>
    <row r="623" spans="1:20" ht="17" x14ac:dyDescent="0.2">
      <c r="A623">
        <v>621</v>
      </c>
      <c r="B623" t="s">
        <v>1284</v>
      </c>
      <c r="C623" s="2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 s="7">
        <f t="shared" si="36"/>
        <v>42626.208333333328</v>
      </c>
      <c r="L623">
        <v>1474174800</v>
      </c>
      <c r="M623" s="7">
        <f t="shared" si="39"/>
        <v>42631.208333333328</v>
      </c>
      <c r="N623" t="b">
        <v>0</v>
      </c>
      <c r="O623" t="b">
        <v>0</v>
      </c>
      <c r="P623" t="s">
        <v>33</v>
      </c>
      <c r="Q623" s="4">
        <f t="shared" si="37"/>
        <v>619.80078125</v>
      </c>
      <c r="R623" s="5">
        <f t="shared" si="38"/>
        <v>74.006063432835816</v>
      </c>
      <c r="S623" t="s">
        <v>2036</v>
      </c>
      <c r="T623" t="s">
        <v>2037</v>
      </c>
    </row>
    <row r="624" spans="1:20" ht="17" x14ac:dyDescent="0.2">
      <c r="A624">
        <v>622</v>
      </c>
      <c r="B624" t="s">
        <v>1286</v>
      </c>
      <c r="C624" s="2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 s="7">
        <f t="shared" si="36"/>
        <v>43205.208333333328</v>
      </c>
      <c r="L624">
        <v>1526014800</v>
      </c>
      <c r="M624" s="7">
        <f t="shared" si="39"/>
        <v>43231.208333333328</v>
      </c>
      <c r="N624" t="b">
        <v>0</v>
      </c>
      <c r="O624" t="b">
        <v>0</v>
      </c>
      <c r="P624" t="s">
        <v>60</v>
      </c>
      <c r="Q624" s="4">
        <f t="shared" si="37"/>
        <v>3.1301587301587301</v>
      </c>
      <c r="R624" s="5">
        <f t="shared" si="38"/>
        <v>92.4375</v>
      </c>
      <c r="S624" t="s">
        <v>2032</v>
      </c>
      <c r="T624" t="s">
        <v>2042</v>
      </c>
    </row>
    <row r="625" spans="1:20" ht="17" x14ac:dyDescent="0.2">
      <c r="A625">
        <v>623</v>
      </c>
      <c r="B625" t="s">
        <v>1288</v>
      </c>
      <c r="C625" s="2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 s="7">
        <f t="shared" si="36"/>
        <v>42201.208333333328</v>
      </c>
      <c r="L625">
        <v>1437454800</v>
      </c>
      <c r="M625" s="7">
        <f t="shared" si="39"/>
        <v>42206.208333333328</v>
      </c>
      <c r="N625" t="b">
        <v>0</v>
      </c>
      <c r="O625" t="b">
        <v>0</v>
      </c>
      <c r="P625" t="s">
        <v>33</v>
      </c>
      <c r="Q625" s="4">
        <f t="shared" si="37"/>
        <v>159.92152704135739</v>
      </c>
      <c r="R625" s="5">
        <f t="shared" si="38"/>
        <v>55.999257333828446</v>
      </c>
      <c r="S625" t="s">
        <v>2036</v>
      </c>
      <c r="T625" t="s">
        <v>2037</v>
      </c>
    </row>
    <row r="626" spans="1:20" ht="17" x14ac:dyDescent="0.2">
      <c r="A626">
        <v>624</v>
      </c>
      <c r="B626" t="s">
        <v>1290</v>
      </c>
      <c r="C626" s="2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 s="7">
        <f t="shared" si="36"/>
        <v>42029.25</v>
      </c>
      <c r="L626">
        <v>1422684000</v>
      </c>
      <c r="M626" s="7">
        <f t="shared" si="39"/>
        <v>42035.25</v>
      </c>
      <c r="N626" t="b">
        <v>0</v>
      </c>
      <c r="O626" t="b">
        <v>0</v>
      </c>
      <c r="P626" t="s">
        <v>122</v>
      </c>
      <c r="Q626" s="4">
        <f t="shared" si="37"/>
        <v>279.39215686274508</v>
      </c>
      <c r="R626" s="5">
        <f t="shared" si="38"/>
        <v>32.983796296296298</v>
      </c>
      <c r="S626" t="s">
        <v>2051</v>
      </c>
      <c r="T626" t="s">
        <v>2052</v>
      </c>
    </row>
    <row r="627" spans="1:20" ht="34" x14ac:dyDescent="0.2">
      <c r="A627">
        <v>625</v>
      </c>
      <c r="B627" t="s">
        <v>1292</v>
      </c>
      <c r="C627" s="2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 s="7">
        <f t="shared" si="36"/>
        <v>43857.25</v>
      </c>
      <c r="L627">
        <v>1581314400</v>
      </c>
      <c r="M627" s="7">
        <f t="shared" si="39"/>
        <v>43871.25</v>
      </c>
      <c r="N627" t="b">
        <v>0</v>
      </c>
      <c r="O627" t="b">
        <v>0</v>
      </c>
      <c r="P627" t="s">
        <v>33</v>
      </c>
      <c r="Q627" s="4">
        <f t="shared" si="37"/>
        <v>77.373333333333335</v>
      </c>
      <c r="R627" s="5">
        <f t="shared" si="38"/>
        <v>93.596774193548384</v>
      </c>
      <c r="S627" t="s">
        <v>2036</v>
      </c>
      <c r="T627" t="s">
        <v>2037</v>
      </c>
    </row>
    <row r="628" spans="1:20" ht="34" x14ac:dyDescent="0.2">
      <c r="A628">
        <v>626</v>
      </c>
      <c r="B628" t="s">
        <v>1294</v>
      </c>
      <c r="C628" s="2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 s="7">
        <f t="shared" si="36"/>
        <v>40449.208333333336</v>
      </c>
      <c r="L628">
        <v>1286427600</v>
      </c>
      <c r="M628" s="7">
        <f t="shared" si="39"/>
        <v>40458.208333333336</v>
      </c>
      <c r="N628" t="b">
        <v>0</v>
      </c>
      <c r="O628" t="b">
        <v>1</v>
      </c>
      <c r="P628" t="s">
        <v>33</v>
      </c>
      <c r="Q628" s="4">
        <f t="shared" si="37"/>
        <v>206.32812500000003</v>
      </c>
      <c r="R628" s="5">
        <f t="shared" si="38"/>
        <v>69.867724867724874</v>
      </c>
      <c r="S628" t="s">
        <v>2036</v>
      </c>
      <c r="T628" t="s">
        <v>2037</v>
      </c>
    </row>
    <row r="629" spans="1:20" ht="17" x14ac:dyDescent="0.2">
      <c r="A629">
        <v>627</v>
      </c>
      <c r="B629" t="s">
        <v>1296</v>
      </c>
      <c r="C629" s="2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 s="7">
        <f t="shared" si="36"/>
        <v>40345.208333333336</v>
      </c>
      <c r="L629">
        <v>1278738000</v>
      </c>
      <c r="M629" s="7">
        <f t="shared" si="39"/>
        <v>40369.208333333336</v>
      </c>
      <c r="N629" t="b">
        <v>1</v>
      </c>
      <c r="O629" t="b">
        <v>0</v>
      </c>
      <c r="P629" t="s">
        <v>17</v>
      </c>
      <c r="Q629" s="4">
        <f t="shared" si="37"/>
        <v>694.25</v>
      </c>
      <c r="R629" s="5">
        <f t="shared" si="38"/>
        <v>72.129870129870127</v>
      </c>
      <c r="S629" t="s">
        <v>2030</v>
      </c>
      <c r="T629" t="s">
        <v>2031</v>
      </c>
    </row>
    <row r="630" spans="1:20" ht="17" x14ac:dyDescent="0.2">
      <c r="A630">
        <v>628</v>
      </c>
      <c r="B630" t="s">
        <v>1298</v>
      </c>
      <c r="C630" s="2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 s="7">
        <f t="shared" si="36"/>
        <v>40455.208333333336</v>
      </c>
      <c r="L630">
        <v>1286427600</v>
      </c>
      <c r="M630" s="7">
        <f t="shared" si="39"/>
        <v>40458.208333333336</v>
      </c>
      <c r="N630" t="b">
        <v>0</v>
      </c>
      <c r="O630" t="b">
        <v>0</v>
      </c>
      <c r="P630" t="s">
        <v>60</v>
      </c>
      <c r="Q630" s="4">
        <f t="shared" si="37"/>
        <v>151.78947368421052</v>
      </c>
      <c r="R630" s="5">
        <f t="shared" si="38"/>
        <v>30.041666666666668</v>
      </c>
      <c r="S630" t="s">
        <v>2032</v>
      </c>
      <c r="T630" t="s">
        <v>2042</v>
      </c>
    </row>
    <row r="631" spans="1:20" ht="17" x14ac:dyDescent="0.2">
      <c r="A631">
        <v>629</v>
      </c>
      <c r="B631" t="s">
        <v>1300</v>
      </c>
      <c r="C631" s="2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 s="7">
        <f t="shared" si="36"/>
        <v>42557.208333333328</v>
      </c>
      <c r="L631">
        <v>1467954000</v>
      </c>
      <c r="M631" s="7">
        <f t="shared" si="39"/>
        <v>42559.208333333328</v>
      </c>
      <c r="N631" t="b">
        <v>0</v>
      </c>
      <c r="O631" t="b">
        <v>1</v>
      </c>
      <c r="P631" t="s">
        <v>33</v>
      </c>
      <c r="Q631" s="4">
        <f t="shared" si="37"/>
        <v>64.58207217694995</v>
      </c>
      <c r="R631" s="5">
        <f t="shared" si="38"/>
        <v>73.968000000000004</v>
      </c>
      <c r="S631" t="s">
        <v>2036</v>
      </c>
      <c r="T631" t="s">
        <v>2037</v>
      </c>
    </row>
    <row r="632" spans="1:20" ht="17" x14ac:dyDescent="0.2">
      <c r="A632">
        <v>630</v>
      </c>
      <c r="B632" t="s">
        <v>1302</v>
      </c>
      <c r="C632" s="2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 s="7">
        <f t="shared" si="36"/>
        <v>43586.208333333328</v>
      </c>
      <c r="L632">
        <v>1557637200</v>
      </c>
      <c r="M632" s="7">
        <f t="shared" si="39"/>
        <v>43597.208333333328</v>
      </c>
      <c r="N632" t="b">
        <v>0</v>
      </c>
      <c r="O632" t="b">
        <v>1</v>
      </c>
      <c r="P632" t="s">
        <v>33</v>
      </c>
      <c r="Q632" s="4">
        <f t="shared" si="37"/>
        <v>62.873684210526314</v>
      </c>
      <c r="R632" s="5">
        <f t="shared" si="38"/>
        <v>68.65517241379311</v>
      </c>
      <c r="S632" t="s">
        <v>2036</v>
      </c>
      <c r="T632" t="s">
        <v>2037</v>
      </c>
    </row>
    <row r="633" spans="1:20" ht="17" x14ac:dyDescent="0.2">
      <c r="A633">
        <v>631</v>
      </c>
      <c r="B633" t="s">
        <v>1304</v>
      </c>
      <c r="C633" s="2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 s="7">
        <f t="shared" si="36"/>
        <v>43550.208333333328</v>
      </c>
      <c r="L633">
        <v>1553922000</v>
      </c>
      <c r="M633" s="7">
        <f t="shared" si="39"/>
        <v>43554.208333333328</v>
      </c>
      <c r="N633" t="b">
        <v>0</v>
      </c>
      <c r="O633" t="b">
        <v>0</v>
      </c>
      <c r="P633" t="s">
        <v>33</v>
      </c>
      <c r="Q633" s="4">
        <f t="shared" si="37"/>
        <v>310.39864864864865</v>
      </c>
      <c r="R633" s="5">
        <f t="shared" si="38"/>
        <v>59.992164544564154</v>
      </c>
      <c r="S633" t="s">
        <v>2036</v>
      </c>
      <c r="T633" t="s">
        <v>2037</v>
      </c>
    </row>
    <row r="634" spans="1:20" ht="17" x14ac:dyDescent="0.2">
      <c r="A634">
        <v>632</v>
      </c>
      <c r="B634" t="s">
        <v>1306</v>
      </c>
      <c r="C634" s="2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 s="7">
        <f t="shared" si="36"/>
        <v>41945.208333333336</v>
      </c>
      <c r="L634">
        <v>1416463200</v>
      </c>
      <c r="M634" s="7">
        <f t="shared" si="39"/>
        <v>41963.25</v>
      </c>
      <c r="N634" t="b">
        <v>0</v>
      </c>
      <c r="O634" t="b">
        <v>0</v>
      </c>
      <c r="P634" t="s">
        <v>33</v>
      </c>
      <c r="Q634" s="4">
        <f t="shared" si="37"/>
        <v>42.859916782246884</v>
      </c>
      <c r="R634" s="5">
        <f t="shared" si="38"/>
        <v>111.15827338129496</v>
      </c>
      <c r="S634" t="s">
        <v>2036</v>
      </c>
      <c r="T634" t="s">
        <v>2037</v>
      </c>
    </row>
    <row r="635" spans="1:20" ht="34" x14ac:dyDescent="0.2">
      <c r="A635">
        <v>633</v>
      </c>
      <c r="B635" t="s">
        <v>1308</v>
      </c>
      <c r="C635" s="2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 s="7">
        <f t="shared" si="36"/>
        <v>42315.25</v>
      </c>
      <c r="L635">
        <v>1447221600</v>
      </c>
      <c r="M635" s="7">
        <f t="shared" si="39"/>
        <v>42319.25</v>
      </c>
      <c r="N635" t="b">
        <v>0</v>
      </c>
      <c r="O635" t="b">
        <v>0</v>
      </c>
      <c r="P635" t="s">
        <v>71</v>
      </c>
      <c r="Q635" s="4">
        <f t="shared" si="37"/>
        <v>83.119402985074629</v>
      </c>
      <c r="R635" s="5">
        <f t="shared" si="38"/>
        <v>53.038095238095238</v>
      </c>
      <c r="S635" t="s">
        <v>2038</v>
      </c>
      <c r="T635" t="s">
        <v>2046</v>
      </c>
    </row>
    <row r="636" spans="1:20" ht="17" x14ac:dyDescent="0.2">
      <c r="A636">
        <v>634</v>
      </c>
      <c r="B636" t="s">
        <v>1310</v>
      </c>
      <c r="C636" s="2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 s="7">
        <f t="shared" si="36"/>
        <v>42819.208333333328</v>
      </c>
      <c r="L636">
        <v>1491627600</v>
      </c>
      <c r="M636" s="7">
        <f t="shared" si="39"/>
        <v>42833.208333333328</v>
      </c>
      <c r="N636" t="b">
        <v>0</v>
      </c>
      <c r="O636" t="b">
        <v>0</v>
      </c>
      <c r="P636" t="s">
        <v>269</v>
      </c>
      <c r="Q636" s="4">
        <f t="shared" si="37"/>
        <v>78.531302876480552</v>
      </c>
      <c r="R636" s="5">
        <f t="shared" si="38"/>
        <v>55.985524728588658</v>
      </c>
      <c r="S636" t="s">
        <v>2038</v>
      </c>
      <c r="T636" t="s">
        <v>2057</v>
      </c>
    </row>
    <row r="637" spans="1:20" ht="17" x14ac:dyDescent="0.2">
      <c r="A637">
        <v>635</v>
      </c>
      <c r="B637" t="s">
        <v>1312</v>
      </c>
      <c r="C637" s="2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 s="7">
        <f t="shared" si="36"/>
        <v>41314.25</v>
      </c>
      <c r="L637">
        <v>1363150800</v>
      </c>
      <c r="M637" s="7">
        <f t="shared" si="39"/>
        <v>41346.208333333336</v>
      </c>
      <c r="N637" t="b">
        <v>0</v>
      </c>
      <c r="O637" t="b">
        <v>0</v>
      </c>
      <c r="P637" t="s">
        <v>269</v>
      </c>
      <c r="Q637" s="4">
        <f t="shared" si="37"/>
        <v>114.09352517985612</v>
      </c>
      <c r="R637" s="5">
        <f t="shared" si="38"/>
        <v>69.986760812003524</v>
      </c>
      <c r="S637" t="s">
        <v>2038</v>
      </c>
      <c r="T637" t="s">
        <v>2057</v>
      </c>
    </row>
    <row r="638" spans="1:20" ht="17" x14ac:dyDescent="0.2">
      <c r="A638">
        <v>636</v>
      </c>
      <c r="B638" t="s">
        <v>1314</v>
      </c>
      <c r="C638" s="2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 s="7">
        <f t="shared" si="36"/>
        <v>40926.25</v>
      </c>
      <c r="L638">
        <v>1330754400</v>
      </c>
      <c r="M638" s="7">
        <f t="shared" si="39"/>
        <v>40971.25</v>
      </c>
      <c r="N638" t="b">
        <v>0</v>
      </c>
      <c r="O638" t="b">
        <v>1</v>
      </c>
      <c r="P638" t="s">
        <v>71</v>
      </c>
      <c r="Q638" s="4">
        <f t="shared" si="37"/>
        <v>64.537683358624179</v>
      </c>
      <c r="R638" s="5">
        <f t="shared" si="38"/>
        <v>48.998079877112133</v>
      </c>
      <c r="S638" t="s">
        <v>2038</v>
      </c>
      <c r="T638" t="s">
        <v>2046</v>
      </c>
    </row>
    <row r="639" spans="1:20" ht="17" x14ac:dyDescent="0.2">
      <c r="A639">
        <v>637</v>
      </c>
      <c r="B639" t="s">
        <v>1316</v>
      </c>
      <c r="C639" s="2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 s="7">
        <f t="shared" si="36"/>
        <v>42688.25</v>
      </c>
      <c r="L639">
        <v>1479794400</v>
      </c>
      <c r="M639" s="7">
        <f t="shared" si="39"/>
        <v>42696.25</v>
      </c>
      <c r="N639" t="b">
        <v>0</v>
      </c>
      <c r="O639" t="b">
        <v>0</v>
      </c>
      <c r="P639" t="s">
        <v>33</v>
      </c>
      <c r="Q639" s="4">
        <f t="shared" si="37"/>
        <v>79.411764705882348</v>
      </c>
      <c r="R639" s="5">
        <f t="shared" si="38"/>
        <v>103.84615384615384</v>
      </c>
      <c r="S639" t="s">
        <v>2036</v>
      </c>
      <c r="T639" t="s">
        <v>2037</v>
      </c>
    </row>
    <row r="640" spans="1:20" ht="17" x14ac:dyDescent="0.2">
      <c r="A640">
        <v>638</v>
      </c>
      <c r="B640" t="s">
        <v>1318</v>
      </c>
      <c r="C640" s="2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 s="7">
        <f t="shared" si="36"/>
        <v>40386.208333333336</v>
      </c>
      <c r="L640">
        <v>1281243600</v>
      </c>
      <c r="M640" s="7">
        <f t="shared" si="39"/>
        <v>40398.208333333336</v>
      </c>
      <c r="N640" t="b">
        <v>0</v>
      </c>
      <c r="O640" t="b">
        <v>1</v>
      </c>
      <c r="P640" t="s">
        <v>33</v>
      </c>
      <c r="Q640" s="4">
        <f t="shared" si="37"/>
        <v>11.419117647058824</v>
      </c>
      <c r="R640" s="5">
        <f t="shared" si="38"/>
        <v>99.127659574468083</v>
      </c>
      <c r="S640" t="s">
        <v>2036</v>
      </c>
      <c r="T640" t="s">
        <v>2037</v>
      </c>
    </row>
    <row r="641" spans="1:20" ht="17" x14ac:dyDescent="0.2">
      <c r="A641">
        <v>639</v>
      </c>
      <c r="B641" t="s">
        <v>1320</v>
      </c>
      <c r="C641" s="2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 s="7">
        <f t="shared" si="36"/>
        <v>43309.208333333328</v>
      </c>
      <c r="L641">
        <v>1532754000</v>
      </c>
      <c r="M641" s="7">
        <f t="shared" si="39"/>
        <v>43309.208333333328</v>
      </c>
      <c r="N641" t="b">
        <v>0</v>
      </c>
      <c r="O641" t="b">
        <v>1</v>
      </c>
      <c r="P641" t="s">
        <v>53</v>
      </c>
      <c r="Q641" s="4">
        <f t="shared" si="37"/>
        <v>56.186046511627907</v>
      </c>
      <c r="R641" s="5">
        <f t="shared" si="38"/>
        <v>107.37777777777778</v>
      </c>
      <c r="S641" t="s">
        <v>2038</v>
      </c>
      <c r="T641" t="s">
        <v>2041</v>
      </c>
    </row>
    <row r="642" spans="1:20" ht="17" x14ac:dyDescent="0.2">
      <c r="A642">
        <v>640</v>
      </c>
      <c r="B642" t="s">
        <v>1322</v>
      </c>
      <c r="C642" s="2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 s="7">
        <f t="shared" si="36"/>
        <v>42387.25</v>
      </c>
      <c r="L642">
        <v>1453356000</v>
      </c>
      <c r="M642" s="7">
        <f t="shared" si="39"/>
        <v>42390.25</v>
      </c>
      <c r="N642" t="b">
        <v>0</v>
      </c>
      <c r="O642" t="b">
        <v>0</v>
      </c>
      <c r="P642" t="s">
        <v>33</v>
      </c>
      <c r="Q642" s="4">
        <f t="shared" si="37"/>
        <v>16.501669449081803</v>
      </c>
      <c r="R642" s="5">
        <f t="shared" si="38"/>
        <v>76.922178988326849</v>
      </c>
      <c r="S642" t="s">
        <v>2036</v>
      </c>
      <c r="T642" t="s">
        <v>2037</v>
      </c>
    </row>
    <row r="643" spans="1:20" ht="34" x14ac:dyDescent="0.2">
      <c r="A643">
        <v>641</v>
      </c>
      <c r="B643" t="s">
        <v>1324</v>
      </c>
      <c r="C643" s="2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 s="7">
        <f t="shared" ref="K643:K706" si="40">(((J643/60)/60)/24)+DATE(1970,1,1)</f>
        <v>42786.25</v>
      </c>
      <c r="L643">
        <v>1489986000</v>
      </c>
      <c r="M643" s="7">
        <f t="shared" si="39"/>
        <v>42814.208333333328</v>
      </c>
      <c r="N643" t="b">
        <v>0</v>
      </c>
      <c r="O643" t="b">
        <v>0</v>
      </c>
      <c r="P643" t="s">
        <v>33</v>
      </c>
      <c r="Q643" s="4">
        <f t="shared" ref="Q643:Q706" si="41">(E643/D643)*100</f>
        <v>119.96808510638297</v>
      </c>
      <c r="R643" s="5">
        <f t="shared" ref="R643:R706" si="42">IFERROR(E643/G643, 0)</f>
        <v>58.128865979381445</v>
      </c>
      <c r="S643" t="s">
        <v>2036</v>
      </c>
      <c r="T643" t="s">
        <v>2037</v>
      </c>
    </row>
    <row r="644" spans="1:20" ht="17" x14ac:dyDescent="0.2">
      <c r="A644">
        <v>642</v>
      </c>
      <c r="B644" t="s">
        <v>1326</v>
      </c>
      <c r="C644" s="2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 s="7">
        <f t="shared" si="40"/>
        <v>43451.25</v>
      </c>
      <c r="L644">
        <v>1545804000</v>
      </c>
      <c r="M644" s="7">
        <f t="shared" ref="M644:M707" si="43">(((L644/60)/60)/24)+DATE(1970,1,1)</f>
        <v>43460.25</v>
      </c>
      <c r="N644" t="b">
        <v>0</v>
      </c>
      <c r="O644" t="b">
        <v>0</v>
      </c>
      <c r="P644" t="s">
        <v>65</v>
      </c>
      <c r="Q644" s="4">
        <f t="shared" si="41"/>
        <v>145.45652173913044</v>
      </c>
      <c r="R644" s="5">
        <f t="shared" si="42"/>
        <v>103.73643410852713</v>
      </c>
      <c r="S644" t="s">
        <v>2034</v>
      </c>
      <c r="T644" t="s">
        <v>2043</v>
      </c>
    </row>
    <row r="645" spans="1:20" ht="17" x14ac:dyDescent="0.2">
      <c r="A645">
        <v>643</v>
      </c>
      <c r="B645" t="s">
        <v>1328</v>
      </c>
      <c r="C645" s="2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 s="7">
        <f t="shared" si="40"/>
        <v>42795.25</v>
      </c>
      <c r="L645">
        <v>1489899600</v>
      </c>
      <c r="M645" s="7">
        <f t="shared" si="43"/>
        <v>42813.208333333328</v>
      </c>
      <c r="N645" t="b">
        <v>0</v>
      </c>
      <c r="O645" t="b">
        <v>0</v>
      </c>
      <c r="P645" t="s">
        <v>33</v>
      </c>
      <c r="Q645" s="4">
        <f t="shared" si="41"/>
        <v>221.38255033557047</v>
      </c>
      <c r="R645" s="5">
        <f t="shared" si="42"/>
        <v>87.962666666666664</v>
      </c>
      <c r="S645" t="s">
        <v>2036</v>
      </c>
      <c r="T645" t="s">
        <v>2037</v>
      </c>
    </row>
    <row r="646" spans="1:20" ht="17" x14ac:dyDescent="0.2">
      <c r="A646">
        <v>644</v>
      </c>
      <c r="B646" t="s">
        <v>1330</v>
      </c>
      <c r="C646" s="2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 s="7">
        <f t="shared" si="40"/>
        <v>43452.25</v>
      </c>
      <c r="L646">
        <v>1546495200</v>
      </c>
      <c r="M646" s="7">
        <f t="shared" si="43"/>
        <v>43468.25</v>
      </c>
      <c r="N646" t="b">
        <v>0</v>
      </c>
      <c r="O646" t="b">
        <v>0</v>
      </c>
      <c r="P646" t="s">
        <v>33</v>
      </c>
      <c r="Q646" s="4">
        <f t="shared" si="41"/>
        <v>48.396694214876035</v>
      </c>
      <c r="R646" s="5">
        <f t="shared" si="42"/>
        <v>28</v>
      </c>
      <c r="S646" t="s">
        <v>2036</v>
      </c>
      <c r="T646" t="s">
        <v>2037</v>
      </c>
    </row>
    <row r="647" spans="1:20" ht="17" x14ac:dyDescent="0.2">
      <c r="A647">
        <v>645</v>
      </c>
      <c r="B647" t="s">
        <v>1332</v>
      </c>
      <c r="C647" s="2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 s="7">
        <f t="shared" si="40"/>
        <v>43369.208333333328</v>
      </c>
      <c r="L647">
        <v>1539752400</v>
      </c>
      <c r="M647" s="7">
        <f t="shared" si="43"/>
        <v>43390.208333333328</v>
      </c>
      <c r="N647" t="b">
        <v>0</v>
      </c>
      <c r="O647" t="b">
        <v>1</v>
      </c>
      <c r="P647" t="s">
        <v>23</v>
      </c>
      <c r="Q647" s="4">
        <f t="shared" si="41"/>
        <v>92.911504424778755</v>
      </c>
      <c r="R647" s="5">
        <f t="shared" si="42"/>
        <v>37.999361294443261</v>
      </c>
      <c r="S647" t="s">
        <v>2032</v>
      </c>
      <c r="T647" t="s">
        <v>2033</v>
      </c>
    </row>
    <row r="648" spans="1:20" ht="17" x14ac:dyDescent="0.2">
      <c r="A648">
        <v>646</v>
      </c>
      <c r="B648" t="s">
        <v>1334</v>
      </c>
      <c r="C648" s="2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 s="7">
        <f t="shared" si="40"/>
        <v>41346.208333333336</v>
      </c>
      <c r="L648">
        <v>1364101200</v>
      </c>
      <c r="M648" s="7">
        <f t="shared" si="43"/>
        <v>41357.208333333336</v>
      </c>
      <c r="N648" t="b">
        <v>0</v>
      </c>
      <c r="O648" t="b">
        <v>0</v>
      </c>
      <c r="P648" t="s">
        <v>89</v>
      </c>
      <c r="Q648" s="4">
        <f t="shared" si="41"/>
        <v>88.599797365754824</v>
      </c>
      <c r="R648" s="5">
        <f t="shared" si="42"/>
        <v>29.999313893653515</v>
      </c>
      <c r="S648" t="s">
        <v>2047</v>
      </c>
      <c r="T648" t="s">
        <v>2048</v>
      </c>
    </row>
    <row r="649" spans="1:20" ht="17" x14ac:dyDescent="0.2">
      <c r="A649">
        <v>647</v>
      </c>
      <c r="B649" t="s">
        <v>1336</v>
      </c>
      <c r="C649" s="2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 s="7">
        <f t="shared" si="40"/>
        <v>43199.208333333328</v>
      </c>
      <c r="L649">
        <v>1525323600</v>
      </c>
      <c r="M649" s="7">
        <f t="shared" si="43"/>
        <v>43223.208333333328</v>
      </c>
      <c r="N649" t="b">
        <v>0</v>
      </c>
      <c r="O649" t="b">
        <v>0</v>
      </c>
      <c r="P649" t="s">
        <v>206</v>
      </c>
      <c r="Q649" s="4">
        <f t="shared" si="41"/>
        <v>41.4</v>
      </c>
      <c r="R649" s="5">
        <f t="shared" si="42"/>
        <v>103.5</v>
      </c>
      <c r="S649" t="s">
        <v>2044</v>
      </c>
      <c r="T649" t="s">
        <v>2056</v>
      </c>
    </row>
    <row r="650" spans="1:20" ht="17" x14ac:dyDescent="0.2">
      <c r="A650">
        <v>648</v>
      </c>
      <c r="B650" t="s">
        <v>1338</v>
      </c>
      <c r="C650" s="2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 s="7">
        <f t="shared" si="40"/>
        <v>42922.208333333328</v>
      </c>
      <c r="L650">
        <v>1500872400</v>
      </c>
      <c r="M650" s="7">
        <f t="shared" si="43"/>
        <v>42940.208333333328</v>
      </c>
      <c r="N650" t="b">
        <v>1</v>
      </c>
      <c r="O650" t="b">
        <v>0</v>
      </c>
      <c r="P650" t="s">
        <v>17</v>
      </c>
      <c r="Q650" s="4">
        <f t="shared" si="41"/>
        <v>63.056795131845846</v>
      </c>
      <c r="R650" s="5">
        <f t="shared" si="42"/>
        <v>85.994467496542185</v>
      </c>
      <c r="S650" t="s">
        <v>2030</v>
      </c>
      <c r="T650" t="s">
        <v>2031</v>
      </c>
    </row>
    <row r="651" spans="1:20" ht="17" x14ac:dyDescent="0.2">
      <c r="A651">
        <v>649</v>
      </c>
      <c r="B651" t="s">
        <v>1340</v>
      </c>
      <c r="C651" s="2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 s="7">
        <f t="shared" si="40"/>
        <v>40471.208333333336</v>
      </c>
      <c r="L651">
        <v>1288501200</v>
      </c>
      <c r="M651" s="7">
        <f t="shared" si="43"/>
        <v>40482.208333333336</v>
      </c>
      <c r="N651" t="b">
        <v>1</v>
      </c>
      <c r="O651" t="b">
        <v>1</v>
      </c>
      <c r="P651" t="s">
        <v>33</v>
      </c>
      <c r="Q651" s="4">
        <f t="shared" si="41"/>
        <v>48.482333607230892</v>
      </c>
      <c r="R651" s="5">
        <f t="shared" si="42"/>
        <v>98.011627906976742</v>
      </c>
      <c r="S651" t="s">
        <v>2036</v>
      </c>
      <c r="T651" t="s">
        <v>2037</v>
      </c>
    </row>
    <row r="652" spans="1:20" ht="17" x14ac:dyDescent="0.2">
      <c r="A652">
        <v>650</v>
      </c>
      <c r="B652" t="s">
        <v>1342</v>
      </c>
      <c r="C652" s="2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 s="7">
        <f t="shared" si="40"/>
        <v>41828.208333333336</v>
      </c>
      <c r="L652">
        <v>1407128400</v>
      </c>
      <c r="M652" s="7">
        <f t="shared" si="43"/>
        <v>41855.208333333336</v>
      </c>
      <c r="N652" t="b">
        <v>0</v>
      </c>
      <c r="O652" t="b">
        <v>0</v>
      </c>
      <c r="P652" t="s">
        <v>159</v>
      </c>
      <c r="Q652" s="4">
        <f t="shared" si="41"/>
        <v>2</v>
      </c>
      <c r="R652" s="5">
        <f t="shared" si="42"/>
        <v>2</v>
      </c>
      <c r="S652" t="s">
        <v>2032</v>
      </c>
      <c r="T652" t="s">
        <v>2055</v>
      </c>
    </row>
    <row r="653" spans="1:20" ht="17" x14ac:dyDescent="0.2">
      <c r="A653">
        <v>651</v>
      </c>
      <c r="B653" t="s">
        <v>1344</v>
      </c>
      <c r="C653" s="2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 s="7">
        <f t="shared" si="40"/>
        <v>41692.25</v>
      </c>
      <c r="L653">
        <v>1394344800</v>
      </c>
      <c r="M653" s="7">
        <f t="shared" si="43"/>
        <v>41707.25</v>
      </c>
      <c r="N653" t="b">
        <v>0</v>
      </c>
      <c r="O653" t="b">
        <v>0</v>
      </c>
      <c r="P653" t="s">
        <v>100</v>
      </c>
      <c r="Q653" s="4">
        <f t="shared" si="41"/>
        <v>88.47941026944585</v>
      </c>
      <c r="R653" s="5">
        <f t="shared" si="42"/>
        <v>44.994570837642193</v>
      </c>
      <c r="S653" t="s">
        <v>2038</v>
      </c>
      <c r="T653" t="s">
        <v>2049</v>
      </c>
    </row>
    <row r="654" spans="1:20" ht="17" x14ac:dyDescent="0.2">
      <c r="A654">
        <v>652</v>
      </c>
      <c r="B654" t="s">
        <v>1346</v>
      </c>
      <c r="C654" s="2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 s="7">
        <f t="shared" si="40"/>
        <v>42587.208333333328</v>
      </c>
      <c r="L654">
        <v>1474088400</v>
      </c>
      <c r="M654" s="7">
        <f t="shared" si="43"/>
        <v>42630.208333333328</v>
      </c>
      <c r="N654" t="b">
        <v>0</v>
      </c>
      <c r="O654" t="b">
        <v>0</v>
      </c>
      <c r="P654" t="s">
        <v>28</v>
      </c>
      <c r="Q654" s="4">
        <f t="shared" si="41"/>
        <v>126.84</v>
      </c>
      <c r="R654" s="5">
        <f t="shared" si="42"/>
        <v>31.012224938875306</v>
      </c>
      <c r="S654" t="s">
        <v>2034</v>
      </c>
      <c r="T654" t="s">
        <v>2035</v>
      </c>
    </row>
    <row r="655" spans="1:20" ht="17" x14ac:dyDescent="0.2">
      <c r="A655">
        <v>653</v>
      </c>
      <c r="B655" t="s">
        <v>1348</v>
      </c>
      <c r="C655" s="2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 s="7">
        <f t="shared" si="40"/>
        <v>42468.208333333328</v>
      </c>
      <c r="L655">
        <v>1460264400</v>
      </c>
      <c r="M655" s="7">
        <f t="shared" si="43"/>
        <v>42470.208333333328</v>
      </c>
      <c r="N655" t="b">
        <v>0</v>
      </c>
      <c r="O655" t="b">
        <v>0</v>
      </c>
      <c r="P655" t="s">
        <v>28</v>
      </c>
      <c r="Q655" s="4">
        <f t="shared" si="41"/>
        <v>2338.833333333333</v>
      </c>
      <c r="R655" s="5">
        <f t="shared" si="42"/>
        <v>59.970085470085472</v>
      </c>
      <c r="S655" t="s">
        <v>2034</v>
      </c>
      <c r="T655" t="s">
        <v>2035</v>
      </c>
    </row>
    <row r="656" spans="1:20" ht="17" x14ac:dyDescent="0.2">
      <c r="A656">
        <v>654</v>
      </c>
      <c r="B656" t="s">
        <v>1350</v>
      </c>
      <c r="C656" s="2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 s="7">
        <f t="shared" si="40"/>
        <v>42240.208333333328</v>
      </c>
      <c r="L656">
        <v>1440824400</v>
      </c>
      <c r="M656" s="7">
        <f t="shared" si="43"/>
        <v>42245.208333333328</v>
      </c>
      <c r="N656" t="b">
        <v>0</v>
      </c>
      <c r="O656" t="b">
        <v>0</v>
      </c>
      <c r="P656" t="s">
        <v>148</v>
      </c>
      <c r="Q656" s="4">
        <f t="shared" si="41"/>
        <v>508.38857142857148</v>
      </c>
      <c r="R656" s="5">
        <f t="shared" si="42"/>
        <v>58.9973474801061</v>
      </c>
      <c r="S656" t="s">
        <v>2032</v>
      </c>
      <c r="T656" t="s">
        <v>2054</v>
      </c>
    </row>
    <row r="657" spans="1:20" ht="17" x14ac:dyDescent="0.2">
      <c r="A657">
        <v>655</v>
      </c>
      <c r="B657" t="s">
        <v>1352</v>
      </c>
      <c r="C657" s="2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 s="7">
        <f t="shared" si="40"/>
        <v>42796.25</v>
      </c>
      <c r="L657">
        <v>1489554000</v>
      </c>
      <c r="M657" s="7">
        <f t="shared" si="43"/>
        <v>42809.208333333328</v>
      </c>
      <c r="N657" t="b">
        <v>1</v>
      </c>
      <c r="O657" t="b">
        <v>0</v>
      </c>
      <c r="P657" t="s">
        <v>122</v>
      </c>
      <c r="Q657" s="4">
        <f t="shared" si="41"/>
        <v>191.47826086956522</v>
      </c>
      <c r="R657" s="5">
        <f t="shared" si="42"/>
        <v>50.045454545454547</v>
      </c>
      <c r="S657" t="s">
        <v>2051</v>
      </c>
      <c r="T657" t="s">
        <v>2052</v>
      </c>
    </row>
    <row r="658" spans="1:20" ht="34" x14ac:dyDescent="0.2">
      <c r="A658">
        <v>656</v>
      </c>
      <c r="B658" t="s">
        <v>1354</v>
      </c>
      <c r="C658" s="2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 s="7">
        <f t="shared" si="40"/>
        <v>43097.25</v>
      </c>
      <c r="L658">
        <v>1514872800</v>
      </c>
      <c r="M658" s="7">
        <f t="shared" si="43"/>
        <v>43102.25</v>
      </c>
      <c r="N658" t="b">
        <v>0</v>
      </c>
      <c r="O658" t="b">
        <v>0</v>
      </c>
      <c r="P658" t="s">
        <v>17</v>
      </c>
      <c r="Q658" s="4">
        <f t="shared" si="41"/>
        <v>42.127533783783782</v>
      </c>
      <c r="R658" s="5">
        <f t="shared" si="42"/>
        <v>98.966269841269835</v>
      </c>
      <c r="S658" t="s">
        <v>2030</v>
      </c>
      <c r="T658" t="s">
        <v>2031</v>
      </c>
    </row>
    <row r="659" spans="1:20" ht="17" x14ac:dyDescent="0.2">
      <c r="A659">
        <v>657</v>
      </c>
      <c r="B659" t="s">
        <v>1356</v>
      </c>
      <c r="C659" s="2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 s="7">
        <f t="shared" si="40"/>
        <v>43096.25</v>
      </c>
      <c r="L659">
        <v>1515736800</v>
      </c>
      <c r="M659" s="7">
        <f t="shared" si="43"/>
        <v>43112.25</v>
      </c>
      <c r="N659" t="b">
        <v>0</v>
      </c>
      <c r="O659" t="b">
        <v>0</v>
      </c>
      <c r="P659" t="s">
        <v>474</v>
      </c>
      <c r="Q659" s="4">
        <f t="shared" si="41"/>
        <v>8.24</v>
      </c>
      <c r="R659" s="5">
        <f t="shared" si="42"/>
        <v>58.857142857142854</v>
      </c>
      <c r="S659" t="s">
        <v>2038</v>
      </c>
      <c r="T659" t="s">
        <v>2060</v>
      </c>
    </row>
    <row r="660" spans="1:20" ht="17" x14ac:dyDescent="0.2">
      <c r="A660">
        <v>658</v>
      </c>
      <c r="B660" t="s">
        <v>1358</v>
      </c>
      <c r="C660" s="2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 s="7">
        <f t="shared" si="40"/>
        <v>42246.208333333328</v>
      </c>
      <c r="L660">
        <v>1442898000</v>
      </c>
      <c r="M660" s="7">
        <f t="shared" si="43"/>
        <v>42269.208333333328</v>
      </c>
      <c r="N660" t="b">
        <v>0</v>
      </c>
      <c r="O660" t="b">
        <v>0</v>
      </c>
      <c r="P660" t="s">
        <v>23</v>
      </c>
      <c r="Q660" s="4">
        <f t="shared" si="41"/>
        <v>60.064638783269963</v>
      </c>
      <c r="R660" s="5">
        <f t="shared" si="42"/>
        <v>81.010256410256417</v>
      </c>
      <c r="S660" t="s">
        <v>2032</v>
      </c>
      <c r="T660" t="s">
        <v>2033</v>
      </c>
    </row>
    <row r="661" spans="1:20" ht="17" x14ac:dyDescent="0.2">
      <c r="A661">
        <v>659</v>
      </c>
      <c r="B661" t="s">
        <v>1360</v>
      </c>
      <c r="C661" s="2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 s="7">
        <f t="shared" si="40"/>
        <v>40570.25</v>
      </c>
      <c r="L661">
        <v>1296194400</v>
      </c>
      <c r="M661" s="7">
        <f t="shared" si="43"/>
        <v>40571.25</v>
      </c>
      <c r="N661" t="b">
        <v>0</v>
      </c>
      <c r="O661" t="b">
        <v>0</v>
      </c>
      <c r="P661" t="s">
        <v>42</v>
      </c>
      <c r="Q661" s="4">
        <f t="shared" si="41"/>
        <v>47.232808616404313</v>
      </c>
      <c r="R661" s="5">
        <f t="shared" si="42"/>
        <v>76.013333333333335</v>
      </c>
      <c r="S661" t="s">
        <v>2038</v>
      </c>
      <c r="T661" t="s">
        <v>2039</v>
      </c>
    </row>
    <row r="662" spans="1:20" ht="17" x14ac:dyDescent="0.2">
      <c r="A662">
        <v>660</v>
      </c>
      <c r="B662" t="s">
        <v>1362</v>
      </c>
      <c r="C662" s="2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 s="7">
        <f t="shared" si="40"/>
        <v>42237.208333333328</v>
      </c>
      <c r="L662">
        <v>1440910800</v>
      </c>
      <c r="M662" s="7">
        <f t="shared" si="43"/>
        <v>42246.208333333328</v>
      </c>
      <c r="N662" t="b">
        <v>1</v>
      </c>
      <c r="O662" t="b">
        <v>0</v>
      </c>
      <c r="P662" t="s">
        <v>33</v>
      </c>
      <c r="Q662" s="4">
        <f t="shared" si="41"/>
        <v>81.736263736263737</v>
      </c>
      <c r="R662" s="5">
        <f t="shared" si="42"/>
        <v>96.597402597402592</v>
      </c>
      <c r="S662" t="s">
        <v>2036</v>
      </c>
      <c r="T662" t="s">
        <v>2037</v>
      </c>
    </row>
    <row r="663" spans="1:20" ht="17" x14ac:dyDescent="0.2">
      <c r="A663">
        <v>661</v>
      </c>
      <c r="B663" t="s">
        <v>1364</v>
      </c>
      <c r="C663" s="2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 s="7">
        <f t="shared" si="40"/>
        <v>40996.208333333336</v>
      </c>
      <c r="L663">
        <v>1335502800</v>
      </c>
      <c r="M663" s="7">
        <f t="shared" si="43"/>
        <v>41026.208333333336</v>
      </c>
      <c r="N663" t="b">
        <v>0</v>
      </c>
      <c r="O663" t="b">
        <v>0</v>
      </c>
      <c r="P663" t="s">
        <v>159</v>
      </c>
      <c r="Q663" s="4">
        <f t="shared" si="41"/>
        <v>54.187265917603</v>
      </c>
      <c r="R663" s="5">
        <f t="shared" si="42"/>
        <v>76.957446808510639</v>
      </c>
      <c r="S663" t="s">
        <v>2032</v>
      </c>
      <c r="T663" t="s">
        <v>2055</v>
      </c>
    </row>
    <row r="664" spans="1:20" ht="17" x14ac:dyDescent="0.2">
      <c r="A664">
        <v>662</v>
      </c>
      <c r="B664" t="s">
        <v>1366</v>
      </c>
      <c r="C664" s="2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 s="7">
        <f t="shared" si="40"/>
        <v>43443.25</v>
      </c>
      <c r="L664">
        <v>1544680800</v>
      </c>
      <c r="M664" s="7">
        <f t="shared" si="43"/>
        <v>43447.25</v>
      </c>
      <c r="N664" t="b">
        <v>0</v>
      </c>
      <c r="O664" t="b">
        <v>0</v>
      </c>
      <c r="P664" t="s">
        <v>33</v>
      </c>
      <c r="Q664" s="4">
        <f t="shared" si="41"/>
        <v>97.868131868131869</v>
      </c>
      <c r="R664" s="5">
        <f t="shared" si="42"/>
        <v>67.984732824427482</v>
      </c>
      <c r="S664" t="s">
        <v>2036</v>
      </c>
      <c r="T664" t="s">
        <v>2037</v>
      </c>
    </row>
    <row r="665" spans="1:20" ht="17" x14ac:dyDescent="0.2">
      <c r="A665">
        <v>663</v>
      </c>
      <c r="B665" t="s">
        <v>1368</v>
      </c>
      <c r="C665" s="2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 s="7">
        <f t="shared" si="40"/>
        <v>40458.208333333336</v>
      </c>
      <c r="L665">
        <v>1288414800</v>
      </c>
      <c r="M665" s="7">
        <f t="shared" si="43"/>
        <v>40481.208333333336</v>
      </c>
      <c r="N665" t="b">
        <v>0</v>
      </c>
      <c r="O665" t="b">
        <v>0</v>
      </c>
      <c r="P665" t="s">
        <v>33</v>
      </c>
      <c r="Q665" s="4">
        <f t="shared" si="41"/>
        <v>77.239999999999995</v>
      </c>
      <c r="R665" s="5">
        <f t="shared" si="42"/>
        <v>88.781609195402297</v>
      </c>
      <c r="S665" t="s">
        <v>2036</v>
      </c>
      <c r="T665" t="s">
        <v>2037</v>
      </c>
    </row>
    <row r="666" spans="1:20" ht="17" x14ac:dyDescent="0.2">
      <c r="A666">
        <v>664</v>
      </c>
      <c r="B666" t="s">
        <v>708</v>
      </c>
      <c r="C666" s="2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 s="7">
        <f t="shared" si="40"/>
        <v>40959.25</v>
      </c>
      <c r="L666">
        <v>1330581600</v>
      </c>
      <c r="M666" s="7">
        <f t="shared" si="43"/>
        <v>40969.25</v>
      </c>
      <c r="N666" t="b">
        <v>0</v>
      </c>
      <c r="O666" t="b">
        <v>0</v>
      </c>
      <c r="P666" t="s">
        <v>159</v>
      </c>
      <c r="Q666" s="4">
        <f t="shared" si="41"/>
        <v>33.464735516372798</v>
      </c>
      <c r="R666" s="5">
        <f t="shared" si="42"/>
        <v>24.99623706491063</v>
      </c>
      <c r="S666" t="s">
        <v>2032</v>
      </c>
      <c r="T666" t="s">
        <v>2055</v>
      </c>
    </row>
    <row r="667" spans="1:20" ht="17" x14ac:dyDescent="0.2">
      <c r="A667">
        <v>665</v>
      </c>
      <c r="B667" t="s">
        <v>1371</v>
      </c>
      <c r="C667" s="2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 s="7">
        <f t="shared" si="40"/>
        <v>40733.208333333336</v>
      </c>
      <c r="L667">
        <v>1311397200</v>
      </c>
      <c r="M667" s="7">
        <f t="shared" si="43"/>
        <v>40747.208333333336</v>
      </c>
      <c r="N667" t="b">
        <v>0</v>
      </c>
      <c r="O667" t="b">
        <v>1</v>
      </c>
      <c r="P667" t="s">
        <v>42</v>
      </c>
      <c r="Q667" s="4">
        <f t="shared" si="41"/>
        <v>239.58823529411765</v>
      </c>
      <c r="R667" s="5">
        <f t="shared" si="42"/>
        <v>44.922794117647058</v>
      </c>
      <c r="S667" t="s">
        <v>2038</v>
      </c>
      <c r="T667" t="s">
        <v>2039</v>
      </c>
    </row>
    <row r="668" spans="1:20" ht="17" x14ac:dyDescent="0.2">
      <c r="A668">
        <v>666</v>
      </c>
      <c r="B668" t="s">
        <v>1373</v>
      </c>
      <c r="C668" s="2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 s="7">
        <f t="shared" si="40"/>
        <v>41516.208333333336</v>
      </c>
      <c r="L668">
        <v>1378357200</v>
      </c>
      <c r="M668" s="7">
        <f t="shared" si="43"/>
        <v>41522.208333333336</v>
      </c>
      <c r="N668" t="b">
        <v>0</v>
      </c>
      <c r="O668" t="b">
        <v>1</v>
      </c>
      <c r="P668" t="s">
        <v>33</v>
      </c>
      <c r="Q668" s="4">
        <f t="shared" si="41"/>
        <v>64.032258064516128</v>
      </c>
      <c r="R668" s="5">
        <f t="shared" si="42"/>
        <v>79.400000000000006</v>
      </c>
      <c r="S668" t="s">
        <v>2036</v>
      </c>
      <c r="T668" t="s">
        <v>2037</v>
      </c>
    </row>
    <row r="669" spans="1:20" ht="34" x14ac:dyDescent="0.2">
      <c r="A669">
        <v>667</v>
      </c>
      <c r="B669" t="s">
        <v>1375</v>
      </c>
      <c r="C669" s="2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 s="7">
        <f t="shared" si="40"/>
        <v>41892.208333333336</v>
      </c>
      <c r="L669">
        <v>1411102800</v>
      </c>
      <c r="M669" s="7">
        <f t="shared" si="43"/>
        <v>41901.208333333336</v>
      </c>
      <c r="N669" t="b">
        <v>0</v>
      </c>
      <c r="O669" t="b">
        <v>0</v>
      </c>
      <c r="P669" t="s">
        <v>1029</v>
      </c>
      <c r="Q669" s="4">
        <f t="shared" si="41"/>
        <v>176.15942028985506</v>
      </c>
      <c r="R669" s="5">
        <f t="shared" si="42"/>
        <v>29.009546539379475</v>
      </c>
      <c r="S669" t="s">
        <v>2061</v>
      </c>
      <c r="T669" t="s">
        <v>2062</v>
      </c>
    </row>
    <row r="670" spans="1:20" ht="34" x14ac:dyDescent="0.2">
      <c r="A670">
        <v>668</v>
      </c>
      <c r="B670" t="s">
        <v>1377</v>
      </c>
      <c r="C670" s="2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 s="7">
        <f t="shared" si="40"/>
        <v>41122.208333333336</v>
      </c>
      <c r="L670">
        <v>1344834000</v>
      </c>
      <c r="M670" s="7">
        <f t="shared" si="43"/>
        <v>41134.208333333336</v>
      </c>
      <c r="N670" t="b">
        <v>0</v>
      </c>
      <c r="O670" t="b">
        <v>0</v>
      </c>
      <c r="P670" t="s">
        <v>33</v>
      </c>
      <c r="Q670" s="4">
        <f t="shared" si="41"/>
        <v>20.33818181818182</v>
      </c>
      <c r="R670" s="5">
        <f t="shared" si="42"/>
        <v>73.59210526315789</v>
      </c>
      <c r="S670" t="s">
        <v>2036</v>
      </c>
      <c r="T670" t="s">
        <v>2037</v>
      </c>
    </row>
    <row r="671" spans="1:20" ht="17" x14ac:dyDescent="0.2">
      <c r="A671">
        <v>669</v>
      </c>
      <c r="B671" t="s">
        <v>1379</v>
      </c>
      <c r="C671" s="2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 s="7">
        <f t="shared" si="40"/>
        <v>42912.208333333328</v>
      </c>
      <c r="L671">
        <v>1499230800</v>
      </c>
      <c r="M671" s="7">
        <f t="shared" si="43"/>
        <v>42921.208333333328</v>
      </c>
      <c r="N671" t="b">
        <v>0</v>
      </c>
      <c r="O671" t="b">
        <v>0</v>
      </c>
      <c r="P671" t="s">
        <v>33</v>
      </c>
      <c r="Q671" s="4">
        <f t="shared" si="41"/>
        <v>358.64754098360658</v>
      </c>
      <c r="R671" s="5">
        <f t="shared" si="42"/>
        <v>107.97038864898211</v>
      </c>
      <c r="S671" t="s">
        <v>2036</v>
      </c>
      <c r="T671" t="s">
        <v>2037</v>
      </c>
    </row>
    <row r="672" spans="1:20" ht="34" x14ac:dyDescent="0.2">
      <c r="A672">
        <v>670</v>
      </c>
      <c r="B672" t="s">
        <v>1334</v>
      </c>
      <c r="C672" s="2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 s="7">
        <f t="shared" si="40"/>
        <v>42425.25</v>
      </c>
      <c r="L672">
        <v>1457416800</v>
      </c>
      <c r="M672" s="7">
        <f t="shared" si="43"/>
        <v>42437.25</v>
      </c>
      <c r="N672" t="b">
        <v>0</v>
      </c>
      <c r="O672" t="b">
        <v>0</v>
      </c>
      <c r="P672" t="s">
        <v>60</v>
      </c>
      <c r="Q672" s="4">
        <f t="shared" si="41"/>
        <v>468.85802469135803</v>
      </c>
      <c r="R672" s="5">
        <f t="shared" si="42"/>
        <v>68.987284287011803</v>
      </c>
      <c r="S672" t="s">
        <v>2032</v>
      </c>
      <c r="T672" t="s">
        <v>2042</v>
      </c>
    </row>
    <row r="673" spans="1:20" ht="34" x14ac:dyDescent="0.2">
      <c r="A673">
        <v>671</v>
      </c>
      <c r="B673" t="s">
        <v>1382</v>
      </c>
      <c r="C673" s="2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 s="7">
        <f t="shared" si="40"/>
        <v>40390.208333333336</v>
      </c>
      <c r="L673">
        <v>1280898000</v>
      </c>
      <c r="M673" s="7">
        <f t="shared" si="43"/>
        <v>40394.208333333336</v>
      </c>
      <c r="N673" t="b">
        <v>0</v>
      </c>
      <c r="O673" t="b">
        <v>1</v>
      </c>
      <c r="P673" t="s">
        <v>33</v>
      </c>
      <c r="Q673" s="4">
        <f t="shared" si="41"/>
        <v>122.05635245901641</v>
      </c>
      <c r="R673" s="5">
        <f t="shared" si="42"/>
        <v>111.02236719478098</v>
      </c>
      <c r="S673" t="s">
        <v>2036</v>
      </c>
      <c r="T673" t="s">
        <v>2037</v>
      </c>
    </row>
    <row r="674" spans="1:20" ht="17" x14ac:dyDescent="0.2">
      <c r="A674">
        <v>672</v>
      </c>
      <c r="B674" t="s">
        <v>1384</v>
      </c>
      <c r="C674" s="2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 s="7">
        <f t="shared" si="40"/>
        <v>43180.208333333328</v>
      </c>
      <c r="L674">
        <v>1522472400</v>
      </c>
      <c r="M674" s="7">
        <f t="shared" si="43"/>
        <v>43190.208333333328</v>
      </c>
      <c r="N674" t="b">
        <v>0</v>
      </c>
      <c r="O674" t="b">
        <v>0</v>
      </c>
      <c r="P674" t="s">
        <v>33</v>
      </c>
      <c r="Q674" s="4">
        <f t="shared" si="41"/>
        <v>55.931783729156137</v>
      </c>
      <c r="R674" s="5">
        <f t="shared" si="42"/>
        <v>24.997515808491418</v>
      </c>
      <c r="S674" t="s">
        <v>2036</v>
      </c>
      <c r="T674" t="s">
        <v>2037</v>
      </c>
    </row>
    <row r="675" spans="1:20" ht="17" x14ac:dyDescent="0.2">
      <c r="A675">
        <v>673</v>
      </c>
      <c r="B675" t="s">
        <v>1386</v>
      </c>
      <c r="C675" s="2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 s="7">
        <f t="shared" si="40"/>
        <v>42475.208333333328</v>
      </c>
      <c r="L675">
        <v>1462510800</v>
      </c>
      <c r="M675" s="7">
        <f t="shared" si="43"/>
        <v>42496.208333333328</v>
      </c>
      <c r="N675" t="b">
        <v>0</v>
      </c>
      <c r="O675" t="b">
        <v>0</v>
      </c>
      <c r="P675" t="s">
        <v>60</v>
      </c>
      <c r="Q675" s="4">
        <f t="shared" si="41"/>
        <v>43.660714285714285</v>
      </c>
      <c r="R675" s="5">
        <f t="shared" si="42"/>
        <v>42.155172413793103</v>
      </c>
      <c r="S675" t="s">
        <v>2032</v>
      </c>
      <c r="T675" t="s">
        <v>2042</v>
      </c>
    </row>
    <row r="676" spans="1:20" ht="17" x14ac:dyDescent="0.2">
      <c r="A676">
        <v>674</v>
      </c>
      <c r="B676" t="s">
        <v>1388</v>
      </c>
      <c r="C676" s="2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 s="7">
        <f t="shared" si="40"/>
        <v>40774.208333333336</v>
      </c>
      <c r="L676">
        <v>1317790800</v>
      </c>
      <c r="M676" s="7">
        <f t="shared" si="43"/>
        <v>40821.208333333336</v>
      </c>
      <c r="N676" t="b">
        <v>0</v>
      </c>
      <c r="O676" t="b">
        <v>0</v>
      </c>
      <c r="P676" t="s">
        <v>122</v>
      </c>
      <c r="Q676" s="4">
        <f t="shared" si="41"/>
        <v>33.53837141183363</v>
      </c>
      <c r="R676" s="5">
        <f t="shared" si="42"/>
        <v>47.003284072249592</v>
      </c>
      <c r="S676" t="s">
        <v>2051</v>
      </c>
      <c r="T676" t="s">
        <v>2052</v>
      </c>
    </row>
    <row r="677" spans="1:20" ht="17" x14ac:dyDescent="0.2">
      <c r="A677">
        <v>675</v>
      </c>
      <c r="B677" t="s">
        <v>1390</v>
      </c>
      <c r="C677" s="2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 s="7">
        <f t="shared" si="40"/>
        <v>43719.208333333328</v>
      </c>
      <c r="L677">
        <v>1568782800</v>
      </c>
      <c r="M677" s="7">
        <f t="shared" si="43"/>
        <v>43726.208333333328</v>
      </c>
      <c r="N677" t="b">
        <v>0</v>
      </c>
      <c r="O677" t="b">
        <v>0</v>
      </c>
      <c r="P677" t="s">
        <v>1029</v>
      </c>
      <c r="Q677" s="4">
        <f t="shared" si="41"/>
        <v>122.97938144329896</v>
      </c>
      <c r="R677" s="5">
        <f t="shared" si="42"/>
        <v>36.0392749244713</v>
      </c>
      <c r="S677" t="s">
        <v>2061</v>
      </c>
      <c r="T677" t="s">
        <v>2062</v>
      </c>
    </row>
    <row r="678" spans="1:20" ht="17" x14ac:dyDescent="0.2">
      <c r="A678">
        <v>676</v>
      </c>
      <c r="B678" t="s">
        <v>1392</v>
      </c>
      <c r="C678" s="2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 s="7">
        <f t="shared" si="40"/>
        <v>41178.208333333336</v>
      </c>
      <c r="L678">
        <v>1349413200</v>
      </c>
      <c r="M678" s="7">
        <f t="shared" si="43"/>
        <v>41187.208333333336</v>
      </c>
      <c r="N678" t="b">
        <v>0</v>
      </c>
      <c r="O678" t="b">
        <v>0</v>
      </c>
      <c r="P678" t="s">
        <v>122</v>
      </c>
      <c r="Q678" s="4">
        <f t="shared" si="41"/>
        <v>189.74959871589084</v>
      </c>
      <c r="R678" s="5">
        <f t="shared" si="42"/>
        <v>101.03760683760684</v>
      </c>
      <c r="S678" t="s">
        <v>2051</v>
      </c>
      <c r="T678" t="s">
        <v>2052</v>
      </c>
    </row>
    <row r="679" spans="1:20" ht="17" x14ac:dyDescent="0.2">
      <c r="A679">
        <v>677</v>
      </c>
      <c r="B679" t="s">
        <v>1394</v>
      </c>
      <c r="C679" s="2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 s="7">
        <f t="shared" si="40"/>
        <v>42561.208333333328</v>
      </c>
      <c r="L679">
        <v>1472446800</v>
      </c>
      <c r="M679" s="7">
        <f t="shared" si="43"/>
        <v>42611.208333333328</v>
      </c>
      <c r="N679" t="b">
        <v>0</v>
      </c>
      <c r="O679" t="b">
        <v>0</v>
      </c>
      <c r="P679" t="s">
        <v>119</v>
      </c>
      <c r="Q679" s="4">
        <f t="shared" si="41"/>
        <v>83.622641509433961</v>
      </c>
      <c r="R679" s="5">
        <f t="shared" si="42"/>
        <v>39.927927927927925</v>
      </c>
      <c r="S679" t="s">
        <v>2044</v>
      </c>
      <c r="T679" t="s">
        <v>2050</v>
      </c>
    </row>
    <row r="680" spans="1:20" ht="17" x14ac:dyDescent="0.2">
      <c r="A680">
        <v>678</v>
      </c>
      <c r="B680" t="s">
        <v>1396</v>
      </c>
      <c r="C680" s="2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 s="7">
        <f t="shared" si="40"/>
        <v>43484.25</v>
      </c>
      <c r="L680">
        <v>1548050400</v>
      </c>
      <c r="M680" s="7">
        <f t="shared" si="43"/>
        <v>43486.25</v>
      </c>
      <c r="N680" t="b">
        <v>0</v>
      </c>
      <c r="O680" t="b">
        <v>0</v>
      </c>
      <c r="P680" t="s">
        <v>53</v>
      </c>
      <c r="Q680" s="4">
        <f t="shared" si="41"/>
        <v>17.968844221105527</v>
      </c>
      <c r="R680" s="5">
        <f t="shared" si="42"/>
        <v>83.158139534883716</v>
      </c>
      <c r="S680" t="s">
        <v>2038</v>
      </c>
      <c r="T680" t="s">
        <v>2041</v>
      </c>
    </row>
    <row r="681" spans="1:20" ht="17" x14ac:dyDescent="0.2">
      <c r="A681">
        <v>679</v>
      </c>
      <c r="B681" t="s">
        <v>668</v>
      </c>
      <c r="C681" s="2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 s="7">
        <f t="shared" si="40"/>
        <v>43756.208333333328</v>
      </c>
      <c r="L681">
        <v>1571806800</v>
      </c>
      <c r="M681" s="7">
        <f t="shared" si="43"/>
        <v>43761.208333333328</v>
      </c>
      <c r="N681" t="b">
        <v>0</v>
      </c>
      <c r="O681" t="b">
        <v>1</v>
      </c>
      <c r="P681" t="s">
        <v>17</v>
      </c>
      <c r="Q681" s="4">
        <f t="shared" si="41"/>
        <v>1036.5</v>
      </c>
      <c r="R681" s="5">
        <f t="shared" si="42"/>
        <v>39.97520661157025</v>
      </c>
      <c r="S681" t="s">
        <v>2030</v>
      </c>
      <c r="T681" t="s">
        <v>2031</v>
      </c>
    </row>
    <row r="682" spans="1:20" ht="34" x14ac:dyDescent="0.2">
      <c r="A682">
        <v>680</v>
      </c>
      <c r="B682" t="s">
        <v>1399</v>
      </c>
      <c r="C682" s="2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 s="7">
        <f t="shared" si="40"/>
        <v>43813.25</v>
      </c>
      <c r="L682">
        <v>1576476000</v>
      </c>
      <c r="M682" s="7">
        <f t="shared" si="43"/>
        <v>43815.25</v>
      </c>
      <c r="N682" t="b">
        <v>0</v>
      </c>
      <c r="O682" t="b">
        <v>1</v>
      </c>
      <c r="P682" t="s">
        <v>292</v>
      </c>
      <c r="Q682" s="4">
        <f t="shared" si="41"/>
        <v>97.405219780219781</v>
      </c>
      <c r="R682" s="5">
        <f t="shared" si="42"/>
        <v>47.993908629441627</v>
      </c>
      <c r="S682" t="s">
        <v>2047</v>
      </c>
      <c r="T682" t="s">
        <v>2058</v>
      </c>
    </row>
    <row r="683" spans="1:20" ht="34" x14ac:dyDescent="0.2">
      <c r="A683">
        <v>681</v>
      </c>
      <c r="B683" t="s">
        <v>1401</v>
      </c>
      <c r="C683" s="2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 s="7">
        <f t="shared" si="40"/>
        <v>40898.25</v>
      </c>
      <c r="L683">
        <v>1324965600</v>
      </c>
      <c r="M683" s="7">
        <f t="shared" si="43"/>
        <v>40904.25</v>
      </c>
      <c r="N683" t="b">
        <v>0</v>
      </c>
      <c r="O683" t="b">
        <v>0</v>
      </c>
      <c r="P683" t="s">
        <v>33</v>
      </c>
      <c r="Q683" s="4">
        <f t="shared" si="41"/>
        <v>86.386203150461711</v>
      </c>
      <c r="R683" s="5">
        <f t="shared" si="42"/>
        <v>95.978877489438744</v>
      </c>
      <c r="S683" t="s">
        <v>2036</v>
      </c>
      <c r="T683" t="s">
        <v>2037</v>
      </c>
    </row>
    <row r="684" spans="1:20" ht="17" x14ac:dyDescent="0.2">
      <c r="A684">
        <v>682</v>
      </c>
      <c r="B684" t="s">
        <v>1403</v>
      </c>
      <c r="C684" s="2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 s="7">
        <f t="shared" si="40"/>
        <v>41619.25</v>
      </c>
      <c r="L684">
        <v>1387519200</v>
      </c>
      <c r="M684" s="7">
        <f t="shared" si="43"/>
        <v>41628.25</v>
      </c>
      <c r="N684" t="b">
        <v>0</v>
      </c>
      <c r="O684" t="b">
        <v>0</v>
      </c>
      <c r="P684" t="s">
        <v>33</v>
      </c>
      <c r="Q684" s="4">
        <f t="shared" si="41"/>
        <v>150.16666666666666</v>
      </c>
      <c r="R684" s="5">
        <f t="shared" si="42"/>
        <v>78.728155339805824</v>
      </c>
      <c r="S684" t="s">
        <v>2036</v>
      </c>
      <c r="T684" t="s">
        <v>2037</v>
      </c>
    </row>
    <row r="685" spans="1:20" ht="17" x14ac:dyDescent="0.2">
      <c r="A685">
        <v>683</v>
      </c>
      <c r="B685" t="s">
        <v>1405</v>
      </c>
      <c r="C685" s="2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 s="7">
        <f t="shared" si="40"/>
        <v>43359.208333333328</v>
      </c>
      <c r="L685">
        <v>1537246800</v>
      </c>
      <c r="M685" s="7">
        <f t="shared" si="43"/>
        <v>43361.208333333328</v>
      </c>
      <c r="N685" t="b">
        <v>0</v>
      </c>
      <c r="O685" t="b">
        <v>0</v>
      </c>
      <c r="P685" t="s">
        <v>33</v>
      </c>
      <c r="Q685" s="4">
        <f t="shared" si="41"/>
        <v>358.43478260869563</v>
      </c>
      <c r="R685" s="5">
        <f t="shared" si="42"/>
        <v>56.081632653061227</v>
      </c>
      <c r="S685" t="s">
        <v>2036</v>
      </c>
      <c r="T685" t="s">
        <v>2037</v>
      </c>
    </row>
    <row r="686" spans="1:20" ht="17" x14ac:dyDescent="0.2">
      <c r="A686">
        <v>684</v>
      </c>
      <c r="B686" t="s">
        <v>1407</v>
      </c>
      <c r="C686" s="2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 s="7">
        <f t="shared" si="40"/>
        <v>40358.208333333336</v>
      </c>
      <c r="L686">
        <v>1279515600</v>
      </c>
      <c r="M686" s="7">
        <f t="shared" si="43"/>
        <v>40378.208333333336</v>
      </c>
      <c r="N686" t="b">
        <v>0</v>
      </c>
      <c r="O686" t="b">
        <v>0</v>
      </c>
      <c r="P686" t="s">
        <v>68</v>
      </c>
      <c r="Q686" s="4">
        <f t="shared" si="41"/>
        <v>542.85714285714289</v>
      </c>
      <c r="R686" s="5">
        <f t="shared" si="42"/>
        <v>69.090909090909093</v>
      </c>
      <c r="S686" t="s">
        <v>2044</v>
      </c>
      <c r="T686" t="s">
        <v>2045</v>
      </c>
    </row>
    <row r="687" spans="1:20" ht="17" x14ac:dyDescent="0.2">
      <c r="A687">
        <v>685</v>
      </c>
      <c r="B687" t="s">
        <v>1409</v>
      </c>
      <c r="C687" s="2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 s="7">
        <f t="shared" si="40"/>
        <v>42239.208333333328</v>
      </c>
      <c r="L687">
        <v>1442379600</v>
      </c>
      <c r="M687" s="7">
        <f t="shared" si="43"/>
        <v>42263.208333333328</v>
      </c>
      <c r="N687" t="b">
        <v>0</v>
      </c>
      <c r="O687" t="b">
        <v>0</v>
      </c>
      <c r="P687" t="s">
        <v>33</v>
      </c>
      <c r="Q687" s="4">
        <f t="shared" si="41"/>
        <v>67.500714285714281</v>
      </c>
      <c r="R687" s="5">
        <f t="shared" si="42"/>
        <v>102.05291576673866</v>
      </c>
      <c r="S687" t="s">
        <v>2036</v>
      </c>
      <c r="T687" t="s">
        <v>2037</v>
      </c>
    </row>
    <row r="688" spans="1:20" ht="17" x14ac:dyDescent="0.2">
      <c r="A688">
        <v>686</v>
      </c>
      <c r="B688" t="s">
        <v>1411</v>
      </c>
      <c r="C688" s="2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 s="7">
        <f t="shared" si="40"/>
        <v>43186.208333333328</v>
      </c>
      <c r="L688">
        <v>1523077200</v>
      </c>
      <c r="M688" s="7">
        <f t="shared" si="43"/>
        <v>43197.208333333328</v>
      </c>
      <c r="N688" t="b">
        <v>0</v>
      </c>
      <c r="O688" t="b">
        <v>0</v>
      </c>
      <c r="P688" t="s">
        <v>65</v>
      </c>
      <c r="Q688" s="4">
        <f t="shared" si="41"/>
        <v>191.74666666666667</v>
      </c>
      <c r="R688" s="5">
        <f t="shared" si="42"/>
        <v>107.32089552238806</v>
      </c>
      <c r="S688" t="s">
        <v>2034</v>
      </c>
      <c r="T688" t="s">
        <v>2043</v>
      </c>
    </row>
    <row r="689" spans="1:20" ht="17" x14ac:dyDescent="0.2">
      <c r="A689">
        <v>687</v>
      </c>
      <c r="B689" t="s">
        <v>1413</v>
      </c>
      <c r="C689" s="2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 s="7">
        <f t="shared" si="40"/>
        <v>42806.25</v>
      </c>
      <c r="L689">
        <v>1489554000</v>
      </c>
      <c r="M689" s="7">
        <f t="shared" si="43"/>
        <v>42809.208333333328</v>
      </c>
      <c r="N689" t="b">
        <v>0</v>
      </c>
      <c r="O689" t="b">
        <v>0</v>
      </c>
      <c r="P689" t="s">
        <v>33</v>
      </c>
      <c r="Q689" s="4">
        <f t="shared" si="41"/>
        <v>932</v>
      </c>
      <c r="R689" s="5">
        <f t="shared" si="42"/>
        <v>51.970260223048328</v>
      </c>
      <c r="S689" t="s">
        <v>2036</v>
      </c>
      <c r="T689" t="s">
        <v>2037</v>
      </c>
    </row>
    <row r="690" spans="1:20" ht="17" x14ac:dyDescent="0.2">
      <c r="A690">
        <v>688</v>
      </c>
      <c r="B690" t="s">
        <v>1415</v>
      </c>
      <c r="C690" s="2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 s="7">
        <f t="shared" si="40"/>
        <v>43475.25</v>
      </c>
      <c r="L690">
        <v>1548482400</v>
      </c>
      <c r="M690" s="7">
        <f t="shared" si="43"/>
        <v>43491.25</v>
      </c>
      <c r="N690" t="b">
        <v>0</v>
      </c>
      <c r="O690" t="b">
        <v>1</v>
      </c>
      <c r="P690" t="s">
        <v>269</v>
      </c>
      <c r="Q690" s="4">
        <f t="shared" si="41"/>
        <v>429.27586206896552</v>
      </c>
      <c r="R690" s="5">
        <f t="shared" si="42"/>
        <v>71.137142857142862</v>
      </c>
      <c r="S690" t="s">
        <v>2038</v>
      </c>
      <c r="T690" t="s">
        <v>2057</v>
      </c>
    </row>
    <row r="691" spans="1:20" ht="17" x14ac:dyDescent="0.2">
      <c r="A691">
        <v>689</v>
      </c>
      <c r="B691" t="s">
        <v>1417</v>
      </c>
      <c r="C691" s="2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 s="7">
        <f t="shared" si="40"/>
        <v>41576.208333333336</v>
      </c>
      <c r="L691">
        <v>1384063200</v>
      </c>
      <c r="M691" s="7">
        <f t="shared" si="43"/>
        <v>41588.25</v>
      </c>
      <c r="N691" t="b">
        <v>0</v>
      </c>
      <c r="O691" t="b">
        <v>0</v>
      </c>
      <c r="P691" t="s">
        <v>28</v>
      </c>
      <c r="Q691" s="4">
        <f t="shared" si="41"/>
        <v>100.65753424657535</v>
      </c>
      <c r="R691" s="5">
        <f t="shared" si="42"/>
        <v>106.49275362318841</v>
      </c>
      <c r="S691" t="s">
        <v>2034</v>
      </c>
      <c r="T691" t="s">
        <v>2035</v>
      </c>
    </row>
    <row r="692" spans="1:20" ht="17" x14ac:dyDescent="0.2">
      <c r="A692">
        <v>690</v>
      </c>
      <c r="B692" t="s">
        <v>1419</v>
      </c>
      <c r="C692" s="2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 s="7">
        <f t="shared" si="40"/>
        <v>40874.25</v>
      </c>
      <c r="L692">
        <v>1322892000</v>
      </c>
      <c r="M692" s="7">
        <f t="shared" si="43"/>
        <v>40880.25</v>
      </c>
      <c r="N692" t="b">
        <v>0</v>
      </c>
      <c r="O692" t="b">
        <v>1</v>
      </c>
      <c r="P692" t="s">
        <v>42</v>
      </c>
      <c r="Q692" s="4">
        <f t="shared" si="41"/>
        <v>226.61111111111109</v>
      </c>
      <c r="R692" s="5">
        <f t="shared" si="42"/>
        <v>42.93684210526316</v>
      </c>
      <c r="S692" t="s">
        <v>2038</v>
      </c>
      <c r="T692" t="s">
        <v>2039</v>
      </c>
    </row>
    <row r="693" spans="1:20" ht="17" x14ac:dyDescent="0.2">
      <c r="A693">
        <v>691</v>
      </c>
      <c r="B693" t="s">
        <v>1421</v>
      </c>
      <c r="C693" s="2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 s="7">
        <f t="shared" si="40"/>
        <v>41185.208333333336</v>
      </c>
      <c r="L693">
        <v>1350709200</v>
      </c>
      <c r="M693" s="7">
        <f t="shared" si="43"/>
        <v>41202.208333333336</v>
      </c>
      <c r="N693" t="b">
        <v>1</v>
      </c>
      <c r="O693" t="b">
        <v>1</v>
      </c>
      <c r="P693" t="s">
        <v>42</v>
      </c>
      <c r="Q693" s="4">
        <f t="shared" si="41"/>
        <v>142.38</v>
      </c>
      <c r="R693" s="5">
        <f t="shared" si="42"/>
        <v>30.037974683544302</v>
      </c>
      <c r="S693" t="s">
        <v>2038</v>
      </c>
      <c r="T693" t="s">
        <v>2039</v>
      </c>
    </row>
    <row r="694" spans="1:20" ht="17" x14ac:dyDescent="0.2">
      <c r="A694">
        <v>692</v>
      </c>
      <c r="B694" t="s">
        <v>1423</v>
      </c>
      <c r="C694" s="2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 s="7">
        <f t="shared" si="40"/>
        <v>43655.208333333328</v>
      </c>
      <c r="L694">
        <v>1564203600</v>
      </c>
      <c r="M694" s="7">
        <f t="shared" si="43"/>
        <v>43673.208333333328</v>
      </c>
      <c r="N694" t="b">
        <v>0</v>
      </c>
      <c r="O694" t="b">
        <v>0</v>
      </c>
      <c r="P694" t="s">
        <v>23</v>
      </c>
      <c r="Q694" s="4">
        <f t="shared" si="41"/>
        <v>90.633333333333326</v>
      </c>
      <c r="R694" s="5">
        <f t="shared" si="42"/>
        <v>70.623376623376629</v>
      </c>
      <c r="S694" t="s">
        <v>2032</v>
      </c>
      <c r="T694" t="s">
        <v>2033</v>
      </c>
    </row>
    <row r="695" spans="1:20" ht="34" x14ac:dyDescent="0.2">
      <c r="A695">
        <v>693</v>
      </c>
      <c r="B695" t="s">
        <v>1425</v>
      </c>
      <c r="C695" s="2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 s="7">
        <f t="shared" si="40"/>
        <v>43025.208333333328</v>
      </c>
      <c r="L695">
        <v>1509685200</v>
      </c>
      <c r="M695" s="7">
        <f t="shared" si="43"/>
        <v>43042.208333333328</v>
      </c>
      <c r="N695" t="b">
        <v>0</v>
      </c>
      <c r="O695" t="b">
        <v>0</v>
      </c>
      <c r="P695" t="s">
        <v>33</v>
      </c>
      <c r="Q695" s="4">
        <f t="shared" si="41"/>
        <v>63.966740576496676</v>
      </c>
      <c r="R695" s="5">
        <f t="shared" si="42"/>
        <v>66.016018306636155</v>
      </c>
      <c r="S695" t="s">
        <v>2036</v>
      </c>
      <c r="T695" t="s">
        <v>2037</v>
      </c>
    </row>
    <row r="696" spans="1:20" ht="17" x14ac:dyDescent="0.2">
      <c r="A696">
        <v>694</v>
      </c>
      <c r="B696" t="s">
        <v>1427</v>
      </c>
      <c r="C696" s="2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 s="7">
        <f t="shared" si="40"/>
        <v>43066.25</v>
      </c>
      <c r="L696">
        <v>1514959200</v>
      </c>
      <c r="M696" s="7">
        <f t="shared" si="43"/>
        <v>43103.25</v>
      </c>
      <c r="N696" t="b">
        <v>0</v>
      </c>
      <c r="O696" t="b">
        <v>0</v>
      </c>
      <c r="P696" t="s">
        <v>33</v>
      </c>
      <c r="Q696" s="4">
        <f t="shared" si="41"/>
        <v>84.131868131868131</v>
      </c>
      <c r="R696" s="5">
        <f t="shared" si="42"/>
        <v>96.911392405063296</v>
      </c>
      <c r="S696" t="s">
        <v>2036</v>
      </c>
      <c r="T696" t="s">
        <v>2037</v>
      </c>
    </row>
    <row r="697" spans="1:20" ht="17" x14ac:dyDescent="0.2">
      <c r="A697">
        <v>695</v>
      </c>
      <c r="B697" t="s">
        <v>1429</v>
      </c>
      <c r="C697" s="2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 s="7">
        <f t="shared" si="40"/>
        <v>42322.25</v>
      </c>
      <c r="L697">
        <v>1448863200</v>
      </c>
      <c r="M697" s="7">
        <f t="shared" si="43"/>
        <v>42338.25</v>
      </c>
      <c r="N697" t="b">
        <v>1</v>
      </c>
      <c r="O697" t="b">
        <v>0</v>
      </c>
      <c r="P697" t="s">
        <v>23</v>
      </c>
      <c r="Q697" s="4">
        <f t="shared" si="41"/>
        <v>133.93478260869566</v>
      </c>
      <c r="R697" s="5">
        <f t="shared" si="42"/>
        <v>62.867346938775512</v>
      </c>
      <c r="S697" t="s">
        <v>2032</v>
      </c>
      <c r="T697" t="s">
        <v>2033</v>
      </c>
    </row>
    <row r="698" spans="1:20" ht="17" x14ac:dyDescent="0.2">
      <c r="A698">
        <v>696</v>
      </c>
      <c r="B698" t="s">
        <v>1431</v>
      </c>
      <c r="C698" s="2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 s="7">
        <f t="shared" si="40"/>
        <v>42114.208333333328</v>
      </c>
      <c r="L698">
        <v>1429592400</v>
      </c>
      <c r="M698" s="7">
        <f t="shared" si="43"/>
        <v>42115.208333333328</v>
      </c>
      <c r="N698" t="b">
        <v>0</v>
      </c>
      <c r="O698" t="b">
        <v>1</v>
      </c>
      <c r="P698" t="s">
        <v>33</v>
      </c>
      <c r="Q698" s="4">
        <f t="shared" si="41"/>
        <v>59.042047531992694</v>
      </c>
      <c r="R698" s="5">
        <f t="shared" si="42"/>
        <v>108.98537682789652</v>
      </c>
      <c r="S698" t="s">
        <v>2036</v>
      </c>
      <c r="T698" t="s">
        <v>2037</v>
      </c>
    </row>
    <row r="699" spans="1:20" ht="34" x14ac:dyDescent="0.2">
      <c r="A699">
        <v>697</v>
      </c>
      <c r="B699" t="s">
        <v>1433</v>
      </c>
      <c r="C699" s="2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 s="7">
        <f t="shared" si="40"/>
        <v>43190.208333333328</v>
      </c>
      <c r="L699">
        <v>1522645200</v>
      </c>
      <c r="M699" s="7">
        <f t="shared" si="43"/>
        <v>43192.208333333328</v>
      </c>
      <c r="N699" t="b">
        <v>0</v>
      </c>
      <c r="O699" t="b">
        <v>0</v>
      </c>
      <c r="P699" t="s">
        <v>50</v>
      </c>
      <c r="Q699" s="4">
        <f t="shared" si="41"/>
        <v>152.80062063615205</v>
      </c>
      <c r="R699" s="5">
        <f t="shared" si="42"/>
        <v>26.999314599040439</v>
      </c>
      <c r="S699" t="s">
        <v>2032</v>
      </c>
      <c r="T699" t="s">
        <v>2040</v>
      </c>
    </row>
    <row r="700" spans="1:20" ht="17" x14ac:dyDescent="0.2">
      <c r="A700">
        <v>698</v>
      </c>
      <c r="B700" t="s">
        <v>1435</v>
      </c>
      <c r="C700" s="2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 s="7">
        <f t="shared" si="40"/>
        <v>40871.25</v>
      </c>
      <c r="L700">
        <v>1323324000</v>
      </c>
      <c r="M700" s="7">
        <f t="shared" si="43"/>
        <v>40885.25</v>
      </c>
      <c r="N700" t="b">
        <v>0</v>
      </c>
      <c r="O700" t="b">
        <v>0</v>
      </c>
      <c r="P700" t="s">
        <v>65</v>
      </c>
      <c r="Q700" s="4">
        <f t="shared" si="41"/>
        <v>446.69121140142522</v>
      </c>
      <c r="R700" s="5">
        <f t="shared" si="42"/>
        <v>65.004147943311438</v>
      </c>
      <c r="S700" t="s">
        <v>2034</v>
      </c>
      <c r="T700" t="s">
        <v>2043</v>
      </c>
    </row>
    <row r="701" spans="1:20" ht="17" x14ac:dyDescent="0.2">
      <c r="A701">
        <v>699</v>
      </c>
      <c r="B701" t="s">
        <v>444</v>
      </c>
      <c r="C701" s="2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 s="7">
        <f t="shared" si="40"/>
        <v>43641.208333333328</v>
      </c>
      <c r="L701">
        <v>1561525200</v>
      </c>
      <c r="M701" s="7">
        <f t="shared" si="43"/>
        <v>43642.208333333328</v>
      </c>
      <c r="N701" t="b">
        <v>0</v>
      </c>
      <c r="O701" t="b">
        <v>0</v>
      </c>
      <c r="P701" t="s">
        <v>53</v>
      </c>
      <c r="Q701" s="4">
        <f t="shared" si="41"/>
        <v>84.391891891891888</v>
      </c>
      <c r="R701" s="5">
        <f t="shared" si="42"/>
        <v>111.51785714285714</v>
      </c>
      <c r="S701" t="s">
        <v>2038</v>
      </c>
      <c r="T701" t="s">
        <v>2041</v>
      </c>
    </row>
    <row r="702" spans="1:20" ht="34" x14ac:dyDescent="0.2">
      <c r="A702">
        <v>700</v>
      </c>
      <c r="B702" t="s">
        <v>1438</v>
      </c>
      <c r="C702" s="2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 s="7">
        <f t="shared" si="40"/>
        <v>40203.25</v>
      </c>
      <c r="L702">
        <v>1265695200</v>
      </c>
      <c r="M702" s="7">
        <f t="shared" si="43"/>
        <v>40218.25</v>
      </c>
      <c r="N702" t="b">
        <v>0</v>
      </c>
      <c r="O702" t="b">
        <v>0</v>
      </c>
      <c r="P702" t="s">
        <v>65</v>
      </c>
      <c r="Q702" s="4">
        <f t="shared" si="41"/>
        <v>3</v>
      </c>
      <c r="R702" s="5">
        <f t="shared" si="42"/>
        <v>3</v>
      </c>
      <c r="S702" t="s">
        <v>2034</v>
      </c>
      <c r="T702" t="s">
        <v>2043</v>
      </c>
    </row>
    <row r="703" spans="1:20" ht="34" x14ac:dyDescent="0.2">
      <c r="A703">
        <v>701</v>
      </c>
      <c r="B703" t="s">
        <v>1440</v>
      </c>
      <c r="C703" s="2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 s="7">
        <f t="shared" si="40"/>
        <v>40629.208333333336</v>
      </c>
      <c r="L703">
        <v>1301806800</v>
      </c>
      <c r="M703" s="7">
        <f t="shared" si="43"/>
        <v>40636.208333333336</v>
      </c>
      <c r="N703" t="b">
        <v>1</v>
      </c>
      <c r="O703" t="b">
        <v>0</v>
      </c>
      <c r="P703" t="s">
        <v>33</v>
      </c>
      <c r="Q703" s="4">
        <f t="shared" si="41"/>
        <v>175.02692307692308</v>
      </c>
      <c r="R703" s="5">
        <f t="shared" si="42"/>
        <v>110.99268292682927</v>
      </c>
      <c r="S703" t="s">
        <v>2036</v>
      </c>
      <c r="T703" t="s">
        <v>2037</v>
      </c>
    </row>
    <row r="704" spans="1:20" ht="34" x14ac:dyDescent="0.2">
      <c r="A704">
        <v>702</v>
      </c>
      <c r="B704" t="s">
        <v>1442</v>
      </c>
      <c r="C704" s="2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 s="7">
        <f t="shared" si="40"/>
        <v>41477.208333333336</v>
      </c>
      <c r="L704">
        <v>1374901200</v>
      </c>
      <c r="M704" s="7">
        <f t="shared" si="43"/>
        <v>41482.208333333336</v>
      </c>
      <c r="N704" t="b">
        <v>0</v>
      </c>
      <c r="O704" t="b">
        <v>0</v>
      </c>
      <c r="P704" t="s">
        <v>65</v>
      </c>
      <c r="Q704" s="4">
        <f t="shared" si="41"/>
        <v>54.137931034482754</v>
      </c>
      <c r="R704" s="5">
        <f t="shared" si="42"/>
        <v>56.746987951807228</v>
      </c>
      <c r="S704" t="s">
        <v>2034</v>
      </c>
      <c r="T704" t="s">
        <v>2043</v>
      </c>
    </row>
    <row r="705" spans="1:20" ht="17" x14ac:dyDescent="0.2">
      <c r="A705">
        <v>703</v>
      </c>
      <c r="B705" t="s">
        <v>1444</v>
      </c>
      <c r="C705" s="2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 s="7">
        <f t="shared" si="40"/>
        <v>41020.208333333336</v>
      </c>
      <c r="L705">
        <v>1336453200</v>
      </c>
      <c r="M705" s="7">
        <f t="shared" si="43"/>
        <v>41037.208333333336</v>
      </c>
      <c r="N705" t="b">
        <v>1</v>
      </c>
      <c r="O705" t="b">
        <v>1</v>
      </c>
      <c r="P705" t="s">
        <v>206</v>
      </c>
      <c r="Q705" s="4">
        <f t="shared" si="41"/>
        <v>311.87381703470032</v>
      </c>
      <c r="R705" s="5">
        <f t="shared" si="42"/>
        <v>97.020608439646708</v>
      </c>
      <c r="S705" t="s">
        <v>2044</v>
      </c>
      <c r="T705" t="s">
        <v>2056</v>
      </c>
    </row>
    <row r="706" spans="1:20" ht="34" x14ac:dyDescent="0.2">
      <c r="A706">
        <v>704</v>
      </c>
      <c r="B706" t="s">
        <v>1446</v>
      </c>
      <c r="C706" s="2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 s="7">
        <f t="shared" si="40"/>
        <v>42555.208333333328</v>
      </c>
      <c r="L706">
        <v>1468904400</v>
      </c>
      <c r="M706" s="7">
        <f t="shared" si="43"/>
        <v>42570.208333333328</v>
      </c>
      <c r="N706" t="b">
        <v>0</v>
      </c>
      <c r="O706" t="b">
        <v>0</v>
      </c>
      <c r="P706" t="s">
        <v>71</v>
      </c>
      <c r="Q706" s="4">
        <f t="shared" si="41"/>
        <v>122.78160919540231</v>
      </c>
      <c r="R706" s="5">
        <f t="shared" si="42"/>
        <v>92.08620689655173</v>
      </c>
      <c r="S706" t="s">
        <v>2038</v>
      </c>
      <c r="T706" t="s">
        <v>2046</v>
      </c>
    </row>
    <row r="707" spans="1:20" ht="17" x14ac:dyDescent="0.2">
      <c r="A707">
        <v>705</v>
      </c>
      <c r="B707" t="s">
        <v>1448</v>
      </c>
      <c r="C707" s="2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 s="7">
        <f t="shared" ref="K707:K770" si="44">(((J707/60)/60)/24)+DATE(1970,1,1)</f>
        <v>41619.25</v>
      </c>
      <c r="L707">
        <v>1387087200</v>
      </c>
      <c r="M707" s="7">
        <f t="shared" si="43"/>
        <v>41623.25</v>
      </c>
      <c r="N707" t="b">
        <v>0</v>
      </c>
      <c r="O707" t="b">
        <v>0</v>
      </c>
      <c r="P707" t="s">
        <v>68</v>
      </c>
      <c r="Q707" s="4">
        <f t="shared" ref="Q707:Q770" si="45">(E707/D707)*100</f>
        <v>99.026517383618156</v>
      </c>
      <c r="R707" s="5">
        <f t="shared" ref="R707:R770" si="46">IFERROR(E707/G707, 0)</f>
        <v>82.986666666666665</v>
      </c>
      <c r="S707" t="s">
        <v>2044</v>
      </c>
      <c r="T707" t="s">
        <v>2045</v>
      </c>
    </row>
    <row r="708" spans="1:20" ht="34" x14ac:dyDescent="0.2">
      <c r="A708">
        <v>706</v>
      </c>
      <c r="B708" t="s">
        <v>1450</v>
      </c>
      <c r="C708" s="2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 s="7">
        <f t="shared" si="44"/>
        <v>43471.25</v>
      </c>
      <c r="L708">
        <v>1547445600</v>
      </c>
      <c r="M708" s="7">
        <f t="shared" ref="M708:M771" si="47">(((L708/60)/60)/24)+DATE(1970,1,1)</f>
        <v>43479.25</v>
      </c>
      <c r="N708" t="b">
        <v>0</v>
      </c>
      <c r="O708" t="b">
        <v>1</v>
      </c>
      <c r="P708" t="s">
        <v>28</v>
      </c>
      <c r="Q708" s="4">
        <f t="shared" si="45"/>
        <v>127.84686346863469</v>
      </c>
      <c r="R708" s="5">
        <f t="shared" si="46"/>
        <v>103.03791821561339</v>
      </c>
      <c r="S708" t="s">
        <v>2034</v>
      </c>
      <c r="T708" t="s">
        <v>2035</v>
      </c>
    </row>
    <row r="709" spans="1:20" ht="34" x14ac:dyDescent="0.2">
      <c r="A709">
        <v>707</v>
      </c>
      <c r="B709" t="s">
        <v>1452</v>
      </c>
      <c r="C709" s="2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 s="7">
        <f t="shared" si="44"/>
        <v>43442.25</v>
      </c>
      <c r="L709">
        <v>1547359200</v>
      </c>
      <c r="M709" s="7">
        <f t="shared" si="47"/>
        <v>43478.25</v>
      </c>
      <c r="N709" t="b">
        <v>0</v>
      </c>
      <c r="O709" t="b">
        <v>0</v>
      </c>
      <c r="P709" t="s">
        <v>53</v>
      </c>
      <c r="Q709" s="4">
        <f t="shared" si="45"/>
        <v>158.61643835616439</v>
      </c>
      <c r="R709" s="5">
        <f t="shared" si="46"/>
        <v>68.922619047619051</v>
      </c>
      <c r="S709" t="s">
        <v>2038</v>
      </c>
      <c r="T709" t="s">
        <v>2041</v>
      </c>
    </row>
    <row r="710" spans="1:20" ht="17" x14ac:dyDescent="0.2">
      <c r="A710">
        <v>708</v>
      </c>
      <c r="B710" t="s">
        <v>1454</v>
      </c>
      <c r="C710" s="2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 s="7">
        <f t="shared" si="44"/>
        <v>42877.208333333328</v>
      </c>
      <c r="L710">
        <v>1496293200</v>
      </c>
      <c r="M710" s="7">
        <f t="shared" si="47"/>
        <v>42887.208333333328</v>
      </c>
      <c r="N710" t="b">
        <v>0</v>
      </c>
      <c r="O710" t="b">
        <v>0</v>
      </c>
      <c r="P710" t="s">
        <v>33</v>
      </c>
      <c r="Q710" s="4">
        <f t="shared" si="45"/>
        <v>707.05882352941171</v>
      </c>
      <c r="R710" s="5">
        <f t="shared" si="46"/>
        <v>87.737226277372258</v>
      </c>
      <c r="S710" t="s">
        <v>2036</v>
      </c>
      <c r="T710" t="s">
        <v>2037</v>
      </c>
    </row>
    <row r="711" spans="1:20" ht="17" x14ac:dyDescent="0.2">
      <c r="A711">
        <v>709</v>
      </c>
      <c r="B711" t="s">
        <v>1456</v>
      </c>
      <c r="C711" s="2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 s="7">
        <f t="shared" si="44"/>
        <v>41018.208333333336</v>
      </c>
      <c r="L711">
        <v>1335416400</v>
      </c>
      <c r="M711" s="7">
        <f t="shared" si="47"/>
        <v>41025.208333333336</v>
      </c>
      <c r="N711" t="b">
        <v>0</v>
      </c>
      <c r="O711" t="b">
        <v>0</v>
      </c>
      <c r="P711" t="s">
        <v>33</v>
      </c>
      <c r="Q711" s="4">
        <f t="shared" si="45"/>
        <v>142.38775510204081</v>
      </c>
      <c r="R711" s="5">
        <f t="shared" si="46"/>
        <v>75.021505376344081</v>
      </c>
      <c r="S711" t="s">
        <v>2036</v>
      </c>
      <c r="T711" t="s">
        <v>2037</v>
      </c>
    </row>
    <row r="712" spans="1:20" ht="34" x14ac:dyDescent="0.2">
      <c r="A712">
        <v>710</v>
      </c>
      <c r="B712" t="s">
        <v>1458</v>
      </c>
      <c r="C712" s="2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 s="7">
        <f t="shared" si="44"/>
        <v>43295.208333333328</v>
      </c>
      <c r="L712">
        <v>1532149200</v>
      </c>
      <c r="M712" s="7">
        <f t="shared" si="47"/>
        <v>43302.208333333328</v>
      </c>
      <c r="N712" t="b">
        <v>0</v>
      </c>
      <c r="O712" t="b">
        <v>1</v>
      </c>
      <c r="P712" t="s">
        <v>33</v>
      </c>
      <c r="Q712" s="4">
        <f t="shared" si="45"/>
        <v>147.86046511627907</v>
      </c>
      <c r="R712" s="5">
        <f t="shared" si="46"/>
        <v>50.863999999999997</v>
      </c>
      <c r="S712" t="s">
        <v>2036</v>
      </c>
      <c r="T712" t="s">
        <v>2037</v>
      </c>
    </row>
    <row r="713" spans="1:20" ht="34" x14ac:dyDescent="0.2">
      <c r="A713">
        <v>711</v>
      </c>
      <c r="B713" t="s">
        <v>1460</v>
      </c>
      <c r="C713" s="2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 s="7">
        <f t="shared" si="44"/>
        <v>42393.25</v>
      </c>
      <c r="L713">
        <v>1453788000</v>
      </c>
      <c r="M713" s="7">
        <f t="shared" si="47"/>
        <v>42395.25</v>
      </c>
      <c r="N713" t="b">
        <v>1</v>
      </c>
      <c r="O713" t="b">
        <v>1</v>
      </c>
      <c r="P713" t="s">
        <v>33</v>
      </c>
      <c r="Q713" s="4">
        <f t="shared" si="45"/>
        <v>20.322580645161288</v>
      </c>
      <c r="R713" s="5">
        <f t="shared" si="46"/>
        <v>90</v>
      </c>
      <c r="S713" t="s">
        <v>2036</v>
      </c>
      <c r="T713" t="s">
        <v>2037</v>
      </c>
    </row>
    <row r="714" spans="1:20" ht="34" x14ac:dyDescent="0.2">
      <c r="A714">
        <v>712</v>
      </c>
      <c r="B714" t="s">
        <v>1462</v>
      </c>
      <c r="C714" s="2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 s="7">
        <f t="shared" si="44"/>
        <v>42559.208333333328</v>
      </c>
      <c r="L714">
        <v>1471496400</v>
      </c>
      <c r="M714" s="7">
        <f t="shared" si="47"/>
        <v>42600.208333333328</v>
      </c>
      <c r="N714" t="b">
        <v>0</v>
      </c>
      <c r="O714" t="b">
        <v>0</v>
      </c>
      <c r="P714" t="s">
        <v>33</v>
      </c>
      <c r="Q714" s="4">
        <f t="shared" si="45"/>
        <v>1840.625</v>
      </c>
      <c r="R714" s="5">
        <f t="shared" si="46"/>
        <v>72.896039603960389</v>
      </c>
      <c r="S714" t="s">
        <v>2036</v>
      </c>
      <c r="T714" t="s">
        <v>2037</v>
      </c>
    </row>
    <row r="715" spans="1:20" ht="17" x14ac:dyDescent="0.2">
      <c r="A715">
        <v>713</v>
      </c>
      <c r="B715" t="s">
        <v>1464</v>
      </c>
      <c r="C715" s="2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 s="7">
        <f t="shared" si="44"/>
        <v>42604.208333333328</v>
      </c>
      <c r="L715">
        <v>1472878800</v>
      </c>
      <c r="M715" s="7">
        <f t="shared" si="47"/>
        <v>42616.208333333328</v>
      </c>
      <c r="N715" t="b">
        <v>0</v>
      </c>
      <c r="O715" t="b">
        <v>0</v>
      </c>
      <c r="P715" t="s">
        <v>133</v>
      </c>
      <c r="Q715" s="4">
        <f t="shared" si="45"/>
        <v>161.94202898550725</v>
      </c>
      <c r="R715" s="5">
        <f t="shared" si="46"/>
        <v>108.48543689320388</v>
      </c>
      <c r="S715" t="s">
        <v>2044</v>
      </c>
      <c r="T715" t="s">
        <v>2053</v>
      </c>
    </row>
    <row r="716" spans="1:20" ht="17" x14ac:dyDescent="0.2">
      <c r="A716">
        <v>714</v>
      </c>
      <c r="B716" t="s">
        <v>1466</v>
      </c>
      <c r="C716" s="2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 s="7">
        <f t="shared" si="44"/>
        <v>41870.208333333336</v>
      </c>
      <c r="L716">
        <v>1408510800</v>
      </c>
      <c r="M716" s="7">
        <f t="shared" si="47"/>
        <v>41871.208333333336</v>
      </c>
      <c r="N716" t="b">
        <v>0</v>
      </c>
      <c r="O716" t="b">
        <v>0</v>
      </c>
      <c r="P716" t="s">
        <v>23</v>
      </c>
      <c r="Q716" s="4">
        <f t="shared" si="45"/>
        <v>472.82077922077923</v>
      </c>
      <c r="R716" s="5">
        <f t="shared" si="46"/>
        <v>101.98095238095237</v>
      </c>
      <c r="S716" t="s">
        <v>2032</v>
      </c>
      <c r="T716" t="s">
        <v>2033</v>
      </c>
    </row>
    <row r="717" spans="1:20" ht="17" x14ac:dyDescent="0.2">
      <c r="A717">
        <v>715</v>
      </c>
      <c r="B717" t="s">
        <v>1468</v>
      </c>
      <c r="C717" s="2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 s="7">
        <f t="shared" si="44"/>
        <v>40397.208333333336</v>
      </c>
      <c r="L717">
        <v>1281589200</v>
      </c>
      <c r="M717" s="7">
        <f t="shared" si="47"/>
        <v>40402.208333333336</v>
      </c>
      <c r="N717" t="b">
        <v>0</v>
      </c>
      <c r="O717" t="b">
        <v>0</v>
      </c>
      <c r="P717" t="s">
        <v>292</v>
      </c>
      <c r="Q717" s="4">
        <f t="shared" si="45"/>
        <v>24.466101694915253</v>
      </c>
      <c r="R717" s="5">
        <f t="shared" si="46"/>
        <v>44.009146341463413</v>
      </c>
      <c r="S717" t="s">
        <v>2047</v>
      </c>
      <c r="T717" t="s">
        <v>2058</v>
      </c>
    </row>
    <row r="718" spans="1:20" ht="17" x14ac:dyDescent="0.2">
      <c r="A718">
        <v>716</v>
      </c>
      <c r="B718" t="s">
        <v>1470</v>
      </c>
      <c r="C718" s="2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 s="7">
        <f t="shared" si="44"/>
        <v>41465.208333333336</v>
      </c>
      <c r="L718">
        <v>1375851600</v>
      </c>
      <c r="M718" s="7">
        <f t="shared" si="47"/>
        <v>41493.208333333336</v>
      </c>
      <c r="N718" t="b">
        <v>0</v>
      </c>
      <c r="O718" t="b">
        <v>1</v>
      </c>
      <c r="P718" t="s">
        <v>33</v>
      </c>
      <c r="Q718" s="4">
        <f t="shared" si="45"/>
        <v>517.65</v>
      </c>
      <c r="R718" s="5">
        <f t="shared" si="46"/>
        <v>65.942675159235662</v>
      </c>
      <c r="S718" t="s">
        <v>2036</v>
      </c>
      <c r="T718" t="s">
        <v>2037</v>
      </c>
    </row>
    <row r="719" spans="1:20" ht="34" x14ac:dyDescent="0.2">
      <c r="A719">
        <v>717</v>
      </c>
      <c r="B719" t="s">
        <v>1472</v>
      </c>
      <c r="C719" s="2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 s="7">
        <f t="shared" si="44"/>
        <v>40777.208333333336</v>
      </c>
      <c r="L719">
        <v>1315803600</v>
      </c>
      <c r="M719" s="7">
        <f t="shared" si="47"/>
        <v>40798.208333333336</v>
      </c>
      <c r="N719" t="b">
        <v>0</v>
      </c>
      <c r="O719" t="b">
        <v>0</v>
      </c>
      <c r="P719" t="s">
        <v>42</v>
      </c>
      <c r="Q719" s="4">
        <f t="shared" si="45"/>
        <v>247.64285714285714</v>
      </c>
      <c r="R719" s="5">
        <f t="shared" si="46"/>
        <v>24.987387387387386</v>
      </c>
      <c r="S719" t="s">
        <v>2038</v>
      </c>
      <c r="T719" t="s">
        <v>2039</v>
      </c>
    </row>
    <row r="720" spans="1:20" ht="17" x14ac:dyDescent="0.2">
      <c r="A720">
        <v>718</v>
      </c>
      <c r="B720" t="s">
        <v>1474</v>
      </c>
      <c r="C720" s="2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 s="7">
        <f t="shared" si="44"/>
        <v>41442.208333333336</v>
      </c>
      <c r="L720">
        <v>1373691600</v>
      </c>
      <c r="M720" s="7">
        <f t="shared" si="47"/>
        <v>41468.208333333336</v>
      </c>
      <c r="N720" t="b">
        <v>0</v>
      </c>
      <c r="O720" t="b">
        <v>0</v>
      </c>
      <c r="P720" t="s">
        <v>65</v>
      </c>
      <c r="Q720" s="4">
        <f t="shared" si="45"/>
        <v>100.20481927710843</v>
      </c>
      <c r="R720" s="5">
        <f t="shared" si="46"/>
        <v>28.003367003367003</v>
      </c>
      <c r="S720" t="s">
        <v>2034</v>
      </c>
      <c r="T720" t="s">
        <v>2043</v>
      </c>
    </row>
    <row r="721" spans="1:20" ht="17" x14ac:dyDescent="0.2">
      <c r="A721">
        <v>719</v>
      </c>
      <c r="B721" t="s">
        <v>1476</v>
      </c>
      <c r="C721" s="2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 s="7">
        <f t="shared" si="44"/>
        <v>41058.208333333336</v>
      </c>
      <c r="L721">
        <v>1339218000</v>
      </c>
      <c r="M721" s="7">
        <f t="shared" si="47"/>
        <v>41069.208333333336</v>
      </c>
      <c r="N721" t="b">
        <v>0</v>
      </c>
      <c r="O721" t="b">
        <v>0</v>
      </c>
      <c r="P721" t="s">
        <v>119</v>
      </c>
      <c r="Q721" s="4">
        <f t="shared" si="45"/>
        <v>153</v>
      </c>
      <c r="R721" s="5">
        <f t="shared" si="46"/>
        <v>85.829268292682926</v>
      </c>
      <c r="S721" t="s">
        <v>2044</v>
      </c>
      <c r="T721" t="s">
        <v>2050</v>
      </c>
    </row>
    <row r="722" spans="1:20" ht="34" x14ac:dyDescent="0.2">
      <c r="A722">
        <v>720</v>
      </c>
      <c r="B722" t="s">
        <v>1478</v>
      </c>
      <c r="C722" s="2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 s="7">
        <f t="shared" si="44"/>
        <v>43152.25</v>
      </c>
      <c r="L722">
        <v>1520402400</v>
      </c>
      <c r="M722" s="7">
        <f t="shared" si="47"/>
        <v>43166.25</v>
      </c>
      <c r="N722" t="b">
        <v>0</v>
      </c>
      <c r="O722" t="b">
        <v>1</v>
      </c>
      <c r="P722" t="s">
        <v>33</v>
      </c>
      <c r="Q722" s="4">
        <f t="shared" si="45"/>
        <v>37.091954022988503</v>
      </c>
      <c r="R722" s="5">
        <f t="shared" si="46"/>
        <v>84.921052631578945</v>
      </c>
      <c r="S722" t="s">
        <v>2036</v>
      </c>
      <c r="T722" t="s">
        <v>2037</v>
      </c>
    </row>
    <row r="723" spans="1:20" ht="17" x14ac:dyDescent="0.2">
      <c r="A723">
        <v>721</v>
      </c>
      <c r="B723" t="s">
        <v>1480</v>
      </c>
      <c r="C723" s="2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 s="7">
        <f t="shared" si="44"/>
        <v>43194.208333333328</v>
      </c>
      <c r="L723">
        <v>1523336400</v>
      </c>
      <c r="M723" s="7">
        <f t="shared" si="47"/>
        <v>43200.208333333328</v>
      </c>
      <c r="N723" t="b">
        <v>0</v>
      </c>
      <c r="O723" t="b">
        <v>0</v>
      </c>
      <c r="P723" t="s">
        <v>23</v>
      </c>
      <c r="Q723" s="4">
        <f t="shared" si="45"/>
        <v>4.392394822006473</v>
      </c>
      <c r="R723" s="5">
        <f t="shared" si="46"/>
        <v>90.483333333333334</v>
      </c>
      <c r="S723" t="s">
        <v>2032</v>
      </c>
      <c r="T723" t="s">
        <v>2033</v>
      </c>
    </row>
    <row r="724" spans="1:20" ht="17" x14ac:dyDescent="0.2">
      <c r="A724">
        <v>722</v>
      </c>
      <c r="B724" t="s">
        <v>1482</v>
      </c>
      <c r="C724" s="2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 s="7">
        <f t="shared" si="44"/>
        <v>43045.25</v>
      </c>
      <c r="L724">
        <v>1512280800</v>
      </c>
      <c r="M724" s="7">
        <f t="shared" si="47"/>
        <v>43072.25</v>
      </c>
      <c r="N724" t="b">
        <v>0</v>
      </c>
      <c r="O724" t="b">
        <v>0</v>
      </c>
      <c r="P724" t="s">
        <v>42</v>
      </c>
      <c r="Q724" s="4">
        <f t="shared" si="45"/>
        <v>156.50721649484535</v>
      </c>
      <c r="R724" s="5">
        <f t="shared" si="46"/>
        <v>25.00197628458498</v>
      </c>
      <c r="S724" t="s">
        <v>2038</v>
      </c>
      <c r="T724" t="s">
        <v>2039</v>
      </c>
    </row>
    <row r="725" spans="1:20" ht="17" x14ac:dyDescent="0.2">
      <c r="A725">
        <v>723</v>
      </c>
      <c r="B725" t="s">
        <v>1484</v>
      </c>
      <c r="C725" s="2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 s="7">
        <f t="shared" si="44"/>
        <v>42431.25</v>
      </c>
      <c r="L725">
        <v>1458709200</v>
      </c>
      <c r="M725" s="7">
        <f t="shared" si="47"/>
        <v>42452.208333333328</v>
      </c>
      <c r="N725" t="b">
        <v>0</v>
      </c>
      <c r="O725" t="b">
        <v>0</v>
      </c>
      <c r="P725" t="s">
        <v>33</v>
      </c>
      <c r="Q725" s="4">
        <f t="shared" si="45"/>
        <v>270.40816326530609</v>
      </c>
      <c r="R725" s="5">
        <f t="shared" si="46"/>
        <v>92.013888888888886</v>
      </c>
      <c r="S725" t="s">
        <v>2036</v>
      </c>
      <c r="T725" t="s">
        <v>2037</v>
      </c>
    </row>
    <row r="726" spans="1:20" ht="34" x14ac:dyDescent="0.2">
      <c r="A726">
        <v>724</v>
      </c>
      <c r="B726" t="s">
        <v>1486</v>
      </c>
      <c r="C726" s="2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 s="7">
        <f t="shared" si="44"/>
        <v>41934.208333333336</v>
      </c>
      <c r="L726">
        <v>1414126800</v>
      </c>
      <c r="M726" s="7">
        <f t="shared" si="47"/>
        <v>41936.208333333336</v>
      </c>
      <c r="N726" t="b">
        <v>0</v>
      </c>
      <c r="O726" t="b">
        <v>1</v>
      </c>
      <c r="P726" t="s">
        <v>33</v>
      </c>
      <c r="Q726" s="4">
        <f t="shared" si="45"/>
        <v>134.05952380952382</v>
      </c>
      <c r="R726" s="5">
        <f t="shared" si="46"/>
        <v>93.066115702479337</v>
      </c>
      <c r="S726" t="s">
        <v>2036</v>
      </c>
      <c r="T726" t="s">
        <v>2037</v>
      </c>
    </row>
    <row r="727" spans="1:20" ht="17" x14ac:dyDescent="0.2">
      <c r="A727">
        <v>725</v>
      </c>
      <c r="B727" t="s">
        <v>1488</v>
      </c>
      <c r="C727" s="2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 s="7">
        <f t="shared" si="44"/>
        <v>41958.25</v>
      </c>
      <c r="L727">
        <v>1416204000</v>
      </c>
      <c r="M727" s="7">
        <f t="shared" si="47"/>
        <v>41960.25</v>
      </c>
      <c r="N727" t="b">
        <v>0</v>
      </c>
      <c r="O727" t="b">
        <v>0</v>
      </c>
      <c r="P727" t="s">
        <v>292</v>
      </c>
      <c r="Q727" s="4">
        <f t="shared" si="45"/>
        <v>50.398033126293996</v>
      </c>
      <c r="R727" s="5">
        <f t="shared" si="46"/>
        <v>61.008145363408524</v>
      </c>
      <c r="S727" t="s">
        <v>2047</v>
      </c>
      <c r="T727" t="s">
        <v>2058</v>
      </c>
    </row>
    <row r="728" spans="1:20" ht="17" x14ac:dyDescent="0.2">
      <c r="A728">
        <v>726</v>
      </c>
      <c r="B728" t="s">
        <v>1490</v>
      </c>
      <c r="C728" s="2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 s="7">
        <f t="shared" si="44"/>
        <v>40476.208333333336</v>
      </c>
      <c r="L728">
        <v>1288501200</v>
      </c>
      <c r="M728" s="7">
        <f t="shared" si="47"/>
        <v>40482.208333333336</v>
      </c>
      <c r="N728" t="b">
        <v>0</v>
      </c>
      <c r="O728" t="b">
        <v>1</v>
      </c>
      <c r="P728" t="s">
        <v>33</v>
      </c>
      <c r="Q728" s="4">
        <f t="shared" si="45"/>
        <v>88.815837937384899</v>
      </c>
      <c r="R728" s="5">
        <f t="shared" si="46"/>
        <v>92.036259541984734</v>
      </c>
      <c r="S728" t="s">
        <v>2036</v>
      </c>
      <c r="T728" t="s">
        <v>2037</v>
      </c>
    </row>
    <row r="729" spans="1:20" ht="17" x14ac:dyDescent="0.2">
      <c r="A729">
        <v>727</v>
      </c>
      <c r="B729" t="s">
        <v>1492</v>
      </c>
      <c r="C729" s="2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 s="7">
        <f t="shared" si="44"/>
        <v>43485.25</v>
      </c>
      <c r="L729">
        <v>1552971600</v>
      </c>
      <c r="M729" s="7">
        <f t="shared" si="47"/>
        <v>43543.208333333328</v>
      </c>
      <c r="N729" t="b">
        <v>0</v>
      </c>
      <c r="O729" t="b">
        <v>0</v>
      </c>
      <c r="P729" t="s">
        <v>28</v>
      </c>
      <c r="Q729" s="4">
        <f t="shared" si="45"/>
        <v>165</v>
      </c>
      <c r="R729" s="5">
        <f t="shared" si="46"/>
        <v>81.132596685082873</v>
      </c>
      <c r="S729" t="s">
        <v>2034</v>
      </c>
      <c r="T729" t="s">
        <v>2035</v>
      </c>
    </row>
    <row r="730" spans="1:20" ht="34" x14ac:dyDescent="0.2">
      <c r="A730">
        <v>728</v>
      </c>
      <c r="B730" t="s">
        <v>1494</v>
      </c>
      <c r="C730" s="2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 s="7">
        <f t="shared" si="44"/>
        <v>42515.208333333328</v>
      </c>
      <c r="L730">
        <v>1465102800</v>
      </c>
      <c r="M730" s="7">
        <f t="shared" si="47"/>
        <v>42526.208333333328</v>
      </c>
      <c r="N730" t="b">
        <v>0</v>
      </c>
      <c r="O730" t="b">
        <v>0</v>
      </c>
      <c r="P730" t="s">
        <v>33</v>
      </c>
      <c r="Q730" s="4">
        <f t="shared" si="45"/>
        <v>17.5</v>
      </c>
      <c r="R730" s="5">
        <f t="shared" si="46"/>
        <v>73.5</v>
      </c>
      <c r="S730" t="s">
        <v>2036</v>
      </c>
      <c r="T730" t="s">
        <v>2037</v>
      </c>
    </row>
    <row r="731" spans="1:20" ht="34" x14ac:dyDescent="0.2">
      <c r="A731">
        <v>729</v>
      </c>
      <c r="B731" t="s">
        <v>1496</v>
      </c>
      <c r="C731" s="2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 s="7">
        <f t="shared" si="44"/>
        <v>41309.25</v>
      </c>
      <c r="L731">
        <v>1360130400</v>
      </c>
      <c r="M731" s="7">
        <f t="shared" si="47"/>
        <v>41311.25</v>
      </c>
      <c r="N731" t="b">
        <v>0</v>
      </c>
      <c r="O731" t="b">
        <v>0</v>
      </c>
      <c r="P731" t="s">
        <v>53</v>
      </c>
      <c r="Q731" s="4">
        <f t="shared" si="45"/>
        <v>185.66071428571428</v>
      </c>
      <c r="R731" s="5">
        <f t="shared" si="46"/>
        <v>85.221311475409834</v>
      </c>
      <c r="S731" t="s">
        <v>2038</v>
      </c>
      <c r="T731" t="s">
        <v>2041</v>
      </c>
    </row>
    <row r="732" spans="1:20" ht="17" x14ac:dyDescent="0.2">
      <c r="A732">
        <v>730</v>
      </c>
      <c r="B732" t="s">
        <v>1498</v>
      </c>
      <c r="C732" s="2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 s="7">
        <f t="shared" si="44"/>
        <v>42147.208333333328</v>
      </c>
      <c r="L732">
        <v>1432875600</v>
      </c>
      <c r="M732" s="7">
        <f t="shared" si="47"/>
        <v>42153.208333333328</v>
      </c>
      <c r="N732" t="b">
        <v>0</v>
      </c>
      <c r="O732" t="b">
        <v>0</v>
      </c>
      <c r="P732" t="s">
        <v>65</v>
      </c>
      <c r="Q732" s="4">
        <f t="shared" si="45"/>
        <v>412.6631944444444</v>
      </c>
      <c r="R732" s="5">
        <f t="shared" si="46"/>
        <v>110.96825396825396</v>
      </c>
      <c r="S732" t="s">
        <v>2034</v>
      </c>
      <c r="T732" t="s">
        <v>2043</v>
      </c>
    </row>
    <row r="733" spans="1:20" ht="17" x14ac:dyDescent="0.2">
      <c r="A733">
        <v>731</v>
      </c>
      <c r="B733" t="s">
        <v>1500</v>
      </c>
      <c r="C733" s="2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 s="7">
        <f t="shared" si="44"/>
        <v>42939.208333333328</v>
      </c>
      <c r="L733">
        <v>1500872400</v>
      </c>
      <c r="M733" s="7">
        <f t="shared" si="47"/>
        <v>42940.208333333328</v>
      </c>
      <c r="N733" t="b">
        <v>0</v>
      </c>
      <c r="O733" t="b">
        <v>0</v>
      </c>
      <c r="P733" t="s">
        <v>28</v>
      </c>
      <c r="Q733" s="4">
        <f t="shared" si="45"/>
        <v>90.25</v>
      </c>
      <c r="R733" s="5">
        <f t="shared" si="46"/>
        <v>32.968036529680369</v>
      </c>
      <c r="S733" t="s">
        <v>2034</v>
      </c>
      <c r="T733" t="s">
        <v>2035</v>
      </c>
    </row>
    <row r="734" spans="1:20" ht="17" x14ac:dyDescent="0.2">
      <c r="A734">
        <v>732</v>
      </c>
      <c r="B734" t="s">
        <v>1502</v>
      </c>
      <c r="C734" s="2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 s="7">
        <f t="shared" si="44"/>
        <v>42816.208333333328</v>
      </c>
      <c r="L734">
        <v>1492146000</v>
      </c>
      <c r="M734" s="7">
        <f t="shared" si="47"/>
        <v>42839.208333333328</v>
      </c>
      <c r="N734" t="b">
        <v>0</v>
      </c>
      <c r="O734" t="b">
        <v>1</v>
      </c>
      <c r="P734" t="s">
        <v>23</v>
      </c>
      <c r="Q734" s="4">
        <f t="shared" si="45"/>
        <v>91.984615384615381</v>
      </c>
      <c r="R734" s="5">
        <f t="shared" si="46"/>
        <v>96.005352363960753</v>
      </c>
      <c r="S734" t="s">
        <v>2032</v>
      </c>
      <c r="T734" t="s">
        <v>2033</v>
      </c>
    </row>
    <row r="735" spans="1:20" ht="17" x14ac:dyDescent="0.2">
      <c r="A735">
        <v>733</v>
      </c>
      <c r="B735" t="s">
        <v>1504</v>
      </c>
      <c r="C735" s="2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 s="7">
        <f t="shared" si="44"/>
        <v>41844.208333333336</v>
      </c>
      <c r="L735">
        <v>1407301200</v>
      </c>
      <c r="M735" s="7">
        <f t="shared" si="47"/>
        <v>41857.208333333336</v>
      </c>
      <c r="N735" t="b">
        <v>0</v>
      </c>
      <c r="O735" t="b">
        <v>0</v>
      </c>
      <c r="P735" t="s">
        <v>148</v>
      </c>
      <c r="Q735" s="4">
        <f t="shared" si="45"/>
        <v>527.00632911392404</v>
      </c>
      <c r="R735" s="5">
        <f t="shared" si="46"/>
        <v>84.96632653061225</v>
      </c>
      <c r="S735" t="s">
        <v>2032</v>
      </c>
      <c r="T735" t="s">
        <v>2054</v>
      </c>
    </row>
    <row r="736" spans="1:20" ht="17" x14ac:dyDescent="0.2">
      <c r="A736">
        <v>734</v>
      </c>
      <c r="B736" t="s">
        <v>1506</v>
      </c>
      <c r="C736" s="2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 s="7">
        <f t="shared" si="44"/>
        <v>42763.25</v>
      </c>
      <c r="L736">
        <v>1486620000</v>
      </c>
      <c r="M736" s="7">
        <f t="shared" si="47"/>
        <v>42775.25</v>
      </c>
      <c r="N736" t="b">
        <v>0</v>
      </c>
      <c r="O736" t="b">
        <v>1</v>
      </c>
      <c r="P736" t="s">
        <v>33</v>
      </c>
      <c r="Q736" s="4">
        <f t="shared" si="45"/>
        <v>319.14285714285711</v>
      </c>
      <c r="R736" s="5">
        <f t="shared" si="46"/>
        <v>25.007462686567163</v>
      </c>
      <c r="S736" t="s">
        <v>2036</v>
      </c>
      <c r="T736" t="s">
        <v>2037</v>
      </c>
    </row>
    <row r="737" spans="1:20" ht="34" x14ac:dyDescent="0.2">
      <c r="A737">
        <v>735</v>
      </c>
      <c r="B737" t="s">
        <v>1508</v>
      </c>
      <c r="C737" s="2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 s="7">
        <f t="shared" si="44"/>
        <v>42459.208333333328</v>
      </c>
      <c r="L737">
        <v>1459918800</v>
      </c>
      <c r="M737" s="7">
        <f t="shared" si="47"/>
        <v>42466.208333333328</v>
      </c>
      <c r="N737" t="b">
        <v>0</v>
      </c>
      <c r="O737" t="b">
        <v>0</v>
      </c>
      <c r="P737" t="s">
        <v>122</v>
      </c>
      <c r="Q737" s="4">
        <f t="shared" si="45"/>
        <v>354.18867924528303</v>
      </c>
      <c r="R737" s="5">
        <f t="shared" si="46"/>
        <v>65.998995479658461</v>
      </c>
      <c r="S737" t="s">
        <v>2051</v>
      </c>
      <c r="T737" t="s">
        <v>2052</v>
      </c>
    </row>
    <row r="738" spans="1:20" ht="17" x14ac:dyDescent="0.2">
      <c r="A738">
        <v>736</v>
      </c>
      <c r="B738" t="s">
        <v>1510</v>
      </c>
      <c r="C738" s="2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 s="7">
        <f t="shared" si="44"/>
        <v>42055.25</v>
      </c>
      <c r="L738">
        <v>1424757600</v>
      </c>
      <c r="M738" s="7">
        <f t="shared" si="47"/>
        <v>42059.25</v>
      </c>
      <c r="N738" t="b">
        <v>0</v>
      </c>
      <c r="O738" t="b">
        <v>0</v>
      </c>
      <c r="P738" t="s">
        <v>68</v>
      </c>
      <c r="Q738" s="4">
        <f t="shared" si="45"/>
        <v>32.896103896103895</v>
      </c>
      <c r="R738" s="5">
        <f t="shared" si="46"/>
        <v>87.34482758620689</v>
      </c>
      <c r="S738" t="s">
        <v>2044</v>
      </c>
      <c r="T738" t="s">
        <v>2045</v>
      </c>
    </row>
    <row r="739" spans="1:20" ht="34" x14ac:dyDescent="0.2">
      <c r="A739">
        <v>737</v>
      </c>
      <c r="B739" t="s">
        <v>1512</v>
      </c>
      <c r="C739" s="2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 s="7">
        <f t="shared" si="44"/>
        <v>42685.25</v>
      </c>
      <c r="L739">
        <v>1479880800</v>
      </c>
      <c r="M739" s="7">
        <f t="shared" si="47"/>
        <v>42697.25</v>
      </c>
      <c r="N739" t="b">
        <v>0</v>
      </c>
      <c r="O739" t="b">
        <v>0</v>
      </c>
      <c r="P739" t="s">
        <v>60</v>
      </c>
      <c r="Q739" s="4">
        <f t="shared" si="45"/>
        <v>135.8918918918919</v>
      </c>
      <c r="R739" s="5">
        <f t="shared" si="46"/>
        <v>27.933333333333334</v>
      </c>
      <c r="S739" t="s">
        <v>2032</v>
      </c>
      <c r="T739" t="s">
        <v>2042</v>
      </c>
    </row>
    <row r="740" spans="1:20" ht="34" x14ac:dyDescent="0.2">
      <c r="A740">
        <v>738</v>
      </c>
      <c r="B740" t="s">
        <v>1032</v>
      </c>
      <c r="C740" s="2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 s="7">
        <f t="shared" si="44"/>
        <v>41959.25</v>
      </c>
      <c r="L740">
        <v>1418018400</v>
      </c>
      <c r="M740" s="7">
        <f t="shared" si="47"/>
        <v>41981.25</v>
      </c>
      <c r="N740" t="b">
        <v>0</v>
      </c>
      <c r="O740" t="b">
        <v>1</v>
      </c>
      <c r="P740" t="s">
        <v>33</v>
      </c>
      <c r="Q740" s="4">
        <f t="shared" si="45"/>
        <v>2.0843373493975905</v>
      </c>
      <c r="R740" s="5">
        <f t="shared" si="46"/>
        <v>103.8</v>
      </c>
      <c r="S740" t="s">
        <v>2036</v>
      </c>
      <c r="T740" t="s">
        <v>2037</v>
      </c>
    </row>
    <row r="741" spans="1:20" ht="17" x14ac:dyDescent="0.2">
      <c r="A741">
        <v>739</v>
      </c>
      <c r="B741" t="s">
        <v>1515</v>
      </c>
      <c r="C741" s="2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 s="7">
        <f t="shared" si="44"/>
        <v>41089.208333333336</v>
      </c>
      <c r="L741">
        <v>1341032400</v>
      </c>
      <c r="M741" s="7">
        <f t="shared" si="47"/>
        <v>41090.208333333336</v>
      </c>
      <c r="N741" t="b">
        <v>0</v>
      </c>
      <c r="O741" t="b">
        <v>0</v>
      </c>
      <c r="P741" t="s">
        <v>60</v>
      </c>
      <c r="Q741" s="4">
        <f t="shared" si="45"/>
        <v>61</v>
      </c>
      <c r="R741" s="5">
        <f t="shared" si="46"/>
        <v>31.937172774869111</v>
      </c>
      <c r="S741" t="s">
        <v>2032</v>
      </c>
      <c r="T741" t="s">
        <v>2042</v>
      </c>
    </row>
    <row r="742" spans="1:20" ht="34" x14ac:dyDescent="0.2">
      <c r="A742">
        <v>740</v>
      </c>
      <c r="B742" t="s">
        <v>1517</v>
      </c>
      <c r="C742" s="2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 s="7">
        <f t="shared" si="44"/>
        <v>42769.25</v>
      </c>
      <c r="L742">
        <v>1486360800</v>
      </c>
      <c r="M742" s="7">
        <f t="shared" si="47"/>
        <v>42772.25</v>
      </c>
      <c r="N742" t="b">
        <v>0</v>
      </c>
      <c r="O742" t="b">
        <v>0</v>
      </c>
      <c r="P742" t="s">
        <v>33</v>
      </c>
      <c r="Q742" s="4">
        <f t="shared" si="45"/>
        <v>30.037735849056602</v>
      </c>
      <c r="R742" s="5">
        <f t="shared" si="46"/>
        <v>99.5</v>
      </c>
      <c r="S742" t="s">
        <v>2036</v>
      </c>
      <c r="T742" t="s">
        <v>2037</v>
      </c>
    </row>
    <row r="743" spans="1:20" ht="17" x14ac:dyDescent="0.2">
      <c r="A743">
        <v>741</v>
      </c>
      <c r="B743" t="s">
        <v>628</v>
      </c>
      <c r="C743" s="2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 s="7">
        <f t="shared" si="44"/>
        <v>40321.208333333336</v>
      </c>
      <c r="L743">
        <v>1274677200</v>
      </c>
      <c r="M743" s="7">
        <f t="shared" si="47"/>
        <v>40322.208333333336</v>
      </c>
      <c r="N743" t="b">
        <v>0</v>
      </c>
      <c r="O743" t="b">
        <v>0</v>
      </c>
      <c r="P743" t="s">
        <v>33</v>
      </c>
      <c r="Q743" s="4">
        <f t="shared" si="45"/>
        <v>1179.1666666666665</v>
      </c>
      <c r="R743" s="5">
        <f t="shared" si="46"/>
        <v>108.84615384615384</v>
      </c>
      <c r="S743" t="s">
        <v>2036</v>
      </c>
      <c r="T743" t="s">
        <v>2037</v>
      </c>
    </row>
    <row r="744" spans="1:20" ht="17" x14ac:dyDescent="0.2">
      <c r="A744">
        <v>742</v>
      </c>
      <c r="B744" t="s">
        <v>1520</v>
      </c>
      <c r="C744" s="2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 s="7">
        <f t="shared" si="44"/>
        <v>40197.25</v>
      </c>
      <c r="L744">
        <v>1267509600</v>
      </c>
      <c r="M744" s="7">
        <f t="shared" si="47"/>
        <v>40239.25</v>
      </c>
      <c r="N744" t="b">
        <v>0</v>
      </c>
      <c r="O744" t="b">
        <v>0</v>
      </c>
      <c r="P744" t="s">
        <v>50</v>
      </c>
      <c r="Q744" s="4">
        <f t="shared" si="45"/>
        <v>1126.0833333333335</v>
      </c>
      <c r="R744" s="5">
        <f t="shared" si="46"/>
        <v>110.76229508196721</v>
      </c>
      <c r="S744" t="s">
        <v>2032</v>
      </c>
      <c r="T744" t="s">
        <v>2040</v>
      </c>
    </row>
    <row r="745" spans="1:20" ht="34" x14ac:dyDescent="0.2">
      <c r="A745">
        <v>743</v>
      </c>
      <c r="B745" t="s">
        <v>1522</v>
      </c>
      <c r="C745" s="2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 s="7">
        <f t="shared" si="44"/>
        <v>42298.208333333328</v>
      </c>
      <c r="L745">
        <v>1445922000</v>
      </c>
      <c r="M745" s="7">
        <f t="shared" si="47"/>
        <v>42304.208333333328</v>
      </c>
      <c r="N745" t="b">
        <v>0</v>
      </c>
      <c r="O745" t="b">
        <v>1</v>
      </c>
      <c r="P745" t="s">
        <v>33</v>
      </c>
      <c r="Q745" s="4">
        <f t="shared" si="45"/>
        <v>12.923076923076923</v>
      </c>
      <c r="R745" s="5">
        <f t="shared" si="46"/>
        <v>29.647058823529413</v>
      </c>
      <c r="S745" t="s">
        <v>2036</v>
      </c>
      <c r="T745" t="s">
        <v>2037</v>
      </c>
    </row>
    <row r="746" spans="1:20" ht="17" x14ac:dyDescent="0.2">
      <c r="A746">
        <v>744</v>
      </c>
      <c r="B746" t="s">
        <v>1524</v>
      </c>
      <c r="C746" s="2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 s="7">
        <f t="shared" si="44"/>
        <v>43322.208333333328</v>
      </c>
      <c r="L746">
        <v>1534050000</v>
      </c>
      <c r="M746" s="7">
        <f t="shared" si="47"/>
        <v>43324.208333333328</v>
      </c>
      <c r="N746" t="b">
        <v>0</v>
      </c>
      <c r="O746" t="b">
        <v>1</v>
      </c>
      <c r="P746" t="s">
        <v>33</v>
      </c>
      <c r="Q746" s="4">
        <f t="shared" si="45"/>
        <v>712</v>
      </c>
      <c r="R746" s="5">
        <f t="shared" si="46"/>
        <v>101.71428571428571</v>
      </c>
      <c r="S746" t="s">
        <v>2036</v>
      </c>
      <c r="T746" t="s">
        <v>2037</v>
      </c>
    </row>
    <row r="747" spans="1:20" ht="34" x14ac:dyDescent="0.2">
      <c r="A747">
        <v>745</v>
      </c>
      <c r="B747" t="s">
        <v>1526</v>
      </c>
      <c r="C747" s="2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 s="7">
        <f t="shared" si="44"/>
        <v>40328.208333333336</v>
      </c>
      <c r="L747">
        <v>1277528400</v>
      </c>
      <c r="M747" s="7">
        <f t="shared" si="47"/>
        <v>40355.208333333336</v>
      </c>
      <c r="N747" t="b">
        <v>0</v>
      </c>
      <c r="O747" t="b">
        <v>0</v>
      </c>
      <c r="P747" t="s">
        <v>65</v>
      </c>
      <c r="Q747" s="4">
        <f t="shared" si="45"/>
        <v>30.304347826086957</v>
      </c>
      <c r="R747" s="5">
        <f t="shared" si="46"/>
        <v>61.5</v>
      </c>
      <c r="S747" t="s">
        <v>2034</v>
      </c>
      <c r="T747" t="s">
        <v>2043</v>
      </c>
    </row>
    <row r="748" spans="1:20" ht="17" x14ac:dyDescent="0.2">
      <c r="A748">
        <v>746</v>
      </c>
      <c r="B748" t="s">
        <v>1528</v>
      </c>
      <c r="C748" s="2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 s="7">
        <f t="shared" si="44"/>
        <v>40825.208333333336</v>
      </c>
      <c r="L748">
        <v>1318568400</v>
      </c>
      <c r="M748" s="7">
        <f t="shared" si="47"/>
        <v>40830.208333333336</v>
      </c>
      <c r="N748" t="b">
        <v>0</v>
      </c>
      <c r="O748" t="b">
        <v>0</v>
      </c>
      <c r="P748" t="s">
        <v>28</v>
      </c>
      <c r="Q748" s="4">
        <f t="shared" si="45"/>
        <v>212.50896057347671</v>
      </c>
      <c r="R748" s="5">
        <f t="shared" si="46"/>
        <v>35</v>
      </c>
      <c r="S748" t="s">
        <v>2034</v>
      </c>
      <c r="T748" t="s">
        <v>2035</v>
      </c>
    </row>
    <row r="749" spans="1:20" ht="17" x14ac:dyDescent="0.2">
      <c r="A749">
        <v>747</v>
      </c>
      <c r="B749" t="s">
        <v>1530</v>
      </c>
      <c r="C749" s="2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 s="7">
        <f t="shared" si="44"/>
        <v>40423.208333333336</v>
      </c>
      <c r="L749">
        <v>1284354000</v>
      </c>
      <c r="M749" s="7">
        <f t="shared" si="47"/>
        <v>40434.208333333336</v>
      </c>
      <c r="N749" t="b">
        <v>0</v>
      </c>
      <c r="O749" t="b">
        <v>0</v>
      </c>
      <c r="P749" t="s">
        <v>33</v>
      </c>
      <c r="Q749" s="4">
        <f t="shared" si="45"/>
        <v>228.85714285714286</v>
      </c>
      <c r="R749" s="5">
        <f t="shared" si="46"/>
        <v>40.049999999999997</v>
      </c>
      <c r="S749" t="s">
        <v>2036</v>
      </c>
      <c r="T749" t="s">
        <v>2037</v>
      </c>
    </row>
    <row r="750" spans="1:20" ht="17" x14ac:dyDescent="0.2">
      <c r="A750">
        <v>748</v>
      </c>
      <c r="B750" t="s">
        <v>1532</v>
      </c>
      <c r="C750" s="2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 s="7">
        <f t="shared" si="44"/>
        <v>40238.25</v>
      </c>
      <c r="L750">
        <v>1269579600</v>
      </c>
      <c r="M750" s="7">
        <f t="shared" si="47"/>
        <v>40263.208333333336</v>
      </c>
      <c r="N750" t="b">
        <v>0</v>
      </c>
      <c r="O750" t="b">
        <v>1</v>
      </c>
      <c r="P750" t="s">
        <v>71</v>
      </c>
      <c r="Q750" s="4">
        <f t="shared" si="45"/>
        <v>34.959979476654695</v>
      </c>
      <c r="R750" s="5">
        <f t="shared" si="46"/>
        <v>110.97231270358306</v>
      </c>
      <c r="S750" t="s">
        <v>2038</v>
      </c>
      <c r="T750" t="s">
        <v>2046</v>
      </c>
    </row>
    <row r="751" spans="1:20" ht="17" x14ac:dyDescent="0.2">
      <c r="A751">
        <v>749</v>
      </c>
      <c r="B751" t="s">
        <v>1534</v>
      </c>
      <c r="C751" s="2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 s="7">
        <f t="shared" si="44"/>
        <v>41920.208333333336</v>
      </c>
      <c r="L751">
        <v>1413781200</v>
      </c>
      <c r="M751" s="7">
        <f t="shared" si="47"/>
        <v>41932.208333333336</v>
      </c>
      <c r="N751" t="b">
        <v>0</v>
      </c>
      <c r="O751" t="b">
        <v>1</v>
      </c>
      <c r="P751" t="s">
        <v>65</v>
      </c>
      <c r="Q751" s="4">
        <f t="shared" si="45"/>
        <v>157.29069767441862</v>
      </c>
      <c r="R751" s="5">
        <f t="shared" si="46"/>
        <v>36.959016393442624</v>
      </c>
      <c r="S751" t="s">
        <v>2034</v>
      </c>
      <c r="T751" t="s">
        <v>2043</v>
      </c>
    </row>
    <row r="752" spans="1:20" ht="17" x14ac:dyDescent="0.2">
      <c r="A752">
        <v>750</v>
      </c>
      <c r="B752" t="s">
        <v>1536</v>
      </c>
      <c r="C752" s="2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 s="7">
        <f t="shared" si="44"/>
        <v>40360.208333333336</v>
      </c>
      <c r="L752">
        <v>1280120400</v>
      </c>
      <c r="M752" s="7">
        <f t="shared" si="47"/>
        <v>40385.208333333336</v>
      </c>
      <c r="N752" t="b">
        <v>0</v>
      </c>
      <c r="O752" t="b">
        <v>0</v>
      </c>
      <c r="P752" t="s">
        <v>50</v>
      </c>
      <c r="Q752" s="4">
        <f t="shared" si="45"/>
        <v>1</v>
      </c>
      <c r="R752" s="5">
        <f t="shared" si="46"/>
        <v>1</v>
      </c>
      <c r="S752" t="s">
        <v>2032</v>
      </c>
      <c r="T752" t="s">
        <v>2040</v>
      </c>
    </row>
    <row r="753" spans="1:20" ht="17" x14ac:dyDescent="0.2">
      <c r="A753">
        <v>751</v>
      </c>
      <c r="B753" t="s">
        <v>1538</v>
      </c>
      <c r="C753" s="2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 s="7">
        <f t="shared" si="44"/>
        <v>42446.208333333328</v>
      </c>
      <c r="L753">
        <v>1459486800</v>
      </c>
      <c r="M753" s="7">
        <f t="shared" si="47"/>
        <v>42461.208333333328</v>
      </c>
      <c r="N753" t="b">
        <v>1</v>
      </c>
      <c r="O753" t="b">
        <v>1</v>
      </c>
      <c r="P753" t="s">
        <v>68</v>
      </c>
      <c r="Q753" s="4">
        <f t="shared" si="45"/>
        <v>232.30555555555554</v>
      </c>
      <c r="R753" s="5">
        <f t="shared" si="46"/>
        <v>30.974074074074075</v>
      </c>
      <c r="S753" t="s">
        <v>2044</v>
      </c>
      <c r="T753" t="s">
        <v>2045</v>
      </c>
    </row>
    <row r="754" spans="1:20" ht="17" x14ac:dyDescent="0.2">
      <c r="A754">
        <v>752</v>
      </c>
      <c r="B754" t="s">
        <v>1540</v>
      </c>
      <c r="C754" s="2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 s="7">
        <f t="shared" si="44"/>
        <v>40395.208333333336</v>
      </c>
      <c r="L754">
        <v>1282539600</v>
      </c>
      <c r="M754" s="7">
        <f t="shared" si="47"/>
        <v>40413.208333333336</v>
      </c>
      <c r="N754" t="b">
        <v>0</v>
      </c>
      <c r="O754" t="b">
        <v>1</v>
      </c>
      <c r="P754" t="s">
        <v>33</v>
      </c>
      <c r="Q754" s="4">
        <f t="shared" si="45"/>
        <v>92.448275862068968</v>
      </c>
      <c r="R754" s="5">
        <f t="shared" si="46"/>
        <v>47.035087719298247</v>
      </c>
      <c r="S754" t="s">
        <v>2036</v>
      </c>
      <c r="T754" t="s">
        <v>2037</v>
      </c>
    </row>
    <row r="755" spans="1:20" ht="17" x14ac:dyDescent="0.2">
      <c r="A755">
        <v>753</v>
      </c>
      <c r="B755" t="s">
        <v>1542</v>
      </c>
      <c r="C755" s="2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 s="7">
        <f t="shared" si="44"/>
        <v>40321.208333333336</v>
      </c>
      <c r="L755">
        <v>1275886800</v>
      </c>
      <c r="M755" s="7">
        <f t="shared" si="47"/>
        <v>40336.208333333336</v>
      </c>
      <c r="N755" t="b">
        <v>0</v>
      </c>
      <c r="O755" t="b">
        <v>0</v>
      </c>
      <c r="P755" t="s">
        <v>122</v>
      </c>
      <c r="Q755" s="4">
        <f t="shared" si="45"/>
        <v>256.70212765957444</v>
      </c>
      <c r="R755" s="5">
        <f t="shared" si="46"/>
        <v>88.065693430656935</v>
      </c>
      <c r="S755" t="s">
        <v>2051</v>
      </c>
      <c r="T755" t="s">
        <v>2052</v>
      </c>
    </row>
    <row r="756" spans="1:20" ht="17" x14ac:dyDescent="0.2">
      <c r="A756">
        <v>754</v>
      </c>
      <c r="B756" t="s">
        <v>1544</v>
      </c>
      <c r="C756" s="2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 s="7">
        <f t="shared" si="44"/>
        <v>41210.208333333336</v>
      </c>
      <c r="L756">
        <v>1355983200</v>
      </c>
      <c r="M756" s="7">
        <f t="shared" si="47"/>
        <v>41263.25</v>
      </c>
      <c r="N756" t="b">
        <v>0</v>
      </c>
      <c r="O756" t="b">
        <v>0</v>
      </c>
      <c r="P756" t="s">
        <v>33</v>
      </c>
      <c r="Q756" s="4">
        <f t="shared" si="45"/>
        <v>168.47017045454547</v>
      </c>
      <c r="R756" s="5">
        <f t="shared" si="46"/>
        <v>37.005616224648989</v>
      </c>
      <c r="S756" t="s">
        <v>2036</v>
      </c>
      <c r="T756" t="s">
        <v>2037</v>
      </c>
    </row>
    <row r="757" spans="1:20" ht="17" x14ac:dyDescent="0.2">
      <c r="A757">
        <v>755</v>
      </c>
      <c r="B757" t="s">
        <v>1546</v>
      </c>
      <c r="C757" s="2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 s="7">
        <f t="shared" si="44"/>
        <v>43096.25</v>
      </c>
      <c r="L757">
        <v>1515391200</v>
      </c>
      <c r="M757" s="7">
        <f t="shared" si="47"/>
        <v>43108.25</v>
      </c>
      <c r="N757" t="b">
        <v>0</v>
      </c>
      <c r="O757" t="b">
        <v>1</v>
      </c>
      <c r="P757" t="s">
        <v>33</v>
      </c>
      <c r="Q757" s="4">
        <f t="shared" si="45"/>
        <v>166.57777777777778</v>
      </c>
      <c r="R757" s="5">
        <f t="shared" si="46"/>
        <v>26.027777777777779</v>
      </c>
      <c r="S757" t="s">
        <v>2036</v>
      </c>
      <c r="T757" t="s">
        <v>2037</v>
      </c>
    </row>
    <row r="758" spans="1:20" ht="34" x14ac:dyDescent="0.2">
      <c r="A758">
        <v>756</v>
      </c>
      <c r="B758" t="s">
        <v>1548</v>
      </c>
      <c r="C758" s="2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 s="7">
        <f t="shared" si="44"/>
        <v>42024.25</v>
      </c>
      <c r="L758">
        <v>1422252000</v>
      </c>
      <c r="M758" s="7">
        <f t="shared" si="47"/>
        <v>42030.25</v>
      </c>
      <c r="N758" t="b">
        <v>0</v>
      </c>
      <c r="O758" t="b">
        <v>0</v>
      </c>
      <c r="P758" t="s">
        <v>33</v>
      </c>
      <c r="Q758" s="4">
        <f t="shared" si="45"/>
        <v>772.07692307692309</v>
      </c>
      <c r="R758" s="5">
        <f t="shared" si="46"/>
        <v>67.817567567567565</v>
      </c>
      <c r="S758" t="s">
        <v>2036</v>
      </c>
      <c r="T758" t="s">
        <v>2037</v>
      </c>
    </row>
    <row r="759" spans="1:20" ht="17" x14ac:dyDescent="0.2">
      <c r="A759">
        <v>757</v>
      </c>
      <c r="B759" t="s">
        <v>1550</v>
      </c>
      <c r="C759" s="2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 s="7">
        <f t="shared" si="44"/>
        <v>40675.208333333336</v>
      </c>
      <c r="L759">
        <v>1305522000</v>
      </c>
      <c r="M759" s="7">
        <f t="shared" si="47"/>
        <v>40679.208333333336</v>
      </c>
      <c r="N759" t="b">
        <v>0</v>
      </c>
      <c r="O759" t="b">
        <v>0</v>
      </c>
      <c r="P759" t="s">
        <v>53</v>
      </c>
      <c r="Q759" s="4">
        <f t="shared" si="45"/>
        <v>406.85714285714283</v>
      </c>
      <c r="R759" s="5">
        <f t="shared" si="46"/>
        <v>49.964912280701753</v>
      </c>
      <c r="S759" t="s">
        <v>2038</v>
      </c>
      <c r="T759" t="s">
        <v>2041</v>
      </c>
    </row>
    <row r="760" spans="1:20" ht="17" x14ac:dyDescent="0.2">
      <c r="A760">
        <v>758</v>
      </c>
      <c r="B760" t="s">
        <v>1552</v>
      </c>
      <c r="C760" s="2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 s="7">
        <f t="shared" si="44"/>
        <v>41936.208333333336</v>
      </c>
      <c r="L760">
        <v>1414904400</v>
      </c>
      <c r="M760" s="7">
        <f t="shared" si="47"/>
        <v>41945.208333333336</v>
      </c>
      <c r="N760" t="b">
        <v>0</v>
      </c>
      <c r="O760" t="b">
        <v>0</v>
      </c>
      <c r="P760" t="s">
        <v>23</v>
      </c>
      <c r="Q760" s="4">
        <f t="shared" si="45"/>
        <v>564.20608108108115</v>
      </c>
      <c r="R760" s="5">
        <f t="shared" si="46"/>
        <v>110.01646903820817</v>
      </c>
      <c r="S760" t="s">
        <v>2032</v>
      </c>
      <c r="T760" t="s">
        <v>2033</v>
      </c>
    </row>
    <row r="761" spans="1:20" ht="34" x14ac:dyDescent="0.2">
      <c r="A761">
        <v>759</v>
      </c>
      <c r="B761" t="s">
        <v>1554</v>
      </c>
      <c r="C761" s="2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 s="7">
        <f t="shared" si="44"/>
        <v>43136.25</v>
      </c>
      <c r="L761">
        <v>1520402400</v>
      </c>
      <c r="M761" s="7">
        <f t="shared" si="47"/>
        <v>43166.25</v>
      </c>
      <c r="N761" t="b">
        <v>0</v>
      </c>
      <c r="O761" t="b">
        <v>0</v>
      </c>
      <c r="P761" t="s">
        <v>50</v>
      </c>
      <c r="Q761" s="4">
        <f t="shared" si="45"/>
        <v>68.426865671641792</v>
      </c>
      <c r="R761" s="5">
        <f t="shared" si="46"/>
        <v>89.964678178963894</v>
      </c>
      <c r="S761" t="s">
        <v>2032</v>
      </c>
      <c r="T761" t="s">
        <v>2040</v>
      </c>
    </row>
    <row r="762" spans="1:20" ht="17" x14ac:dyDescent="0.2">
      <c r="A762">
        <v>760</v>
      </c>
      <c r="B762" t="s">
        <v>1556</v>
      </c>
      <c r="C762" s="2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 s="7">
        <f t="shared" si="44"/>
        <v>43678.208333333328</v>
      </c>
      <c r="L762">
        <v>1567141200</v>
      </c>
      <c r="M762" s="7">
        <f t="shared" si="47"/>
        <v>43707.208333333328</v>
      </c>
      <c r="N762" t="b">
        <v>0</v>
      </c>
      <c r="O762" t="b">
        <v>1</v>
      </c>
      <c r="P762" t="s">
        <v>89</v>
      </c>
      <c r="Q762" s="4">
        <f t="shared" si="45"/>
        <v>34.351966873706004</v>
      </c>
      <c r="R762" s="5">
        <f t="shared" si="46"/>
        <v>79.009523809523813</v>
      </c>
      <c r="S762" t="s">
        <v>2047</v>
      </c>
      <c r="T762" t="s">
        <v>2048</v>
      </c>
    </row>
    <row r="763" spans="1:20" ht="17" x14ac:dyDescent="0.2">
      <c r="A763">
        <v>761</v>
      </c>
      <c r="B763" t="s">
        <v>1558</v>
      </c>
      <c r="C763" s="2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 s="7">
        <f t="shared" si="44"/>
        <v>42938.208333333328</v>
      </c>
      <c r="L763">
        <v>1501131600</v>
      </c>
      <c r="M763" s="7">
        <f t="shared" si="47"/>
        <v>42943.208333333328</v>
      </c>
      <c r="N763" t="b">
        <v>0</v>
      </c>
      <c r="O763" t="b">
        <v>0</v>
      </c>
      <c r="P763" t="s">
        <v>23</v>
      </c>
      <c r="Q763" s="4">
        <f t="shared" si="45"/>
        <v>655.4545454545455</v>
      </c>
      <c r="R763" s="5">
        <f t="shared" si="46"/>
        <v>86.867469879518069</v>
      </c>
      <c r="S763" t="s">
        <v>2032</v>
      </c>
      <c r="T763" t="s">
        <v>2033</v>
      </c>
    </row>
    <row r="764" spans="1:20" ht="17" x14ac:dyDescent="0.2">
      <c r="A764">
        <v>762</v>
      </c>
      <c r="B764" t="s">
        <v>668</v>
      </c>
      <c r="C764" s="2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 s="7">
        <f t="shared" si="44"/>
        <v>41241.25</v>
      </c>
      <c r="L764">
        <v>1355032800</v>
      </c>
      <c r="M764" s="7">
        <f t="shared" si="47"/>
        <v>41252.25</v>
      </c>
      <c r="N764" t="b">
        <v>0</v>
      </c>
      <c r="O764" t="b">
        <v>0</v>
      </c>
      <c r="P764" t="s">
        <v>159</v>
      </c>
      <c r="Q764" s="4">
        <f t="shared" si="45"/>
        <v>177.25714285714284</v>
      </c>
      <c r="R764" s="5">
        <f t="shared" si="46"/>
        <v>62.04</v>
      </c>
      <c r="S764" t="s">
        <v>2032</v>
      </c>
      <c r="T764" t="s">
        <v>2055</v>
      </c>
    </row>
    <row r="765" spans="1:20" ht="17" x14ac:dyDescent="0.2">
      <c r="A765">
        <v>763</v>
      </c>
      <c r="B765" t="s">
        <v>1561</v>
      </c>
      <c r="C765" s="2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 s="7">
        <f t="shared" si="44"/>
        <v>41037.208333333336</v>
      </c>
      <c r="L765">
        <v>1339477200</v>
      </c>
      <c r="M765" s="7">
        <f t="shared" si="47"/>
        <v>41072.208333333336</v>
      </c>
      <c r="N765" t="b">
        <v>0</v>
      </c>
      <c r="O765" t="b">
        <v>1</v>
      </c>
      <c r="P765" t="s">
        <v>33</v>
      </c>
      <c r="Q765" s="4">
        <f t="shared" si="45"/>
        <v>113.17857142857144</v>
      </c>
      <c r="R765" s="5">
        <f t="shared" si="46"/>
        <v>26.970212765957445</v>
      </c>
      <c r="S765" t="s">
        <v>2036</v>
      </c>
      <c r="T765" t="s">
        <v>2037</v>
      </c>
    </row>
    <row r="766" spans="1:20" ht="34" x14ac:dyDescent="0.2">
      <c r="A766">
        <v>764</v>
      </c>
      <c r="B766" t="s">
        <v>1563</v>
      </c>
      <c r="C766" s="2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 s="7">
        <f t="shared" si="44"/>
        <v>40676.208333333336</v>
      </c>
      <c r="L766">
        <v>1305954000</v>
      </c>
      <c r="M766" s="7">
        <f t="shared" si="47"/>
        <v>40684.208333333336</v>
      </c>
      <c r="N766" t="b">
        <v>0</v>
      </c>
      <c r="O766" t="b">
        <v>0</v>
      </c>
      <c r="P766" t="s">
        <v>23</v>
      </c>
      <c r="Q766" s="4">
        <f t="shared" si="45"/>
        <v>728.18181818181824</v>
      </c>
      <c r="R766" s="5">
        <f t="shared" si="46"/>
        <v>54.121621621621621</v>
      </c>
      <c r="S766" t="s">
        <v>2032</v>
      </c>
      <c r="T766" t="s">
        <v>2033</v>
      </c>
    </row>
    <row r="767" spans="1:20" ht="17" x14ac:dyDescent="0.2">
      <c r="A767">
        <v>765</v>
      </c>
      <c r="B767" t="s">
        <v>1565</v>
      </c>
      <c r="C767" s="2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 s="7">
        <f t="shared" si="44"/>
        <v>42840.208333333328</v>
      </c>
      <c r="L767">
        <v>1494392400</v>
      </c>
      <c r="M767" s="7">
        <f t="shared" si="47"/>
        <v>42865.208333333328</v>
      </c>
      <c r="N767" t="b">
        <v>1</v>
      </c>
      <c r="O767" t="b">
        <v>1</v>
      </c>
      <c r="P767" t="s">
        <v>60</v>
      </c>
      <c r="Q767" s="4">
        <f t="shared" si="45"/>
        <v>208.33333333333334</v>
      </c>
      <c r="R767" s="5">
        <f t="shared" si="46"/>
        <v>41.035353535353536</v>
      </c>
      <c r="S767" t="s">
        <v>2032</v>
      </c>
      <c r="T767" t="s">
        <v>2042</v>
      </c>
    </row>
    <row r="768" spans="1:20" ht="34" x14ac:dyDescent="0.2">
      <c r="A768">
        <v>766</v>
      </c>
      <c r="B768" t="s">
        <v>1567</v>
      </c>
      <c r="C768" s="2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 s="7">
        <f t="shared" si="44"/>
        <v>43362.208333333328</v>
      </c>
      <c r="L768">
        <v>1537419600</v>
      </c>
      <c r="M768" s="7">
        <f t="shared" si="47"/>
        <v>43363.208333333328</v>
      </c>
      <c r="N768" t="b">
        <v>0</v>
      </c>
      <c r="O768" t="b">
        <v>0</v>
      </c>
      <c r="P768" t="s">
        <v>474</v>
      </c>
      <c r="Q768" s="4">
        <f t="shared" si="45"/>
        <v>31.171232876712331</v>
      </c>
      <c r="R768" s="5">
        <f t="shared" si="46"/>
        <v>55.052419354838712</v>
      </c>
      <c r="S768" t="s">
        <v>2038</v>
      </c>
      <c r="T768" t="s">
        <v>2060</v>
      </c>
    </row>
    <row r="769" spans="1:20" ht="17" x14ac:dyDescent="0.2">
      <c r="A769">
        <v>767</v>
      </c>
      <c r="B769" t="s">
        <v>1569</v>
      </c>
      <c r="C769" s="2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 s="7">
        <f t="shared" si="44"/>
        <v>42283.208333333328</v>
      </c>
      <c r="L769">
        <v>1447999200</v>
      </c>
      <c r="M769" s="7">
        <f t="shared" si="47"/>
        <v>42328.25</v>
      </c>
      <c r="N769" t="b">
        <v>0</v>
      </c>
      <c r="O769" t="b">
        <v>0</v>
      </c>
      <c r="P769" t="s">
        <v>206</v>
      </c>
      <c r="Q769" s="4">
        <f t="shared" si="45"/>
        <v>56.967078189300416</v>
      </c>
      <c r="R769" s="5">
        <f t="shared" si="46"/>
        <v>107.93762183235867</v>
      </c>
      <c r="S769" t="s">
        <v>2044</v>
      </c>
      <c r="T769" t="s">
        <v>2056</v>
      </c>
    </row>
    <row r="770" spans="1:20" ht="17" x14ac:dyDescent="0.2">
      <c r="A770">
        <v>768</v>
      </c>
      <c r="B770" t="s">
        <v>1571</v>
      </c>
      <c r="C770" s="2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 s="7">
        <f t="shared" si="44"/>
        <v>41619.25</v>
      </c>
      <c r="L770">
        <v>1388037600</v>
      </c>
      <c r="M770" s="7">
        <f t="shared" si="47"/>
        <v>41634.25</v>
      </c>
      <c r="N770" t="b">
        <v>0</v>
      </c>
      <c r="O770" t="b">
        <v>0</v>
      </c>
      <c r="P770" t="s">
        <v>33</v>
      </c>
      <c r="Q770" s="4">
        <f t="shared" si="45"/>
        <v>231</v>
      </c>
      <c r="R770" s="5">
        <f t="shared" si="46"/>
        <v>73.92</v>
      </c>
      <c r="S770" t="s">
        <v>2036</v>
      </c>
      <c r="T770" t="s">
        <v>2037</v>
      </c>
    </row>
    <row r="771" spans="1:20" ht="17" x14ac:dyDescent="0.2">
      <c r="A771">
        <v>769</v>
      </c>
      <c r="B771" t="s">
        <v>1573</v>
      </c>
      <c r="C771" s="2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 s="7">
        <f t="shared" ref="K771:K834" si="48">(((J771/60)/60)/24)+DATE(1970,1,1)</f>
        <v>41501.208333333336</v>
      </c>
      <c r="L771">
        <v>1378789200</v>
      </c>
      <c r="M771" s="7">
        <f t="shared" si="47"/>
        <v>41527.208333333336</v>
      </c>
      <c r="N771" t="b">
        <v>0</v>
      </c>
      <c r="O771" t="b">
        <v>0</v>
      </c>
      <c r="P771" t="s">
        <v>89</v>
      </c>
      <c r="Q771" s="4">
        <f t="shared" ref="Q771:Q834" si="49">(E771/D771)*100</f>
        <v>86.867834394904463</v>
      </c>
      <c r="R771" s="5">
        <f t="shared" ref="R771:R834" si="50">IFERROR(E771/G771, 0)</f>
        <v>31.995894428152493</v>
      </c>
      <c r="S771" t="s">
        <v>2047</v>
      </c>
      <c r="T771" t="s">
        <v>2048</v>
      </c>
    </row>
    <row r="772" spans="1:20" ht="17" x14ac:dyDescent="0.2">
      <c r="A772">
        <v>770</v>
      </c>
      <c r="B772" t="s">
        <v>1575</v>
      </c>
      <c r="C772" s="2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 s="7">
        <f t="shared" si="48"/>
        <v>41743.208333333336</v>
      </c>
      <c r="L772">
        <v>1398056400</v>
      </c>
      <c r="M772" s="7">
        <f t="shared" ref="M772:M835" si="51">(((L772/60)/60)/24)+DATE(1970,1,1)</f>
        <v>41750.208333333336</v>
      </c>
      <c r="N772" t="b">
        <v>0</v>
      </c>
      <c r="O772" t="b">
        <v>1</v>
      </c>
      <c r="P772" t="s">
        <v>33</v>
      </c>
      <c r="Q772" s="4">
        <f t="shared" si="49"/>
        <v>270.74418604651163</v>
      </c>
      <c r="R772" s="5">
        <f t="shared" si="50"/>
        <v>53.898148148148145</v>
      </c>
      <c r="S772" t="s">
        <v>2036</v>
      </c>
      <c r="T772" t="s">
        <v>2037</v>
      </c>
    </row>
    <row r="773" spans="1:20" ht="17" x14ac:dyDescent="0.2">
      <c r="A773">
        <v>771</v>
      </c>
      <c r="B773" t="s">
        <v>1577</v>
      </c>
      <c r="C773" s="2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 s="7">
        <f t="shared" si="48"/>
        <v>43491.25</v>
      </c>
      <c r="L773">
        <v>1550815200</v>
      </c>
      <c r="M773" s="7">
        <f t="shared" si="51"/>
        <v>43518.25</v>
      </c>
      <c r="N773" t="b">
        <v>0</v>
      </c>
      <c r="O773" t="b">
        <v>0</v>
      </c>
      <c r="P773" t="s">
        <v>33</v>
      </c>
      <c r="Q773" s="4">
        <f t="shared" si="49"/>
        <v>49.446428571428569</v>
      </c>
      <c r="R773" s="5">
        <f t="shared" si="50"/>
        <v>106.5</v>
      </c>
      <c r="S773" t="s">
        <v>2036</v>
      </c>
      <c r="T773" t="s">
        <v>2037</v>
      </c>
    </row>
    <row r="774" spans="1:20" ht="17" x14ac:dyDescent="0.2">
      <c r="A774">
        <v>772</v>
      </c>
      <c r="B774" t="s">
        <v>1579</v>
      </c>
      <c r="C774" s="2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 s="7">
        <f t="shared" si="48"/>
        <v>43505.25</v>
      </c>
      <c r="L774">
        <v>1550037600</v>
      </c>
      <c r="M774" s="7">
        <f t="shared" si="51"/>
        <v>43509.25</v>
      </c>
      <c r="N774" t="b">
        <v>0</v>
      </c>
      <c r="O774" t="b">
        <v>0</v>
      </c>
      <c r="P774" t="s">
        <v>60</v>
      </c>
      <c r="Q774" s="4">
        <f t="shared" si="49"/>
        <v>113.3596256684492</v>
      </c>
      <c r="R774" s="5">
        <f t="shared" si="50"/>
        <v>32.999805409612762</v>
      </c>
      <c r="S774" t="s">
        <v>2032</v>
      </c>
      <c r="T774" t="s">
        <v>2042</v>
      </c>
    </row>
    <row r="775" spans="1:20" ht="17" x14ac:dyDescent="0.2">
      <c r="A775">
        <v>773</v>
      </c>
      <c r="B775" t="s">
        <v>1581</v>
      </c>
      <c r="C775" s="2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 s="7">
        <f t="shared" si="48"/>
        <v>42838.208333333328</v>
      </c>
      <c r="L775">
        <v>1492923600</v>
      </c>
      <c r="M775" s="7">
        <f t="shared" si="51"/>
        <v>42848.208333333328</v>
      </c>
      <c r="N775" t="b">
        <v>0</v>
      </c>
      <c r="O775" t="b">
        <v>0</v>
      </c>
      <c r="P775" t="s">
        <v>33</v>
      </c>
      <c r="Q775" s="4">
        <f t="shared" si="49"/>
        <v>190.55555555555554</v>
      </c>
      <c r="R775" s="5">
        <f t="shared" si="50"/>
        <v>43.00254993625159</v>
      </c>
      <c r="S775" t="s">
        <v>2036</v>
      </c>
      <c r="T775" t="s">
        <v>2037</v>
      </c>
    </row>
    <row r="776" spans="1:20" ht="17" x14ac:dyDescent="0.2">
      <c r="A776">
        <v>774</v>
      </c>
      <c r="B776" t="s">
        <v>1583</v>
      </c>
      <c r="C776" s="2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 s="7">
        <f t="shared" si="48"/>
        <v>42513.208333333328</v>
      </c>
      <c r="L776">
        <v>1467522000</v>
      </c>
      <c r="M776" s="7">
        <f t="shared" si="51"/>
        <v>42554.208333333328</v>
      </c>
      <c r="N776" t="b">
        <v>0</v>
      </c>
      <c r="O776" t="b">
        <v>0</v>
      </c>
      <c r="P776" t="s">
        <v>28</v>
      </c>
      <c r="Q776" s="4">
        <f t="shared" si="49"/>
        <v>135.5</v>
      </c>
      <c r="R776" s="5">
        <f t="shared" si="50"/>
        <v>86.858974358974365</v>
      </c>
      <c r="S776" t="s">
        <v>2034</v>
      </c>
      <c r="T776" t="s">
        <v>2035</v>
      </c>
    </row>
    <row r="777" spans="1:20" ht="34" x14ac:dyDescent="0.2">
      <c r="A777">
        <v>775</v>
      </c>
      <c r="B777" t="s">
        <v>1585</v>
      </c>
      <c r="C777" s="2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 s="7">
        <f t="shared" si="48"/>
        <v>41949.25</v>
      </c>
      <c r="L777">
        <v>1416117600</v>
      </c>
      <c r="M777" s="7">
        <f t="shared" si="51"/>
        <v>41959.25</v>
      </c>
      <c r="N777" t="b">
        <v>0</v>
      </c>
      <c r="O777" t="b">
        <v>0</v>
      </c>
      <c r="P777" t="s">
        <v>23</v>
      </c>
      <c r="Q777" s="4">
        <f t="shared" si="49"/>
        <v>10.297872340425531</v>
      </c>
      <c r="R777" s="5">
        <f t="shared" si="50"/>
        <v>96.8</v>
      </c>
      <c r="S777" t="s">
        <v>2032</v>
      </c>
      <c r="T777" t="s">
        <v>2033</v>
      </c>
    </row>
    <row r="778" spans="1:20" ht="17" x14ac:dyDescent="0.2">
      <c r="A778">
        <v>776</v>
      </c>
      <c r="B778" t="s">
        <v>1587</v>
      </c>
      <c r="C778" s="2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 s="7">
        <f t="shared" si="48"/>
        <v>43650.208333333328</v>
      </c>
      <c r="L778">
        <v>1563771600</v>
      </c>
      <c r="M778" s="7">
        <f t="shared" si="51"/>
        <v>43668.208333333328</v>
      </c>
      <c r="N778" t="b">
        <v>0</v>
      </c>
      <c r="O778" t="b">
        <v>0</v>
      </c>
      <c r="P778" t="s">
        <v>33</v>
      </c>
      <c r="Q778" s="4">
        <f t="shared" si="49"/>
        <v>65.544223826714799</v>
      </c>
      <c r="R778" s="5">
        <f t="shared" si="50"/>
        <v>32.995456610631528</v>
      </c>
      <c r="S778" t="s">
        <v>2036</v>
      </c>
      <c r="T778" t="s">
        <v>2037</v>
      </c>
    </row>
    <row r="779" spans="1:20" ht="17" x14ac:dyDescent="0.2">
      <c r="A779">
        <v>777</v>
      </c>
      <c r="B779" t="s">
        <v>1589</v>
      </c>
      <c r="C779" s="2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 s="7">
        <f t="shared" si="48"/>
        <v>40809.208333333336</v>
      </c>
      <c r="L779">
        <v>1319259600</v>
      </c>
      <c r="M779" s="7">
        <f t="shared" si="51"/>
        <v>40838.208333333336</v>
      </c>
      <c r="N779" t="b">
        <v>0</v>
      </c>
      <c r="O779" t="b">
        <v>0</v>
      </c>
      <c r="P779" t="s">
        <v>33</v>
      </c>
      <c r="Q779" s="4">
        <f t="shared" si="49"/>
        <v>49.026652452025587</v>
      </c>
      <c r="R779" s="5">
        <f t="shared" si="50"/>
        <v>68.028106508875737</v>
      </c>
      <c r="S779" t="s">
        <v>2036</v>
      </c>
      <c r="T779" t="s">
        <v>2037</v>
      </c>
    </row>
    <row r="780" spans="1:20" ht="17" x14ac:dyDescent="0.2">
      <c r="A780">
        <v>778</v>
      </c>
      <c r="B780" t="s">
        <v>1591</v>
      </c>
      <c r="C780" s="2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 s="7">
        <f t="shared" si="48"/>
        <v>40768.208333333336</v>
      </c>
      <c r="L780">
        <v>1313643600</v>
      </c>
      <c r="M780" s="7">
        <f t="shared" si="51"/>
        <v>40773.208333333336</v>
      </c>
      <c r="N780" t="b">
        <v>0</v>
      </c>
      <c r="O780" t="b">
        <v>0</v>
      </c>
      <c r="P780" t="s">
        <v>71</v>
      </c>
      <c r="Q780" s="4">
        <f t="shared" si="49"/>
        <v>787.92307692307691</v>
      </c>
      <c r="R780" s="5">
        <f t="shared" si="50"/>
        <v>58.867816091954026</v>
      </c>
      <c r="S780" t="s">
        <v>2038</v>
      </c>
      <c r="T780" t="s">
        <v>2046</v>
      </c>
    </row>
    <row r="781" spans="1:20" ht="17" x14ac:dyDescent="0.2">
      <c r="A781">
        <v>779</v>
      </c>
      <c r="B781" t="s">
        <v>1593</v>
      </c>
      <c r="C781" s="2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 s="7">
        <f t="shared" si="48"/>
        <v>42230.208333333328</v>
      </c>
      <c r="L781">
        <v>1440306000</v>
      </c>
      <c r="M781" s="7">
        <f t="shared" si="51"/>
        <v>42239.208333333328</v>
      </c>
      <c r="N781" t="b">
        <v>0</v>
      </c>
      <c r="O781" t="b">
        <v>1</v>
      </c>
      <c r="P781" t="s">
        <v>33</v>
      </c>
      <c r="Q781" s="4">
        <f t="shared" si="49"/>
        <v>80.306347746090154</v>
      </c>
      <c r="R781" s="5">
        <f t="shared" si="50"/>
        <v>105.04572803850782</v>
      </c>
      <c r="S781" t="s">
        <v>2036</v>
      </c>
      <c r="T781" t="s">
        <v>2037</v>
      </c>
    </row>
    <row r="782" spans="1:20" ht="34" x14ac:dyDescent="0.2">
      <c r="A782">
        <v>780</v>
      </c>
      <c r="B782" t="s">
        <v>1595</v>
      </c>
      <c r="C782" s="2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 s="7">
        <f t="shared" si="48"/>
        <v>42573.208333333328</v>
      </c>
      <c r="L782">
        <v>1470805200</v>
      </c>
      <c r="M782" s="7">
        <f t="shared" si="51"/>
        <v>42592.208333333328</v>
      </c>
      <c r="N782" t="b">
        <v>0</v>
      </c>
      <c r="O782" t="b">
        <v>1</v>
      </c>
      <c r="P782" t="s">
        <v>53</v>
      </c>
      <c r="Q782" s="4">
        <f t="shared" si="49"/>
        <v>106.29411764705883</v>
      </c>
      <c r="R782" s="5">
        <f t="shared" si="50"/>
        <v>33.054878048780488</v>
      </c>
      <c r="S782" t="s">
        <v>2038</v>
      </c>
      <c r="T782" t="s">
        <v>2041</v>
      </c>
    </row>
    <row r="783" spans="1:20" ht="17" x14ac:dyDescent="0.2">
      <c r="A783">
        <v>781</v>
      </c>
      <c r="B783" t="s">
        <v>1597</v>
      </c>
      <c r="C783" s="2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 s="7">
        <f t="shared" si="48"/>
        <v>40482.208333333336</v>
      </c>
      <c r="L783">
        <v>1292911200</v>
      </c>
      <c r="M783" s="7">
        <f t="shared" si="51"/>
        <v>40533.25</v>
      </c>
      <c r="N783" t="b">
        <v>0</v>
      </c>
      <c r="O783" t="b">
        <v>0</v>
      </c>
      <c r="P783" t="s">
        <v>33</v>
      </c>
      <c r="Q783" s="4">
        <f t="shared" si="49"/>
        <v>50.735632183908038</v>
      </c>
      <c r="R783" s="5">
        <f t="shared" si="50"/>
        <v>78.821428571428569</v>
      </c>
      <c r="S783" t="s">
        <v>2036</v>
      </c>
      <c r="T783" t="s">
        <v>2037</v>
      </c>
    </row>
    <row r="784" spans="1:20" ht="17" x14ac:dyDescent="0.2">
      <c r="A784">
        <v>782</v>
      </c>
      <c r="B784" t="s">
        <v>1599</v>
      </c>
      <c r="C784" s="2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 s="7">
        <f t="shared" si="48"/>
        <v>40603.25</v>
      </c>
      <c r="L784">
        <v>1301374800</v>
      </c>
      <c r="M784" s="7">
        <f t="shared" si="51"/>
        <v>40631.208333333336</v>
      </c>
      <c r="N784" t="b">
        <v>0</v>
      </c>
      <c r="O784" t="b">
        <v>1</v>
      </c>
      <c r="P784" t="s">
        <v>71</v>
      </c>
      <c r="Q784" s="4">
        <f t="shared" si="49"/>
        <v>215.31372549019611</v>
      </c>
      <c r="R784" s="5">
        <f t="shared" si="50"/>
        <v>68.204968944099377</v>
      </c>
      <c r="S784" t="s">
        <v>2038</v>
      </c>
      <c r="T784" t="s">
        <v>2046</v>
      </c>
    </row>
    <row r="785" spans="1:20" ht="17" x14ac:dyDescent="0.2">
      <c r="A785">
        <v>783</v>
      </c>
      <c r="B785" t="s">
        <v>1601</v>
      </c>
      <c r="C785" s="2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 s="7">
        <f t="shared" si="48"/>
        <v>41625.25</v>
      </c>
      <c r="L785">
        <v>1387864800</v>
      </c>
      <c r="M785" s="7">
        <f t="shared" si="51"/>
        <v>41632.25</v>
      </c>
      <c r="N785" t="b">
        <v>0</v>
      </c>
      <c r="O785" t="b">
        <v>0</v>
      </c>
      <c r="P785" t="s">
        <v>23</v>
      </c>
      <c r="Q785" s="4">
        <f t="shared" si="49"/>
        <v>141.22972972972974</v>
      </c>
      <c r="R785" s="5">
        <f t="shared" si="50"/>
        <v>75.731884057971016</v>
      </c>
      <c r="S785" t="s">
        <v>2032</v>
      </c>
      <c r="T785" t="s">
        <v>2033</v>
      </c>
    </row>
    <row r="786" spans="1:20" ht="17" x14ac:dyDescent="0.2">
      <c r="A786">
        <v>784</v>
      </c>
      <c r="B786" t="s">
        <v>1603</v>
      </c>
      <c r="C786" s="2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 s="7">
        <f t="shared" si="48"/>
        <v>42435.25</v>
      </c>
      <c r="L786">
        <v>1458190800</v>
      </c>
      <c r="M786" s="7">
        <f t="shared" si="51"/>
        <v>42446.208333333328</v>
      </c>
      <c r="N786" t="b">
        <v>0</v>
      </c>
      <c r="O786" t="b">
        <v>0</v>
      </c>
      <c r="P786" t="s">
        <v>28</v>
      </c>
      <c r="Q786" s="4">
        <f t="shared" si="49"/>
        <v>115.33745781777279</v>
      </c>
      <c r="R786" s="5">
        <f t="shared" si="50"/>
        <v>30.996070133010882</v>
      </c>
      <c r="S786" t="s">
        <v>2034</v>
      </c>
      <c r="T786" t="s">
        <v>2035</v>
      </c>
    </row>
    <row r="787" spans="1:20" ht="34" x14ac:dyDescent="0.2">
      <c r="A787">
        <v>785</v>
      </c>
      <c r="B787" t="s">
        <v>1605</v>
      </c>
      <c r="C787" s="2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 s="7">
        <f t="shared" si="48"/>
        <v>43582.208333333328</v>
      </c>
      <c r="L787">
        <v>1559278800</v>
      </c>
      <c r="M787" s="7">
        <f t="shared" si="51"/>
        <v>43616.208333333328</v>
      </c>
      <c r="N787" t="b">
        <v>0</v>
      </c>
      <c r="O787" t="b">
        <v>1</v>
      </c>
      <c r="P787" t="s">
        <v>71</v>
      </c>
      <c r="Q787" s="4">
        <f t="shared" si="49"/>
        <v>193.11940298507463</v>
      </c>
      <c r="R787" s="5">
        <f t="shared" si="50"/>
        <v>101.88188976377953</v>
      </c>
      <c r="S787" t="s">
        <v>2038</v>
      </c>
      <c r="T787" t="s">
        <v>2046</v>
      </c>
    </row>
    <row r="788" spans="1:20" ht="17" x14ac:dyDescent="0.2">
      <c r="A788">
        <v>786</v>
      </c>
      <c r="B788" t="s">
        <v>1607</v>
      </c>
      <c r="C788" s="2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 s="7">
        <f t="shared" si="48"/>
        <v>43186.208333333328</v>
      </c>
      <c r="L788">
        <v>1522731600</v>
      </c>
      <c r="M788" s="7">
        <f t="shared" si="51"/>
        <v>43193.208333333328</v>
      </c>
      <c r="N788" t="b">
        <v>0</v>
      </c>
      <c r="O788" t="b">
        <v>1</v>
      </c>
      <c r="P788" t="s">
        <v>159</v>
      </c>
      <c r="Q788" s="4">
        <f t="shared" si="49"/>
        <v>729.73333333333335</v>
      </c>
      <c r="R788" s="5">
        <f t="shared" si="50"/>
        <v>52.879227053140099</v>
      </c>
      <c r="S788" t="s">
        <v>2032</v>
      </c>
      <c r="T788" t="s">
        <v>2055</v>
      </c>
    </row>
    <row r="789" spans="1:20" ht="17" x14ac:dyDescent="0.2">
      <c r="A789">
        <v>787</v>
      </c>
      <c r="B789" t="s">
        <v>1609</v>
      </c>
      <c r="C789" s="2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 s="7">
        <f t="shared" si="48"/>
        <v>40684.208333333336</v>
      </c>
      <c r="L789">
        <v>1306731600</v>
      </c>
      <c r="M789" s="7">
        <f t="shared" si="51"/>
        <v>40693.208333333336</v>
      </c>
      <c r="N789" t="b">
        <v>0</v>
      </c>
      <c r="O789" t="b">
        <v>0</v>
      </c>
      <c r="P789" t="s">
        <v>23</v>
      </c>
      <c r="Q789" s="4">
        <f t="shared" si="49"/>
        <v>99.66339869281046</v>
      </c>
      <c r="R789" s="5">
        <f t="shared" si="50"/>
        <v>71.005820721769496</v>
      </c>
      <c r="S789" t="s">
        <v>2032</v>
      </c>
      <c r="T789" t="s">
        <v>2033</v>
      </c>
    </row>
    <row r="790" spans="1:20" ht="17" x14ac:dyDescent="0.2">
      <c r="A790">
        <v>788</v>
      </c>
      <c r="B790" t="s">
        <v>1611</v>
      </c>
      <c r="C790" s="2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 s="7">
        <f t="shared" si="48"/>
        <v>41202.208333333336</v>
      </c>
      <c r="L790">
        <v>1352527200</v>
      </c>
      <c r="M790" s="7">
        <f t="shared" si="51"/>
        <v>41223.25</v>
      </c>
      <c r="N790" t="b">
        <v>0</v>
      </c>
      <c r="O790" t="b">
        <v>0</v>
      </c>
      <c r="P790" t="s">
        <v>71</v>
      </c>
      <c r="Q790" s="4">
        <f t="shared" si="49"/>
        <v>88.166666666666671</v>
      </c>
      <c r="R790" s="5">
        <f t="shared" si="50"/>
        <v>102.38709677419355</v>
      </c>
      <c r="S790" t="s">
        <v>2038</v>
      </c>
      <c r="T790" t="s">
        <v>2046</v>
      </c>
    </row>
    <row r="791" spans="1:20" ht="17" x14ac:dyDescent="0.2">
      <c r="A791">
        <v>789</v>
      </c>
      <c r="B791" t="s">
        <v>1613</v>
      </c>
      <c r="C791" s="2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 s="7">
        <f t="shared" si="48"/>
        <v>41786.208333333336</v>
      </c>
      <c r="L791">
        <v>1404363600</v>
      </c>
      <c r="M791" s="7">
        <f t="shared" si="51"/>
        <v>41823.208333333336</v>
      </c>
      <c r="N791" t="b">
        <v>0</v>
      </c>
      <c r="O791" t="b">
        <v>0</v>
      </c>
      <c r="P791" t="s">
        <v>33</v>
      </c>
      <c r="Q791" s="4">
        <f t="shared" si="49"/>
        <v>37.233333333333334</v>
      </c>
      <c r="R791" s="5">
        <f t="shared" si="50"/>
        <v>74.466666666666669</v>
      </c>
      <c r="S791" t="s">
        <v>2036</v>
      </c>
      <c r="T791" t="s">
        <v>2037</v>
      </c>
    </row>
    <row r="792" spans="1:20" ht="17" x14ac:dyDescent="0.2">
      <c r="A792">
        <v>790</v>
      </c>
      <c r="B792" t="s">
        <v>1615</v>
      </c>
      <c r="C792" s="2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 s="7">
        <f t="shared" si="48"/>
        <v>40223.25</v>
      </c>
      <c r="L792">
        <v>1266645600</v>
      </c>
      <c r="M792" s="7">
        <f t="shared" si="51"/>
        <v>40229.25</v>
      </c>
      <c r="N792" t="b">
        <v>0</v>
      </c>
      <c r="O792" t="b">
        <v>0</v>
      </c>
      <c r="P792" t="s">
        <v>33</v>
      </c>
      <c r="Q792" s="4">
        <f t="shared" si="49"/>
        <v>30.540075309306079</v>
      </c>
      <c r="R792" s="5">
        <f t="shared" si="50"/>
        <v>51.009883198562441</v>
      </c>
      <c r="S792" t="s">
        <v>2036</v>
      </c>
      <c r="T792" t="s">
        <v>2037</v>
      </c>
    </row>
    <row r="793" spans="1:20" ht="17" x14ac:dyDescent="0.2">
      <c r="A793">
        <v>791</v>
      </c>
      <c r="B793" t="s">
        <v>1617</v>
      </c>
      <c r="C793" s="2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 s="7">
        <f t="shared" si="48"/>
        <v>42715.25</v>
      </c>
      <c r="L793">
        <v>1482818400</v>
      </c>
      <c r="M793" s="7">
        <f t="shared" si="51"/>
        <v>42731.25</v>
      </c>
      <c r="N793" t="b">
        <v>0</v>
      </c>
      <c r="O793" t="b">
        <v>0</v>
      </c>
      <c r="P793" t="s">
        <v>17</v>
      </c>
      <c r="Q793" s="4">
        <f t="shared" si="49"/>
        <v>25.714285714285712</v>
      </c>
      <c r="R793" s="5">
        <f t="shared" si="50"/>
        <v>90</v>
      </c>
      <c r="S793" t="s">
        <v>2030</v>
      </c>
      <c r="T793" t="s">
        <v>2031</v>
      </c>
    </row>
    <row r="794" spans="1:20" ht="17" x14ac:dyDescent="0.2">
      <c r="A794">
        <v>792</v>
      </c>
      <c r="B794" t="s">
        <v>1619</v>
      </c>
      <c r="C794" s="2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 s="7">
        <f t="shared" si="48"/>
        <v>41451.208333333336</v>
      </c>
      <c r="L794">
        <v>1374642000</v>
      </c>
      <c r="M794" s="7">
        <f t="shared" si="51"/>
        <v>41479.208333333336</v>
      </c>
      <c r="N794" t="b">
        <v>0</v>
      </c>
      <c r="O794" t="b">
        <v>1</v>
      </c>
      <c r="P794" t="s">
        <v>33</v>
      </c>
      <c r="Q794" s="4">
        <f t="shared" si="49"/>
        <v>34</v>
      </c>
      <c r="R794" s="5">
        <f t="shared" si="50"/>
        <v>97.142857142857139</v>
      </c>
      <c r="S794" t="s">
        <v>2036</v>
      </c>
      <c r="T794" t="s">
        <v>2037</v>
      </c>
    </row>
    <row r="795" spans="1:20" ht="17" x14ac:dyDescent="0.2">
      <c r="A795">
        <v>793</v>
      </c>
      <c r="B795" t="s">
        <v>1621</v>
      </c>
      <c r="C795" s="2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 s="7">
        <f t="shared" si="48"/>
        <v>41450.208333333336</v>
      </c>
      <c r="L795">
        <v>1372482000</v>
      </c>
      <c r="M795" s="7">
        <f t="shared" si="51"/>
        <v>41454.208333333336</v>
      </c>
      <c r="N795" t="b">
        <v>0</v>
      </c>
      <c r="O795" t="b">
        <v>0</v>
      </c>
      <c r="P795" t="s">
        <v>68</v>
      </c>
      <c r="Q795" s="4">
        <f t="shared" si="49"/>
        <v>1185.909090909091</v>
      </c>
      <c r="R795" s="5">
        <f t="shared" si="50"/>
        <v>72.071823204419886</v>
      </c>
      <c r="S795" t="s">
        <v>2044</v>
      </c>
      <c r="T795" t="s">
        <v>2045</v>
      </c>
    </row>
    <row r="796" spans="1:20" ht="17" x14ac:dyDescent="0.2">
      <c r="A796">
        <v>794</v>
      </c>
      <c r="B796" t="s">
        <v>1623</v>
      </c>
      <c r="C796" s="2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 s="7">
        <f t="shared" si="48"/>
        <v>43091.25</v>
      </c>
      <c r="L796">
        <v>1514959200</v>
      </c>
      <c r="M796" s="7">
        <f t="shared" si="51"/>
        <v>43103.25</v>
      </c>
      <c r="N796" t="b">
        <v>0</v>
      </c>
      <c r="O796" t="b">
        <v>0</v>
      </c>
      <c r="P796" t="s">
        <v>23</v>
      </c>
      <c r="Q796" s="4">
        <f t="shared" si="49"/>
        <v>125.39393939393939</v>
      </c>
      <c r="R796" s="5">
        <f t="shared" si="50"/>
        <v>75.236363636363635</v>
      </c>
      <c r="S796" t="s">
        <v>2032</v>
      </c>
      <c r="T796" t="s">
        <v>2033</v>
      </c>
    </row>
    <row r="797" spans="1:20" ht="34" x14ac:dyDescent="0.2">
      <c r="A797">
        <v>795</v>
      </c>
      <c r="B797" t="s">
        <v>1625</v>
      </c>
      <c r="C797" s="2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 s="7">
        <f t="shared" si="48"/>
        <v>42675.208333333328</v>
      </c>
      <c r="L797">
        <v>1478235600</v>
      </c>
      <c r="M797" s="7">
        <f t="shared" si="51"/>
        <v>42678.208333333328</v>
      </c>
      <c r="N797" t="b">
        <v>0</v>
      </c>
      <c r="O797" t="b">
        <v>0</v>
      </c>
      <c r="P797" t="s">
        <v>53</v>
      </c>
      <c r="Q797" s="4">
        <f t="shared" si="49"/>
        <v>14.394366197183098</v>
      </c>
      <c r="R797" s="5">
        <f t="shared" si="50"/>
        <v>32.967741935483872</v>
      </c>
      <c r="S797" t="s">
        <v>2038</v>
      </c>
      <c r="T797" t="s">
        <v>2041</v>
      </c>
    </row>
    <row r="798" spans="1:20" ht="17" x14ac:dyDescent="0.2">
      <c r="A798">
        <v>796</v>
      </c>
      <c r="B798" t="s">
        <v>1627</v>
      </c>
      <c r="C798" s="2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 s="7">
        <f t="shared" si="48"/>
        <v>41859.208333333336</v>
      </c>
      <c r="L798">
        <v>1408078800</v>
      </c>
      <c r="M798" s="7">
        <f t="shared" si="51"/>
        <v>41866.208333333336</v>
      </c>
      <c r="N798" t="b">
        <v>0</v>
      </c>
      <c r="O798" t="b">
        <v>1</v>
      </c>
      <c r="P798" t="s">
        <v>292</v>
      </c>
      <c r="Q798" s="4">
        <f t="shared" si="49"/>
        <v>54.807692307692314</v>
      </c>
      <c r="R798" s="5">
        <f t="shared" si="50"/>
        <v>54.807692307692307</v>
      </c>
      <c r="S798" t="s">
        <v>2047</v>
      </c>
      <c r="T798" t="s">
        <v>2058</v>
      </c>
    </row>
    <row r="799" spans="1:20" ht="17" x14ac:dyDescent="0.2">
      <c r="A799">
        <v>797</v>
      </c>
      <c r="B799" t="s">
        <v>1629</v>
      </c>
      <c r="C799" s="2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 s="7">
        <f t="shared" si="48"/>
        <v>43464.25</v>
      </c>
      <c r="L799">
        <v>1548136800</v>
      </c>
      <c r="M799" s="7">
        <f t="shared" si="51"/>
        <v>43487.25</v>
      </c>
      <c r="N799" t="b">
        <v>0</v>
      </c>
      <c r="O799" t="b">
        <v>0</v>
      </c>
      <c r="P799" t="s">
        <v>28</v>
      </c>
      <c r="Q799" s="4">
        <f t="shared" si="49"/>
        <v>109.63157894736841</v>
      </c>
      <c r="R799" s="5">
        <f t="shared" si="50"/>
        <v>45.037837837837834</v>
      </c>
      <c r="S799" t="s">
        <v>2034</v>
      </c>
      <c r="T799" t="s">
        <v>2035</v>
      </c>
    </row>
    <row r="800" spans="1:20" ht="17" x14ac:dyDescent="0.2">
      <c r="A800">
        <v>798</v>
      </c>
      <c r="B800" t="s">
        <v>1631</v>
      </c>
      <c r="C800" s="2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 s="7">
        <f t="shared" si="48"/>
        <v>41060.208333333336</v>
      </c>
      <c r="L800">
        <v>1340859600</v>
      </c>
      <c r="M800" s="7">
        <f t="shared" si="51"/>
        <v>41088.208333333336</v>
      </c>
      <c r="N800" t="b">
        <v>0</v>
      </c>
      <c r="O800" t="b">
        <v>1</v>
      </c>
      <c r="P800" t="s">
        <v>33</v>
      </c>
      <c r="Q800" s="4">
        <f t="shared" si="49"/>
        <v>188.47058823529412</v>
      </c>
      <c r="R800" s="5">
        <f t="shared" si="50"/>
        <v>52.958677685950413</v>
      </c>
      <c r="S800" t="s">
        <v>2036</v>
      </c>
      <c r="T800" t="s">
        <v>2037</v>
      </c>
    </row>
    <row r="801" spans="1:20" ht="17" x14ac:dyDescent="0.2">
      <c r="A801">
        <v>799</v>
      </c>
      <c r="B801" t="s">
        <v>1633</v>
      </c>
      <c r="C801" s="2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 s="7">
        <f t="shared" si="48"/>
        <v>42399.25</v>
      </c>
      <c r="L801">
        <v>1454479200</v>
      </c>
      <c r="M801" s="7">
        <f t="shared" si="51"/>
        <v>42403.25</v>
      </c>
      <c r="N801" t="b">
        <v>0</v>
      </c>
      <c r="O801" t="b">
        <v>0</v>
      </c>
      <c r="P801" t="s">
        <v>33</v>
      </c>
      <c r="Q801" s="4">
        <f t="shared" si="49"/>
        <v>87.008284023668637</v>
      </c>
      <c r="R801" s="5">
        <f t="shared" si="50"/>
        <v>60.017959183673469</v>
      </c>
      <c r="S801" t="s">
        <v>2036</v>
      </c>
      <c r="T801" t="s">
        <v>2037</v>
      </c>
    </row>
    <row r="802" spans="1:20" ht="17" x14ac:dyDescent="0.2">
      <c r="A802">
        <v>800</v>
      </c>
      <c r="B802" t="s">
        <v>1635</v>
      </c>
      <c r="C802" s="2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 s="7">
        <f t="shared" si="48"/>
        <v>42167.208333333328</v>
      </c>
      <c r="L802">
        <v>1434430800</v>
      </c>
      <c r="M802" s="7">
        <f t="shared" si="51"/>
        <v>42171.208333333328</v>
      </c>
      <c r="N802" t="b">
        <v>0</v>
      </c>
      <c r="O802" t="b">
        <v>0</v>
      </c>
      <c r="P802" t="s">
        <v>23</v>
      </c>
      <c r="Q802" s="4">
        <f t="shared" si="49"/>
        <v>1</v>
      </c>
      <c r="R802" s="5">
        <f t="shared" si="50"/>
        <v>1</v>
      </c>
      <c r="S802" t="s">
        <v>2032</v>
      </c>
      <c r="T802" t="s">
        <v>2033</v>
      </c>
    </row>
    <row r="803" spans="1:20" ht="17" x14ac:dyDescent="0.2">
      <c r="A803">
        <v>801</v>
      </c>
      <c r="B803" t="s">
        <v>1637</v>
      </c>
      <c r="C803" s="2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 s="7">
        <f t="shared" si="48"/>
        <v>43830.25</v>
      </c>
      <c r="L803">
        <v>1579672800</v>
      </c>
      <c r="M803" s="7">
        <f t="shared" si="51"/>
        <v>43852.25</v>
      </c>
      <c r="N803" t="b">
        <v>0</v>
      </c>
      <c r="O803" t="b">
        <v>1</v>
      </c>
      <c r="P803" t="s">
        <v>122</v>
      </c>
      <c r="Q803" s="4">
        <f t="shared" si="49"/>
        <v>202.9130434782609</v>
      </c>
      <c r="R803" s="5">
        <f t="shared" si="50"/>
        <v>44.028301886792455</v>
      </c>
      <c r="S803" t="s">
        <v>2051</v>
      </c>
      <c r="T803" t="s">
        <v>2052</v>
      </c>
    </row>
    <row r="804" spans="1:20" ht="34" x14ac:dyDescent="0.2">
      <c r="A804">
        <v>802</v>
      </c>
      <c r="B804" t="s">
        <v>1639</v>
      </c>
      <c r="C804" s="2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 s="7">
        <f t="shared" si="48"/>
        <v>43650.208333333328</v>
      </c>
      <c r="L804">
        <v>1562389200</v>
      </c>
      <c r="M804" s="7">
        <f t="shared" si="51"/>
        <v>43652.208333333328</v>
      </c>
      <c r="N804" t="b">
        <v>0</v>
      </c>
      <c r="O804" t="b">
        <v>0</v>
      </c>
      <c r="P804" t="s">
        <v>122</v>
      </c>
      <c r="Q804" s="4">
        <f t="shared" si="49"/>
        <v>197.03225806451613</v>
      </c>
      <c r="R804" s="5">
        <f t="shared" si="50"/>
        <v>86.028169014084511</v>
      </c>
      <c r="S804" t="s">
        <v>2051</v>
      </c>
      <c r="T804" t="s">
        <v>2052</v>
      </c>
    </row>
    <row r="805" spans="1:20" ht="34" x14ac:dyDescent="0.2">
      <c r="A805">
        <v>803</v>
      </c>
      <c r="B805" t="s">
        <v>1641</v>
      </c>
      <c r="C805" s="2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 s="7">
        <f t="shared" si="48"/>
        <v>43492.25</v>
      </c>
      <c r="L805">
        <v>1551506400</v>
      </c>
      <c r="M805" s="7">
        <f t="shared" si="51"/>
        <v>43526.25</v>
      </c>
      <c r="N805" t="b">
        <v>0</v>
      </c>
      <c r="O805" t="b">
        <v>0</v>
      </c>
      <c r="P805" t="s">
        <v>33</v>
      </c>
      <c r="Q805" s="4">
        <f t="shared" si="49"/>
        <v>107</v>
      </c>
      <c r="R805" s="5">
        <f t="shared" si="50"/>
        <v>28.012875536480685</v>
      </c>
      <c r="S805" t="s">
        <v>2036</v>
      </c>
      <c r="T805" t="s">
        <v>2037</v>
      </c>
    </row>
    <row r="806" spans="1:20" ht="17" x14ac:dyDescent="0.2">
      <c r="A806">
        <v>804</v>
      </c>
      <c r="B806" t="s">
        <v>1643</v>
      </c>
      <c r="C806" s="2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 s="7">
        <f t="shared" si="48"/>
        <v>43102.25</v>
      </c>
      <c r="L806">
        <v>1516600800</v>
      </c>
      <c r="M806" s="7">
        <f t="shared" si="51"/>
        <v>43122.25</v>
      </c>
      <c r="N806" t="b">
        <v>0</v>
      </c>
      <c r="O806" t="b">
        <v>0</v>
      </c>
      <c r="P806" t="s">
        <v>23</v>
      </c>
      <c r="Q806" s="4">
        <f t="shared" si="49"/>
        <v>268.73076923076923</v>
      </c>
      <c r="R806" s="5">
        <f t="shared" si="50"/>
        <v>32.050458715596328</v>
      </c>
      <c r="S806" t="s">
        <v>2032</v>
      </c>
      <c r="T806" t="s">
        <v>2033</v>
      </c>
    </row>
    <row r="807" spans="1:20" ht="34" x14ac:dyDescent="0.2">
      <c r="A807">
        <v>805</v>
      </c>
      <c r="B807" t="s">
        <v>1645</v>
      </c>
      <c r="C807" s="2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 s="7">
        <f t="shared" si="48"/>
        <v>41958.25</v>
      </c>
      <c r="L807">
        <v>1420437600</v>
      </c>
      <c r="M807" s="7">
        <f t="shared" si="51"/>
        <v>42009.25</v>
      </c>
      <c r="N807" t="b">
        <v>0</v>
      </c>
      <c r="O807" t="b">
        <v>0</v>
      </c>
      <c r="P807" t="s">
        <v>42</v>
      </c>
      <c r="Q807" s="4">
        <f t="shared" si="49"/>
        <v>50.845360824742272</v>
      </c>
      <c r="R807" s="5">
        <f t="shared" si="50"/>
        <v>73.611940298507463</v>
      </c>
      <c r="S807" t="s">
        <v>2038</v>
      </c>
      <c r="T807" t="s">
        <v>2039</v>
      </c>
    </row>
    <row r="808" spans="1:20" ht="17" x14ac:dyDescent="0.2">
      <c r="A808">
        <v>806</v>
      </c>
      <c r="B808" t="s">
        <v>1647</v>
      </c>
      <c r="C808" s="2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 s="7">
        <f t="shared" si="48"/>
        <v>40973.25</v>
      </c>
      <c r="L808">
        <v>1332997200</v>
      </c>
      <c r="M808" s="7">
        <f t="shared" si="51"/>
        <v>40997.208333333336</v>
      </c>
      <c r="N808" t="b">
        <v>0</v>
      </c>
      <c r="O808" t="b">
        <v>1</v>
      </c>
      <c r="P808" t="s">
        <v>53</v>
      </c>
      <c r="Q808" s="4">
        <f t="shared" si="49"/>
        <v>1180.2857142857142</v>
      </c>
      <c r="R808" s="5">
        <f t="shared" si="50"/>
        <v>108.71052631578948</v>
      </c>
      <c r="S808" t="s">
        <v>2038</v>
      </c>
      <c r="T808" t="s">
        <v>2041</v>
      </c>
    </row>
    <row r="809" spans="1:20" ht="17" x14ac:dyDescent="0.2">
      <c r="A809">
        <v>807</v>
      </c>
      <c r="B809" t="s">
        <v>1649</v>
      </c>
      <c r="C809" s="2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 s="7">
        <f t="shared" si="48"/>
        <v>43753.208333333328</v>
      </c>
      <c r="L809">
        <v>1574920800</v>
      </c>
      <c r="M809" s="7">
        <f t="shared" si="51"/>
        <v>43797.25</v>
      </c>
      <c r="N809" t="b">
        <v>0</v>
      </c>
      <c r="O809" t="b">
        <v>1</v>
      </c>
      <c r="P809" t="s">
        <v>33</v>
      </c>
      <c r="Q809" s="4">
        <f t="shared" si="49"/>
        <v>264</v>
      </c>
      <c r="R809" s="5">
        <f t="shared" si="50"/>
        <v>42.97674418604651</v>
      </c>
      <c r="S809" t="s">
        <v>2036</v>
      </c>
      <c r="T809" t="s">
        <v>2037</v>
      </c>
    </row>
    <row r="810" spans="1:20" ht="17" x14ac:dyDescent="0.2">
      <c r="A810">
        <v>808</v>
      </c>
      <c r="B810" t="s">
        <v>1651</v>
      </c>
      <c r="C810" s="2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 s="7">
        <f t="shared" si="48"/>
        <v>42507.208333333328</v>
      </c>
      <c r="L810">
        <v>1464930000</v>
      </c>
      <c r="M810" s="7">
        <f t="shared" si="51"/>
        <v>42524.208333333328</v>
      </c>
      <c r="N810" t="b">
        <v>0</v>
      </c>
      <c r="O810" t="b">
        <v>0</v>
      </c>
      <c r="P810" t="s">
        <v>17</v>
      </c>
      <c r="Q810" s="4">
        <f t="shared" si="49"/>
        <v>30.44230769230769</v>
      </c>
      <c r="R810" s="5">
        <f t="shared" si="50"/>
        <v>83.315789473684205</v>
      </c>
      <c r="S810" t="s">
        <v>2030</v>
      </c>
      <c r="T810" t="s">
        <v>2031</v>
      </c>
    </row>
    <row r="811" spans="1:20" ht="17" x14ac:dyDescent="0.2">
      <c r="A811">
        <v>809</v>
      </c>
      <c r="B811" t="s">
        <v>1599</v>
      </c>
      <c r="C811" s="2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 s="7">
        <f t="shared" si="48"/>
        <v>41135.208333333336</v>
      </c>
      <c r="L811">
        <v>1345006800</v>
      </c>
      <c r="M811" s="7">
        <f t="shared" si="51"/>
        <v>41136.208333333336</v>
      </c>
      <c r="N811" t="b">
        <v>0</v>
      </c>
      <c r="O811" t="b">
        <v>0</v>
      </c>
      <c r="P811" t="s">
        <v>42</v>
      </c>
      <c r="Q811" s="4">
        <f t="shared" si="49"/>
        <v>62.880681818181813</v>
      </c>
      <c r="R811" s="5">
        <f t="shared" si="50"/>
        <v>42</v>
      </c>
      <c r="S811" t="s">
        <v>2038</v>
      </c>
      <c r="T811" t="s">
        <v>2039</v>
      </c>
    </row>
    <row r="812" spans="1:20" ht="34" x14ac:dyDescent="0.2">
      <c r="A812">
        <v>810</v>
      </c>
      <c r="B812" t="s">
        <v>1654</v>
      </c>
      <c r="C812" s="2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 s="7">
        <f t="shared" si="48"/>
        <v>43067.25</v>
      </c>
      <c r="L812">
        <v>1512712800</v>
      </c>
      <c r="M812" s="7">
        <f t="shared" si="51"/>
        <v>43077.25</v>
      </c>
      <c r="N812" t="b">
        <v>0</v>
      </c>
      <c r="O812" t="b">
        <v>1</v>
      </c>
      <c r="P812" t="s">
        <v>33</v>
      </c>
      <c r="Q812" s="4">
        <f t="shared" si="49"/>
        <v>193.125</v>
      </c>
      <c r="R812" s="5">
        <f t="shared" si="50"/>
        <v>55.927601809954751</v>
      </c>
      <c r="S812" t="s">
        <v>2036</v>
      </c>
      <c r="T812" t="s">
        <v>2037</v>
      </c>
    </row>
    <row r="813" spans="1:20" ht="17" x14ac:dyDescent="0.2">
      <c r="A813">
        <v>811</v>
      </c>
      <c r="B813" t="s">
        <v>1656</v>
      </c>
      <c r="C813" s="2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 s="7">
        <f t="shared" si="48"/>
        <v>42378.25</v>
      </c>
      <c r="L813">
        <v>1452492000</v>
      </c>
      <c r="M813" s="7">
        <f t="shared" si="51"/>
        <v>42380.25</v>
      </c>
      <c r="N813" t="b">
        <v>0</v>
      </c>
      <c r="O813" t="b">
        <v>1</v>
      </c>
      <c r="P813" t="s">
        <v>89</v>
      </c>
      <c r="Q813" s="4">
        <f t="shared" si="49"/>
        <v>77.102702702702715</v>
      </c>
      <c r="R813" s="5">
        <f t="shared" si="50"/>
        <v>105.03681885125184</v>
      </c>
      <c r="S813" t="s">
        <v>2047</v>
      </c>
      <c r="T813" t="s">
        <v>2048</v>
      </c>
    </row>
    <row r="814" spans="1:20" ht="17" x14ac:dyDescent="0.2">
      <c r="A814">
        <v>812</v>
      </c>
      <c r="B814" t="s">
        <v>1658</v>
      </c>
      <c r="C814" s="2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 s="7">
        <f t="shared" si="48"/>
        <v>43206.208333333328</v>
      </c>
      <c r="L814">
        <v>1524286800</v>
      </c>
      <c r="M814" s="7">
        <f t="shared" si="51"/>
        <v>43211.208333333328</v>
      </c>
      <c r="N814" t="b">
        <v>0</v>
      </c>
      <c r="O814" t="b">
        <v>0</v>
      </c>
      <c r="P814" t="s">
        <v>68</v>
      </c>
      <c r="Q814" s="4">
        <f t="shared" si="49"/>
        <v>225.52763819095478</v>
      </c>
      <c r="R814" s="5">
        <f t="shared" si="50"/>
        <v>48</v>
      </c>
      <c r="S814" t="s">
        <v>2044</v>
      </c>
      <c r="T814" t="s">
        <v>2045</v>
      </c>
    </row>
    <row r="815" spans="1:20" ht="17" x14ac:dyDescent="0.2">
      <c r="A815">
        <v>813</v>
      </c>
      <c r="B815" t="s">
        <v>1660</v>
      </c>
      <c r="C815" s="2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 s="7">
        <f t="shared" si="48"/>
        <v>41148.208333333336</v>
      </c>
      <c r="L815">
        <v>1346907600</v>
      </c>
      <c r="M815" s="7">
        <f t="shared" si="51"/>
        <v>41158.208333333336</v>
      </c>
      <c r="N815" t="b">
        <v>0</v>
      </c>
      <c r="O815" t="b">
        <v>0</v>
      </c>
      <c r="P815" t="s">
        <v>89</v>
      </c>
      <c r="Q815" s="4">
        <f t="shared" si="49"/>
        <v>239.40625</v>
      </c>
      <c r="R815" s="5">
        <f t="shared" si="50"/>
        <v>112.66176470588235</v>
      </c>
      <c r="S815" t="s">
        <v>2047</v>
      </c>
      <c r="T815" t="s">
        <v>2048</v>
      </c>
    </row>
    <row r="816" spans="1:20" ht="17" x14ac:dyDescent="0.2">
      <c r="A816">
        <v>814</v>
      </c>
      <c r="B816" t="s">
        <v>1662</v>
      </c>
      <c r="C816" s="2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 s="7">
        <f t="shared" si="48"/>
        <v>42517.208333333328</v>
      </c>
      <c r="L816">
        <v>1464498000</v>
      </c>
      <c r="M816" s="7">
        <f t="shared" si="51"/>
        <v>42519.208333333328</v>
      </c>
      <c r="N816" t="b">
        <v>0</v>
      </c>
      <c r="O816" t="b">
        <v>1</v>
      </c>
      <c r="P816" t="s">
        <v>23</v>
      </c>
      <c r="Q816" s="4">
        <f t="shared" si="49"/>
        <v>92.1875</v>
      </c>
      <c r="R816" s="5">
        <f t="shared" si="50"/>
        <v>81.944444444444443</v>
      </c>
      <c r="S816" t="s">
        <v>2032</v>
      </c>
      <c r="T816" t="s">
        <v>2033</v>
      </c>
    </row>
    <row r="817" spans="1:20" ht="34" x14ac:dyDescent="0.2">
      <c r="A817">
        <v>815</v>
      </c>
      <c r="B817" t="s">
        <v>1664</v>
      </c>
      <c r="C817" s="2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 s="7">
        <f t="shared" si="48"/>
        <v>43068.25</v>
      </c>
      <c r="L817">
        <v>1514181600</v>
      </c>
      <c r="M817" s="7">
        <f t="shared" si="51"/>
        <v>43094.25</v>
      </c>
      <c r="N817" t="b">
        <v>0</v>
      </c>
      <c r="O817" t="b">
        <v>0</v>
      </c>
      <c r="P817" t="s">
        <v>23</v>
      </c>
      <c r="Q817" s="4">
        <f t="shared" si="49"/>
        <v>130.23333333333335</v>
      </c>
      <c r="R817" s="5">
        <f t="shared" si="50"/>
        <v>64.049180327868854</v>
      </c>
      <c r="S817" t="s">
        <v>2032</v>
      </c>
      <c r="T817" t="s">
        <v>2033</v>
      </c>
    </row>
    <row r="818" spans="1:20" ht="34" x14ac:dyDescent="0.2">
      <c r="A818">
        <v>816</v>
      </c>
      <c r="B818" t="s">
        <v>1666</v>
      </c>
      <c r="C818" s="2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 s="7">
        <f t="shared" si="48"/>
        <v>41680.25</v>
      </c>
      <c r="L818">
        <v>1392184800</v>
      </c>
      <c r="M818" s="7">
        <f t="shared" si="51"/>
        <v>41682.25</v>
      </c>
      <c r="N818" t="b">
        <v>1</v>
      </c>
      <c r="O818" t="b">
        <v>1</v>
      </c>
      <c r="P818" t="s">
        <v>33</v>
      </c>
      <c r="Q818" s="4">
        <f t="shared" si="49"/>
        <v>615.21739130434787</v>
      </c>
      <c r="R818" s="5">
        <f t="shared" si="50"/>
        <v>106.39097744360902</v>
      </c>
      <c r="S818" t="s">
        <v>2036</v>
      </c>
      <c r="T818" t="s">
        <v>2037</v>
      </c>
    </row>
    <row r="819" spans="1:20" ht="17" x14ac:dyDescent="0.2">
      <c r="A819">
        <v>817</v>
      </c>
      <c r="B819" t="s">
        <v>1668</v>
      </c>
      <c r="C819" s="2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 s="7">
        <f t="shared" si="48"/>
        <v>43589.208333333328</v>
      </c>
      <c r="L819">
        <v>1559365200</v>
      </c>
      <c r="M819" s="7">
        <f t="shared" si="51"/>
        <v>43617.208333333328</v>
      </c>
      <c r="N819" t="b">
        <v>0</v>
      </c>
      <c r="O819" t="b">
        <v>1</v>
      </c>
      <c r="P819" t="s">
        <v>68</v>
      </c>
      <c r="Q819" s="4">
        <f t="shared" si="49"/>
        <v>368.79532163742692</v>
      </c>
      <c r="R819" s="5">
        <f t="shared" si="50"/>
        <v>76.011249497790274</v>
      </c>
      <c r="S819" t="s">
        <v>2044</v>
      </c>
      <c r="T819" t="s">
        <v>2045</v>
      </c>
    </row>
    <row r="820" spans="1:20" ht="17" x14ac:dyDescent="0.2">
      <c r="A820">
        <v>818</v>
      </c>
      <c r="B820" t="s">
        <v>676</v>
      </c>
      <c r="C820" s="2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 s="7">
        <f t="shared" si="48"/>
        <v>43486.25</v>
      </c>
      <c r="L820">
        <v>1549173600</v>
      </c>
      <c r="M820" s="7">
        <f t="shared" si="51"/>
        <v>43499.25</v>
      </c>
      <c r="N820" t="b">
        <v>0</v>
      </c>
      <c r="O820" t="b">
        <v>1</v>
      </c>
      <c r="P820" t="s">
        <v>33</v>
      </c>
      <c r="Q820" s="4">
        <f t="shared" si="49"/>
        <v>1094.8571428571429</v>
      </c>
      <c r="R820" s="5">
        <f t="shared" si="50"/>
        <v>111.07246376811594</v>
      </c>
      <c r="S820" t="s">
        <v>2036</v>
      </c>
      <c r="T820" t="s">
        <v>2037</v>
      </c>
    </row>
    <row r="821" spans="1:20" ht="34" x14ac:dyDescent="0.2">
      <c r="A821">
        <v>819</v>
      </c>
      <c r="B821" t="s">
        <v>1671</v>
      </c>
      <c r="C821" s="2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 s="7">
        <f t="shared" si="48"/>
        <v>41237.25</v>
      </c>
      <c r="L821">
        <v>1355032800</v>
      </c>
      <c r="M821" s="7">
        <f t="shared" si="51"/>
        <v>41252.25</v>
      </c>
      <c r="N821" t="b">
        <v>1</v>
      </c>
      <c r="O821" t="b">
        <v>0</v>
      </c>
      <c r="P821" t="s">
        <v>89</v>
      </c>
      <c r="Q821" s="4">
        <f t="shared" si="49"/>
        <v>50.662921348314605</v>
      </c>
      <c r="R821" s="5">
        <f t="shared" si="50"/>
        <v>95.936170212765958</v>
      </c>
      <c r="S821" t="s">
        <v>2047</v>
      </c>
      <c r="T821" t="s">
        <v>2048</v>
      </c>
    </row>
    <row r="822" spans="1:20" ht="17" x14ac:dyDescent="0.2">
      <c r="A822">
        <v>820</v>
      </c>
      <c r="B822" t="s">
        <v>1673</v>
      </c>
      <c r="C822" s="2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 s="7">
        <f t="shared" si="48"/>
        <v>43310.208333333328</v>
      </c>
      <c r="L822">
        <v>1533963600</v>
      </c>
      <c r="M822" s="7">
        <f t="shared" si="51"/>
        <v>43323.208333333328</v>
      </c>
      <c r="N822" t="b">
        <v>0</v>
      </c>
      <c r="O822" t="b">
        <v>1</v>
      </c>
      <c r="P822" t="s">
        <v>23</v>
      </c>
      <c r="Q822" s="4">
        <f t="shared" si="49"/>
        <v>800.6</v>
      </c>
      <c r="R822" s="5">
        <f t="shared" si="50"/>
        <v>43.043010752688176</v>
      </c>
      <c r="S822" t="s">
        <v>2032</v>
      </c>
      <c r="T822" t="s">
        <v>2033</v>
      </c>
    </row>
    <row r="823" spans="1:20" ht="17" x14ac:dyDescent="0.2">
      <c r="A823">
        <v>821</v>
      </c>
      <c r="B823" t="s">
        <v>1675</v>
      </c>
      <c r="C823" s="2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 s="7">
        <f t="shared" si="48"/>
        <v>42794.25</v>
      </c>
      <c r="L823">
        <v>1489381200</v>
      </c>
      <c r="M823" s="7">
        <f t="shared" si="51"/>
        <v>42807.208333333328</v>
      </c>
      <c r="N823" t="b">
        <v>0</v>
      </c>
      <c r="O823" t="b">
        <v>0</v>
      </c>
      <c r="P823" t="s">
        <v>42</v>
      </c>
      <c r="Q823" s="4">
        <f t="shared" si="49"/>
        <v>291.28571428571428</v>
      </c>
      <c r="R823" s="5">
        <f t="shared" si="50"/>
        <v>67.966666666666669</v>
      </c>
      <c r="S823" t="s">
        <v>2038</v>
      </c>
      <c r="T823" t="s">
        <v>2039</v>
      </c>
    </row>
    <row r="824" spans="1:20" ht="17" x14ac:dyDescent="0.2">
      <c r="A824">
        <v>822</v>
      </c>
      <c r="B824" t="s">
        <v>1677</v>
      </c>
      <c r="C824" s="2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 s="7">
        <f t="shared" si="48"/>
        <v>41698.25</v>
      </c>
      <c r="L824">
        <v>1395032400</v>
      </c>
      <c r="M824" s="7">
        <f t="shared" si="51"/>
        <v>41715.208333333336</v>
      </c>
      <c r="N824" t="b">
        <v>0</v>
      </c>
      <c r="O824" t="b">
        <v>0</v>
      </c>
      <c r="P824" t="s">
        <v>23</v>
      </c>
      <c r="Q824" s="4">
        <f t="shared" si="49"/>
        <v>349.9666666666667</v>
      </c>
      <c r="R824" s="5">
        <f t="shared" si="50"/>
        <v>89.991428571428571</v>
      </c>
      <c r="S824" t="s">
        <v>2032</v>
      </c>
      <c r="T824" t="s">
        <v>2033</v>
      </c>
    </row>
    <row r="825" spans="1:20" ht="34" x14ac:dyDescent="0.2">
      <c r="A825">
        <v>823</v>
      </c>
      <c r="B825" t="s">
        <v>1679</v>
      </c>
      <c r="C825" s="2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 s="7">
        <f t="shared" si="48"/>
        <v>41892.208333333336</v>
      </c>
      <c r="L825">
        <v>1412485200</v>
      </c>
      <c r="M825" s="7">
        <f t="shared" si="51"/>
        <v>41917.208333333336</v>
      </c>
      <c r="N825" t="b">
        <v>1</v>
      </c>
      <c r="O825" t="b">
        <v>1</v>
      </c>
      <c r="P825" t="s">
        <v>23</v>
      </c>
      <c r="Q825" s="4">
        <f t="shared" si="49"/>
        <v>357.07317073170731</v>
      </c>
      <c r="R825" s="5">
        <f t="shared" si="50"/>
        <v>58.095238095238095</v>
      </c>
      <c r="S825" t="s">
        <v>2032</v>
      </c>
      <c r="T825" t="s">
        <v>2033</v>
      </c>
    </row>
    <row r="826" spans="1:20" ht="17" x14ac:dyDescent="0.2">
      <c r="A826">
        <v>824</v>
      </c>
      <c r="B826" t="s">
        <v>1681</v>
      </c>
      <c r="C826" s="2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 s="7">
        <f t="shared" si="48"/>
        <v>40348.208333333336</v>
      </c>
      <c r="L826">
        <v>1279688400</v>
      </c>
      <c r="M826" s="7">
        <f t="shared" si="51"/>
        <v>40380.208333333336</v>
      </c>
      <c r="N826" t="b">
        <v>0</v>
      </c>
      <c r="O826" t="b">
        <v>1</v>
      </c>
      <c r="P826" t="s">
        <v>68</v>
      </c>
      <c r="Q826" s="4">
        <f t="shared" si="49"/>
        <v>126.48941176470588</v>
      </c>
      <c r="R826" s="5">
        <f t="shared" si="50"/>
        <v>83.996875000000003</v>
      </c>
      <c r="S826" t="s">
        <v>2044</v>
      </c>
      <c r="T826" t="s">
        <v>2045</v>
      </c>
    </row>
    <row r="827" spans="1:20" ht="17" x14ac:dyDescent="0.2">
      <c r="A827">
        <v>825</v>
      </c>
      <c r="B827" t="s">
        <v>1683</v>
      </c>
      <c r="C827" s="2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 s="7">
        <f t="shared" si="48"/>
        <v>42941.208333333328</v>
      </c>
      <c r="L827">
        <v>1501995600</v>
      </c>
      <c r="M827" s="7">
        <f t="shared" si="51"/>
        <v>42953.208333333328</v>
      </c>
      <c r="N827" t="b">
        <v>0</v>
      </c>
      <c r="O827" t="b">
        <v>0</v>
      </c>
      <c r="P827" t="s">
        <v>100</v>
      </c>
      <c r="Q827" s="4">
        <f t="shared" si="49"/>
        <v>387.5</v>
      </c>
      <c r="R827" s="5">
        <f t="shared" si="50"/>
        <v>88.853503184713375</v>
      </c>
      <c r="S827" t="s">
        <v>2038</v>
      </c>
      <c r="T827" t="s">
        <v>2049</v>
      </c>
    </row>
    <row r="828" spans="1:20" ht="34" x14ac:dyDescent="0.2">
      <c r="A828">
        <v>826</v>
      </c>
      <c r="B828" t="s">
        <v>1685</v>
      </c>
      <c r="C828" s="2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 s="7">
        <f t="shared" si="48"/>
        <v>40525.25</v>
      </c>
      <c r="L828">
        <v>1294639200</v>
      </c>
      <c r="M828" s="7">
        <f t="shared" si="51"/>
        <v>40553.25</v>
      </c>
      <c r="N828" t="b">
        <v>0</v>
      </c>
      <c r="O828" t="b">
        <v>1</v>
      </c>
      <c r="P828" t="s">
        <v>33</v>
      </c>
      <c r="Q828" s="4">
        <f t="shared" si="49"/>
        <v>457.03571428571428</v>
      </c>
      <c r="R828" s="5">
        <f t="shared" si="50"/>
        <v>65.963917525773198</v>
      </c>
      <c r="S828" t="s">
        <v>2036</v>
      </c>
      <c r="T828" t="s">
        <v>2037</v>
      </c>
    </row>
    <row r="829" spans="1:20" ht="34" x14ac:dyDescent="0.2">
      <c r="A829">
        <v>827</v>
      </c>
      <c r="B829" t="s">
        <v>1687</v>
      </c>
      <c r="C829" s="2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 s="7">
        <f t="shared" si="48"/>
        <v>40666.208333333336</v>
      </c>
      <c r="L829">
        <v>1305435600</v>
      </c>
      <c r="M829" s="7">
        <f t="shared" si="51"/>
        <v>40678.208333333336</v>
      </c>
      <c r="N829" t="b">
        <v>0</v>
      </c>
      <c r="O829" t="b">
        <v>1</v>
      </c>
      <c r="P829" t="s">
        <v>53</v>
      </c>
      <c r="Q829" s="4">
        <f t="shared" si="49"/>
        <v>266.69565217391306</v>
      </c>
      <c r="R829" s="5">
        <f t="shared" si="50"/>
        <v>74.804878048780495</v>
      </c>
      <c r="S829" t="s">
        <v>2038</v>
      </c>
      <c r="T829" t="s">
        <v>2041</v>
      </c>
    </row>
    <row r="830" spans="1:20" ht="34" x14ac:dyDescent="0.2">
      <c r="A830">
        <v>828</v>
      </c>
      <c r="B830" t="s">
        <v>1689</v>
      </c>
      <c r="C830" s="2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 s="7">
        <f t="shared" si="48"/>
        <v>43340.208333333328</v>
      </c>
      <c r="L830">
        <v>1537592400</v>
      </c>
      <c r="M830" s="7">
        <f t="shared" si="51"/>
        <v>43365.208333333328</v>
      </c>
      <c r="N830" t="b">
        <v>0</v>
      </c>
      <c r="O830" t="b">
        <v>0</v>
      </c>
      <c r="P830" t="s">
        <v>33</v>
      </c>
      <c r="Q830" s="4">
        <f t="shared" si="49"/>
        <v>69</v>
      </c>
      <c r="R830" s="5">
        <f t="shared" si="50"/>
        <v>69.98571428571428</v>
      </c>
      <c r="S830" t="s">
        <v>2036</v>
      </c>
      <c r="T830" t="s">
        <v>2037</v>
      </c>
    </row>
    <row r="831" spans="1:20" ht="17" x14ac:dyDescent="0.2">
      <c r="A831">
        <v>829</v>
      </c>
      <c r="B831" t="s">
        <v>1691</v>
      </c>
      <c r="C831" s="2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 s="7">
        <f t="shared" si="48"/>
        <v>42164.208333333328</v>
      </c>
      <c r="L831">
        <v>1435122000</v>
      </c>
      <c r="M831" s="7">
        <f t="shared" si="51"/>
        <v>42179.208333333328</v>
      </c>
      <c r="N831" t="b">
        <v>0</v>
      </c>
      <c r="O831" t="b">
        <v>0</v>
      </c>
      <c r="P831" t="s">
        <v>33</v>
      </c>
      <c r="Q831" s="4">
        <f t="shared" si="49"/>
        <v>51.34375</v>
      </c>
      <c r="R831" s="5">
        <f t="shared" si="50"/>
        <v>32.006493506493506</v>
      </c>
      <c r="S831" t="s">
        <v>2036</v>
      </c>
      <c r="T831" t="s">
        <v>2037</v>
      </c>
    </row>
    <row r="832" spans="1:20" ht="34" x14ac:dyDescent="0.2">
      <c r="A832">
        <v>830</v>
      </c>
      <c r="B832" t="s">
        <v>1693</v>
      </c>
      <c r="C832" s="2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 s="7">
        <f t="shared" si="48"/>
        <v>43103.25</v>
      </c>
      <c r="L832">
        <v>1520056800</v>
      </c>
      <c r="M832" s="7">
        <f t="shared" si="51"/>
        <v>43162.25</v>
      </c>
      <c r="N832" t="b">
        <v>0</v>
      </c>
      <c r="O832" t="b">
        <v>0</v>
      </c>
      <c r="P832" t="s">
        <v>33</v>
      </c>
      <c r="Q832" s="4">
        <f t="shared" si="49"/>
        <v>1.1710526315789473</v>
      </c>
      <c r="R832" s="5">
        <f t="shared" si="50"/>
        <v>64.727272727272734</v>
      </c>
      <c r="S832" t="s">
        <v>2036</v>
      </c>
      <c r="T832" t="s">
        <v>2037</v>
      </c>
    </row>
    <row r="833" spans="1:20" ht="34" x14ac:dyDescent="0.2">
      <c r="A833">
        <v>831</v>
      </c>
      <c r="B833" t="s">
        <v>1695</v>
      </c>
      <c r="C833" s="2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 s="7">
        <f t="shared" si="48"/>
        <v>40994.208333333336</v>
      </c>
      <c r="L833">
        <v>1335675600</v>
      </c>
      <c r="M833" s="7">
        <f t="shared" si="51"/>
        <v>41028.208333333336</v>
      </c>
      <c r="N833" t="b">
        <v>0</v>
      </c>
      <c r="O833" t="b">
        <v>0</v>
      </c>
      <c r="P833" t="s">
        <v>122</v>
      </c>
      <c r="Q833" s="4">
        <f t="shared" si="49"/>
        <v>108.97734294541709</v>
      </c>
      <c r="R833" s="5">
        <f t="shared" si="50"/>
        <v>24.998110087408456</v>
      </c>
      <c r="S833" t="s">
        <v>2051</v>
      </c>
      <c r="T833" t="s">
        <v>2052</v>
      </c>
    </row>
    <row r="834" spans="1:20" ht="17" x14ac:dyDescent="0.2">
      <c r="A834">
        <v>832</v>
      </c>
      <c r="B834" t="s">
        <v>1697</v>
      </c>
      <c r="C834" s="2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 s="7">
        <f t="shared" si="48"/>
        <v>42299.208333333328</v>
      </c>
      <c r="L834">
        <v>1448431200</v>
      </c>
      <c r="M834" s="7">
        <f t="shared" si="51"/>
        <v>42333.25</v>
      </c>
      <c r="N834" t="b">
        <v>1</v>
      </c>
      <c r="O834" t="b">
        <v>0</v>
      </c>
      <c r="P834" t="s">
        <v>206</v>
      </c>
      <c r="Q834" s="4">
        <f t="shared" si="49"/>
        <v>315.17592592592592</v>
      </c>
      <c r="R834" s="5">
        <f t="shared" si="50"/>
        <v>104.97764070932922</v>
      </c>
      <c r="S834" t="s">
        <v>2044</v>
      </c>
      <c r="T834" t="s">
        <v>2056</v>
      </c>
    </row>
    <row r="835" spans="1:20" ht="17" x14ac:dyDescent="0.2">
      <c r="A835">
        <v>833</v>
      </c>
      <c r="B835" t="s">
        <v>1699</v>
      </c>
      <c r="C835" s="2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 s="7">
        <f t="shared" ref="K835:K898" si="52">(((J835/60)/60)/24)+DATE(1970,1,1)</f>
        <v>40588.25</v>
      </c>
      <c r="L835">
        <v>1298613600</v>
      </c>
      <c r="M835" s="7">
        <f t="shared" si="51"/>
        <v>40599.25</v>
      </c>
      <c r="N835" t="b">
        <v>0</v>
      </c>
      <c r="O835" t="b">
        <v>0</v>
      </c>
      <c r="P835" t="s">
        <v>206</v>
      </c>
      <c r="Q835" s="4">
        <f t="shared" ref="Q835:Q898" si="53">(E835/D835)*100</f>
        <v>157.69117647058823</v>
      </c>
      <c r="R835" s="5">
        <f t="shared" ref="R835:R898" si="54">IFERROR(E835/G835, 0)</f>
        <v>64.987878787878785</v>
      </c>
      <c r="S835" t="s">
        <v>2044</v>
      </c>
      <c r="T835" t="s">
        <v>2056</v>
      </c>
    </row>
    <row r="836" spans="1:20" ht="17" x14ac:dyDescent="0.2">
      <c r="A836">
        <v>834</v>
      </c>
      <c r="B836" t="s">
        <v>1701</v>
      </c>
      <c r="C836" s="2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 s="7">
        <f t="shared" si="52"/>
        <v>41448.208333333336</v>
      </c>
      <c r="L836">
        <v>1372482000</v>
      </c>
      <c r="M836" s="7">
        <f t="shared" ref="M836:M899" si="55">(((L836/60)/60)/24)+DATE(1970,1,1)</f>
        <v>41454.208333333336</v>
      </c>
      <c r="N836" t="b">
        <v>0</v>
      </c>
      <c r="O836" t="b">
        <v>0</v>
      </c>
      <c r="P836" t="s">
        <v>33</v>
      </c>
      <c r="Q836" s="4">
        <f t="shared" si="53"/>
        <v>153.8082191780822</v>
      </c>
      <c r="R836" s="5">
        <f t="shared" si="54"/>
        <v>94.352941176470594</v>
      </c>
      <c r="S836" t="s">
        <v>2036</v>
      </c>
      <c r="T836" t="s">
        <v>2037</v>
      </c>
    </row>
    <row r="837" spans="1:20" ht="17" x14ac:dyDescent="0.2">
      <c r="A837">
        <v>835</v>
      </c>
      <c r="B837" t="s">
        <v>1703</v>
      </c>
      <c r="C837" s="2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 s="7">
        <f t="shared" si="52"/>
        <v>42063.25</v>
      </c>
      <c r="L837">
        <v>1425621600</v>
      </c>
      <c r="M837" s="7">
        <f t="shared" si="55"/>
        <v>42069.25</v>
      </c>
      <c r="N837" t="b">
        <v>0</v>
      </c>
      <c r="O837" t="b">
        <v>0</v>
      </c>
      <c r="P837" t="s">
        <v>28</v>
      </c>
      <c r="Q837" s="4">
        <f t="shared" si="53"/>
        <v>89.738979118329468</v>
      </c>
      <c r="R837" s="5">
        <f t="shared" si="54"/>
        <v>44.001706484641637</v>
      </c>
      <c r="S837" t="s">
        <v>2034</v>
      </c>
      <c r="T837" t="s">
        <v>2035</v>
      </c>
    </row>
    <row r="838" spans="1:20" ht="17" x14ac:dyDescent="0.2">
      <c r="A838">
        <v>836</v>
      </c>
      <c r="B838" t="s">
        <v>1705</v>
      </c>
      <c r="C838" s="2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 s="7">
        <f t="shared" si="52"/>
        <v>40214.25</v>
      </c>
      <c r="L838">
        <v>1266300000</v>
      </c>
      <c r="M838" s="7">
        <f t="shared" si="55"/>
        <v>40225.25</v>
      </c>
      <c r="N838" t="b">
        <v>0</v>
      </c>
      <c r="O838" t="b">
        <v>0</v>
      </c>
      <c r="P838" t="s">
        <v>60</v>
      </c>
      <c r="Q838" s="4">
        <f t="shared" si="53"/>
        <v>75.135802469135797</v>
      </c>
      <c r="R838" s="5">
        <f t="shared" si="54"/>
        <v>64.744680851063833</v>
      </c>
      <c r="S838" t="s">
        <v>2032</v>
      </c>
      <c r="T838" t="s">
        <v>2042</v>
      </c>
    </row>
    <row r="839" spans="1:20" ht="17" x14ac:dyDescent="0.2">
      <c r="A839">
        <v>837</v>
      </c>
      <c r="B839" t="s">
        <v>1707</v>
      </c>
      <c r="C839" s="2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 s="7">
        <f t="shared" si="52"/>
        <v>40629.208333333336</v>
      </c>
      <c r="L839">
        <v>1305867600</v>
      </c>
      <c r="M839" s="7">
        <f t="shared" si="55"/>
        <v>40683.208333333336</v>
      </c>
      <c r="N839" t="b">
        <v>0</v>
      </c>
      <c r="O839" t="b">
        <v>0</v>
      </c>
      <c r="P839" t="s">
        <v>159</v>
      </c>
      <c r="Q839" s="4">
        <f t="shared" si="53"/>
        <v>852.88135593220341</v>
      </c>
      <c r="R839" s="5">
        <f t="shared" si="54"/>
        <v>84.00667779632721</v>
      </c>
      <c r="S839" t="s">
        <v>2032</v>
      </c>
      <c r="T839" t="s">
        <v>2055</v>
      </c>
    </row>
    <row r="840" spans="1:20" ht="17" x14ac:dyDescent="0.2">
      <c r="A840">
        <v>838</v>
      </c>
      <c r="B840" t="s">
        <v>1709</v>
      </c>
      <c r="C840" s="2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 s="7">
        <f t="shared" si="52"/>
        <v>43370.208333333328</v>
      </c>
      <c r="L840">
        <v>1538802000</v>
      </c>
      <c r="M840" s="7">
        <f t="shared" si="55"/>
        <v>43379.208333333328</v>
      </c>
      <c r="N840" t="b">
        <v>0</v>
      </c>
      <c r="O840" t="b">
        <v>0</v>
      </c>
      <c r="P840" t="s">
        <v>33</v>
      </c>
      <c r="Q840" s="4">
        <f t="shared" si="53"/>
        <v>138.90625</v>
      </c>
      <c r="R840" s="5">
        <f t="shared" si="54"/>
        <v>34.061302681992338</v>
      </c>
      <c r="S840" t="s">
        <v>2036</v>
      </c>
      <c r="T840" t="s">
        <v>2037</v>
      </c>
    </row>
    <row r="841" spans="1:20" ht="17" x14ac:dyDescent="0.2">
      <c r="A841">
        <v>839</v>
      </c>
      <c r="B841" t="s">
        <v>1711</v>
      </c>
      <c r="C841" s="2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 s="7">
        <f t="shared" si="52"/>
        <v>41715.208333333336</v>
      </c>
      <c r="L841">
        <v>1398920400</v>
      </c>
      <c r="M841" s="7">
        <f t="shared" si="55"/>
        <v>41760.208333333336</v>
      </c>
      <c r="N841" t="b">
        <v>0</v>
      </c>
      <c r="O841" t="b">
        <v>1</v>
      </c>
      <c r="P841" t="s">
        <v>42</v>
      </c>
      <c r="Q841" s="4">
        <f t="shared" si="53"/>
        <v>190.18181818181819</v>
      </c>
      <c r="R841" s="5">
        <f t="shared" si="54"/>
        <v>93.273885350318466</v>
      </c>
      <c r="S841" t="s">
        <v>2038</v>
      </c>
      <c r="T841" t="s">
        <v>2039</v>
      </c>
    </row>
    <row r="842" spans="1:20" ht="17" x14ac:dyDescent="0.2">
      <c r="A842">
        <v>840</v>
      </c>
      <c r="B842" t="s">
        <v>1713</v>
      </c>
      <c r="C842" s="2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 s="7">
        <f t="shared" si="52"/>
        <v>41836.208333333336</v>
      </c>
      <c r="L842">
        <v>1405659600</v>
      </c>
      <c r="M842" s="7">
        <f t="shared" si="55"/>
        <v>41838.208333333336</v>
      </c>
      <c r="N842" t="b">
        <v>0</v>
      </c>
      <c r="O842" t="b">
        <v>1</v>
      </c>
      <c r="P842" t="s">
        <v>33</v>
      </c>
      <c r="Q842" s="4">
        <f t="shared" si="53"/>
        <v>100.24333619948409</v>
      </c>
      <c r="R842" s="5">
        <f t="shared" si="54"/>
        <v>32.998301726577978</v>
      </c>
      <c r="S842" t="s">
        <v>2036</v>
      </c>
      <c r="T842" t="s">
        <v>2037</v>
      </c>
    </row>
    <row r="843" spans="1:20" ht="17" x14ac:dyDescent="0.2">
      <c r="A843">
        <v>841</v>
      </c>
      <c r="B843" t="s">
        <v>1715</v>
      </c>
      <c r="C843" s="2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 s="7">
        <f t="shared" si="52"/>
        <v>42419.25</v>
      </c>
      <c r="L843">
        <v>1457244000</v>
      </c>
      <c r="M843" s="7">
        <f t="shared" si="55"/>
        <v>42435.25</v>
      </c>
      <c r="N843" t="b">
        <v>0</v>
      </c>
      <c r="O843" t="b">
        <v>0</v>
      </c>
      <c r="P843" t="s">
        <v>28</v>
      </c>
      <c r="Q843" s="4">
        <f t="shared" si="53"/>
        <v>142.75824175824175</v>
      </c>
      <c r="R843" s="5">
        <f t="shared" si="54"/>
        <v>83.812903225806451</v>
      </c>
      <c r="S843" t="s">
        <v>2034</v>
      </c>
      <c r="T843" t="s">
        <v>2035</v>
      </c>
    </row>
    <row r="844" spans="1:20" ht="34" x14ac:dyDescent="0.2">
      <c r="A844">
        <v>842</v>
      </c>
      <c r="B844" t="s">
        <v>1717</v>
      </c>
      <c r="C844" s="2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 s="7">
        <f t="shared" si="52"/>
        <v>43266.208333333328</v>
      </c>
      <c r="L844">
        <v>1529298000</v>
      </c>
      <c r="M844" s="7">
        <f t="shared" si="55"/>
        <v>43269.208333333328</v>
      </c>
      <c r="N844" t="b">
        <v>0</v>
      </c>
      <c r="O844" t="b">
        <v>0</v>
      </c>
      <c r="P844" t="s">
        <v>65</v>
      </c>
      <c r="Q844" s="4">
        <f t="shared" si="53"/>
        <v>563.13333333333333</v>
      </c>
      <c r="R844" s="5">
        <f t="shared" si="54"/>
        <v>63.992424242424242</v>
      </c>
      <c r="S844" t="s">
        <v>2034</v>
      </c>
      <c r="T844" t="s">
        <v>2043</v>
      </c>
    </row>
    <row r="845" spans="1:20" ht="34" x14ac:dyDescent="0.2">
      <c r="A845">
        <v>843</v>
      </c>
      <c r="B845" t="s">
        <v>1719</v>
      </c>
      <c r="C845" s="2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 s="7">
        <f t="shared" si="52"/>
        <v>43338.208333333328</v>
      </c>
      <c r="L845">
        <v>1535778000</v>
      </c>
      <c r="M845" s="7">
        <f t="shared" si="55"/>
        <v>43344.208333333328</v>
      </c>
      <c r="N845" t="b">
        <v>0</v>
      </c>
      <c r="O845" t="b">
        <v>0</v>
      </c>
      <c r="P845" t="s">
        <v>122</v>
      </c>
      <c r="Q845" s="4">
        <f t="shared" si="53"/>
        <v>30.715909090909086</v>
      </c>
      <c r="R845" s="5">
        <f t="shared" si="54"/>
        <v>81.909090909090907</v>
      </c>
      <c r="S845" t="s">
        <v>2051</v>
      </c>
      <c r="T845" t="s">
        <v>2052</v>
      </c>
    </row>
    <row r="846" spans="1:20" ht="17" x14ac:dyDescent="0.2">
      <c r="A846">
        <v>844</v>
      </c>
      <c r="B846" t="s">
        <v>1721</v>
      </c>
      <c r="C846" s="2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 s="7">
        <f t="shared" si="52"/>
        <v>40930.25</v>
      </c>
      <c r="L846">
        <v>1327471200</v>
      </c>
      <c r="M846" s="7">
        <f t="shared" si="55"/>
        <v>40933.25</v>
      </c>
      <c r="N846" t="b">
        <v>0</v>
      </c>
      <c r="O846" t="b">
        <v>0</v>
      </c>
      <c r="P846" t="s">
        <v>42</v>
      </c>
      <c r="Q846" s="4">
        <f t="shared" si="53"/>
        <v>99.39772727272728</v>
      </c>
      <c r="R846" s="5">
        <f t="shared" si="54"/>
        <v>93.053191489361708</v>
      </c>
      <c r="S846" t="s">
        <v>2038</v>
      </c>
      <c r="T846" t="s">
        <v>2039</v>
      </c>
    </row>
    <row r="847" spans="1:20" ht="17" x14ac:dyDescent="0.2">
      <c r="A847">
        <v>845</v>
      </c>
      <c r="B847" t="s">
        <v>1723</v>
      </c>
      <c r="C847" s="2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 s="7">
        <f t="shared" si="52"/>
        <v>43235.208333333328</v>
      </c>
      <c r="L847">
        <v>1529557200</v>
      </c>
      <c r="M847" s="7">
        <f t="shared" si="55"/>
        <v>43272.208333333328</v>
      </c>
      <c r="N847" t="b">
        <v>0</v>
      </c>
      <c r="O847" t="b">
        <v>0</v>
      </c>
      <c r="P847" t="s">
        <v>28</v>
      </c>
      <c r="Q847" s="4">
        <f t="shared" si="53"/>
        <v>197.54935622317598</v>
      </c>
      <c r="R847" s="5">
        <f t="shared" si="54"/>
        <v>101.98449039881831</v>
      </c>
      <c r="S847" t="s">
        <v>2034</v>
      </c>
      <c r="T847" t="s">
        <v>2035</v>
      </c>
    </row>
    <row r="848" spans="1:20" ht="17" x14ac:dyDescent="0.2">
      <c r="A848">
        <v>846</v>
      </c>
      <c r="B848" t="s">
        <v>1725</v>
      </c>
      <c r="C848" s="2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 s="7">
        <f t="shared" si="52"/>
        <v>43302.208333333328</v>
      </c>
      <c r="L848">
        <v>1535259600</v>
      </c>
      <c r="M848" s="7">
        <f t="shared" si="55"/>
        <v>43338.208333333328</v>
      </c>
      <c r="N848" t="b">
        <v>1</v>
      </c>
      <c r="O848" t="b">
        <v>1</v>
      </c>
      <c r="P848" t="s">
        <v>28</v>
      </c>
      <c r="Q848" s="4">
        <f t="shared" si="53"/>
        <v>508.5</v>
      </c>
      <c r="R848" s="5">
        <f t="shared" si="54"/>
        <v>105.9375</v>
      </c>
      <c r="S848" t="s">
        <v>2034</v>
      </c>
      <c r="T848" t="s">
        <v>2035</v>
      </c>
    </row>
    <row r="849" spans="1:20" ht="17" x14ac:dyDescent="0.2">
      <c r="A849">
        <v>847</v>
      </c>
      <c r="B849" t="s">
        <v>1727</v>
      </c>
      <c r="C849" s="2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 s="7">
        <f t="shared" si="52"/>
        <v>43107.25</v>
      </c>
      <c r="L849">
        <v>1515564000</v>
      </c>
      <c r="M849" s="7">
        <f t="shared" si="55"/>
        <v>43110.25</v>
      </c>
      <c r="N849" t="b">
        <v>0</v>
      </c>
      <c r="O849" t="b">
        <v>0</v>
      </c>
      <c r="P849" t="s">
        <v>17</v>
      </c>
      <c r="Q849" s="4">
        <f t="shared" si="53"/>
        <v>237.74468085106383</v>
      </c>
      <c r="R849" s="5">
        <f t="shared" si="54"/>
        <v>101.58181818181818</v>
      </c>
      <c r="S849" t="s">
        <v>2030</v>
      </c>
      <c r="T849" t="s">
        <v>2031</v>
      </c>
    </row>
    <row r="850" spans="1:20" ht="17" x14ac:dyDescent="0.2">
      <c r="A850">
        <v>848</v>
      </c>
      <c r="B850" t="s">
        <v>1729</v>
      </c>
      <c r="C850" s="2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 s="7">
        <f t="shared" si="52"/>
        <v>40341.208333333336</v>
      </c>
      <c r="L850">
        <v>1277096400</v>
      </c>
      <c r="M850" s="7">
        <f t="shared" si="55"/>
        <v>40350.208333333336</v>
      </c>
      <c r="N850" t="b">
        <v>0</v>
      </c>
      <c r="O850" t="b">
        <v>0</v>
      </c>
      <c r="P850" t="s">
        <v>53</v>
      </c>
      <c r="Q850" s="4">
        <f t="shared" si="53"/>
        <v>338.46875</v>
      </c>
      <c r="R850" s="5">
        <f t="shared" si="54"/>
        <v>62.970930232558139</v>
      </c>
      <c r="S850" t="s">
        <v>2038</v>
      </c>
      <c r="T850" t="s">
        <v>2041</v>
      </c>
    </row>
    <row r="851" spans="1:20" ht="17" x14ac:dyDescent="0.2">
      <c r="A851">
        <v>849</v>
      </c>
      <c r="B851" t="s">
        <v>1731</v>
      </c>
      <c r="C851" s="2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 s="7">
        <f t="shared" si="52"/>
        <v>40948.25</v>
      </c>
      <c r="L851">
        <v>1329026400</v>
      </c>
      <c r="M851" s="7">
        <f t="shared" si="55"/>
        <v>40951.25</v>
      </c>
      <c r="N851" t="b">
        <v>0</v>
      </c>
      <c r="O851" t="b">
        <v>1</v>
      </c>
      <c r="P851" t="s">
        <v>60</v>
      </c>
      <c r="Q851" s="4">
        <f t="shared" si="53"/>
        <v>133.08955223880596</v>
      </c>
      <c r="R851" s="5">
        <f t="shared" si="54"/>
        <v>29.045602605863191</v>
      </c>
      <c r="S851" t="s">
        <v>2032</v>
      </c>
      <c r="T851" t="s">
        <v>2042</v>
      </c>
    </row>
    <row r="852" spans="1:20" ht="34" x14ac:dyDescent="0.2">
      <c r="A852">
        <v>850</v>
      </c>
      <c r="B852" t="s">
        <v>1733</v>
      </c>
      <c r="C852" s="2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 s="7">
        <f t="shared" si="52"/>
        <v>40866.25</v>
      </c>
      <c r="L852">
        <v>1322978400</v>
      </c>
      <c r="M852" s="7">
        <f t="shared" si="55"/>
        <v>40881.25</v>
      </c>
      <c r="N852" t="b">
        <v>1</v>
      </c>
      <c r="O852" t="b">
        <v>0</v>
      </c>
      <c r="P852" t="s">
        <v>23</v>
      </c>
      <c r="Q852" s="4">
        <f t="shared" si="53"/>
        <v>1</v>
      </c>
      <c r="R852" s="5">
        <f t="shared" si="54"/>
        <v>1</v>
      </c>
      <c r="S852" t="s">
        <v>2032</v>
      </c>
      <c r="T852" t="s">
        <v>2033</v>
      </c>
    </row>
    <row r="853" spans="1:20" ht="34" x14ac:dyDescent="0.2">
      <c r="A853">
        <v>851</v>
      </c>
      <c r="B853" t="s">
        <v>1735</v>
      </c>
      <c r="C853" s="2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 s="7">
        <f t="shared" si="52"/>
        <v>41031.208333333336</v>
      </c>
      <c r="L853">
        <v>1338786000</v>
      </c>
      <c r="M853" s="7">
        <f t="shared" si="55"/>
        <v>41064.208333333336</v>
      </c>
      <c r="N853" t="b">
        <v>0</v>
      </c>
      <c r="O853" t="b">
        <v>0</v>
      </c>
      <c r="P853" t="s">
        <v>50</v>
      </c>
      <c r="Q853" s="4">
        <f t="shared" si="53"/>
        <v>207.79999999999998</v>
      </c>
      <c r="R853" s="5">
        <f t="shared" si="54"/>
        <v>77.924999999999997</v>
      </c>
      <c r="S853" t="s">
        <v>2032</v>
      </c>
      <c r="T853" t="s">
        <v>2040</v>
      </c>
    </row>
    <row r="854" spans="1:20" ht="34" x14ac:dyDescent="0.2">
      <c r="A854">
        <v>852</v>
      </c>
      <c r="B854" t="s">
        <v>1737</v>
      </c>
      <c r="C854" s="2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 s="7">
        <f t="shared" si="52"/>
        <v>40740.208333333336</v>
      </c>
      <c r="L854">
        <v>1311656400</v>
      </c>
      <c r="M854" s="7">
        <f t="shared" si="55"/>
        <v>40750.208333333336</v>
      </c>
      <c r="N854" t="b">
        <v>0</v>
      </c>
      <c r="O854" t="b">
        <v>1</v>
      </c>
      <c r="P854" t="s">
        <v>89</v>
      </c>
      <c r="Q854" s="4">
        <f t="shared" si="53"/>
        <v>51.122448979591837</v>
      </c>
      <c r="R854" s="5">
        <f t="shared" si="54"/>
        <v>80.806451612903231</v>
      </c>
      <c r="S854" t="s">
        <v>2047</v>
      </c>
      <c r="T854" t="s">
        <v>2048</v>
      </c>
    </row>
    <row r="855" spans="1:20" ht="17" x14ac:dyDescent="0.2">
      <c r="A855">
        <v>853</v>
      </c>
      <c r="B855" t="s">
        <v>1739</v>
      </c>
      <c r="C855" s="2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 s="7">
        <f t="shared" si="52"/>
        <v>40714.208333333336</v>
      </c>
      <c r="L855">
        <v>1308978000</v>
      </c>
      <c r="M855" s="7">
        <f t="shared" si="55"/>
        <v>40719.208333333336</v>
      </c>
      <c r="N855" t="b">
        <v>0</v>
      </c>
      <c r="O855" t="b">
        <v>1</v>
      </c>
      <c r="P855" t="s">
        <v>60</v>
      </c>
      <c r="Q855" s="4">
        <f t="shared" si="53"/>
        <v>652.05847953216369</v>
      </c>
      <c r="R855" s="5">
        <f t="shared" si="54"/>
        <v>76.006816632583508</v>
      </c>
      <c r="S855" t="s">
        <v>2032</v>
      </c>
      <c r="T855" t="s">
        <v>2042</v>
      </c>
    </row>
    <row r="856" spans="1:20" ht="34" x14ac:dyDescent="0.2">
      <c r="A856">
        <v>854</v>
      </c>
      <c r="B856" t="s">
        <v>1741</v>
      </c>
      <c r="C856" s="2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 s="7">
        <f t="shared" si="52"/>
        <v>43787.25</v>
      </c>
      <c r="L856">
        <v>1576389600</v>
      </c>
      <c r="M856" s="7">
        <f t="shared" si="55"/>
        <v>43814.25</v>
      </c>
      <c r="N856" t="b">
        <v>0</v>
      </c>
      <c r="O856" t="b">
        <v>0</v>
      </c>
      <c r="P856" t="s">
        <v>119</v>
      </c>
      <c r="Q856" s="4">
        <f t="shared" si="53"/>
        <v>113.63099415204678</v>
      </c>
      <c r="R856" s="5">
        <f t="shared" si="54"/>
        <v>72.993613824192337</v>
      </c>
      <c r="S856" t="s">
        <v>2044</v>
      </c>
      <c r="T856" t="s">
        <v>2050</v>
      </c>
    </row>
    <row r="857" spans="1:20" ht="17" x14ac:dyDescent="0.2">
      <c r="A857">
        <v>855</v>
      </c>
      <c r="B857" t="s">
        <v>1743</v>
      </c>
      <c r="C857" s="2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 s="7">
        <f t="shared" si="52"/>
        <v>40712.208333333336</v>
      </c>
      <c r="L857">
        <v>1311051600</v>
      </c>
      <c r="M857" s="7">
        <f t="shared" si="55"/>
        <v>40743.208333333336</v>
      </c>
      <c r="N857" t="b">
        <v>0</v>
      </c>
      <c r="O857" t="b">
        <v>0</v>
      </c>
      <c r="P857" t="s">
        <v>33</v>
      </c>
      <c r="Q857" s="4">
        <f t="shared" si="53"/>
        <v>102.37606837606839</v>
      </c>
      <c r="R857" s="5">
        <f t="shared" si="54"/>
        <v>53</v>
      </c>
      <c r="S857" t="s">
        <v>2036</v>
      </c>
      <c r="T857" t="s">
        <v>2037</v>
      </c>
    </row>
    <row r="858" spans="1:20" ht="17" x14ac:dyDescent="0.2">
      <c r="A858">
        <v>856</v>
      </c>
      <c r="B858" t="s">
        <v>1599</v>
      </c>
      <c r="C858" s="2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 s="7">
        <f t="shared" si="52"/>
        <v>41023.208333333336</v>
      </c>
      <c r="L858">
        <v>1336712400</v>
      </c>
      <c r="M858" s="7">
        <f t="shared" si="55"/>
        <v>41040.208333333336</v>
      </c>
      <c r="N858" t="b">
        <v>0</v>
      </c>
      <c r="O858" t="b">
        <v>0</v>
      </c>
      <c r="P858" t="s">
        <v>17</v>
      </c>
      <c r="Q858" s="4">
        <f t="shared" si="53"/>
        <v>356.58333333333331</v>
      </c>
      <c r="R858" s="5">
        <f t="shared" si="54"/>
        <v>54.164556962025316</v>
      </c>
      <c r="S858" t="s">
        <v>2030</v>
      </c>
      <c r="T858" t="s">
        <v>2031</v>
      </c>
    </row>
    <row r="859" spans="1:20" ht="34" x14ac:dyDescent="0.2">
      <c r="A859">
        <v>857</v>
      </c>
      <c r="B859" t="s">
        <v>1746</v>
      </c>
      <c r="C859" s="2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 s="7">
        <f t="shared" si="52"/>
        <v>40944.25</v>
      </c>
      <c r="L859">
        <v>1330408800</v>
      </c>
      <c r="M859" s="7">
        <f t="shared" si="55"/>
        <v>40967.25</v>
      </c>
      <c r="N859" t="b">
        <v>1</v>
      </c>
      <c r="O859" t="b">
        <v>0</v>
      </c>
      <c r="P859" t="s">
        <v>100</v>
      </c>
      <c r="Q859" s="4">
        <f t="shared" si="53"/>
        <v>139.86792452830187</v>
      </c>
      <c r="R859" s="5">
        <f t="shared" si="54"/>
        <v>32.946666666666665</v>
      </c>
      <c r="S859" t="s">
        <v>2038</v>
      </c>
      <c r="T859" t="s">
        <v>2049</v>
      </c>
    </row>
    <row r="860" spans="1:20" ht="34" x14ac:dyDescent="0.2">
      <c r="A860">
        <v>858</v>
      </c>
      <c r="B860" t="s">
        <v>1748</v>
      </c>
      <c r="C860" s="2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 s="7">
        <f t="shared" si="52"/>
        <v>43211.208333333328</v>
      </c>
      <c r="L860">
        <v>1524891600</v>
      </c>
      <c r="M860" s="7">
        <f t="shared" si="55"/>
        <v>43218.208333333328</v>
      </c>
      <c r="N860" t="b">
        <v>1</v>
      </c>
      <c r="O860" t="b">
        <v>0</v>
      </c>
      <c r="P860" t="s">
        <v>17</v>
      </c>
      <c r="Q860" s="4">
        <f t="shared" si="53"/>
        <v>69.45</v>
      </c>
      <c r="R860" s="5">
        <f t="shared" si="54"/>
        <v>79.371428571428567</v>
      </c>
      <c r="S860" t="s">
        <v>2030</v>
      </c>
      <c r="T860" t="s">
        <v>2031</v>
      </c>
    </row>
    <row r="861" spans="1:20" ht="34" x14ac:dyDescent="0.2">
      <c r="A861">
        <v>859</v>
      </c>
      <c r="B861" t="s">
        <v>1750</v>
      </c>
      <c r="C861" s="2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 s="7">
        <f t="shared" si="52"/>
        <v>41334.25</v>
      </c>
      <c r="L861">
        <v>1363669200</v>
      </c>
      <c r="M861" s="7">
        <f t="shared" si="55"/>
        <v>41352.208333333336</v>
      </c>
      <c r="N861" t="b">
        <v>0</v>
      </c>
      <c r="O861" t="b">
        <v>1</v>
      </c>
      <c r="P861" t="s">
        <v>33</v>
      </c>
      <c r="Q861" s="4">
        <f t="shared" si="53"/>
        <v>35.534246575342465</v>
      </c>
      <c r="R861" s="5">
        <f t="shared" si="54"/>
        <v>41.174603174603178</v>
      </c>
      <c r="S861" t="s">
        <v>2036</v>
      </c>
      <c r="T861" t="s">
        <v>2037</v>
      </c>
    </row>
    <row r="862" spans="1:20" ht="34" x14ac:dyDescent="0.2">
      <c r="A862">
        <v>860</v>
      </c>
      <c r="B862" t="s">
        <v>1752</v>
      </c>
      <c r="C862" s="2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 s="7">
        <f t="shared" si="52"/>
        <v>43515.25</v>
      </c>
      <c r="L862">
        <v>1551420000</v>
      </c>
      <c r="M862" s="7">
        <f t="shared" si="55"/>
        <v>43525.25</v>
      </c>
      <c r="N862" t="b">
        <v>0</v>
      </c>
      <c r="O862" t="b">
        <v>1</v>
      </c>
      <c r="P862" t="s">
        <v>65</v>
      </c>
      <c r="Q862" s="4">
        <f t="shared" si="53"/>
        <v>251.65</v>
      </c>
      <c r="R862" s="5">
        <f t="shared" si="54"/>
        <v>77.430769230769229</v>
      </c>
      <c r="S862" t="s">
        <v>2034</v>
      </c>
      <c r="T862" t="s">
        <v>2043</v>
      </c>
    </row>
    <row r="863" spans="1:20" ht="17" x14ac:dyDescent="0.2">
      <c r="A863">
        <v>861</v>
      </c>
      <c r="B863" t="s">
        <v>1754</v>
      </c>
      <c r="C863" s="2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 s="7">
        <f t="shared" si="52"/>
        <v>40258.208333333336</v>
      </c>
      <c r="L863">
        <v>1269838800</v>
      </c>
      <c r="M863" s="7">
        <f t="shared" si="55"/>
        <v>40266.208333333336</v>
      </c>
      <c r="N863" t="b">
        <v>0</v>
      </c>
      <c r="O863" t="b">
        <v>0</v>
      </c>
      <c r="P863" t="s">
        <v>33</v>
      </c>
      <c r="Q863" s="4">
        <f t="shared" si="53"/>
        <v>105.87500000000001</v>
      </c>
      <c r="R863" s="5">
        <f t="shared" si="54"/>
        <v>57.159509202453989</v>
      </c>
      <c r="S863" t="s">
        <v>2036</v>
      </c>
      <c r="T863" t="s">
        <v>2037</v>
      </c>
    </row>
    <row r="864" spans="1:20" ht="17" x14ac:dyDescent="0.2">
      <c r="A864">
        <v>862</v>
      </c>
      <c r="B864" t="s">
        <v>1756</v>
      </c>
      <c r="C864" s="2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 s="7">
        <f t="shared" si="52"/>
        <v>40756.208333333336</v>
      </c>
      <c r="L864">
        <v>1312520400</v>
      </c>
      <c r="M864" s="7">
        <f t="shared" si="55"/>
        <v>40760.208333333336</v>
      </c>
      <c r="N864" t="b">
        <v>0</v>
      </c>
      <c r="O864" t="b">
        <v>0</v>
      </c>
      <c r="P864" t="s">
        <v>33</v>
      </c>
      <c r="Q864" s="4">
        <f t="shared" si="53"/>
        <v>187.42857142857144</v>
      </c>
      <c r="R864" s="5">
        <f t="shared" si="54"/>
        <v>77.17647058823529</v>
      </c>
      <c r="S864" t="s">
        <v>2036</v>
      </c>
      <c r="T864" t="s">
        <v>2037</v>
      </c>
    </row>
    <row r="865" spans="1:20" ht="17" x14ac:dyDescent="0.2">
      <c r="A865">
        <v>863</v>
      </c>
      <c r="B865" t="s">
        <v>1758</v>
      </c>
      <c r="C865" s="2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 s="7">
        <f t="shared" si="52"/>
        <v>42172.208333333328</v>
      </c>
      <c r="L865">
        <v>1436504400</v>
      </c>
      <c r="M865" s="7">
        <f t="shared" si="55"/>
        <v>42195.208333333328</v>
      </c>
      <c r="N865" t="b">
        <v>0</v>
      </c>
      <c r="O865" t="b">
        <v>1</v>
      </c>
      <c r="P865" t="s">
        <v>269</v>
      </c>
      <c r="Q865" s="4">
        <f t="shared" si="53"/>
        <v>386.78571428571428</v>
      </c>
      <c r="R865" s="5">
        <f t="shared" si="54"/>
        <v>24.953917050691246</v>
      </c>
      <c r="S865" t="s">
        <v>2038</v>
      </c>
      <c r="T865" t="s">
        <v>2057</v>
      </c>
    </row>
    <row r="866" spans="1:20" ht="17" x14ac:dyDescent="0.2">
      <c r="A866">
        <v>864</v>
      </c>
      <c r="B866" t="s">
        <v>1760</v>
      </c>
      <c r="C866" s="2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 s="7">
        <f t="shared" si="52"/>
        <v>42601.208333333328</v>
      </c>
      <c r="L866">
        <v>1472014800</v>
      </c>
      <c r="M866" s="7">
        <f t="shared" si="55"/>
        <v>42606.208333333328</v>
      </c>
      <c r="N866" t="b">
        <v>0</v>
      </c>
      <c r="O866" t="b">
        <v>0</v>
      </c>
      <c r="P866" t="s">
        <v>100</v>
      </c>
      <c r="Q866" s="4">
        <f t="shared" si="53"/>
        <v>347.07142857142856</v>
      </c>
      <c r="R866" s="5">
        <f t="shared" si="54"/>
        <v>97.18</v>
      </c>
      <c r="S866" t="s">
        <v>2038</v>
      </c>
      <c r="T866" t="s">
        <v>2049</v>
      </c>
    </row>
    <row r="867" spans="1:20" ht="17" x14ac:dyDescent="0.2">
      <c r="A867">
        <v>865</v>
      </c>
      <c r="B867" t="s">
        <v>1762</v>
      </c>
      <c r="C867" s="2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 s="7">
        <f t="shared" si="52"/>
        <v>41897.208333333336</v>
      </c>
      <c r="L867">
        <v>1411534800</v>
      </c>
      <c r="M867" s="7">
        <f t="shared" si="55"/>
        <v>41906.208333333336</v>
      </c>
      <c r="N867" t="b">
        <v>0</v>
      </c>
      <c r="O867" t="b">
        <v>0</v>
      </c>
      <c r="P867" t="s">
        <v>33</v>
      </c>
      <c r="Q867" s="4">
        <f t="shared" si="53"/>
        <v>185.82098765432099</v>
      </c>
      <c r="R867" s="5">
        <f t="shared" si="54"/>
        <v>46.000916870415651</v>
      </c>
      <c r="S867" t="s">
        <v>2036</v>
      </c>
      <c r="T867" t="s">
        <v>2037</v>
      </c>
    </row>
    <row r="868" spans="1:20" ht="17" x14ac:dyDescent="0.2">
      <c r="A868">
        <v>866</v>
      </c>
      <c r="B868" t="s">
        <v>1764</v>
      </c>
      <c r="C868" s="2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 s="7">
        <f t="shared" si="52"/>
        <v>40671.208333333336</v>
      </c>
      <c r="L868">
        <v>1304917200</v>
      </c>
      <c r="M868" s="7">
        <f t="shared" si="55"/>
        <v>40672.208333333336</v>
      </c>
      <c r="N868" t="b">
        <v>0</v>
      </c>
      <c r="O868" t="b">
        <v>0</v>
      </c>
      <c r="P868" t="s">
        <v>122</v>
      </c>
      <c r="Q868" s="4">
        <f t="shared" si="53"/>
        <v>43.241247264770237</v>
      </c>
      <c r="R868" s="5">
        <f t="shared" si="54"/>
        <v>88.023385300668153</v>
      </c>
      <c r="S868" t="s">
        <v>2051</v>
      </c>
      <c r="T868" t="s">
        <v>2052</v>
      </c>
    </row>
    <row r="869" spans="1:20" ht="34" x14ac:dyDescent="0.2">
      <c r="A869">
        <v>867</v>
      </c>
      <c r="B869" t="s">
        <v>1766</v>
      </c>
      <c r="C869" s="2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 s="7">
        <f t="shared" si="52"/>
        <v>43382.208333333328</v>
      </c>
      <c r="L869">
        <v>1539579600</v>
      </c>
      <c r="M869" s="7">
        <f t="shared" si="55"/>
        <v>43388.208333333328</v>
      </c>
      <c r="N869" t="b">
        <v>0</v>
      </c>
      <c r="O869" t="b">
        <v>0</v>
      </c>
      <c r="P869" t="s">
        <v>17</v>
      </c>
      <c r="Q869" s="4">
        <f t="shared" si="53"/>
        <v>162.4375</v>
      </c>
      <c r="R869" s="5">
        <f t="shared" si="54"/>
        <v>25.99</v>
      </c>
      <c r="S869" t="s">
        <v>2030</v>
      </c>
      <c r="T869" t="s">
        <v>2031</v>
      </c>
    </row>
    <row r="870" spans="1:20" ht="17" x14ac:dyDescent="0.2">
      <c r="A870">
        <v>868</v>
      </c>
      <c r="B870" t="s">
        <v>1768</v>
      </c>
      <c r="C870" s="2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 s="7">
        <f t="shared" si="52"/>
        <v>41559.208333333336</v>
      </c>
      <c r="L870">
        <v>1382504400</v>
      </c>
      <c r="M870" s="7">
        <f t="shared" si="55"/>
        <v>41570.208333333336</v>
      </c>
      <c r="N870" t="b">
        <v>0</v>
      </c>
      <c r="O870" t="b">
        <v>0</v>
      </c>
      <c r="P870" t="s">
        <v>33</v>
      </c>
      <c r="Q870" s="4">
        <f t="shared" si="53"/>
        <v>184.84285714285716</v>
      </c>
      <c r="R870" s="5">
        <f t="shared" si="54"/>
        <v>102.69047619047619</v>
      </c>
      <c r="S870" t="s">
        <v>2036</v>
      </c>
      <c r="T870" t="s">
        <v>2037</v>
      </c>
    </row>
    <row r="871" spans="1:20" ht="17" x14ac:dyDescent="0.2">
      <c r="A871">
        <v>869</v>
      </c>
      <c r="B871" t="s">
        <v>1770</v>
      </c>
      <c r="C871" s="2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 s="7">
        <f t="shared" si="52"/>
        <v>40350.208333333336</v>
      </c>
      <c r="L871">
        <v>1278306000</v>
      </c>
      <c r="M871" s="7">
        <f t="shared" si="55"/>
        <v>40364.208333333336</v>
      </c>
      <c r="N871" t="b">
        <v>0</v>
      </c>
      <c r="O871" t="b">
        <v>0</v>
      </c>
      <c r="P871" t="s">
        <v>53</v>
      </c>
      <c r="Q871" s="4">
        <f t="shared" si="53"/>
        <v>23.703520691785052</v>
      </c>
      <c r="R871" s="5">
        <f t="shared" si="54"/>
        <v>72.958174904942965</v>
      </c>
      <c r="S871" t="s">
        <v>2038</v>
      </c>
      <c r="T871" t="s">
        <v>2041</v>
      </c>
    </row>
    <row r="872" spans="1:20" ht="17" x14ac:dyDescent="0.2">
      <c r="A872">
        <v>870</v>
      </c>
      <c r="B872" t="s">
        <v>1772</v>
      </c>
      <c r="C872" s="2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 s="7">
        <f t="shared" si="52"/>
        <v>42240.208333333328</v>
      </c>
      <c r="L872">
        <v>1442552400</v>
      </c>
      <c r="M872" s="7">
        <f t="shared" si="55"/>
        <v>42265.208333333328</v>
      </c>
      <c r="N872" t="b">
        <v>0</v>
      </c>
      <c r="O872" t="b">
        <v>0</v>
      </c>
      <c r="P872" t="s">
        <v>33</v>
      </c>
      <c r="Q872" s="4">
        <f t="shared" si="53"/>
        <v>89.870129870129873</v>
      </c>
      <c r="R872" s="5">
        <f t="shared" si="54"/>
        <v>57.190082644628099</v>
      </c>
      <c r="S872" t="s">
        <v>2036</v>
      </c>
      <c r="T872" t="s">
        <v>2037</v>
      </c>
    </row>
    <row r="873" spans="1:20" ht="34" x14ac:dyDescent="0.2">
      <c r="A873">
        <v>871</v>
      </c>
      <c r="B873" t="s">
        <v>1774</v>
      </c>
      <c r="C873" s="2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 s="7">
        <f t="shared" si="52"/>
        <v>43040.208333333328</v>
      </c>
      <c r="L873">
        <v>1511071200</v>
      </c>
      <c r="M873" s="7">
        <f t="shared" si="55"/>
        <v>43058.25</v>
      </c>
      <c r="N873" t="b">
        <v>0</v>
      </c>
      <c r="O873" t="b">
        <v>1</v>
      </c>
      <c r="P873" t="s">
        <v>33</v>
      </c>
      <c r="Q873" s="4">
        <f t="shared" si="53"/>
        <v>272.6041958041958</v>
      </c>
      <c r="R873" s="5">
        <f t="shared" si="54"/>
        <v>84.013793103448279</v>
      </c>
      <c r="S873" t="s">
        <v>2036</v>
      </c>
      <c r="T873" t="s">
        <v>2037</v>
      </c>
    </row>
    <row r="874" spans="1:20" ht="17" x14ac:dyDescent="0.2">
      <c r="A874">
        <v>872</v>
      </c>
      <c r="B874" t="s">
        <v>1776</v>
      </c>
      <c r="C874" s="2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 s="7">
        <f t="shared" si="52"/>
        <v>43346.208333333328</v>
      </c>
      <c r="L874">
        <v>1536382800</v>
      </c>
      <c r="M874" s="7">
        <f t="shared" si="55"/>
        <v>43351.208333333328</v>
      </c>
      <c r="N874" t="b">
        <v>0</v>
      </c>
      <c r="O874" t="b">
        <v>0</v>
      </c>
      <c r="P874" t="s">
        <v>474</v>
      </c>
      <c r="Q874" s="4">
        <f t="shared" si="53"/>
        <v>170.04255319148936</v>
      </c>
      <c r="R874" s="5">
        <f t="shared" si="54"/>
        <v>98.666666666666671</v>
      </c>
      <c r="S874" t="s">
        <v>2038</v>
      </c>
      <c r="T874" t="s">
        <v>2060</v>
      </c>
    </row>
    <row r="875" spans="1:20" ht="17" x14ac:dyDescent="0.2">
      <c r="A875">
        <v>873</v>
      </c>
      <c r="B875" t="s">
        <v>1778</v>
      </c>
      <c r="C875" s="2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 s="7">
        <f t="shared" si="52"/>
        <v>41647.25</v>
      </c>
      <c r="L875">
        <v>1389592800</v>
      </c>
      <c r="M875" s="7">
        <f t="shared" si="55"/>
        <v>41652.25</v>
      </c>
      <c r="N875" t="b">
        <v>0</v>
      </c>
      <c r="O875" t="b">
        <v>0</v>
      </c>
      <c r="P875" t="s">
        <v>122</v>
      </c>
      <c r="Q875" s="4">
        <f t="shared" si="53"/>
        <v>188.28503562945369</v>
      </c>
      <c r="R875" s="5">
        <f t="shared" si="54"/>
        <v>42.007419183889773</v>
      </c>
      <c r="S875" t="s">
        <v>2051</v>
      </c>
      <c r="T875" t="s">
        <v>2052</v>
      </c>
    </row>
    <row r="876" spans="1:20" ht="17" x14ac:dyDescent="0.2">
      <c r="A876">
        <v>874</v>
      </c>
      <c r="B876" t="s">
        <v>1780</v>
      </c>
      <c r="C876" s="2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 s="7">
        <f t="shared" si="52"/>
        <v>40291.208333333336</v>
      </c>
      <c r="L876">
        <v>1275282000</v>
      </c>
      <c r="M876" s="7">
        <f t="shared" si="55"/>
        <v>40329.208333333336</v>
      </c>
      <c r="N876" t="b">
        <v>0</v>
      </c>
      <c r="O876" t="b">
        <v>1</v>
      </c>
      <c r="P876" t="s">
        <v>122</v>
      </c>
      <c r="Q876" s="4">
        <f t="shared" si="53"/>
        <v>346.93532338308455</v>
      </c>
      <c r="R876" s="5">
        <f t="shared" si="54"/>
        <v>32.002753556677376</v>
      </c>
      <c r="S876" t="s">
        <v>2051</v>
      </c>
      <c r="T876" t="s">
        <v>2052</v>
      </c>
    </row>
    <row r="877" spans="1:20" ht="17" x14ac:dyDescent="0.2">
      <c r="A877">
        <v>875</v>
      </c>
      <c r="B877" t="s">
        <v>1782</v>
      </c>
      <c r="C877" s="2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 s="7">
        <f t="shared" si="52"/>
        <v>40556.25</v>
      </c>
      <c r="L877">
        <v>1294984800</v>
      </c>
      <c r="M877" s="7">
        <f t="shared" si="55"/>
        <v>40557.25</v>
      </c>
      <c r="N877" t="b">
        <v>0</v>
      </c>
      <c r="O877" t="b">
        <v>0</v>
      </c>
      <c r="P877" t="s">
        <v>23</v>
      </c>
      <c r="Q877" s="4">
        <f t="shared" si="53"/>
        <v>69.177215189873422</v>
      </c>
      <c r="R877" s="5">
        <f t="shared" si="54"/>
        <v>81.567164179104481</v>
      </c>
      <c r="S877" t="s">
        <v>2032</v>
      </c>
      <c r="T877" t="s">
        <v>2033</v>
      </c>
    </row>
    <row r="878" spans="1:20" ht="34" x14ac:dyDescent="0.2">
      <c r="A878">
        <v>876</v>
      </c>
      <c r="B878" t="s">
        <v>1784</v>
      </c>
      <c r="C878" s="2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 s="7">
        <f t="shared" si="52"/>
        <v>43624.208333333328</v>
      </c>
      <c r="L878">
        <v>1562043600</v>
      </c>
      <c r="M878" s="7">
        <f t="shared" si="55"/>
        <v>43648.208333333328</v>
      </c>
      <c r="N878" t="b">
        <v>0</v>
      </c>
      <c r="O878" t="b">
        <v>0</v>
      </c>
      <c r="P878" t="s">
        <v>122</v>
      </c>
      <c r="Q878" s="4">
        <f t="shared" si="53"/>
        <v>25.433734939759034</v>
      </c>
      <c r="R878" s="5">
        <f t="shared" si="54"/>
        <v>37.035087719298247</v>
      </c>
      <c r="S878" t="s">
        <v>2051</v>
      </c>
      <c r="T878" t="s">
        <v>2052</v>
      </c>
    </row>
    <row r="879" spans="1:20" ht="17" x14ac:dyDescent="0.2">
      <c r="A879">
        <v>877</v>
      </c>
      <c r="B879" t="s">
        <v>1786</v>
      </c>
      <c r="C879" s="2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 s="7">
        <f t="shared" si="52"/>
        <v>42577.208333333328</v>
      </c>
      <c r="L879">
        <v>1469595600</v>
      </c>
      <c r="M879" s="7">
        <f t="shared" si="55"/>
        <v>42578.208333333328</v>
      </c>
      <c r="N879" t="b">
        <v>0</v>
      </c>
      <c r="O879" t="b">
        <v>0</v>
      </c>
      <c r="P879" t="s">
        <v>17</v>
      </c>
      <c r="Q879" s="4">
        <f t="shared" si="53"/>
        <v>77.400977995110026</v>
      </c>
      <c r="R879" s="5">
        <f t="shared" si="54"/>
        <v>103.033360455655</v>
      </c>
      <c r="S879" t="s">
        <v>2030</v>
      </c>
      <c r="T879" t="s">
        <v>2031</v>
      </c>
    </row>
    <row r="880" spans="1:20" ht="17" x14ac:dyDescent="0.2">
      <c r="A880">
        <v>878</v>
      </c>
      <c r="B880" t="s">
        <v>1788</v>
      </c>
      <c r="C880" s="2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 s="7">
        <f t="shared" si="52"/>
        <v>43845.25</v>
      </c>
      <c r="L880">
        <v>1581141600</v>
      </c>
      <c r="M880" s="7">
        <f t="shared" si="55"/>
        <v>43869.25</v>
      </c>
      <c r="N880" t="b">
        <v>0</v>
      </c>
      <c r="O880" t="b">
        <v>0</v>
      </c>
      <c r="P880" t="s">
        <v>148</v>
      </c>
      <c r="Q880" s="4">
        <f t="shared" si="53"/>
        <v>37.481481481481481</v>
      </c>
      <c r="R880" s="5">
        <f t="shared" si="54"/>
        <v>84.333333333333329</v>
      </c>
      <c r="S880" t="s">
        <v>2032</v>
      </c>
      <c r="T880" t="s">
        <v>2054</v>
      </c>
    </row>
    <row r="881" spans="1:20" ht="17" x14ac:dyDescent="0.2">
      <c r="A881">
        <v>879</v>
      </c>
      <c r="B881" t="s">
        <v>1790</v>
      </c>
      <c r="C881" s="2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 s="7">
        <f t="shared" si="52"/>
        <v>42788.25</v>
      </c>
      <c r="L881">
        <v>1488520800</v>
      </c>
      <c r="M881" s="7">
        <f t="shared" si="55"/>
        <v>42797.25</v>
      </c>
      <c r="N881" t="b">
        <v>0</v>
      </c>
      <c r="O881" t="b">
        <v>0</v>
      </c>
      <c r="P881" t="s">
        <v>68</v>
      </c>
      <c r="Q881" s="4">
        <f t="shared" si="53"/>
        <v>543.79999999999995</v>
      </c>
      <c r="R881" s="5">
        <f t="shared" si="54"/>
        <v>102.60377358490567</v>
      </c>
      <c r="S881" t="s">
        <v>2044</v>
      </c>
      <c r="T881" t="s">
        <v>2045</v>
      </c>
    </row>
    <row r="882" spans="1:20" ht="17" x14ac:dyDescent="0.2">
      <c r="A882">
        <v>880</v>
      </c>
      <c r="B882" t="s">
        <v>1792</v>
      </c>
      <c r="C882" s="2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 s="7">
        <f t="shared" si="52"/>
        <v>43667.208333333328</v>
      </c>
      <c r="L882">
        <v>1563858000</v>
      </c>
      <c r="M882" s="7">
        <f t="shared" si="55"/>
        <v>43669.208333333328</v>
      </c>
      <c r="N882" t="b">
        <v>0</v>
      </c>
      <c r="O882" t="b">
        <v>0</v>
      </c>
      <c r="P882" t="s">
        <v>50</v>
      </c>
      <c r="Q882" s="4">
        <f t="shared" si="53"/>
        <v>228.52189349112427</v>
      </c>
      <c r="R882" s="5">
        <f t="shared" si="54"/>
        <v>79.992129246064621</v>
      </c>
      <c r="S882" t="s">
        <v>2032</v>
      </c>
      <c r="T882" t="s">
        <v>2040</v>
      </c>
    </row>
    <row r="883" spans="1:20" ht="17" x14ac:dyDescent="0.2">
      <c r="A883">
        <v>881</v>
      </c>
      <c r="B883" t="s">
        <v>1794</v>
      </c>
      <c r="C883" s="2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 s="7">
        <f t="shared" si="52"/>
        <v>42194.208333333328</v>
      </c>
      <c r="L883">
        <v>1438923600</v>
      </c>
      <c r="M883" s="7">
        <f t="shared" si="55"/>
        <v>42223.208333333328</v>
      </c>
      <c r="N883" t="b">
        <v>0</v>
      </c>
      <c r="O883" t="b">
        <v>1</v>
      </c>
      <c r="P883" t="s">
        <v>33</v>
      </c>
      <c r="Q883" s="4">
        <f t="shared" si="53"/>
        <v>38.948339483394832</v>
      </c>
      <c r="R883" s="5">
        <f t="shared" si="54"/>
        <v>70.055309734513273</v>
      </c>
      <c r="S883" t="s">
        <v>2036</v>
      </c>
      <c r="T883" t="s">
        <v>2037</v>
      </c>
    </row>
    <row r="884" spans="1:20" ht="17" x14ac:dyDescent="0.2">
      <c r="A884">
        <v>882</v>
      </c>
      <c r="B884" t="s">
        <v>1796</v>
      </c>
      <c r="C884" s="2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 s="7">
        <f t="shared" si="52"/>
        <v>42025.25</v>
      </c>
      <c r="L884">
        <v>1422165600</v>
      </c>
      <c r="M884" s="7">
        <f t="shared" si="55"/>
        <v>42029.25</v>
      </c>
      <c r="N884" t="b">
        <v>0</v>
      </c>
      <c r="O884" t="b">
        <v>0</v>
      </c>
      <c r="P884" t="s">
        <v>33</v>
      </c>
      <c r="Q884" s="4">
        <f t="shared" si="53"/>
        <v>370</v>
      </c>
      <c r="R884" s="5">
        <f t="shared" si="54"/>
        <v>37</v>
      </c>
      <c r="S884" t="s">
        <v>2036</v>
      </c>
      <c r="T884" t="s">
        <v>2037</v>
      </c>
    </row>
    <row r="885" spans="1:20" ht="34" x14ac:dyDescent="0.2">
      <c r="A885">
        <v>883</v>
      </c>
      <c r="B885" t="s">
        <v>1798</v>
      </c>
      <c r="C885" s="2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 s="7">
        <f t="shared" si="52"/>
        <v>40323.208333333336</v>
      </c>
      <c r="L885">
        <v>1277874000</v>
      </c>
      <c r="M885" s="7">
        <f t="shared" si="55"/>
        <v>40359.208333333336</v>
      </c>
      <c r="N885" t="b">
        <v>0</v>
      </c>
      <c r="O885" t="b">
        <v>0</v>
      </c>
      <c r="P885" t="s">
        <v>100</v>
      </c>
      <c r="Q885" s="4">
        <f t="shared" si="53"/>
        <v>237.91176470588232</v>
      </c>
      <c r="R885" s="5">
        <f t="shared" si="54"/>
        <v>41.911917098445599</v>
      </c>
      <c r="S885" t="s">
        <v>2038</v>
      </c>
      <c r="T885" t="s">
        <v>2049</v>
      </c>
    </row>
    <row r="886" spans="1:20" ht="17" x14ac:dyDescent="0.2">
      <c r="A886">
        <v>884</v>
      </c>
      <c r="B886" t="s">
        <v>1800</v>
      </c>
      <c r="C886" s="2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 s="7">
        <f t="shared" si="52"/>
        <v>41763.208333333336</v>
      </c>
      <c r="L886">
        <v>1399352400</v>
      </c>
      <c r="M886" s="7">
        <f t="shared" si="55"/>
        <v>41765.208333333336</v>
      </c>
      <c r="N886" t="b">
        <v>0</v>
      </c>
      <c r="O886" t="b">
        <v>1</v>
      </c>
      <c r="P886" t="s">
        <v>33</v>
      </c>
      <c r="Q886" s="4">
        <f t="shared" si="53"/>
        <v>64.036299765807954</v>
      </c>
      <c r="R886" s="5">
        <f t="shared" si="54"/>
        <v>57.992576882290564</v>
      </c>
      <c r="S886" t="s">
        <v>2036</v>
      </c>
      <c r="T886" t="s">
        <v>2037</v>
      </c>
    </row>
    <row r="887" spans="1:20" ht="17" x14ac:dyDescent="0.2">
      <c r="A887">
        <v>885</v>
      </c>
      <c r="B887" t="s">
        <v>1802</v>
      </c>
      <c r="C887" s="2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 s="7">
        <f t="shared" si="52"/>
        <v>40335.208333333336</v>
      </c>
      <c r="L887">
        <v>1279083600</v>
      </c>
      <c r="M887" s="7">
        <f t="shared" si="55"/>
        <v>40373.208333333336</v>
      </c>
      <c r="N887" t="b">
        <v>0</v>
      </c>
      <c r="O887" t="b">
        <v>0</v>
      </c>
      <c r="P887" t="s">
        <v>33</v>
      </c>
      <c r="Q887" s="4">
        <f t="shared" si="53"/>
        <v>118.27777777777777</v>
      </c>
      <c r="R887" s="5">
        <f t="shared" si="54"/>
        <v>40.942307692307693</v>
      </c>
      <c r="S887" t="s">
        <v>2036</v>
      </c>
      <c r="T887" t="s">
        <v>2037</v>
      </c>
    </row>
    <row r="888" spans="1:20" ht="17" x14ac:dyDescent="0.2">
      <c r="A888">
        <v>886</v>
      </c>
      <c r="B888" t="s">
        <v>1804</v>
      </c>
      <c r="C888" s="2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 s="7">
        <f t="shared" si="52"/>
        <v>40416.208333333336</v>
      </c>
      <c r="L888">
        <v>1284354000</v>
      </c>
      <c r="M888" s="7">
        <f t="shared" si="55"/>
        <v>40434.208333333336</v>
      </c>
      <c r="N888" t="b">
        <v>0</v>
      </c>
      <c r="O888" t="b">
        <v>0</v>
      </c>
      <c r="P888" t="s">
        <v>60</v>
      </c>
      <c r="Q888" s="4">
        <f t="shared" si="53"/>
        <v>84.824037184594957</v>
      </c>
      <c r="R888" s="5">
        <f t="shared" si="54"/>
        <v>69.9972602739726</v>
      </c>
      <c r="S888" t="s">
        <v>2032</v>
      </c>
      <c r="T888" t="s">
        <v>2042</v>
      </c>
    </row>
    <row r="889" spans="1:20" ht="34" x14ac:dyDescent="0.2">
      <c r="A889">
        <v>887</v>
      </c>
      <c r="B889" t="s">
        <v>1806</v>
      </c>
      <c r="C889" s="2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 s="7">
        <f t="shared" si="52"/>
        <v>42202.208333333328</v>
      </c>
      <c r="L889">
        <v>1441170000</v>
      </c>
      <c r="M889" s="7">
        <f t="shared" si="55"/>
        <v>42249.208333333328</v>
      </c>
      <c r="N889" t="b">
        <v>0</v>
      </c>
      <c r="O889" t="b">
        <v>1</v>
      </c>
      <c r="P889" t="s">
        <v>33</v>
      </c>
      <c r="Q889" s="4">
        <f t="shared" si="53"/>
        <v>29.346153846153843</v>
      </c>
      <c r="R889" s="5">
        <f t="shared" si="54"/>
        <v>73.838709677419359</v>
      </c>
      <c r="S889" t="s">
        <v>2036</v>
      </c>
      <c r="T889" t="s">
        <v>2037</v>
      </c>
    </row>
    <row r="890" spans="1:20" ht="34" x14ac:dyDescent="0.2">
      <c r="A890">
        <v>888</v>
      </c>
      <c r="B890" t="s">
        <v>1808</v>
      </c>
      <c r="C890" s="2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 s="7">
        <f t="shared" si="52"/>
        <v>42836.208333333328</v>
      </c>
      <c r="L890">
        <v>1493528400</v>
      </c>
      <c r="M890" s="7">
        <f t="shared" si="55"/>
        <v>42855.208333333328</v>
      </c>
      <c r="N890" t="b">
        <v>0</v>
      </c>
      <c r="O890" t="b">
        <v>0</v>
      </c>
      <c r="P890" t="s">
        <v>33</v>
      </c>
      <c r="Q890" s="4">
        <f t="shared" si="53"/>
        <v>209.89655172413794</v>
      </c>
      <c r="R890" s="5">
        <f t="shared" si="54"/>
        <v>41.979310344827589</v>
      </c>
      <c r="S890" t="s">
        <v>2036</v>
      </c>
      <c r="T890" t="s">
        <v>2037</v>
      </c>
    </row>
    <row r="891" spans="1:20" ht="17" x14ac:dyDescent="0.2">
      <c r="A891">
        <v>889</v>
      </c>
      <c r="B891" t="s">
        <v>1810</v>
      </c>
      <c r="C891" s="2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 s="7">
        <f t="shared" si="52"/>
        <v>41710.208333333336</v>
      </c>
      <c r="L891">
        <v>1395205200</v>
      </c>
      <c r="M891" s="7">
        <f t="shared" si="55"/>
        <v>41717.208333333336</v>
      </c>
      <c r="N891" t="b">
        <v>0</v>
      </c>
      <c r="O891" t="b">
        <v>1</v>
      </c>
      <c r="P891" t="s">
        <v>50</v>
      </c>
      <c r="Q891" s="4">
        <f t="shared" si="53"/>
        <v>169.78571428571431</v>
      </c>
      <c r="R891" s="5">
        <f t="shared" si="54"/>
        <v>77.93442622950819</v>
      </c>
      <c r="S891" t="s">
        <v>2032</v>
      </c>
      <c r="T891" t="s">
        <v>2040</v>
      </c>
    </row>
    <row r="892" spans="1:20" ht="17" x14ac:dyDescent="0.2">
      <c r="A892">
        <v>890</v>
      </c>
      <c r="B892" t="s">
        <v>1812</v>
      </c>
      <c r="C892" s="2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 s="7">
        <f t="shared" si="52"/>
        <v>43640.208333333328</v>
      </c>
      <c r="L892">
        <v>1561438800</v>
      </c>
      <c r="M892" s="7">
        <f t="shared" si="55"/>
        <v>43641.208333333328</v>
      </c>
      <c r="N892" t="b">
        <v>0</v>
      </c>
      <c r="O892" t="b">
        <v>0</v>
      </c>
      <c r="P892" t="s">
        <v>60</v>
      </c>
      <c r="Q892" s="4">
        <f t="shared" si="53"/>
        <v>115.95907738095239</v>
      </c>
      <c r="R892" s="5">
        <f t="shared" si="54"/>
        <v>106.01972789115646</v>
      </c>
      <c r="S892" t="s">
        <v>2032</v>
      </c>
      <c r="T892" t="s">
        <v>2042</v>
      </c>
    </row>
    <row r="893" spans="1:20" ht="34" x14ac:dyDescent="0.2">
      <c r="A893">
        <v>891</v>
      </c>
      <c r="B893" t="s">
        <v>1814</v>
      </c>
      <c r="C893" s="2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 s="7">
        <f t="shared" si="52"/>
        <v>40880.25</v>
      </c>
      <c r="L893">
        <v>1326693600</v>
      </c>
      <c r="M893" s="7">
        <f t="shared" si="55"/>
        <v>40924.25</v>
      </c>
      <c r="N893" t="b">
        <v>0</v>
      </c>
      <c r="O893" t="b">
        <v>0</v>
      </c>
      <c r="P893" t="s">
        <v>42</v>
      </c>
      <c r="Q893" s="4">
        <f t="shared" si="53"/>
        <v>258.59999999999997</v>
      </c>
      <c r="R893" s="5">
        <f t="shared" si="54"/>
        <v>47.018181818181816</v>
      </c>
      <c r="S893" t="s">
        <v>2038</v>
      </c>
      <c r="T893" t="s">
        <v>2039</v>
      </c>
    </row>
    <row r="894" spans="1:20" ht="17" x14ac:dyDescent="0.2">
      <c r="A894">
        <v>892</v>
      </c>
      <c r="B894" t="s">
        <v>1816</v>
      </c>
      <c r="C894" s="2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 s="7">
        <f t="shared" si="52"/>
        <v>40319.208333333336</v>
      </c>
      <c r="L894">
        <v>1277960400</v>
      </c>
      <c r="M894" s="7">
        <f t="shared" si="55"/>
        <v>40360.208333333336</v>
      </c>
      <c r="N894" t="b">
        <v>0</v>
      </c>
      <c r="O894" t="b">
        <v>0</v>
      </c>
      <c r="P894" t="s">
        <v>206</v>
      </c>
      <c r="Q894" s="4">
        <f t="shared" si="53"/>
        <v>230.58333333333331</v>
      </c>
      <c r="R894" s="5">
        <f t="shared" si="54"/>
        <v>76.016483516483518</v>
      </c>
      <c r="S894" t="s">
        <v>2044</v>
      </c>
      <c r="T894" t="s">
        <v>2056</v>
      </c>
    </row>
    <row r="895" spans="1:20" ht="17" x14ac:dyDescent="0.2">
      <c r="A895">
        <v>893</v>
      </c>
      <c r="B895" t="s">
        <v>1818</v>
      </c>
      <c r="C895" s="2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 s="7">
        <f t="shared" si="52"/>
        <v>42170.208333333328</v>
      </c>
      <c r="L895">
        <v>1434690000</v>
      </c>
      <c r="M895" s="7">
        <f t="shared" si="55"/>
        <v>42174.208333333328</v>
      </c>
      <c r="N895" t="b">
        <v>0</v>
      </c>
      <c r="O895" t="b">
        <v>1</v>
      </c>
      <c r="P895" t="s">
        <v>42</v>
      </c>
      <c r="Q895" s="4">
        <f t="shared" si="53"/>
        <v>128.21428571428572</v>
      </c>
      <c r="R895" s="5">
        <f t="shared" si="54"/>
        <v>54.120603015075375</v>
      </c>
      <c r="S895" t="s">
        <v>2038</v>
      </c>
      <c r="T895" t="s">
        <v>2039</v>
      </c>
    </row>
    <row r="896" spans="1:20" ht="17" x14ac:dyDescent="0.2">
      <c r="A896">
        <v>894</v>
      </c>
      <c r="B896" t="s">
        <v>1820</v>
      </c>
      <c r="C896" s="2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 s="7">
        <f t="shared" si="52"/>
        <v>41466.208333333336</v>
      </c>
      <c r="L896">
        <v>1376110800</v>
      </c>
      <c r="M896" s="7">
        <f t="shared" si="55"/>
        <v>41496.208333333336</v>
      </c>
      <c r="N896" t="b">
        <v>0</v>
      </c>
      <c r="O896" t="b">
        <v>1</v>
      </c>
      <c r="P896" t="s">
        <v>269</v>
      </c>
      <c r="Q896" s="4">
        <f t="shared" si="53"/>
        <v>188.70588235294116</v>
      </c>
      <c r="R896" s="5">
        <f t="shared" si="54"/>
        <v>57.285714285714285</v>
      </c>
      <c r="S896" t="s">
        <v>2038</v>
      </c>
      <c r="T896" t="s">
        <v>2057</v>
      </c>
    </row>
    <row r="897" spans="1:20" ht="34" x14ac:dyDescent="0.2">
      <c r="A897">
        <v>895</v>
      </c>
      <c r="B897" t="s">
        <v>1822</v>
      </c>
      <c r="C897" s="2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 s="7">
        <f t="shared" si="52"/>
        <v>43134.25</v>
      </c>
      <c r="L897">
        <v>1518415200</v>
      </c>
      <c r="M897" s="7">
        <f t="shared" si="55"/>
        <v>43143.25</v>
      </c>
      <c r="N897" t="b">
        <v>0</v>
      </c>
      <c r="O897" t="b">
        <v>0</v>
      </c>
      <c r="P897" t="s">
        <v>33</v>
      </c>
      <c r="Q897" s="4">
        <f t="shared" si="53"/>
        <v>6.9511889862327907</v>
      </c>
      <c r="R897" s="5">
        <f t="shared" si="54"/>
        <v>103.81308411214954</v>
      </c>
      <c r="S897" t="s">
        <v>2036</v>
      </c>
      <c r="T897" t="s">
        <v>2037</v>
      </c>
    </row>
    <row r="898" spans="1:20" ht="34" x14ac:dyDescent="0.2">
      <c r="A898">
        <v>896</v>
      </c>
      <c r="B898" t="s">
        <v>1824</v>
      </c>
      <c r="C898" s="2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 s="7">
        <f t="shared" si="52"/>
        <v>40738.208333333336</v>
      </c>
      <c r="L898">
        <v>1310878800</v>
      </c>
      <c r="M898" s="7">
        <f t="shared" si="55"/>
        <v>40741.208333333336</v>
      </c>
      <c r="N898" t="b">
        <v>0</v>
      </c>
      <c r="O898" t="b">
        <v>1</v>
      </c>
      <c r="P898" t="s">
        <v>17</v>
      </c>
      <c r="Q898" s="4">
        <f t="shared" si="53"/>
        <v>774.43434343434342</v>
      </c>
      <c r="R898" s="5">
        <f t="shared" si="54"/>
        <v>105.02602739726028</v>
      </c>
      <c r="S898" t="s">
        <v>2030</v>
      </c>
      <c r="T898" t="s">
        <v>2031</v>
      </c>
    </row>
    <row r="899" spans="1:20" ht="17" x14ac:dyDescent="0.2">
      <c r="A899">
        <v>897</v>
      </c>
      <c r="B899" t="s">
        <v>1826</v>
      </c>
      <c r="C899" s="2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 s="7">
        <f t="shared" ref="K899:K962" si="56">(((J899/60)/60)/24)+DATE(1970,1,1)</f>
        <v>43583.208333333328</v>
      </c>
      <c r="L899">
        <v>1556600400</v>
      </c>
      <c r="M899" s="7">
        <f t="shared" si="55"/>
        <v>43585.208333333328</v>
      </c>
      <c r="N899" t="b">
        <v>0</v>
      </c>
      <c r="O899" t="b">
        <v>0</v>
      </c>
      <c r="P899" t="s">
        <v>33</v>
      </c>
      <c r="Q899" s="4">
        <f t="shared" ref="Q899:Q962" si="57">(E899/D899)*100</f>
        <v>27.693181818181817</v>
      </c>
      <c r="R899" s="5">
        <f t="shared" ref="R899:R962" si="58">IFERROR(E899/G899, 0)</f>
        <v>90.259259259259252</v>
      </c>
      <c r="S899" t="s">
        <v>2036</v>
      </c>
      <c r="T899" t="s">
        <v>2037</v>
      </c>
    </row>
    <row r="900" spans="1:20" ht="17" x14ac:dyDescent="0.2">
      <c r="A900">
        <v>898</v>
      </c>
      <c r="B900" t="s">
        <v>1828</v>
      </c>
      <c r="C900" s="2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 s="7">
        <f t="shared" si="56"/>
        <v>43815.25</v>
      </c>
      <c r="L900">
        <v>1576994400</v>
      </c>
      <c r="M900" s="7">
        <f t="shared" ref="M900:M963" si="59">(((L900/60)/60)/24)+DATE(1970,1,1)</f>
        <v>43821.25</v>
      </c>
      <c r="N900" t="b">
        <v>0</v>
      </c>
      <c r="O900" t="b">
        <v>0</v>
      </c>
      <c r="P900" t="s">
        <v>42</v>
      </c>
      <c r="Q900" s="4">
        <f t="shared" si="57"/>
        <v>52.479620323841424</v>
      </c>
      <c r="R900" s="5">
        <f t="shared" si="58"/>
        <v>76.978705978705975</v>
      </c>
      <c r="S900" t="s">
        <v>2038</v>
      </c>
      <c r="T900" t="s">
        <v>2039</v>
      </c>
    </row>
    <row r="901" spans="1:20" ht="17" x14ac:dyDescent="0.2">
      <c r="A901">
        <v>899</v>
      </c>
      <c r="B901" t="s">
        <v>1830</v>
      </c>
      <c r="C901" s="2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 s="7">
        <f t="shared" si="56"/>
        <v>41554.208333333336</v>
      </c>
      <c r="L901">
        <v>1382677200</v>
      </c>
      <c r="M901" s="7">
        <f t="shared" si="59"/>
        <v>41572.208333333336</v>
      </c>
      <c r="N901" t="b">
        <v>0</v>
      </c>
      <c r="O901" t="b">
        <v>0</v>
      </c>
      <c r="P901" t="s">
        <v>159</v>
      </c>
      <c r="Q901" s="4">
        <f t="shared" si="57"/>
        <v>407.09677419354841</v>
      </c>
      <c r="R901" s="5">
        <f t="shared" si="58"/>
        <v>102.60162601626017</v>
      </c>
      <c r="S901" t="s">
        <v>2032</v>
      </c>
      <c r="T901" t="s">
        <v>2055</v>
      </c>
    </row>
    <row r="902" spans="1:20" ht="17" x14ac:dyDescent="0.2">
      <c r="A902">
        <v>900</v>
      </c>
      <c r="B902" t="s">
        <v>1832</v>
      </c>
      <c r="C902" s="2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 s="7">
        <f t="shared" si="56"/>
        <v>41901.208333333336</v>
      </c>
      <c r="L902">
        <v>1411189200</v>
      </c>
      <c r="M902" s="7">
        <f t="shared" si="59"/>
        <v>41902.208333333336</v>
      </c>
      <c r="N902" t="b">
        <v>0</v>
      </c>
      <c r="O902" t="b">
        <v>1</v>
      </c>
      <c r="P902" t="s">
        <v>28</v>
      </c>
      <c r="Q902" s="4">
        <f t="shared" si="57"/>
        <v>2</v>
      </c>
      <c r="R902" s="5">
        <f t="shared" si="58"/>
        <v>2</v>
      </c>
      <c r="S902" t="s">
        <v>2034</v>
      </c>
      <c r="T902" t="s">
        <v>2035</v>
      </c>
    </row>
    <row r="903" spans="1:20" ht="17" x14ac:dyDescent="0.2">
      <c r="A903">
        <v>901</v>
      </c>
      <c r="B903" t="s">
        <v>1834</v>
      </c>
      <c r="C903" s="2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 s="7">
        <f t="shared" si="56"/>
        <v>43298.208333333328</v>
      </c>
      <c r="L903">
        <v>1534654800</v>
      </c>
      <c r="M903" s="7">
        <f t="shared" si="59"/>
        <v>43331.208333333328</v>
      </c>
      <c r="N903" t="b">
        <v>0</v>
      </c>
      <c r="O903" t="b">
        <v>1</v>
      </c>
      <c r="P903" t="s">
        <v>23</v>
      </c>
      <c r="Q903" s="4">
        <f t="shared" si="57"/>
        <v>156.17857142857144</v>
      </c>
      <c r="R903" s="5">
        <f t="shared" si="58"/>
        <v>55.0062893081761</v>
      </c>
      <c r="S903" t="s">
        <v>2032</v>
      </c>
      <c r="T903" t="s">
        <v>2033</v>
      </c>
    </row>
    <row r="904" spans="1:20" ht="17" x14ac:dyDescent="0.2">
      <c r="A904">
        <v>902</v>
      </c>
      <c r="B904" t="s">
        <v>1836</v>
      </c>
      <c r="C904" s="2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 s="7">
        <f t="shared" si="56"/>
        <v>42399.25</v>
      </c>
      <c r="L904">
        <v>1457762400</v>
      </c>
      <c r="M904" s="7">
        <f t="shared" si="59"/>
        <v>42441.25</v>
      </c>
      <c r="N904" t="b">
        <v>0</v>
      </c>
      <c r="O904" t="b">
        <v>0</v>
      </c>
      <c r="P904" t="s">
        <v>28</v>
      </c>
      <c r="Q904" s="4">
        <f t="shared" si="57"/>
        <v>252.42857142857144</v>
      </c>
      <c r="R904" s="5">
        <f t="shared" si="58"/>
        <v>32.127272727272725</v>
      </c>
      <c r="S904" t="s">
        <v>2034</v>
      </c>
      <c r="T904" t="s">
        <v>2035</v>
      </c>
    </row>
    <row r="905" spans="1:20" ht="34" x14ac:dyDescent="0.2">
      <c r="A905">
        <v>903</v>
      </c>
      <c r="B905" t="s">
        <v>1838</v>
      </c>
      <c r="C905" s="2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 s="7">
        <f t="shared" si="56"/>
        <v>41034.208333333336</v>
      </c>
      <c r="L905">
        <v>1337490000</v>
      </c>
      <c r="M905" s="7">
        <f t="shared" si="59"/>
        <v>41049.208333333336</v>
      </c>
      <c r="N905" t="b">
        <v>0</v>
      </c>
      <c r="O905" t="b">
        <v>1</v>
      </c>
      <c r="P905" t="s">
        <v>68</v>
      </c>
      <c r="Q905" s="4">
        <f t="shared" si="57"/>
        <v>1.729268292682927</v>
      </c>
      <c r="R905" s="5">
        <f t="shared" si="58"/>
        <v>50.642857142857146</v>
      </c>
      <c r="S905" t="s">
        <v>2044</v>
      </c>
      <c r="T905" t="s">
        <v>2045</v>
      </c>
    </row>
    <row r="906" spans="1:20" ht="17" x14ac:dyDescent="0.2">
      <c r="A906">
        <v>904</v>
      </c>
      <c r="B906" t="s">
        <v>1840</v>
      </c>
      <c r="C906" s="2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 s="7">
        <f t="shared" si="56"/>
        <v>41186.208333333336</v>
      </c>
      <c r="L906">
        <v>1349672400</v>
      </c>
      <c r="M906" s="7">
        <f t="shared" si="59"/>
        <v>41190.208333333336</v>
      </c>
      <c r="N906" t="b">
        <v>0</v>
      </c>
      <c r="O906" t="b">
        <v>0</v>
      </c>
      <c r="P906" t="s">
        <v>133</v>
      </c>
      <c r="Q906" s="4">
        <f t="shared" si="57"/>
        <v>12.230769230769232</v>
      </c>
      <c r="R906" s="5">
        <f t="shared" si="58"/>
        <v>49.6875</v>
      </c>
      <c r="S906" t="s">
        <v>2044</v>
      </c>
      <c r="T906" t="s">
        <v>2053</v>
      </c>
    </row>
    <row r="907" spans="1:20" ht="17" x14ac:dyDescent="0.2">
      <c r="A907">
        <v>905</v>
      </c>
      <c r="B907" t="s">
        <v>1842</v>
      </c>
      <c r="C907" s="2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 s="7">
        <f t="shared" si="56"/>
        <v>41536.208333333336</v>
      </c>
      <c r="L907">
        <v>1379826000</v>
      </c>
      <c r="M907" s="7">
        <f t="shared" si="59"/>
        <v>41539.208333333336</v>
      </c>
      <c r="N907" t="b">
        <v>0</v>
      </c>
      <c r="O907" t="b">
        <v>0</v>
      </c>
      <c r="P907" t="s">
        <v>33</v>
      </c>
      <c r="Q907" s="4">
        <f t="shared" si="57"/>
        <v>163.98734177215189</v>
      </c>
      <c r="R907" s="5">
        <f t="shared" si="58"/>
        <v>54.894067796610166</v>
      </c>
      <c r="S907" t="s">
        <v>2036</v>
      </c>
      <c r="T907" t="s">
        <v>2037</v>
      </c>
    </row>
    <row r="908" spans="1:20" ht="34" x14ac:dyDescent="0.2">
      <c r="A908">
        <v>906</v>
      </c>
      <c r="B908" t="s">
        <v>1844</v>
      </c>
      <c r="C908" s="2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 s="7">
        <f t="shared" si="56"/>
        <v>42868.208333333328</v>
      </c>
      <c r="L908">
        <v>1497762000</v>
      </c>
      <c r="M908" s="7">
        <f t="shared" si="59"/>
        <v>42904.208333333328</v>
      </c>
      <c r="N908" t="b">
        <v>1</v>
      </c>
      <c r="O908" t="b">
        <v>1</v>
      </c>
      <c r="P908" t="s">
        <v>42</v>
      </c>
      <c r="Q908" s="4">
        <f t="shared" si="57"/>
        <v>162.98181818181817</v>
      </c>
      <c r="R908" s="5">
        <f t="shared" si="58"/>
        <v>46.931937172774866</v>
      </c>
      <c r="S908" t="s">
        <v>2038</v>
      </c>
      <c r="T908" t="s">
        <v>2039</v>
      </c>
    </row>
    <row r="909" spans="1:20" ht="17" x14ac:dyDescent="0.2">
      <c r="A909">
        <v>907</v>
      </c>
      <c r="B909" t="s">
        <v>1846</v>
      </c>
      <c r="C909" s="2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 s="7">
        <f t="shared" si="56"/>
        <v>40660.208333333336</v>
      </c>
      <c r="L909">
        <v>1304485200</v>
      </c>
      <c r="M909" s="7">
        <f t="shared" si="59"/>
        <v>40667.208333333336</v>
      </c>
      <c r="N909" t="b">
        <v>0</v>
      </c>
      <c r="O909" t="b">
        <v>0</v>
      </c>
      <c r="P909" t="s">
        <v>33</v>
      </c>
      <c r="Q909" s="4">
        <f t="shared" si="57"/>
        <v>20.252747252747252</v>
      </c>
      <c r="R909" s="5">
        <f t="shared" si="58"/>
        <v>44.951219512195124</v>
      </c>
      <c r="S909" t="s">
        <v>2036</v>
      </c>
      <c r="T909" t="s">
        <v>2037</v>
      </c>
    </row>
    <row r="910" spans="1:20" ht="17" x14ac:dyDescent="0.2">
      <c r="A910">
        <v>908</v>
      </c>
      <c r="B910" t="s">
        <v>1848</v>
      </c>
      <c r="C910" s="2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 s="7">
        <f t="shared" si="56"/>
        <v>41031.208333333336</v>
      </c>
      <c r="L910">
        <v>1336885200</v>
      </c>
      <c r="M910" s="7">
        <f t="shared" si="59"/>
        <v>41042.208333333336</v>
      </c>
      <c r="N910" t="b">
        <v>0</v>
      </c>
      <c r="O910" t="b">
        <v>0</v>
      </c>
      <c r="P910" t="s">
        <v>89</v>
      </c>
      <c r="Q910" s="4">
        <f t="shared" si="57"/>
        <v>319.24083769633506</v>
      </c>
      <c r="R910" s="5">
        <f t="shared" si="58"/>
        <v>30.99898322318251</v>
      </c>
      <c r="S910" t="s">
        <v>2047</v>
      </c>
      <c r="T910" t="s">
        <v>2048</v>
      </c>
    </row>
    <row r="911" spans="1:20" ht="17" x14ac:dyDescent="0.2">
      <c r="A911">
        <v>909</v>
      </c>
      <c r="B911" t="s">
        <v>1850</v>
      </c>
      <c r="C911" s="2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 s="7">
        <f t="shared" si="56"/>
        <v>43255.208333333328</v>
      </c>
      <c r="L911">
        <v>1530421200</v>
      </c>
      <c r="M911" s="7">
        <f t="shared" si="59"/>
        <v>43282.208333333328</v>
      </c>
      <c r="N911" t="b">
        <v>0</v>
      </c>
      <c r="O911" t="b">
        <v>1</v>
      </c>
      <c r="P911" t="s">
        <v>33</v>
      </c>
      <c r="Q911" s="4">
        <f t="shared" si="57"/>
        <v>478.94444444444446</v>
      </c>
      <c r="R911" s="5">
        <f t="shared" si="58"/>
        <v>107.7625</v>
      </c>
      <c r="S911" t="s">
        <v>2036</v>
      </c>
      <c r="T911" t="s">
        <v>2037</v>
      </c>
    </row>
    <row r="912" spans="1:20" ht="17" x14ac:dyDescent="0.2">
      <c r="A912">
        <v>910</v>
      </c>
      <c r="B912" t="s">
        <v>1852</v>
      </c>
      <c r="C912" s="2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 s="7">
        <f t="shared" si="56"/>
        <v>42026.25</v>
      </c>
      <c r="L912">
        <v>1421992800</v>
      </c>
      <c r="M912" s="7">
        <f t="shared" si="59"/>
        <v>42027.25</v>
      </c>
      <c r="N912" t="b">
        <v>0</v>
      </c>
      <c r="O912" t="b">
        <v>0</v>
      </c>
      <c r="P912" t="s">
        <v>33</v>
      </c>
      <c r="Q912" s="4">
        <f t="shared" si="57"/>
        <v>19.556634304207122</v>
      </c>
      <c r="R912" s="5">
        <f t="shared" si="58"/>
        <v>102.07770270270271</v>
      </c>
      <c r="S912" t="s">
        <v>2036</v>
      </c>
      <c r="T912" t="s">
        <v>2037</v>
      </c>
    </row>
    <row r="913" spans="1:20" ht="17" x14ac:dyDescent="0.2">
      <c r="A913">
        <v>911</v>
      </c>
      <c r="B913" t="s">
        <v>1854</v>
      </c>
      <c r="C913" s="2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 s="7">
        <f t="shared" si="56"/>
        <v>43717.208333333328</v>
      </c>
      <c r="L913">
        <v>1568178000</v>
      </c>
      <c r="M913" s="7">
        <f t="shared" si="59"/>
        <v>43719.208333333328</v>
      </c>
      <c r="N913" t="b">
        <v>1</v>
      </c>
      <c r="O913" t="b">
        <v>0</v>
      </c>
      <c r="P913" t="s">
        <v>28</v>
      </c>
      <c r="Q913" s="4">
        <f t="shared" si="57"/>
        <v>198.94827586206895</v>
      </c>
      <c r="R913" s="5">
        <f t="shared" si="58"/>
        <v>24.976190476190474</v>
      </c>
      <c r="S913" t="s">
        <v>2034</v>
      </c>
      <c r="T913" t="s">
        <v>2035</v>
      </c>
    </row>
    <row r="914" spans="1:20" ht="17" x14ac:dyDescent="0.2">
      <c r="A914">
        <v>912</v>
      </c>
      <c r="B914" t="s">
        <v>1856</v>
      </c>
      <c r="C914" s="2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 s="7">
        <f t="shared" si="56"/>
        <v>41157.208333333336</v>
      </c>
      <c r="L914">
        <v>1347944400</v>
      </c>
      <c r="M914" s="7">
        <f t="shared" si="59"/>
        <v>41170.208333333336</v>
      </c>
      <c r="N914" t="b">
        <v>1</v>
      </c>
      <c r="O914" t="b">
        <v>0</v>
      </c>
      <c r="P914" t="s">
        <v>53</v>
      </c>
      <c r="Q914" s="4">
        <f t="shared" si="57"/>
        <v>795</v>
      </c>
      <c r="R914" s="5">
        <f t="shared" si="58"/>
        <v>79.944134078212286</v>
      </c>
      <c r="S914" t="s">
        <v>2038</v>
      </c>
      <c r="T914" t="s">
        <v>2041</v>
      </c>
    </row>
    <row r="915" spans="1:20" ht="17" x14ac:dyDescent="0.2">
      <c r="A915">
        <v>913</v>
      </c>
      <c r="B915" t="s">
        <v>1858</v>
      </c>
      <c r="C915" s="2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 s="7">
        <f t="shared" si="56"/>
        <v>43597.208333333328</v>
      </c>
      <c r="L915">
        <v>1558760400</v>
      </c>
      <c r="M915" s="7">
        <f t="shared" si="59"/>
        <v>43610.208333333328</v>
      </c>
      <c r="N915" t="b">
        <v>0</v>
      </c>
      <c r="O915" t="b">
        <v>0</v>
      </c>
      <c r="P915" t="s">
        <v>53</v>
      </c>
      <c r="Q915" s="4">
        <f t="shared" si="57"/>
        <v>50.621082621082621</v>
      </c>
      <c r="R915" s="5">
        <f t="shared" si="58"/>
        <v>67.946462715105156</v>
      </c>
      <c r="S915" t="s">
        <v>2038</v>
      </c>
      <c r="T915" t="s">
        <v>2041</v>
      </c>
    </row>
    <row r="916" spans="1:20" ht="17" x14ac:dyDescent="0.2">
      <c r="A916">
        <v>914</v>
      </c>
      <c r="B916" t="s">
        <v>1860</v>
      </c>
      <c r="C916" s="2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 s="7">
        <f t="shared" si="56"/>
        <v>41490.208333333336</v>
      </c>
      <c r="L916">
        <v>1376629200</v>
      </c>
      <c r="M916" s="7">
        <f t="shared" si="59"/>
        <v>41502.208333333336</v>
      </c>
      <c r="N916" t="b">
        <v>0</v>
      </c>
      <c r="O916" t="b">
        <v>0</v>
      </c>
      <c r="P916" t="s">
        <v>33</v>
      </c>
      <c r="Q916" s="4">
        <f t="shared" si="57"/>
        <v>57.4375</v>
      </c>
      <c r="R916" s="5">
        <f t="shared" si="58"/>
        <v>26.070921985815602</v>
      </c>
      <c r="S916" t="s">
        <v>2036</v>
      </c>
      <c r="T916" t="s">
        <v>2037</v>
      </c>
    </row>
    <row r="917" spans="1:20" ht="17" x14ac:dyDescent="0.2">
      <c r="A917">
        <v>915</v>
      </c>
      <c r="B917" t="s">
        <v>1862</v>
      </c>
      <c r="C917" s="2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 s="7">
        <f t="shared" si="56"/>
        <v>42976.208333333328</v>
      </c>
      <c r="L917">
        <v>1504760400</v>
      </c>
      <c r="M917" s="7">
        <f t="shared" si="59"/>
        <v>42985.208333333328</v>
      </c>
      <c r="N917" t="b">
        <v>0</v>
      </c>
      <c r="O917" t="b">
        <v>0</v>
      </c>
      <c r="P917" t="s">
        <v>269</v>
      </c>
      <c r="Q917" s="4">
        <f t="shared" si="57"/>
        <v>155.62827640984909</v>
      </c>
      <c r="R917" s="5">
        <f t="shared" si="58"/>
        <v>105.0032154340836</v>
      </c>
      <c r="S917" t="s">
        <v>2038</v>
      </c>
      <c r="T917" t="s">
        <v>2057</v>
      </c>
    </row>
    <row r="918" spans="1:20" ht="34" x14ac:dyDescent="0.2">
      <c r="A918">
        <v>916</v>
      </c>
      <c r="B918" t="s">
        <v>1864</v>
      </c>
      <c r="C918" s="2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 s="7">
        <f t="shared" si="56"/>
        <v>41991.25</v>
      </c>
      <c r="L918">
        <v>1419660000</v>
      </c>
      <c r="M918" s="7">
        <f t="shared" si="59"/>
        <v>42000.25</v>
      </c>
      <c r="N918" t="b">
        <v>0</v>
      </c>
      <c r="O918" t="b">
        <v>0</v>
      </c>
      <c r="P918" t="s">
        <v>122</v>
      </c>
      <c r="Q918" s="4">
        <f t="shared" si="57"/>
        <v>36.297297297297298</v>
      </c>
      <c r="R918" s="5">
        <f t="shared" si="58"/>
        <v>25.826923076923077</v>
      </c>
      <c r="S918" t="s">
        <v>2051</v>
      </c>
      <c r="T918" t="s">
        <v>2052</v>
      </c>
    </row>
    <row r="919" spans="1:20" ht="17" x14ac:dyDescent="0.2">
      <c r="A919">
        <v>917</v>
      </c>
      <c r="B919" t="s">
        <v>1866</v>
      </c>
      <c r="C919" s="2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 s="7">
        <f t="shared" si="56"/>
        <v>40722.208333333336</v>
      </c>
      <c r="L919">
        <v>1311310800</v>
      </c>
      <c r="M919" s="7">
        <f t="shared" si="59"/>
        <v>40746.208333333336</v>
      </c>
      <c r="N919" t="b">
        <v>0</v>
      </c>
      <c r="O919" t="b">
        <v>1</v>
      </c>
      <c r="P919" t="s">
        <v>100</v>
      </c>
      <c r="Q919" s="4">
        <f t="shared" si="57"/>
        <v>58.25</v>
      </c>
      <c r="R919" s="5">
        <f t="shared" si="58"/>
        <v>77.666666666666671</v>
      </c>
      <c r="S919" t="s">
        <v>2038</v>
      </c>
      <c r="T919" t="s">
        <v>2049</v>
      </c>
    </row>
    <row r="920" spans="1:20" ht="17" x14ac:dyDescent="0.2">
      <c r="A920">
        <v>918</v>
      </c>
      <c r="B920" t="s">
        <v>1868</v>
      </c>
      <c r="C920" s="2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 s="7">
        <f t="shared" si="56"/>
        <v>41117.208333333336</v>
      </c>
      <c r="L920">
        <v>1344315600</v>
      </c>
      <c r="M920" s="7">
        <f t="shared" si="59"/>
        <v>41128.208333333336</v>
      </c>
      <c r="N920" t="b">
        <v>0</v>
      </c>
      <c r="O920" t="b">
        <v>0</v>
      </c>
      <c r="P920" t="s">
        <v>133</v>
      </c>
      <c r="Q920" s="4">
        <f t="shared" si="57"/>
        <v>237.39473684210526</v>
      </c>
      <c r="R920" s="5">
        <f t="shared" si="58"/>
        <v>57.82692307692308</v>
      </c>
      <c r="S920" t="s">
        <v>2044</v>
      </c>
      <c r="T920" t="s">
        <v>2053</v>
      </c>
    </row>
    <row r="921" spans="1:20" ht="17" x14ac:dyDescent="0.2">
      <c r="A921">
        <v>919</v>
      </c>
      <c r="B921" t="s">
        <v>1870</v>
      </c>
      <c r="C921" s="2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 s="7">
        <f t="shared" si="56"/>
        <v>43022.208333333328</v>
      </c>
      <c r="L921">
        <v>1510725600</v>
      </c>
      <c r="M921" s="7">
        <f t="shared" si="59"/>
        <v>43054.25</v>
      </c>
      <c r="N921" t="b">
        <v>0</v>
      </c>
      <c r="O921" t="b">
        <v>1</v>
      </c>
      <c r="P921" t="s">
        <v>33</v>
      </c>
      <c r="Q921" s="4">
        <f t="shared" si="57"/>
        <v>58.75</v>
      </c>
      <c r="R921" s="5">
        <f t="shared" si="58"/>
        <v>92.955555555555549</v>
      </c>
      <c r="S921" t="s">
        <v>2036</v>
      </c>
      <c r="T921" t="s">
        <v>2037</v>
      </c>
    </row>
    <row r="922" spans="1:20" ht="17" x14ac:dyDescent="0.2">
      <c r="A922">
        <v>920</v>
      </c>
      <c r="B922" t="s">
        <v>1872</v>
      </c>
      <c r="C922" s="2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 s="7">
        <f t="shared" si="56"/>
        <v>43503.25</v>
      </c>
      <c r="L922">
        <v>1551247200</v>
      </c>
      <c r="M922" s="7">
        <f t="shared" si="59"/>
        <v>43523.25</v>
      </c>
      <c r="N922" t="b">
        <v>1</v>
      </c>
      <c r="O922" t="b">
        <v>0</v>
      </c>
      <c r="P922" t="s">
        <v>71</v>
      </c>
      <c r="Q922" s="4">
        <f t="shared" si="57"/>
        <v>182.56603773584905</v>
      </c>
      <c r="R922" s="5">
        <f t="shared" si="58"/>
        <v>37.945098039215686</v>
      </c>
      <c r="S922" t="s">
        <v>2038</v>
      </c>
      <c r="T922" t="s">
        <v>2046</v>
      </c>
    </row>
    <row r="923" spans="1:20" ht="17" x14ac:dyDescent="0.2">
      <c r="A923">
        <v>921</v>
      </c>
      <c r="B923" t="s">
        <v>1874</v>
      </c>
      <c r="C923" s="2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 s="7">
        <f t="shared" si="56"/>
        <v>40951.25</v>
      </c>
      <c r="L923">
        <v>1330236000</v>
      </c>
      <c r="M923" s="7">
        <f t="shared" si="59"/>
        <v>40965.25</v>
      </c>
      <c r="N923" t="b">
        <v>0</v>
      </c>
      <c r="O923" t="b">
        <v>0</v>
      </c>
      <c r="P923" t="s">
        <v>28</v>
      </c>
      <c r="Q923" s="4">
        <f t="shared" si="57"/>
        <v>0.75436408977556113</v>
      </c>
      <c r="R923" s="5">
        <f t="shared" si="58"/>
        <v>31.842105263157894</v>
      </c>
      <c r="S923" t="s">
        <v>2034</v>
      </c>
      <c r="T923" t="s">
        <v>2035</v>
      </c>
    </row>
    <row r="924" spans="1:20" ht="17" x14ac:dyDescent="0.2">
      <c r="A924">
        <v>922</v>
      </c>
      <c r="B924" t="s">
        <v>1876</v>
      </c>
      <c r="C924" s="2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 s="7">
        <f t="shared" si="56"/>
        <v>43443.25</v>
      </c>
      <c r="L924">
        <v>1545112800</v>
      </c>
      <c r="M924" s="7">
        <f t="shared" si="59"/>
        <v>43452.25</v>
      </c>
      <c r="N924" t="b">
        <v>0</v>
      </c>
      <c r="O924" t="b">
        <v>1</v>
      </c>
      <c r="P924" t="s">
        <v>319</v>
      </c>
      <c r="Q924" s="4">
        <f t="shared" si="57"/>
        <v>175.95330739299609</v>
      </c>
      <c r="R924" s="5">
        <f t="shared" si="58"/>
        <v>40</v>
      </c>
      <c r="S924" t="s">
        <v>2032</v>
      </c>
      <c r="T924" t="s">
        <v>2059</v>
      </c>
    </row>
    <row r="925" spans="1:20" ht="17" x14ac:dyDescent="0.2">
      <c r="A925">
        <v>923</v>
      </c>
      <c r="B925" t="s">
        <v>1878</v>
      </c>
      <c r="C925" s="2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 s="7">
        <f t="shared" si="56"/>
        <v>40373.208333333336</v>
      </c>
      <c r="L925">
        <v>1279170000</v>
      </c>
      <c r="M925" s="7">
        <f t="shared" si="59"/>
        <v>40374.208333333336</v>
      </c>
      <c r="N925" t="b">
        <v>0</v>
      </c>
      <c r="O925" t="b">
        <v>0</v>
      </c>
      <c r="P925" t="s">
        <v>33</v>
      </c>
      <c r="Q925" s="4">
        <f t="shared" si="57"/>
        <v>237.88235294117646</v>
      </c>
      <c r="R925" s="5">
        <f t="shared" si="58"/>
        <v>101.1</v>
      </c>
      <c r="S925" t="s">
        <v>2036</v>
      </c>
      <c r="T925" t="s">
        <v>2037</v>
      </c>
    </row>
    <row r="926" spans="1:20" ht="17" x14ac:dyDescent="0.2">
      <c r="A926">
        <v>924</v>
      </c>
      <c r="B926" t="s">
        <v>1880</v>
      </c>
      <c r="C926" s="2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 s="7">
        <f t="shared" si="56"/>
        <v>43769.208333333328</v>
      </c>
      <c r="L926">
        <v>1573452000</v>
      </c>
      <c r="M926" s="7">
        <f t="shared" si="59"/>
        <v>43780.25</v>
      </c>
      <c r="N926" t="b">
        <v>0</v>
      </c>
      <c r="O926" t="b">
        <v>0</v>
      </c>
      <c r="P926" t="s">
        <v>33</v>
      </c>
      <c r="Q926" s="4">
        <f t="shared" si="57"/>
        <v>488.05076142131981</v>
      </c>
      <c r="R926" s="5">
        <f t="shared" si="58"/>
        <v>84.006989951944078</v>
      </c>
      <c r="S926" t="s">
        <v>2036</v>
      </c>
      <c r="T926" t="s">
        <v>2037</v>
      </c>
    </row>
    <row r="927" spans="1:20" ht="34" x14ac:dyDescent="0.2">
      <c r="A927">
        <v>925</v>
      </c>
      <c r="B927" t="s">
        <v>1882</v>
      </c>
      <c r="C927" s="2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 s="7">
        <f t="shared" si="56"/>
        <v>43000.208333333328</v>
      </c>
      <c r="L927">
        <v>1507093200</v>
      </c>
      <c r="M927" s="7">
        <f t="shared" si="59"/>
        <v>43012.208333333328</v>
      </c>
      <c r="N927" t="b">
        <v>0</v>
      </c>
      <c r="O927" t="b">
        <v>0</v>
      </c>
      <c r="P927" t="s">
        <v>33</v>
      </c>
      <c r="Q927" s="4">
        <f t="shared" si="57"/>
        <v>224.06666666666669</v>
      </c>
      <c r="R927" s="5">
        <f t="shared" si="58"/>
        <v>103.41538461538461</v>
      </c>
      <c r="S927" t="s">
        <v>2036</v>
      </c>
      <c r="T927" t="s">
        <v>2037</v>
      </c>
    </row>
    <row r="928" spans="1:20" ht="17" x14ac:dyDescent="0.2">
      <c r="A928">
        <v>926</v>
      </c>
      <c r="B928" t="s">
        <v>1884</v>
      </c>
      <c r="C928" s="2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 s="7">
        <f t="shared" si="56"/>
        <v>42502.208333333328</v>
      </c>
      <c r="L928">
        <v>1463374800</v>
      </c>
      <c r="M928" s="7">
        <f t="shared" si="59"/>
        <v>42506.208333333328</v>
      </c>
      <c r="N928" t="b">
        <v>0</v>
      </c>
      <c r="O928" t="b">
        <v>0</v>
      </c>
      <c r="P928" t="s">
        <v>17</v>
      </c>
      <c r="Q928" s="4">
        <f t="shared" si="57"/>
        <v>18.126436781609197</v>
      </c>
      <c r="R928" s="5">
        <f t="shared" si="58"/>
        <v>105.13333333333334</v>
      </c>
      <c r="S928" t="s">
        <v>2030</v>
      </c>
      <c r="T928" t="s">
        <v>2031</v>
      </c>
    </row>
    <row r="929" spans="1:20" ht="17" x14ac:dyDescent="0.2">
      <c r="A929">
        <v>927</v>
      </c>
      <c r="B929" t="s">
        <v>1886</v>
      </c>
      <c r="C929" s="2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 s="7">
        <f t="shared" si="56"/>
        <v>41102.208333333336</v>
      </c>
      <c r="L929">
        <v>1344574800</v>
      </c>
      <c r="M929" s="7">
        <f t="shared" si="59"/>
        <v>41131.208333333336</v>
      </c>
      <c r="N929" t="b">
        <v>0</v>
      </c>
      <c r="O929" t="b">
        <v>0</v>
      </c>
      <c r="P929" t="s">
        <v>33</v>
      </c>
      <c r="Q929" s="4">
        <f t="shared" si="57"/>
        <v>45.847222222222221</v>
      </c>
      <c r="R929" s="5">
        <f t="shared" si="58"/>
        <v>89.21621621621621</v>
      </c>
      <c r="S929" t="s">
        <v>2036</v>
      </c>
      <c r="T929" t="s">
        <v>2037</v>
      </c>
    </row>
    <row r="930" spans="1:20" ht="17" x14ac:dyDescent="0.2">
      <c r="A930">
        <v>928</v>
      </c>
      <c r="B930" t="s">
        <v>1888</v>
      </c>
      <c r="C930" s="2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 s="7">
        <f t="shared" si="56"/>
        <v>41637.25</v>
      </c>
      <c r="L930">
        <v>1389074400</v>
      </c>
      <c r="M930" s="7">
        <f t="shared" si="59"/>
        <v>41646.25</v>
      </c>
      <c r="N930" t="b">
        <v>0</v>
      </c>
      <c r="O930" t="b">
        <v>0</v>
      </c>
      <c r="P930" t="s">
        <v>28</v>
      </c>
      <c r="Q930" s="4">
        <f t="shared" si="57"/>
        <v>117.31541218637993</v>
      </c>
      <c r="R930" s="5">
        <f t="shared" si="58"/>
        <v>51.995234312946785</v>
      </c>
      <c r="S930" t="s">
        <v>2034</v>
      </c>
      <c r="T930" t="s">
        <v>2035</v>
      </c>
    </row>
    <row r="931" spans="1:20" ht="17" x14ac:dyDescent="0.2">
      <c r="A931">
        <v>929</v>
      </c>
      <c r="B931" t="s">
        <v>1890</v>
      </c>
      <c r="C931" s="2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 s="7">
        <f t="shared" si="56"/>
        <v>42858.208333333328</v>
      </c>
      <c r="L931">
        <v>1494997200</v>
      </c>
      <c r="M931" s="7">
        <f t="shared" si="59"/>
        <v>42872.208333333328</v>
      </c>
      <c r="N931" t="b">
        <v>0</v>
      </c>
      <c r="O931" t="b">
        <v>0</v>
      </c>
      <c r="P931" t="s">
        <v>33</v>
      </c>
      <c r="Q931" s="4">
        <f t="shared" si="57"/>
        <v>217.30909090909088</v>
      </c>
      <c r="R931" s="5">
        <f t="shared" si="58"/>
        <v>64.956521739130437</v>
      </c>
      <c r="S931" t="s">
        <v>2036</v>
      </c>
      <c r="T931" t="s">
        <v>2037</v>
      </c>
    </row>
    <row r="932" spans="1:20" ht="17" x14ac:dyDescent="0.2">
      <c r="A932">
        <v>930</v>
      </c>
      <c r="B932" t="s">
        <v>1892</v>
      </c>
      <c r="C932" s="2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 s="7">
        <f t="shared" si="56"/>
        <v>42060.25</v>
      </c>
      <c r="L932">
        <v>1425448800</v>
      </c>
      <c r="M932" s="7">
        <f t="shared" si="59"/>
        <v>42067.25</v>
      </c>
      <c r="N932" t="b">
        <v>0</v>
      </c>
      <c r="O932" t="b">
        <v>1</v>
      </c>
      <c r="P932" t="s">
        <v>33</v>
      </c>
      <c r="Q932" s="4">
        <f t="shared" si="57"/>
        <v>112.28571428571428</v>
      </c>
      <c r="R932" s="5">
        <f t="shared" si="58"/>
        <v>46.235294117647058</v>
      </c>
      <c r="S932" t="s">
        <v>2036</v>
      </c>
      <c r="T932" t="s">
        <v>2037</v>
      </c>
    </row>
    <row r="933" spans="1:20" ht="17" x14ac:dyDescent="0.2">
      <c r="A933">
        <v>931</v>
      </c>
      <c r="B933" t="s">
        <v>1894</v>
      </c>
      <c r="C933" s="2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 s="7">
        <f t="shared" si="56"/>
        <v>41818.208333333336</v>
      </c>
      <c r="L933">
        <v>1404104400</v>
      </c>
      <c r="M933" s="7">
        <f t="shared" si="59"/>
        <v>41820.208333333336</v>
      </c>
      <c r="N933" t="b">
        <v>0</v>
      </c>
      <c r="O933" t="b">
        <v>1</v>
      </c>
      <c r="P933" t="s">
        <v>33</v>
      </c>
      <c r="Q933" s="4">
        <f t="shared" si="57"/>
        <v>72.51898734177216</v>
      </c>
      <c r="R933" s="5">
        <f t="shared" si="58"/>
        <v>51.151785714285715</v>
      </c>
      <c r="S933" t="s">
        <v>2036</v>
      </c>
      <c r="T933" t="s">
        <v>2037</v>
      </c>
    </row>
    <row r="934" spans="1:20" ht="17" x14ac:dyDescent="0.2">
      <c r="A934">
        <v>932</v>
      </c>
      <c r="B934" t="s">
        <v>1896</v>
      </c>
      <c r="C934" s="2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 s="7">
        <f t="shared" si="56"/>
        <v>41709.208333333336</v>
      </c>
      <c r="L934">
        <v>1394773200</v>
      </c>
      <c r="M934" s="7">
        <f t="shared" si="59"/>
        <v>41712.208333333336</v>
      </c>
      <c r="N934" t="b">
        <v>0</v>
      </c>
      <c r="O934" t="b">
        <v>0</v>
      </c>
      <c r="P934" t="s">
        <v>23</v>
      </c>
      <c r="Q934" s="4">
        <f t="shared" si="57"/>
        <v>212.30434782608697</v>
      </c>
      <c r="R934" s="5">
        <f t="shared" si="58"/>
        <v>33.909722222222221</v>
      </c>
      <c r="S934" t="s">
        <v>2032</v>
      </c>
      <c r="T934" t="s">
        <v>2033</v>
      </c>
    </row>
    <row r="935" spans="1:20" ht="17" x14ac:dyDescent="0.2">
      <c r="A935">
        <v>933</v>
      </c>
      <c r="B935" t="s">
        <v>1898</v>
      </c>
      <c r="C935" s="2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 s="7">
        <f t="shared" si="56"/>
        <v>41372.208333333336</v>
      </c>
      <c r="L935">
        <v>1366520400</v>
      </c>
      <c r="M935" s="7">
        <f t="shared" si="59"/>
        <v>41385.208333333336</v>
      </c>
      <c r="N935" t="b">
        <v>0</v>
      </c>
      <c r="O935" t="b">
        <v>0</v>
      </c>
      <c r="P935" t="s">
        <v>33</v>
      </c>
      <c r="Q935" s="4">
        <f t="shared" si="57"/>
        <v>239.74657534246577</v>
      </c>
      <c r="R935" s="5">
        <f t="shared" si="58"/>
        <v>92.016298633017882</v>
      </c>
      <c r="S935" t="s">
        <v>2036</v>
      </c>
      <c r="T935" t="s">
        <v>2037</v>
      </c>
    </row>
    <row r="936" spans="1:20" ht="17" x14ac:dyDescent="0.2">
      <c r="A936">
        <v>934</v>
      </c>
      <c r="B936" t="s">
        <v>1900</v>
      </c>
      <c r="C936" s="2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 s="7">
        <f t="shared" si="56"/>
        <v>42422.25</v>
      </c>
      <c r="L936">
        <v>1456639200</v>
      </c>
      <c r="M936" s="7">
        <f t="shared" si="59"/>
        <v>42428.25</v>
      </c>
      <c r="N936" t="b">
        <v>0</v>
      </c>
      <c r="O936" t="b">
        <v>0</v>
      </c>
      <c r="P936" t="s">
        <v>33</v>
      </c>
      <c r="Q936" s="4">
        <f t="shared" si="57"/>
        <v>181.93548387096774</v>
      </c>
      <c r="R936" s="5">
        <f t="shared" si="58"/>
        <v>107.42857142857143</v>
      </c>
      <c r="S936" t="s">
        <v>2036</v>
      </c>
      <c r="T936" t="s">
        <v>2037</v>
      </c>
    </row>
    <row r="937" spans="1:20" ht="34" x14ac:dyDescent="0.2">
      <c r="A937">
        <v>935</v>
      </c>
      <c r="B937" t="s">
        <v>1902</v>
      </c>
      <c r="C937" s="2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 s="7">
        <f t="shared" si="56"/>
        <v>42209.208333333328</v>
      </c>
      <c r="L937">
        <v>1438318800</v>
      </c>
      <c r="M937" s="7">
        <f t="shared" si="59"/>
        <v>42216.208333333328</v>
      </c>
      <c r="N937" t="b">
        <v>0</v>
      </c>
      <c r="O937" t="b">
        <v>0</v>
      </c>
      <c r="P937" t="s">
        <v>33</v>
      </c>
      <c r="Q937" s="4">
        <f t="shared" si="57"/>
        <v>164.13114754098362</v>
      </c>
      <c r="R937" s="5">
        <f t="shared" si="58"/>
        <v>75.848484848484844</v>
      </c>
      <c r="S937" t="s">
        <v>2036</v>
      </c>
      <c r="T937" t="s">
        <v>2037</v>
      </c>
    </row>
    <row r="938" spans="1:20" ht="17" x14ac:dyDescent="0.2">
      <c r="A938">
        <v>936</v>
      </c>
      <c r="B938" t="s">
        <v>1246</v>
      </c>
      <c r="C938" s="2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 s="7">
        <f t="shared" si="56"/>
        <v>43668.208333333328</v>
      </c>
      <c r="L938">
        <v>1564030800</v>
      </c>
      <c r="M938" s="7">
        <f t="shared" si="59"/>
        <v>43671.208333333328</v>
      </c>
      <c r="N938" t="b">
        <v>1</v>
      </c>
      <c r="O938" t="b">
        <v>0</v>
      </c>
      <c r="P938" t="s">
        <v>33</v>
      </c>
      <c r="Q938" s="4">
        <f t="shared" si="57"/>
        <v>1.6375968992248062</v>
      </c>
      <c r="R938" s="5">
        <f t="shared" si="58"/>
        <v>80.476190476190482</v>
      </c>
      <c r="S938" t="s">
        <v>2036</v>
      </c>
      <c r="T938" t="s">
        <v>2037</v>
      </c>
    </row>
    <row r="939" spans="1:20" ht="17" x14ac:dyDescent="0.2">
      <c r="A939">
        <v>937</v>
      </c>
      <c r="B939" t="s">
        <v>1905</v>
      </c>
      <c r="C939" s="2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 s="7">
        <f t="shared" si="56"/>
        <v>42334.25</v>
      </c>
      <c r="L939">
        <v>1449295200</v>
      </c>
      <c r="M939" s="7">
        <f t="shared" si="59"/>
        <v>42343.25</v>
      </c>
      <c r="N939" t="b">
        <v>0</v>
      </c>
      <c r="O939" t="b">
        <v>0</v>
      </c>
      <c r="P939" t="s">
        <v>42</v>
      </c>
      <c r="Q939" s="4">
        <f t="shared" si="57"/>
        <v>49.64385964912281</v>
      </c>
      <c r="R939" s="5">
        <f t="shared" si="58"/>
        <v>86.978483606557376</v>
      </c>
      <c r="S939" t="s">
        <v>2038</v>
      </c>
      <c r="T939" t="s">
        <v>2039</v>
      </c>
    </row>
    <row r="940" spans="1:20" ht="17" x14ac:dyDescent="0.2">
      <c r="A940">
        <v>938</v>
      </c>
      <c r="B940" t="s">
        <v>1907</v>
      </c>
      <c r="C940" s="2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 s="7">
        <f t="shared" si="56"/>
        <v>43263.208333333328</v>
      </c>
      <c r="L940">
        <v>1531890000</v>
      </c>
      <c r="M940" s="7">
        <f t="shared" si="59"/>
        <v>43299.208333333328</v>
      </c>
      <c r="N940" t="b">
        <v>0</v>
      </c>
      <c r="O940" t="b">
        <v>1</v>
      </c>
      <c r="P940" t="s">
        <v>119</v>
      </c>
      <c r="Q940" s="4">
        <f t="shared" si="57"/>
        <v>109.70652173913042</v>
      </c>
      <c r="R940" s="5">
        <f t="shared" si="58"/>
        <v>105.13541666666667</v>
      </c>
      <c r="S940" t="s">
        <v>2044</v>
      </c>
      <c r="T940" t="s">
        <v>2050</v>
      </c>
    </row>
    <row r="941" spans="1:20" ht="34" x14ac:dyDescent="0.2">
      <c r="A941">
        <v>939</v>
      </c>
      <c r="B941" t="s">
        <v>1909</v>
      </c>
      <c r="C941" s="2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 s="7">
        <f t="shared" si="56"/>
        <v>40670.208333333336</v>
      </c>
      <c r="L941">
        <v>1306213200</v>
      </c>
      <c r="M941" s="7">
        <f t="shared" si="59"/>
        <v>40687.208333333336</v>
      </c>
      <c r="N941" t="b">
        <v>0</v>
      </c>
      <c r="O941" t="b">
        <v>1</v>
      </c>
      <c r="P941" t="s">
        <v>89</v>
      </c>
      <c r="Q941" s="4">
        <f t="shared" si="57"/>
        <v>49.217948717948715</v>
      </c>
      <c r="R941" s="5">
        <f t="shared" si="58"/>
        <v>57.298507462686565</v>
      </c>
      <c r="S941" t="s">
        <v>2047</v>
      </c>
      <c r="T941" t="s">
        <v>2048</v>
      </c>
    </row>
    <row r="942" spans="1:20" ht="17" x14ac:dyDescent="0.2">
      <c r="A942">
        <v>940</v>
      </c>
      <c r="B942" t="s">
        <v>1911</v>
      </c>
      <c r="C942" s="2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 s="7">
        <f t="shared" si="56"/>
        <v>41244.25</v>
      </c>
      <c r="L942">
        <v>1356242400</v>
      </c>
      <c r="M942" s="7">
        <f t="shared" si="59"/>
        <v>41266.25</v>
      </c>
      <c r="N942" t="b">
        <v>0</v>
      </c>
      <c r="O942" t="b">
        <v>0</v>
      </c>
      <c r="P942" t="s">
        <v>28</v>
      </c>
      <c r="Q942" s="4">
        <f t="shared" si="57"/>
        <v>62.232323232323225</v>
      </c>
      <c r="R942" s="5">
        <f t="shared" si="58"/>
        <v>93.348484848484844</v>
      </c>
      <c r="S942" t="s">
        <v>2034</v>
      </c>
      <c r="T942" t="s">
        <v>2035</v>
      </c>
    </row>
    <row r="943" spans="1:20" ht="17" x14ac:dyDescent="0.2">
      <c r="A943">
        <v>941</v>
      </c>
      <c r="B943" t="s">
        <v>1913</v>
      </c>
      <c r="C943" s="2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 s="7">
        <f t="shared" si="56"/>
        <v>40552.25</v>
      </c>
      <c r="L943">
        <v>1297576800</v>
      </c>
      <c r="M943" s="7">
        <f t="shared" si="59"/>
        <v>40587.25</v>
      </c>
      <c r="N943" t="b">
        <v>1</v>
      </c>
      <c r="O943" t="b">
        <v>0</v>
      </c>
      <c r="P943" t="s">
        <v>33</v>
      </c>
      <c r="Q943" s="4">
        <f t="shared" si="57"/>
        <v>13.05813953488372</v>
      </c>
      <c r="R943" s="5">
        <f t="shared" si="58"/>
        <v>71.987179487179489</v>
      </c>
      <c r="S943" t="s">
        <v>2036</v>
      </c>
      <c r="T943" t="s">
        <v>2037</v>
      </c>
    </row>
    <row r="944" spans="1:20" ht="17" x14ac:dyDescent="0.2">
      <c r="A944">
        <v>942</v>
      </c>
      <c r="B944" t="s">
        <v>1907</v>
      </c>
      <c r="C944" s="2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 s="7">
        <f t="shared" si="56"/>
        <v>40568.25</v>
      </c>
      <c r="L944">
        <v>1296194400</v>
      </c>
      <c r="M944" s="7">
        <f t="shared" si="59"/>
        <v>40571.25</v>
      </c>
      <c r="N944" t="b">
        <v>0</v>
      </c>
      <c r="O944" t="b">
        <v>0</v>
      </c>
      <c r="P944" t="s">
        <v>33</v>
      </c>
      <c r="Q944" s="4">
        <f t="shared" si="57"/>
        <v>64.635416666666671</v>
      </c>
      <c r="R944" s="5">
        <f t="shared" si="58"/>
        <v>92.611940298507463</v>
      </c>
      <c r="S944" t="s">
        <v>2036</v>
      </c>
      <c r="T944" t="s">
        <v>2037</v>
      </c>
    </row>
    <row r="945" spans="1:20" ht="17" x14ac:dyDescent="0.2">
      <c r="A945">
        <v>943</v>
      </c>
      <c r="B945" t="s">
        <v>1916</v>
      </c>
      <c r="C945" s="2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 s="7">
        <f t="shared" si="56"/>
        <v>41906.208333333336</v>
      </c>
      <c r="L945">
        <v>1414558800</v>
      </c>
      <c r="M945" s="7">
        <f t="shared" si="59"/>
        <v>41941.208333333336</v>
      </c>
      <c r="N945" t="b">
        <v>0</v>
      </c>
      <c r="O945" t="b">
        <v>0</v>
      </c>
      <c r="P945" t="s">
        <v>17</v>
      </c>
      <c r="Q945" s="4">
        <f t="shared" si="57"/>
        <v>159.58666666666667</v>
      </c>
      <c r="R945" s="5">
        <f t="shared" si="58"/>
        <v>104.99122807017544</v>
      </c>
      <c r="S945" t="s">
        <v>2030</v>
      </c>
      <c r="T945" t="s">
        <v>2031</v>
      </c>
    </row>
    <row r="946" spans="1:20" ht="17" x14ac:dyDescent="0.2">
      <c r="A946">
        <v>944</v>
      </c>
      <c r="B946" t="s">
        <v>1918</v>
      </c>
      <c r="C946" s="2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 s="7">
        <f t="shared" si="56"/>
        <v>42776.25</v>
      </c>
      <c r="L946">
        <v>1488348000</v>
      </c>
      <c r="M946" s="7">
        <f t="shared" si="59"/>
        <v>42795.25</v>
      </c>
      <c r="N946" t="b">
        <v>0</v>
      </c>
      <c r="O946" t="b">
        <v>0</v>
      </c>
      <c r="P946" t="s">
        <v>122</v>
      </c>
      <c r="Q946" s="4">
        <f t="shared" si="57"/>
        <v>81.42</v>
      </c>
      <c r="R946" s="5">
        <f t="shared" si="58"/>
        <v>30.958174904942965</v>
      </c>
      <c r="S946" t="s">
        <v>2051</v>
      </c>
      <c r="T946" t="s">
        <v>2052</v>
      </c>
    </row>
    <row r="947" spans="1:20" ht="17" x14ac:dyDescent="0.2">
      <c r="A947">
        <v>945</v>
      </c>
      <c r="B947" t="s">
        <v>1920</v>
      </c>
      <c r="C947" s="2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 s="7">
        <f t="shared" si="56"/>
        <v>41004.208333333336</v>
      </c>
      <c r="L947">
        <v>1334898000</v>
      </c>
      <c r="M947" s="7">
        <f t="shared" si="59"/>
        <v>41019.208333333336</v>
      </c>
      <c r="N947" t="b">
        <v>1</v>
      </c>
      <c r="O947" t="b">
        <v>0</v>
      </c>
      <c r="P947" t="s">
        <v>122</v>
      </c>
      <c r="Q947" s="4">
        <f t="shared" si="57"/>
        <v>32.444767441860463</v>
      </c>
      <c r="R947" s="5">
        <f t="shared" si="58"/>
        <v>33.001182732111175</v>
      </c>
      <c r="S947" t="s">
        <v>2051</v>
      </c>
      <c r="T947" t="s">
        <v>2052</v>
      </c>
    </row>
    <row r="948" spans="1:20" ht="34" x14ac:dyDescent="0.2">
      <c r="A948">
        <v>946</v>
      </c>
      <c r="B948" t="s">
        <v>1922</v>
      </c>
      <c r="C948" s="2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 s="7">
        <f t="shared" si="56"/>
        <v>40710.208333333336</v>
      </c>
      <c r="L948">
        <v>1308373200</v>
      </c>
      <c r="M948" s="7">
        <f t="shared" si="59"/>
        <v>40712.208333333336</v>
      </c>
      <c r="N948" t="b">
        <v>0</v>
      </c>
      <c r="O948" t="b">
        <v>0</v>
      </c>
      <c r="P948" t="s">
        <v>33</v>
      </c>
      <c r="Q948" s="4">
        <f t="shared" si="57"/>
        <v>9.9141184124918666</v>
      </c>
      <c r="R948" s="5">
        <f t="shared" si="58"/>
        <v>84.187845303867405</v>
      </c>
      <c r="S948" t="s">
        <v>2036</v>
      </c>
      <c r="T948" t="s">
        <v>2037</v>
      </c>
    </row>
    <row r="949" spans="1:20" ht="17" x14ac:dyDescent="0.2">
      <c r="A949">
        <v>947</v>
      </c>
      <c r="B949" t="s">
        <v>1924</v>
      </c>
      <c r="C949" s="2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 s="7">
        <f t="shared" si="56"/>
        <v>41908.208333333336</v>
      </c>
      <c r="L949">
        <v>1412312400</v>
      </c>
      <c r="M949" s="7">
        <f t="shared" si="59"/>
        <v>41915.208333333336</v>
      </c>
      <c r="N949" t="b">
        <v>0</v>
      </c>
      <c r="O949" t="b">
        <v>0</v>
      </c>
      <c r="P949" t="s">
        <v>33</v>
      </c>
      <c r="Q949" s="4">
        <f t="shared" si="57"/>
        <v>26.694444444444443</v>
      </c>
      <c r="R949" s="5">
        <f t="shared" si="58"/>
        <v>73.92307692307692</v>
      </c>
      <c r="S949" t="s">
        <v>2036</v>
      </c>
      <c r="T949" t="s">
        <v>2037</v>
      </c>
    </row>
    <row r="950" spans="1:20" ht="17" x14ac:dyDescent="0.2">
      <c r="A950">
        <v>948</v>
      </c>
      <c r="B950" t="s">
        <v>1926</v>
      </c>
      <c r="C950" s="2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 s="7">
        <f t="shared" si="56"/>
        <v>41985.25</v>
      </c>
      <c r="L950">
        <v>1419228000</v>
      </c>
      <c r="M950" s="7">
        <f t="shared" si="59"/>
        <v>41995.25</v>
      </c>
      <c r="N950" t="b">
        <v>1</v>
      </c>
      <c r="O950" t="b">
        <v>1</v>
      </c>
      <c r="P950" t="s">
        <v>42</v>
      </c>
      <c r="Q950" s="4">
        <f t="shared" si="57"/>
        <v>62.957446808510639</v>
      </c>
      <c r="R950" s="5">
        <f t="shared" si="58"/>
        <v>36.987499999999997</v>
      </c>
      <c r="S950" t="s">
        <v>2038</v>
      </c>
      <c r="T950" t="s">
        <v>2039</v>
      </c>
    </row>
    <row r="951" spans="1:20" ht="34" x14ac:dyDescent="0.2">
      <c r="A951">
        <v>949</v>
      </c>
      <c r="B951" t="s">
        <v>1928</v>
      </c>
      <c r="C951" s="2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 s="7">
        <f t="shared" si="56"/>
        <v>42112.208333333328</v>
      </c>
      <c r="L951">
        <v>1430974800</v>
      </c>
      <c r="M951" s="7">
        <f t="shared" si="59"/>
        <v>42131.208333333328</v>
      </c>
      <c r="N951" t="b">
        <v>0</v>
      </c>
      <c r="O951" t="b">
        <v>0</v>
      </c>
      <c r="P951" t="s">
        <v>28</v>
      </c>
      <c r="Q951" s="4">
        <f t="shared" si="57"/>
        <v>161.35593220338984</v>
      </c>
      <c r="R951" s="5">
        <f t="shared" si="58"/>
        <v>46.896551724137929</v>
      </c>
      <c r="S951" t="s">
        <v>2034</v>
      </c>
      <c r="T951" t="s">
        <v>2035</v>
      </c>
    </row>
    <row r="952" spans="1:20" ht="17" x14ac:dyDescent="0.2">
      <c r="A952">
        <v>950</v>
      </c>
      <c r="B952" t="s">
        <v>1930</v>
      </c>
      <c r="C952" s="2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 s="7">
        <f t="shared" si="56"/>
        <v>43571.208333333328</v>
      </c>
      <c r="L952">
        <v>1555822800</v>
      </c>
      <c r="M952" s="7">
        <f t="shared" si="59"/>
        <v>43576.208333333328</v>
      </c>
      <c r="N952" t="b">
        <v>0</v>
      </c>
      <c r="O952" t="b">
        <v>1</v>
      </c>
      <c r="P952" t="s">
        <v>33</v>
      </c>
      <c r="Q952" s="4">
        <f t="shared" si="57"/>
        <v>5</v>
      </c>
      <c r="R952" s="5">
        <f t="shared" si="58"/>
        <v>5</v>
      </c>
      <c r="S952" t="s">
        <v>2036</v>
      </c>
      <c r="T952" t="s">
        <v>2037</v>
      </c>
    </row>
    <row r="953" spans="1:20" ht="17" x14ac:dyDescent="0.2">
      <c r="A953">
        <v>951</v>
      </c>
      <c r="B953" t="s">
        <v>1932</v>
      </c>
      <c r="C953" s="2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 s="7">
        <f t="shared" si="56"/>
        <v>42730.25</v>
      </c>
      <c r="L953">
        <v>1482818400</v>
      </c>
      <c r="M953" s="7">
        <f t="shared" si="59"/>
        <v>42731.25</v>
      </c>
      <c r="N953" t="b">
        <v>0</v>
      </c>
      <c r="O953" t="b">
        <v>1</v>
      </c>
      <c r="P953" t="s">
        <v>23</v>
      </c>
      <c r="Q953" s="4">
        <f t="shared" si="57"/>
        <v>1096.9379310344827</v>
      </c>
      <c r="R953" s="5">
        <f t="shared" si="58"/>
        <v>102.02437459910199</v>
      </c>
      <c r="S953" t="s">
        <v>2032</v>
      </c>
      <c r="T953" t="s">
        <v>2033</v>
      </c>
    </row>
    <row r="954" spans="1:20" ht="17" x14ac:dyDescent="0.2">
      <c r="A954">
        <v>952</v>
      </c>
      <c r="B954" t="s">
        <v>1934</v>
      </c>
      <c r="C954" s="2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 s="7">
        <f t="shared" si="56"/>
        <v>42591.208333333328</v>
      </c>
      <c r="L954">
        <v>1471928400</v>
      </c>
      <c r="M954" s="7">
        <f t="shared" si="59"/>
        <v>42605.208333333328</v>
      </c>
      <c r="N954" t="b">
        <v>0</v>
      </c>
      <c r="O954" t="b">
        <v>0</v>
      </c>
      <c r="P954" t="s">
        <v>42</v>
      </c>
      <c r="Q954" s="4">
        <f t="shared" si="57"/>
        <v>70.094158075601371</v>
      </c>
      <c r="R954" s="5">
        <f t="shared" si="58"/>
        <v>45.007502206531335</v>
      </c>
      <c r="S954" t="s">
        <v>2038</v>
      </c>
      <c r="T954" t="s">
        <v>2039</v>
      </c>
    </row>
    <row r="955" spans="1:20" ht="34" x14ac:dyDescent="0.2">
      <c r="A955">
        <v>953</v>
      </c>
      <c r="B955" t="s">
        <v>1936</v>
      </c>
      <c r="C955" s="2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 s="7">
        <f t="shared" si="56"/>
        <v>42358.25</v>
      </c>
      <c r="L955">
        <v>1453701600</v>
      </c>
      <c r="M955" s="7">
        <f t="shared" si="59"/>
        <v>42394.25</v>
      </c>
      <c r="N955" t="b">
        <v>0</v>
      </c>
      <c r="O955" t="b">
        <v>1</v>
      </c>
      <c r="P955" t="s">
        <v>474</v>
      </c>
      <c r="Q955" s="4">
        <f t="shared" si="57"/>
        <v>60</v>
      </c>
      <c r="R955" s="5">
        <f t="shared" si="58"/>
        <v>94.285714285714292</v>
      </c>
      <c r="S955" t="s">
        <v>2038</v>
      </c>
      <c r="T955" t="s">
        <v>2060</v>
      </c>
    </row>
    <row r="956" spans="1:20" ht="17" x14ac:dyDescent="0.2">
      <c r="A956">
        <v>954</v>
      </c>
      <c r="B956" t="s">
        <v>1938</v>
      </c>
      <c r="C956" s="2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 s="7">
        <f t="shared" si="56"/>
        <v>41174.208333333336</v>
      </c>
      <c r="L956">
        <v>1350363600</v>
      </c>
      <c r="M956" s="7">
        <f t="shared" si="59"/>
        <v>41198.208333333336</v>
      </c>
      <c r="N956" t="b">
        <v>0</v>
      </c>
      <c r="O956" t="b">
        <v>0</v>
      </c>
      <c r="P956" t="s">
        <v>28</v>
      </c>
      <c r="Q956" s="4">
        <f t="shared" si="57"/>
        <v>367.0985915492958</v>
      </c>
      <c r="R956" s="5">
        <f t="shared" si="58"/>
        <v>101.02325581395348</v>
      </c>
      <c r="S956" t="s">
        <v>2034</v>
      </c>
      <c r="T956" t="s">
        <v>2035</v>
      </c>
    </row>
    <row r="957" spans="1:20" ht="34" x14ac:dyDescent="0.2">
      <c r="A957">
        <v>955</v>
      </c>
      <c r="B957" t="s">
        <v>1940</v>
      </c>
      <c r="C957" s="2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 s="7">
        <f t="shared" si="56"/>
        <v>41238.25</v>
      </c>
      <c r="L957">
        <v>1353996000</v>
      </c>
      <c r="M957" s="7">
        <f t="shared" si="59"/>
        <v>41240.25</v>
      </c>
      <c r="N957" t="b">
        <v>0</v>
      </c>
      <c r="O957" t="b">
        <v>0</v>
      </c>
      <c r="P957" t="s">
        <v>33</v>
      </c>
      <c r="Q957" s="4">
        <f t="shared" si="57"/>
        <v>1109</v>
      </c>
      <c r="R957" s="5">
        <f t="shared" si="58"/>
        <v>97.037499999999994</v>
      </c>
      <c r="S957" t="s">
        <v>2036</v>
      </c>
      <c r="T957" t="s">
        <v>2037</v>
      </c>
    </row>
    <row r="958" spans="1:20" ht="17" x14ac:dyDescent="0.2">
      <c r="A958">
        <v>956</v>
      </c>
      <c r="B958" t="s">
        <v>1942</v>
      </c>
      <c r="C958" s="2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 s="7">
        <f t="shared" si="56"/>
        <v>42360.25</v>
      </c>
      <c r="L958">
        <v>1451109600</v>
      </c>
      <c r="M958" s="7">
        <f t="shared" si="59"/>
        <v>42364.25</v>
      </c>
      <c r="N958" t="b">
        <v>0</v>
      </c>
      <c r="O958" t="b">
        <v>0</v>
      </c>
      <c r="P958" t="s">
        <v>474</v>
      </c>
      <c r="Q958" s="4">
        <f t="shared" si="57"/>
        <v>19.028784648187631</v>
      </c>
      <c r="R958" s="5">
        <f t="shared" si="58"/>
        <v>43.00963855421687</v>
      </c>
      <c r="S958" t="s">
        <v>2038</v>
      </c>
      <c r="T958" t="s">
        <v>2060</v>
      </c>
    </row>
    <row r="959" spans="1:20" ht="17" x14ac:dyDescent="0.2">
      <c r="A959">
        <v>957</v>
      </c>
      <c r="B959" t="s">
        <v>1944</v>
      </c>
      <c r="C959" s="2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 s="7">
        <f t="shared" si="56"/>
        <v>40955.25</v>
      </c>
      <c r="L959">
        <v>1329631200</v>
      </c>
      <c r="M959" s="7">
        <f t="shared" si="59"/>
        <v>40958.25</v>
      </c>
      <c r="N959" t="b">
        <v>0</v>
      </c>
      <c r="O959" t="b">
        <v>0</v>
      </c>
      <c r="P959" t="s">
        <v>33</v>
      </c>
      <c r="Q959" s="4">
        <f t="shared" si="57"/>
        <v>126.87755102040816</v>
      </c>
      <c r="R959" s="5">
        <f t="shared" si="58"/>
        <v>94.916030534351151</v>
      </c>
      <c r="S959" t="s">
        <v>2036</v>
      </c>
      <c r="T959" t="s">
        <v>2037</v>
      </c>
    </row>
    <row r="960" spans="1:20" ht="34" x14ac:dyDescent="0.2">
      <c r="A960">
        <v>958</v>
      </c>
      <c r="B960" t="s">
        <v>1946</v>
      </c>
      <c r="C960" s="2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 s="7">
        <f t="shared" si="56"/>
        <v>40350.208333333336</v>
      </c>
      <c r="L960">
        <v>1278997200</v>
      </c>
      <c r="M960" s="7">
        <f t="shared" si="59"/>
        <v>40372.208333333336</v>
      </c>
      <c r="N960" t="b">
        <v>0</v>
      </c>
      <c r="O960" t="b">
        <v>0</v>
      </c>
      <c r="P960" t="s">
        <v>71</v>
      </c>
      <c r="Q960" s="4">
        <f t="shared" si="57"/>
        <v>734.63636363636363</v>
      </c>
      <c r="R960" s="5">
        <f t="shared" si="58"/>
        <v>72.151785714285708</v>
      </c>
      <c r="S960" t="s">
        <v>2038</v>
      </c>
      <c r="T960" t="s">
        <v>2046</v>
      </c>
    </row>
    <row r="961" spans="1:20" ht="17" x14ac:dyDescent="0.2">
      <c r="A961">
        <v>959</v>
      </c>
      <c r="B961" t="s">
        <v>1948</v>
      </c>
      <c r="C961" s="2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 s="7">
        <f t="shared" si="56"/>
        <v>40357.208333333336</v>
      </c>
      <c r="L961">
        <v>1280120400</v>
      </c>
      <c r="M961" s="7">
        <f t="shared" si="59"/>
        <v>40385.208333333336</v>
      </c>
      <c r="N961" t="b">
        <v>0</v>
      </c>
      <c r="O961" t="b">
        <v>0</v>
      </c>
      <c r="P961" t="s">
        <v>206</v>
      </c>
      <c r="Q961" s="4">
        <f t="shared" si="57"/>
        <v>4.5731034482758623</v>
      </c>
      <c r="R961" s="5">
        <f t="shared" si="58"/>
        <v>51.007692307692309</v>
      </c>
      <c r="S961" t="s">
        <v>2044</v>
      </c>
      <c r="T961" t="s">
        <v>2056</v>
      </c>
    </row>
    <row r="962" spans="1:20" ht="17" x14ac:dyDescent="0.2">
      <c r="A962">
        <v>960</v>
      </c>
      <c r="B962" t="s">
        <v>1950</v>
      </c>
      <c r="C962" s="2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 s="7">
        <f t="shared" si="56"/>
        <v>42408.25</v>
      </c>
      <c r="L962">
        <v>1458104400</v>
      </c>
      <c r="M962" s="7">
        <f t="shared" si="59"/>
        <v>42445.208333333328</v>
      </c>
      <c r="N962" t="b">
        <v>0</v>
      </c>
      <c r="O962" t="b">
        <v>0</v>
      </c>
      <c r="P962" t="s">
        <v>28</v>
      </c>
      <c r="Q962" s="4">
        <f t="shared" si="57"/>
        <v>85.054545454545448</v>
      </c>
      <c r="R962" s="5">
        <f t="shared" si="58"/>
        <v>85.054545454545448</v>
      </c>
      <c r="S962" t="s">
        <v>2034</v>
      </c>
      <c r="T962" t="s">
        <v>2035</v>
      </c>
    </row>
    <row r="963" spans="1:20" ht="34" x14ac:dyDescent="0.2">
      <c r="A963">
        <v>961</v>
      </c>
      <c r="B963" t="s">
        <v>1952</v>
      </c>
      <c r="C963" s="2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 s="7">
        <f t="shared" ref="K963:K1001" si="60">(((J963/60)/60)/24)+DATE(1970,1,1)</f>
        <v>40591.25</v>
      </c>
      <c r="L963">
        <v>1298268000</v>
      </c>
      <c r="M963" s="7">
        <f t="shared" si="59"/>
        <v>40595.25</v>
      </c>
      <c r="N963" t="b">
        <v>0</v>
      </c>
      <c r="O963" t="b">
        <v>0</v>
      </c>
      <c r="P963" t="s">
        <v>206</v>
      </c>
      <c r="Q963" s="4">
        <f t="shared" ref="Q963:Q1001" si="61">(E963/D963)*100</f>
        <v>119.29824561403508</v>
      </c>
      <c r="R963" s="5">
        <f t="shared" ref="R963:R1001" si="62">IFERROR(E963/G963, 0)</f>
        <v>43.87096774193548</v>
      </c>
      <c r="S963" t="s">
        <v>2044</v>
      </c>
      <c r="T963" t="s">
        <v>2056</v>
      </c>
    </row>
    <row r="964" spans="1:20" ht="17" x14ac:dyDescent="0.2">
      <c r="A964">
        <v>962</v>
      </c>
      <c r="B964" t="s">
        <v>1954</v>
      </c>
      <c r="C964" s="2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 s="7">
        <f t="shared" si="60"/>
        <v>41592.25</v>
      </c>
      <c r="L964">
        <v>1386223200</v>
      </c>
      <c r="M964" s="7">
        <f t="shared" ref="M964:M1001" si="63">(((L964/60)/60)/24)+DATE(1970,1,1)</f>
        <v>41613.25</v>
      </c>
      <c r="N964" t="b">
        <v>0</v>
      </c>
      <c r="O964" t="b">
        <v>0</v>
      </c>
      <c r="P964" t="s">
        <v>17</v>
      </c>
      <c r="Q964" s="4">
        <f t="shared" si="61"/>
        <v>296.02777777777777</v>
      </c>
      <c r="R964" s="5">
        <f t="shared" si="62"/>
        <v>40.063909774436091</v>
      </c>
      <c r="S964" t="s">
        <v>2030</v>
      </c>
      <c r="T964" t="s">
        <v>2031</v>
      </c>
    </row>
    <row r="965" spans="1:20" ht="17" x14ac:dyDescent="0.2">
      <c r="A965">
        <v>963</v>
      </c>
      <c r="B965" t="s">
        <v>1956</v>
      </c>
      <c r="C965" s="2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 s="7">
        <f t="shared" si="60"/>
        <v>40607.25</v>
      </c>
      <c r="L965">
        <v>1299823200</v>
      </c>
      <c r="M965" s="7">
        <f t="shared" si="63"/>
        <v>40613.25</v>
      </c>
      <c r="N965" t="b">
        <v>0</v>
      </c>
      <c r="O965" t="b">
        <v>1</v>
      </c>
      <c r="P965" t="s">
        <v>122</v>
      </c>
      <c r="Q965" s="4">
        <f t="shared" si="61"/>
        <v>84.694915254237287</v>
      </c>
      <c r="R965" s="5">
        <f t="shared" si="62"/>
        <v>43.833333333333336</v>
      </c>
      <c r="S965" t="s">
        <v>2051</v>
      </c>
      <c r="T965" t="s">
        <v>2052</v>
      </c>
    </row>
    <row r="966" spans="1:20" ht="17" x14ac:dyDescent="0.2">
      <c r="A966">
        <v>964</v>
      </c>
      <c r="B966" t="s">
        <v>1958</v>
      </c>
      <c r="C966" s="2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 s="7">
        <f t="shared" si="60"/>
        <v>42135.208333333328</v>
      </c>
      <c r="L966">
        <v>1431752400</v>
      </c>
      <c r="M966" s="7">
        <f t="shared" si="63"/>
        <v>42140.208333333328</v>
      </c>
      <c r="N966" t="b">
        <v>0</v>
      </c>
      <c r="O966" t="b">
        <v>0</v>
      </c>
      <c r="P966" t="s">
        <v>33</v>
      </c>
      <c r="Q966" s="4">
        <f t="shared" si="61"/>
        <v>355.7837837837838</v>
      </c>
      <c r="R966" s="5">
        <f t="shared" si="62"/>
        <v>84.92903225806451</v>
      </c>
      <c r="S966" t="s">
        <v>2036</v>
      </c>
      <c r="T966" t="s">
        <v>2037</v>
      </c>
    </row>
    <row r="967" spans="1:20" ht="17" x14ac:dyDescent="0.2">
      <c r="A967">
        <v>965</v>
      </c>
      <c r="B967" t="s">
        <v>1960</v>
      </c>
      <c r="C967" s="2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 s="7">
        <f t="shared" si="60"/>
        <v>40203.25</v>
      </c>
      <c r="L967">
        <v>1267855200</v>
      </c>
      <c r="M967" s="7">
        <f t="shared" si="63"/>
        <v>40243.25</v>
      </c>
      <c r="N967" t="b">
        <v>0</v>
      </c>
      <c r="O967" t="b">
        <v>0</v>
      </c>
      <c r="P967" t="s">
        <v>23</v>
      </c>
      <c r="Q967" s="4">
        <f t="shared" si="61"/>
        <v>386.40909090909093</v>
      </c>
      <c r="R967" s="5">
        <f t="shared" si="62"/>
        <v>41.067632850241544</v>
      </c>
      <c r="S967" t="s">
        <v>2032</v>
      </c>
      <c r="T967" t="s">
        <v>2033</v>
      </c>
    </row>
    <row r="968" spans="1:20" ht="17" x14ac:dyDescent="0.2">
      <c r="A968">
        <v>966</v>
      </c>
      <c r="B968" t="s">
        <v>878</v>
      </c>
      <c r="C968" s="2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 s="7">
        <f t="shared" si="60"/>
        <v>42901.208333333328</v>
      </c>
      <c r="L968">
        <v>1497675600</v>
      </c>
      <c r="M968" s="7">
        <f t="shared" si="63"/>
        <v>42903.208333333328</v>
      </c>
      <c r="N968" t="b">
        <v>0</v>
      </c>
      <c r="O968" t="b">
        <v>0</v>
      </c>
      <c r="P968" t="s">
        <v>33</v>
      </c>
      <c r="Q968" s="4">
        <f t="shared" si="61"/>
        <v>792.23529411764707</v>
      </c>
      <c r="R968" s="5">
        <f t="shared" si="62"/>
        <v>54.971428571428568</v>
      </c>
      <c r="S968" t="s">
        <v>2036</v>
      </c>
      <c r="T968" t="s">
        <v>2037</v>
      </c>
    </row>
    <row r="969" spans="1:20" ht="17" x14ac:dyDescent="0.2">
      <c r="A969">
        <v>967</v>
      </c>
      <c r="B969" t="s">
        <v>1963</v>
      </c>
      <c r="C969" s="2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 s="7">
        <f t="shared" si="60"/>
        <v>41005.208333333336</v>
      </c>
      <c r="L969">
        <v>1336885200</v>
      </c>
      <c r="M969" s="7">
        <f t="shared" si="63"/>
        <v>41042.208333333336</v>
      </c>
      <c r="N969" t="b">
        <v>0</v>
      </c>
      <c r="O969" t="b">
        <v>0</v>
      </c>
      <c r="P969" t="s">
        <v>319</v>
      </c>
      <c r="Q969" s="4">
        <f t="shared" si="61"/>
        <v>137.03393665158373</v>
      </c>
      <c r="R969" s="5">
        <f t="shared" si="62"/>
        <v>77.010807374443743</v>
      </c>
      <c r="S969" t="s">
        <v>2032</v>
      </c>
      <c r="T969" t="s">
        <v>2059</v>
      </c>
    </row>
    <row r="970" spans="1:20" ht="34" x14ac:dyDescent="0.2">
      <c r="A970">
        <v>968</v>
      </c>
      <c r="B970" t="s">
        <v>1965</v>
      </c>
      <c r="C970" s="2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 s="7">
        <f t="shared" si="60"/>
        <v>40544.25</v>
      </c>
      <c r="L970">
        <v>1295157600</v>
      </c>
      <c r="M970" s="7">
        <f t="shared" si="63"/>
        <v>40559.25</v>
      </c>
      <c r="N970" t="b">
        <v>0</v>
      </c>
      <c r="O970" t="b">
        <v>0</v>
      </c>
      <c r="P970" t="s">
        <v>17</v>
      </c>
      <c r="Q970" s="4">
        <f t="shared" si="61"/>
        <v>338.20833333333337</v>
      </c>
      <c r="R970" s="5">
        <f t="shared" si="62"/>
        <v>71.201754385964918</v>
      </c>
      <c r="S970" t="s">
        <v>2030</v>
      </c>
      <c r="T970" t="s">
        <v>2031</v>
      </c>
    </row>
    <row r="971" spans="1:20" ht="17" x14ac:dyDescent="0.2">
      <c r="A971">
        <v>969</v>
      </c>
      <c r="B971" t="s">
        <v>1967</v>
      </c>
      <c r="C971" s="2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 s="7">
        <f t="shared" si="60"/>
        <v>43821.25</v>
      </c>
      <c r="L971">
        <v>1577599200</v>
      </c>
      <c r="M971" s="7">
        <f t="shared" si="63"/>
        <v>43828.25</v>
      </c>
      <c r="N971" t="b">
        <v>0</v>
      </c>
      <c r="O971" t="b">
        <v>0</v>
      </c>
      <c r="P971" t="s">
        <v>33</v>
      </c>
      <c r="Q971" s="4">
        <f t="shared" si="61"/>
        <v>108.22784810126582</v>
      </c>
      <c r="R971" s="5">
        <f t="shared" si="62"/>
        <v>91.935483870967744</v>
      </c>
      <c r="S971" t="s">
        <v>2036</v>
      </c>
      <c r="T971" t="s">
        <v>2037</v>
      </c>
    </row>
    <row r="972" spans="1:20" ht="34" x14ac:dyDescent="0.2">
      <c r="A972">
        <v>970</v>
      </c>
      <c r="B972" t="s">
        <v>1969</v>
      </c>
      <c r="C972" s="2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 s="7">
        <f t="shared" si="60"/>
        <v>40672.208333333336</v>
      </c>
      <c r="L972">
        <v>1305003600</v>
      </c>
      <c r="M972" s="7">
        <f t="shared" si="63"/>
        <v>40673.208333333336</v>
      </c>
      <c r="N972" t="b">
        <v>0</v>
      </c>
      <c r="O972" t="b">
        <v>0</v>
      </c>
      <c r="P972" t="s">
        <v>33</v>
      </c>
      <c r="Q972" s="4">
        <f t="shared" si="61"/>
        <v>60.757639620653315</v>
      </c>
      <c r="R972" s="5">
        <f t="shared" si="62"/>
        <v>97.069023569023571</v>
      </c>
      <c r="S972" t="s">
        <v>2036</v>
      </c>
      <c r="T972" t="s">
        <v>2037</v>
      </c>
    </row>
    <row r="973" spans="1:20" ht="17" x14ac:dyDescent="0.2">
      <c r="A973">
        <v>971</v>
      </c>
      <c r="B973" t="s">
        <v>1971</v>
      </c>
      <c r="C973" s="2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 s="7">
        <f t="shared" si="60"/>
        <v>41555.208333333336</v>
      </c>
      <c r="L973">
        <v>1381726800</v>
      </c>
      <c r="M973" s="7">
        <f t="shared" si="63"/>
        <v>41561.208333333336</v>
      </c>
      <c r="N973" t="b">
        <v>0</v>
      </c>
      <c r="O973" t="b">
        <v>0</v>
      </c>
      <c r="P973" t="s">
        <v>269</v>
      </c>
      <c r="Q973" s="4">
        <f t="shared" si="61"/>
        <v>27.725490196078432</v>
      </c>
      <c r="R973" s="5">
        <f t="shared" si="62"/>
        <v>58.916666666666664</v>
      </c>
      <c r="S973" t="s">
        <v>2038</v>
      </c>
      <c r="T973" t="s">
        <v>2057</v>
      </c>
    </row>
    <row r="974" spans="1:20" ht="34" x14ac:dyDescent="0.2">
      <c r="A974">
        <v>972</v>
      </c>
      <c r="B974" t="s">
        <v>1973</v>
      </c>
      <c r="C974" s="2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 s="7">
        <f t="shared" si="60"/>
        <v>41792.208333333336</v>
      </c>
      <c r="L974">
        <v>1402462800</v>
      </c>
      <c r="M974" s="7">
        <f t="shared" si="63"/>
        <v>41801.208333333336</v>
      </c>
      <c r="N974" t="b">
        <v>0</v>
      </c>
      <c r="O974" t="b">
        <v>1</v>
      </c>
      <c r="P974" t="s">
        <v>28</v>
      </c>
      <c r="Q974" s="4">
        <f t="shared" si="61"/>
        <v>228.3934426229508</v>
      </c>
      <c r="R974" s="5">
        <f t="shared" si="62"/>
        <v>58.015466983938133</v>
      </c>
      <c r="S974" t="s">
        <v>2034</v>
      </c>
      <c r="T974" t="s">
        <v>2035</v>
      </c>
    </row>
    <row r="975" spans="1:20" ht="17" x14ac:dyDescent="0.2">
      <c r="A975">
        <v>973</v>
      </c>
      <c r="B975" t="s">
        <v>1975</v>
      </c>
      <c r="C975" s="2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 s="7">
        <f t="shared" si="60"/>
        <v>40522.25</v>
      </c>
      <c r="L975">
        <v>1292133600</v>
      </c>
      <c r="M975" s="7">
        <f t="shared" si="63"/>
        <v>40524.25</v>
      </c>
      <c r="N975" t="b">
        <v>0</v>
      </c>
      <c r="O975" t="b">
        <v>1</v>
      </c>
      <c r="P975" t="s">
        <v>33</v>
      </c>
      <c r="Q975" s="4">
        <f t="shared" si="61"/>
        <v>21.615194054500414</v>
      </c>
      <c r="R975" s="5">
        <f t="shared" si="62"/>
        <v>103.87301587301587</v>
      </c>
      <c r="S975" t="s">
        <v>2036</v>
      </c>
      <c r="T975" t="s">
        <v>2037</v>
      </c>
    </row>
    <row r="976" spans="1:20" ht="17" x14ac:dyDescent="0.2">
      <c r="A976">
        <v>974</v>
      </c>
      <c r="B976" t="s">
        <v>1977</v>
      </c>
      <c r="C976" s="2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 s="7">
        <f t="shared" si="60"/>
        <v>41412.208333333336</v>
      </c>
      <c r="L976">
        <v>1368939600</v>
      </c>
      <c r="M976" s="7">
        <f t="shared" si="63"/>
        <v>41413.208333333336</v>
      </c>
      <c r="N976" t="b">
        <v>0</v>
      </c>
      <c r="O976" t="b">
        <v>0</v>
      </c>
      <c r="P976" t="s">
        <v>60</v>
      </c>
      <c r="Q976" s="4">
        <f t="shared" si="61"/>
        <v>373.875</v>
      </c>
      <c r="R976" s="5">
        <f t="shared" si="62"/>
        <v>93.46875</v>
      </c>
      <c r="S976" t="s">
        <v>2032</v>
      </c>
      <c r="T976" t="s">
        <v>2042</v>
      </c>
    </row>
    <row r="977" spans="1:20" ht="17" x14ac:dyDescent="0.2">
      <c r="A977">
        <v>975</v>
      </c>
      <c r="B977" t="s">
        <v>1979</v>
      </c>
      <c r="C977" s="2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 s="7">
        <f t="shared" si="60"/>
        <v>42337.25</v>
      </c>
      <c r="L977">
        <v>1452146400</v>
      </c>
      <c r="M977" s="7">
        <f t="shared" si="63"/>
        <v>42376.25</v>
      </c>
      <c r="N977" t="b">
        <v>0</v>
      </c>
      <c r="O977" t="b">
        <v>1</v>
      </c>
      <c r="P977" t="s">
        <v>33</v>
      </c>
      <c r="Q977" s="4">
        <f t="shared" si="61"/>
        <v>154.92592592592592</v>
      </c>
      <c r="R977" s="5">
        <f t="shared" si="62"/>
        <v>61.970370370370368</v>
      </c>
      <c r="S977" t="s">
        <v>2036</v>
      </c>
      <c r="T977" t="s">
        <v>2037</v>
      </c>
    </row>
    <row r="978" spans="1:20" ht="34" x14ac:dyDescent="0.2">
      <c r="A978">
        <v>976</v>
      </c>
      <c r="B978" t="s">
        <v>1981</v>
      </c>
      <c r="C978" s="2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 s="7">
        <f t="shared" si="60"/>
        <v>40571.25</v>
      </c>
      <c r="L978">
        <v>1296712800</v>
      </c>
      <c r="M978" s="7">
        <f t="shared" si="63"/>
        <v>40577.25</v>
      </c>
      <c r="N978" t="b">
        <v>0</v>
      </c>
      <c r="O978" t="b">
        <v>1</v>
      </c>
      <c r="P978" t="s">
        <v>33</v>
      </c>
      <c r="Q978" s="4">
        <f t="shared" si="61"/>
        <v>322.14999999999998</v>
      </c>
      <c r="R978" s="5">
        <f t="shared" si="62"/>
        <v>92.042857142857144</v>
      </c>
      <c r="S978" t="s">
        <v>2036</v>
      </c>
      <c r="T978" t="s">
        <v>2037</v>
      </c>
    </row>
    <row r="979" spans="1:20" ht="17" x14ac:dyDescent="0.2">
      <c r="A979">
        <v>977</v>
      </c>
      <c r="B979" t="s">
        <v>1258</v>
      </c>
      <c r="C979" s="2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 s="7">
        <f t="shared" si="60"/>
        <v>43138.25</v>
      </c>
      <c r="L979">
        <v>1520748000</v>
      </c>
      <c r="M979" s="7">
        <f t="shared" si="63"/>
        <v>43170.25</v>
      </c>
      <c r="N979" t="b">
        <v>0</v>
      </c>
      <c r="O979" t="b">
        <v>0</v>
      </c>
      <c r="P979" t="s">
        <v>17</v>
      </c>
      <c r="Q979" s="4">
        <f t="shared" si="61"/>
        <v>73.957142857142856</v>
      </c>
      <c r="R979" s="5">
        <f t="shared" si="62"/>
        <v>77.268656716417908</v>
      </c>
      <c r="S979" t="s">
        <v>2030</v>
      </c>
      <c r="T979" t="s">
        <v>2031</v>
      </c>
    </row>
    <row r="980" spans="1:20" ht="17" x14ac:dyDescent="0.2">
      <c r="A980">
        <v>978</v>
      </c>
      <c r="B980" t="s">
        <v>1984</v>
      </c>
      <c r="C980" s="2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 s="7">
        <f t="shared" si="60"/>
        <v>42686.25</v>
      </c>
      <c r="L980">
        <v>1480831200</v>
      </c>
      <c r="M980" s="7">
        <f t="shared" si="63"/>
        <v>42708.25</v>
      </c>
      <c r="N980" t="b">
        <v>0</v>
      </c>
      <c r="O980" t="b">
        <v>0</v>
      </c>
      <c r="P980" t="s">
        <v>89</v>
      </c>
      <c r="Q980" s="4">
        <f t="shared" si="61"/>
        <v>864.1</v>
      </c>
      <c r="R980" s="5">
        <f t="shared" si="62"/>
        <v>93.923913043478265</v>
      </c>
      <c r="S980" t="s">
        <v>2047</v>
      </c>
      <c r="T980" t="s">
        <v>2048</v>
      </c>
    </row>
    <row r="981" spans="1:20" ht="17" x14ac:dyDescent="0.2">
      <c r="A981">
        <v>979</v>
      </c>
      <c r="B981" t="s">
        <v>1986</v>
      </c>
      <c r="C981" s="2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 s="7">
        <f t="shared" si="60"/>
        <v>42078.208333333328</v>
      </c>
      <c r="L981">
        <v>1426914000</v>
      </c>
      <c r="M981" s="7">
        <f t="shared" si="63"/>
        <v>42084.208333333328</v>
      </c>
      <c r="N981" t="b">
        <v>0</v>
      </c>
      <c r="O981" t="b">
        <v>0</v>
      </c>
      <c r="P981" t="s">
        <v>33</v>
      </c>
      <c r="Q981" s="4">
        <f t="shared" si="61"/>
        <v>143.26245847176079</v>
      </c>
      <c r="R981" s="5">
        <f t="shared" si="62"/>
        <v>84.969458128078813</v>
      </c>
      <c r="S981" t="s">
        <v>2036</v>
      </c>
      <c r="T981" t="s">
        <v>2037</v>
      </c>
    </row>
    <row r="982" spans="1:20" ht="17" x14ac:dyDescent="0.2">
      <c r="A982">
        <v>980</v>
      </c>
      <c r="B982" t="s">
        <v>1988</v>
      </c>
      <c r="C982" s="2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 s="7">
        <f t="shared" si="60"/>
        <v>42307.208333333328</v>
      </c>
      <c r="L982">
        <v>1446616800</v>
      </c>
      <c r="M982" s="7">
        <f t="shared" si="63"/>
        <v>42312.25</v>
      </c>
      <c r="N982" t="b">
        <v>1</v>
      </c>
      <c r="O982" t="b">
        <v>0</v>
      </c>
      <c r="P982" t="s">
        <v>68</v>
      </c>
      <c r="Q982" s="4">
        <f t="shared" si="61"/>
        <v>40.281762295081968</v>
      </c>
      <c r="R982" s="5">
        <f t="shared" si="62"/>
        <v>105.97035040431267</v>
      </c>
      <c r="S982" t="s">
        <v>2044</v>
      </c>
      <c r="T982" t="s">
        <v>2045</v>
      </c>
    </row>
    <row r="983" spans="1:20" ht="17" x14ac:dyDescent="0.2">
      <c r="A983">
        <v>981</v>
      </c>
      <c r="B983" t="s">
        <v>1990</v>
      </c>
      <c r="C983" s="2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 s="7">
        <f t="shared" si="60"/>
        <v>43094.25</v>
      </c>
      <c r="L983">
        <v>1517032800</v>
      </c>
      <c r="M983" s="7">
        <f t="shared" si="63"/>
        <v>43127.25</v>
      </c>
      <c r="N983" t="b">
        <v>0</v>
      </c>
      <c r="O983" t="b">
        <v>0</v>
      </c>
      <c r="P983" t="s">
        <v>28</v>
      </c>
      <c r="Q983" s="4">
        <f t="shared" si="61"/>
        <v>178.22388059701493</v>
      </c>
      <c r="R983" s="5">
        <f t="shared" si="62"/>
        <v>36.969040247678016</v>
      </c>
      <c r="S983" t="s">
        <v>2034</v>
      </c>
      <c r="T983" t="s">
        <v>2035</v>
      </c>
    </row>
    <row r="984" spans="1:20" ht="17" x14ac:dyDescent="0.2">
      <c r="A984">
        <v>982</v>
      </c>
      <c r="B984" t="s">
        <v>1992</v>
      </c>
      <c r="C984" s="2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 s="7">
        <f t="shared" si="60"/>
        <v>40743.208333333336</v>
      </c>
      <c r="L984">
        <v>1311224400</v>
      </c>
      <c r="M984" s="7">
        <f t="shared" si="63"/>
        <v>40745.208333333336</v>
      </c>
      <c r="N984" t="b">
        <v>0</v>
      </c>
      <c r="O984" t="b">
        <v>1</v>
      </c>
      <c r="P984" t="s">
        <v>42</v>
      </c>
      <c r="Q984" s="4">
        <f t="shared" si="61"/>
        <v>84.930555555555557</v>
      </c>
      <c r="R984" s="5">
        <f t="shared" si="62"/>
        <v>81.533333333333331</v>
      </c>
      <c r="S984" t="s">
        <v>2038</v>
      </c>
      <c r="T984" t="s">
        <v>2039</v>
      </c>
    </row>
    <row r="985" spans="1:20" ht="17" x14ac:dyDescent="0.2">
      <c r="A985">
        <v>983</v>
      </c>
      <c r="B985" t="s">
        <v>1994</v>
      </c>
      <c r="C985" s="2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 s="7">
        <f t="shared" si="60"/>
        <v>43681.208333333328</v>
      </c>
      <c r="L985">
        <v>1566190800</v>
      </c>
      <c r="M985" s="7">
        <f t="shared" si="63"/>
        <v>43696.208333333328</v>
      </c>
      <c r="N985" t="b">
        <v>0</v>
      </c>
      <c r="O985" t="b">
        <v>0</v>
      </c>
      <c r="P985" t="s">
        <v>42</v>
      </c>
      <c r="Q985" s="4">
        <f t="shared" si="61"/>
        <v>145.93648334624322</v>
      </c>
      <c r="R985" s="5">
        <f t="shared" si="62"/>
        <v>80.999140154772135</v>
      </c>
      <c r="S985" t="s">
        <v>2038</v>
      </c>
      <c r="T985" t="s">
        <v>2039</v>
      </c>
    </row>
    <row r="986" spans="1:20" ht="34" x14ac:dyDescent="0.2">
      <c r="A986">
        <v>984</v>
      </c>
      <c r="B986" t="s">
        <v>1996</v>
      </c>
      <c r="C986" s="2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 s="7">
        <f t="shared" si="60"/>
        <v>43716.208333333328</v>
      </c>
      <c r="L986">
        <v>1570165200</v>
      </c>
      <c r="M986" s="7">
        <f t="shared" si="63"/>
        <v>43742.208333333328</v>
      </c>
      <c r="N986" t="b">
        <v>0</v>
      </c>
      <c r="O986" t="b">
        <v>0</v>
      </c>
      <c r="P986" t="s">
        <v>33</v>
      </c>
      <c r="Q986" s="4">
        <f t="shared" si="61"/>
        <v>152.46153846153848</v>
      </c>
      <c r="R986" s="5">
        <f t="shared" si="62"/>
        <v>26.010498687664043</v>
      </c>
      <c r="S986" t="s">
        <v>2036</v>
      </c>
      <c r="T986" t="s">
        <v>2037</v>
      </c>
    </row>
    <row r="987" spans="1:20" ht="17" x14ac:dyDescent="0.2">
      <c r="A987">
        <v>985</v>
      </c>
      <c r="B987" t="s">
        <v>1998</v>
      </c>
      <c r="C987" s="2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 s="7">
        <f t="shared" si="60"/>
        <v>41614.25</v>
      </c>
      <c r="L987">
        <v>1388556000</v>
      </c>
      <c r="M987" s="7">
        <f t="shared" si="63"/>
        <v>41640.25</v>
      </c>
      <c r="N987" t="b">
        <v>0</v>
      </c>
      <c r="O987" t="b">
        <v>1</v>
      </c>
      <c r="P987" t="s">
        <v>23</v>
      </c>
      <c r="Q987" s="4">
        <f t="shared" si="61"/>
        <v>67.129542790152414</v>
      </c>
      <c r="R987" s="5">
        <f t="shared" si="62"/>
        <v>25.998410896708286</v>
      </c>
      <c r="S987" t="s">
        <v>2032</v>
      </c>
      <c r="T987" t="s">
        <v>2033</v>
      </c>
    </row>
    <row r="988" spans="1:20" ht="34" x14ac:dyDescent="0.2">
      <c r="A988">
        <v>986</v>
      </c>
      <c r="B988" t="s">
        <v>2000</v>
      </c>
      <c r="C988" s="2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 s="7">
        <f t="shared" si="60"/>
        <v>40638.208333333336</v>
      </c>
      <c r="L988">
        <v>1303189200</v>
      </c>
      <c r="M988" s="7">
        <f t="shared" si="63"/>
        <v>40652.208333333336</v>
      </c>
      <c r="N988" t="b">
        <v>0</v>
      </c>
      <c r="O988" t="b">
        <v>0</v>
      </c>
      <c r="P988" t="s">
        <v>23</v>
      </c>
      <c r="Q988" s="4">
        <f t="shared" si="61"/>
        <v>40.307692307692307</v>
      </c>
      <c r="R988" s="5">
        <f t="shared" si="62"/>
        <v>34.173913043478258</v>
      </c>
      <c r="S988" t="s">
        <v>2032</v>
      </c>
      <c r="T988" t="s">
        <v>2033</v>
      </c>
    </row>
    <row r="989" spans="1:20" ht="17" x14ac:dyDescent="0.2">
      <c r="A989">
        <v>987</v>
      </c>
      <c r="B989" t="s">
        <v>2002</v>
      </c>
      <c r="C989" s="2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 s="7">
        <f t="shared" si="60"/>
        <v>42852.208333333328</v>
      </c>
      <c r="L989">
        <v>1494478800</v>
      </c>
      <c r="M989" s="7">
        <f t="shared" si="63"/>
        <v>42866.208333333328</v>
      </c>
      <c r="N989" t="b">
        <v>0</v>
      </c>
      <c r="O989" t="b">
        <v>0</v>
      </c>
      <c r="P989" t="s">
        <v>42</v>
      </c>
      <c r="Q989" s="4">
        <f t="shared" si="61"/>
        <v>216.79032258064518</v>
      </c>
      <c r="R989" s="5">
        <f t="shared" si="62"/>
        <v>28.002083333333335</v>
      </c>
      <c r="S989" t="s">
        <v>2038</v>
      </c>
      <c r="T989" t="s">
        <v>2039</v>
      </c>
    </row>
    <row r="990" spans="1:20" ht="17" x14ac:dyDescent="0.2">
      <c r="A990">
        <v>988</v>
      </c>
      <c r="B990" t="s">
        <v>2004</v>
      </c>
      <c r="C990" s="2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 s="7">
        <f t="shared" si="60"/>
        <v>42686.25</v>
      </c>
      <c r="L990">
        <v>1480744800</v>
      </c>
      <c r="M990" s="7">
        <f t="shared" si="63"/>
        <v>42707.25</v>
      </c>
      <c r="N990" t="b">
        <v>0</v>
      </c>
      <c r="O990" t="b">
        <v>0</v>
      </c>
      <c r="P990" t="s">
        <v>133</v>
      </c>
      <c r="Q990" s="4">
        <f t="shared" si="61"/>
        <v>52.117021276595743</v>
      </c>
      <c r="R990" s="5">
        <f t="shared" si="62"/>
        <v>76.546875</v>
      </c>
      <c r="S990" t="s">
        <v>2044</v>
      </c>
      <c r="T990" t="s">
        <v>2053</v>
      </c>
    </row>
    <row r="991" spans="1:20" ht="17" x14ac:dyDescent="0.2">
      <c r="A991">
        <v>989</v>
      </c>
      <c r="B991" t="s">
        <v>2006</v>
      </c>
      <c r="C991" s="2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 s="7">
        <f t="shared" si="60"/>
        <v>43571.208333333328</v>
      </c>
      <c r="L991">
        <v>1555822800</v>
      </c>
      <c r="M991" s="7">
        <f t="shared" si="63"/>
        <v>43576.208333333328</v>
      </c>
      <c r="N991" t="b">
        <v>0</v>
      </c>
      <c r="O991" t="b">
        <v>0</v>
      </c>
      <c r="P991" t="s">
        <v>206</v>
      </c>
      <c r="Q991" s="4">
        <f t="shared" si="61"/>
        <v>499.58333333333337</v>
      </c>
      <c r="R991" s="5">
        <f t="shared" si="62"/>
        <v>53.053097345132741</v>
      </c>
      <c r="S991" t="s">
        <v>2044</v>
      </c>
      <c r="T991" t="s">
        <v>2056</v>
      </c>
    </row>
    <row r="992" spans="1:20" ht="17" x14ac:dyDescent="0.2">
      <c r="A992">
        <v>990</v>
      </c>
      <c r="B992" t="s">
        <v>2008</v>
      </c>
      <c r="C992" s="2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 s="7">
        <f t="shared" si="60"/>
        <v>42432.25</v>
      </c>
      <c r="L992">
        <v>1458882000</v>
      </c>
      <c r="M992" s="7">
        <f t="shared" si="63"/>
        <v>42454.208333333328</v>
      </c>
      <c r="N992" t="b">
        <v>0</v>
      </c>
      <c r="O992" t="b">
        <v>1</v>
      </c>
      <c r="P992" t="s">
        <v>53</v>
      </c>
      <c r="Q992" s="4">
        <f t="shared" si="61"/>
        <v>87.679487179487182</v>
      </c>
      <c r="R992" s="5">
        <f t="shared" si="62"/>
        <v>106.859375</v>
      </c>
      <c r="S992" t="s">
        <v>2038</v>
      </c>
      <c r="T992" t="s">
        <v>2041</v>
      </c>
    </row>
    <row r="993" spans="1:20" ht="17" x14ac:dyDescent="0.2">
      <c r="A993">
        <v>991</v>
      </c>
      <c r="B993" t="s">
        <v>1080</v>
      </c>
      <c r="C993" s="2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 s="7">
        <f t="shared" si="60"/>
        <v>41907.208333333336</v>
      </c>
      <c r="L993">
        <v>1411966800</v>
      </c>
      <c r="M993" s="7">
        <f t="shared" si="63"/>
        <v>41911.208333333336</v>
      </c>
      <c r="N993" t="b">
        <v>0</v>
      </c>
      <c r="O993" t="b">
        <v>1</v>
      </c>
      <c r="P993" t="s">
        <v>23</v>
      </c>
      <c r="Q993" s="4">
        <f t="shared" si="61"/>
        <v>113.17346938775511</v>
      </c>
      <c r="R993" s="5">
        <f t="shared" si="62"/>
        <v>46.020746887966808</v>
      </c>
      <c r="S993" t="s">
        <v>2032</v>
      </c>
      <c r="T993" t="s">
        <v>2033</v>
      </c>
    </row>
    <row r="994" spans="1:20" ht="17" x14ac:dyDescent="0.2">
      <c r="A994">
        <v>992</v>
      </c>
      <c r="B994" t="s">
        <v>2011</v>
      </c>
      <c r="C994" s="2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 s="7">
        <f t="shared" si="60"/>
        <v>43227.208333333328</v>
      </c>
      <c r="L994">
        <v>1526878800</v>
      </c>
      <c r="M994" s="7">
        <f t="shared" si="63"/>
        <v>43241.208333333328</v>
      </c>
      <c r="N994" t="b">
        <v>0</v>
      </c>
      <c r="O994" t="b">
        <v>1</v>
      </c>
      <c r="P994" t="s">
        <v>53</v>
      </c>
      <c r="Q994" s="4">
        <f t="shared" si="61"/>
        <v>426.54838709677421</v>
      </c>
      <c r="R994" s="5">
        <f t="shared" si="62"/>
        <v>100.17424242424242</v>
      </c>
      <c r="S994" t="s">
        <v>2038</v>
      </c>
      <c r="T994" t="s">
        <v>2041</v>
      </c>
    </row>
    <row r="995" spans="1:20" ht="17" x14ac:dyDescent="0.2">
      <c r="A995">
        <v>993</v>
      </c>
      <c r="B995" t="s">
        <v>2013</v>
      </c>
      <c r="C995" s="2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 s="7">
        <f t="shared" si="60"/>
        <v>42362.25</v>
      </c>
      <c r="L995">
        <v>1452405600</v>
      </c>
      <c r="M995" s="7">
        <f t="shared" si="63"/>
        <v>42379.25</v>
      </c>
      <c r="N995" t="b">
        <v>0</v>
      </c>
      <c r="O995" t="b">
        <v>1</v>
      </c>
      <c r="P995" t="s">
        <v>122</v>
      </c>
      <c r="Q995" s="4">
        <f t="shared" si="61"/>
        <v>77.632653061224488</v>
      </c>
      <c r="R995" s="5">
        <f t="shared" si="62"/>
        <v>101.44</v>
      </c>
      <c r="S995" t="s">
        <v>2051</v>
      </c>
      <c r="T995" t="s">
        <v>2052</v>
      </c>
    </row>
    <row r="996" spans="1:20" ht="17" x14ac:dyDescent="0.2">
      <c r="A996">
        <v>994</v>
      </c>
      <c r="B996" t="s">
        <v>2015</v>
      </c>
      <c r="C996" s="2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 s="7">
        <f t="shared" si="60"/>
        <v>41929.208333333336</v>
      </c>
      <c r="L996">
        <v>1414040400</v>
      </c>
      <c r="M996" s="7">
        <f t="shared" si="63"/>
        <v>41935.208333333336</v>
      </c>
      <c r="N996" t="b">
        <v>0</v>
      </c>
      <c r="O996" t="b">
        <v>1</v>
      </c>
      <c r="P996" t="s">
        <v>206</v>
      </c>
      <c r="Q996" s="4">
        <f t="shared" si="61"/>
        <v>52.496810772501767</v>
      </c>
      <c r="R996" s="5">
        <f t="shared" si="62"/>
        <v>87.972684085510693</v>
      </c>
      <c r="S996" t="s">
        <v>2044</v>
      </c>
      <c r="T996" t="s">
        <v>2056</v>
      </c>
    </row>
    <row r="997" spans="1:20" ht="17" x14ac:dyDescent="0.2">
      <c r="A997">
        <v>995</v>
      </c>
      <c r="B997" t="s">
        <v>2017</v>
      </c>
      <c r="C997" s="2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 s="7">
        <f t="shared" si="60"/>
        <v>43408.208333333328</v>
      </c>
      <c r="L997">
        <v>1543816800</v>
      </c>
      <c r="M997" s="7">
        <f t="shared" si="63"/>
        <v>43437.25</v>
      </c>
      <c r="N997" t="b">
        <v>0</v>
      </c>
      <c r="O997" t="b">
        <v>1</v>
      </c>
      <c r="P997" t="s">
        <v>17</v>
      </c>
      <c r="Q997" s="4">
        <f t="shared" si="61"/>
        <v>157.46762589928059</v>
      </c>
      <c r="R997" s="5">
        <f t="shared" si="62"/>
        <v>74.995594713656388</v>
      </c>
      <c r="S997" t="s">
        <v>2030</v>
      </c>
      <c r="T997" t="s">
        <v>2031</v>
      </c>
    </row>
    <row r="998" spans="1:20" ht="34" x14ac:dyDescent="0.2">
      <c r="A998">
        <v>996</v>
      </c>
      <c r="B998" t="s">
        <v>2019</v>
      </c>
      <c r="C998" s="2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 s="7">
        <f t="shared" si="60"/>
        <v>41276.25</v>
      </c>
      <c r="L998">
        <v>1359698400</v>
      </c>
      <c r="M998" s="7">
        <f t="shared" si="63"/>
        <v>41306.25</v>
      </c>
      <c r="N998" t="b">
        <v>0</v>
      </c>
      <c r="O998" t="b">
        <v>0</v>
      </c>
      <c r="P998" t="s">
        <v>33</v>
      </c>
      <c r="Q998" s="4">
        <f t="shared" si="61"/>
        <v>72.939393939393938</v>
      </c>
      <c r="R998" s="5">
        <f t="shared" si="62"/>
        <v>42.982142857142854</v>
      </c>
      <c r="S998" t="s">
        <v>2036</v>
      </c>
      <c r="T998" t="s">
        <v>2037</v>
      </c>
    </row>
    <row r="999" spans="1:20" ht="17" x14ac:dyDescent="0.2">
      <c r="A999">
        <v>997</v>
      </c>
      <c r="B999" t="s">
        <v>2021</v>
      </c>
      <c r="C999" s="2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 s="7">
        <f t="shared" si="60"/>
        <v>41659.25</v>
      </c>
      <c r="L999">
        <v>1390629600</v>
      </c>
      <c r="M999" s="7">
        <f t="shared" si="63"/>
        <v>41664.25</v>
      </c>
      <c r="N999" t="b">
        <v>0</v>
      </c>
      <c r="O999" t="b">
        <v>0</v>
      </c>
      <c r="P999" t="s">
        <v>33</v>
      </c>
      <c r="Q999" s="4">
        <f t="shared" si="61"/>
        <v>60.565789473684205</v>
      </c>
      <c r="R999" s="5">
        <f t="shared" si="62"/>
        <v>33.115107913669064</v>
      </c>
      <c r="S999" t="s">
        <v>2036</v>
      </c>
      <c r="T999" t="s">
        <v>2037</v>
      </c>
    </row>
    <row r="1000" spans="1:20" ht="17" x14ac:dyDescent="0.2">
      <c r="A1000">
        <v>998</v>
      </c>
      <c r="B1000" t="s">
        <v>2023</v>
      </c>
      <c r="C1000" s="2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 s="7">
        <f t="shared" si="60"/>
        <v>40220.25</v>
      </c>
      <c r="L1000">
        <v>1267077600</v>
      </c>
      <c r="M1000" s="7">
        <f t="shared" si="63"/>
        <v>40234.25</v>
      </c>
      <c r="N1000" t="b">
        <v>0</v>
      </c>
      <c r="O1000" t="b">
        <v>1</v>
      </c>
      <c r="P1000" t="s">
        <v>60</v>
      </c>
      <c r="Q1000" s="4">
        <f t="shared" si="61"/>
        <v>56.791291291291287</v>
      </c>
      <c r="R1000" s="5">
        <f t="shared" si="62"/>
        <v>101.13101604278074</v>
      </c>
      <c r="S1000" t="s">
        <v>2032</v>
      </c>
      <c r="T1000" t="s">
        <v>2042</v>
      </c>
    </row>
    <row r="1001" spans="1:20" ht="17" x14ac:dyDescent="0.2">
      <c r="A1001">
        <v>999</v>
      </c>
      <c r="B1001" t="s">
        <v>2025</v>
      </c>
      <c r="C1001" s="2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 s="7">
        <f t="shared" si="60"/>
        <v>42550.208333333328</v>
      </c>
      <c r="L1001">
        <v>1467781200</v>
      </c>
      <c r="M1001" s="7">
        <f t="shared" si="63"/>
        <v>42557.208333333328</v>
      </c>
      <c r="N1001" t="b">
        <v>0</v>
      </c>
      <c r="O1001" t="b">
        <v>0</v>
      </c>
      <c r="P1001" t="s">
        <v>17</v>
      </c>
      <c r="Q1001" s="4">
        <f t="shared" si="61"/>
        <v>56.542754275427541</v>
      </c>
      <c r="R1001" s="5">
        <f t="shared" si="62"/>
        <v>55.98841354723708</v>
      </c>
      <c r="S1001" t="s">
        <v>2030</v>
      </c>
      <c r="T1001" t="s">
        <v>2031</v>
      </c>
    </row>
  </sheetData>
  <conditionalFormatting sqref="F1:F1048576">
    <cfRule type="containsText" dxfId="29" priority="3" stopIfTrue="1" operator="containsText" text="canceled">
      <formula>NOT(ISERROR(SEARCH("canceled",F1)))</formula>
    </cfRule>
    <cfRule type="containsText" dxfId="28" priority="4" stopIfTrue="1" operator="containsText" text="live">
      <formula>NOT(ISERROR(SEARCH("live",F1)))</formula>
    </cfRule>
    <cfRule type="containsText" dxfId="27" priority="5" stopIfTrue="1" operator="containsText" text="successful">
      <formula>NOT(ISERROR(SEARCH("successful",F1)))</formula>
    </cfRule>
    <cfRule type="containsText" dxfId="26" priority="6" operator="containsText" text="failed">
      <formula>NOT(ISERROR(SEARCH("failed",F1)))</formula>
    </cfRule>
  </conditionalFormatting>
  <conditionalFormatting sqref="Q1:Q1048576">
    <cfRule type="colorScale" priority="1">
      <colorScale>
        <cfvo type="formula" val="0"/>
        <cfvo type="formula" val="100"/>
        <cfvo type="formula" val="200"/>
        <color rgb="FF822919"/>
        <color rgb="FF007805"/>
        <color rgb="FF0072A3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635F-8EA8-324E-AA29-A9AB8A4F5DB4}">
  <sheetPr codeName="Sheet1"/>
  <dimension ref="A1:F14"/>
  <sheetViews>
    <sheetView topLeftCell="A2" zoomScale="125" workbookViewId="0">
      <selection activeCell="E4" sqref="E4:E14"/>
    </sheetView>
  </sheetViews>
  <sheetFormatPr baseColWidth="10" defaultRowHeight="16" x14ac:dyDescent="0.2"/>
  <cols>
    <col min="1" max="1" width="16.83203125" bestFit="1" customWidth="1"/>
    <col min="2" max="2" width="17" bestFit="1" customWidth="1"/>
    <col min="3" max="3" width="6.1640625" bestFit="1" customWidth="1"/>
    <col min="4" max="4" width="4.33203125" bestFit="1" customWidth="1"/>
    <col min="5" max="5" width="10.33203125" bestFit="1" customWidth="1"/>
    <col min="6" max="6" width="11" bestFit="1" customWidth="1"/>
    <col min="7" max="7" width="15.6640625" bestFit="1" customWidth="1"/>
    <col min="8" max="8" width="16.83203125" bestFit="1" customWidth="1"/>
    <col min="9" max="9" width="15.6640625" bestFit="1" customWidth="1"/>
    <col min="10" max="10" width="21.5" bestFit="1" customWidth="1"/>
    <col min="11" max="11" width="20.33203125" bestFit="1" customWidth="1"/>
  </cols>
  <sheetData>
    <row r="1" spans="1:6" x14ac:dyDescent="0.2">
      <c r="A1" s="13" t="s">
        <v>6</v>
      </c>
      <c r="B1" s="13" t="s">
        <v>2070</v>
      </c>
    </row>
    <row r="3" spans="1:6" x14ac:dyDescent="0.2">
      <c r="A3" s="13" t="s">
        <v>2066</v>
      </c>
      <c r="B3" s="13" t="s">
        <v>2069</v>
      </c>
      <c r="C3" s="13"/>
      <c r="D3" s="13"/>
      <c r="E3" s="13"/>
      <c r="F3" s="13"/>
    </row>
    <row r="4" spans="1:6" x14ac:dyDescent="0.2">
      <c r="A4" s="13" t="s">
        <v>2067</v>
      </c>
      <c r="B4" s="13" t="s">
        <v>74</v>
      </c>
      <c r="C4" s="13" t="s">
        <v>14</v>
      </c>
      <c r="D4" s="13" t="s">
        <v>47</v>
      </c>
      <c r="E4" s="13" t="s">
        <v>20</v>
      </c>
      <c r="F4" s="13" t="s">
        <v>2068</v>
      </c>
    </row>
    <row r="5" spans="1:6" x14ac:dyDescent="0.2">
      <c r="A5" s="6" t="s">
        <v>2038</v>
      </c>
      <c r="B5" s="10">
        <v>11</v>
      </c>
      <c r="C5" s="10">
        <v>60</v>
      </c>
      <c r="D5" s="10">
        <v>5</v>
      </c>
      <c r="E5" s="10">
        <v>102</v>
      </c>
      <c r="F5" s="10">
        <v>178</v>
      </c>
    </row>
    <row r="6" spans="1:6" x14ac:dyDescent="0.2">
      <c r="A6" s="6" t="s">
        <v>2030</v>
      </c>
      <c r="B6" s="10">
        <v>4</v>
      </c>
      <c r="C6" s="10">
        <v>20</v>
      </c>
      <c r="D6" s="10"/>
      <c r="E6" s="10">
        <v>22</v>
      </c>
      <c r="F6" s="10">
        <v>46</v>
      </c>
    </row>
    <row r="7" spans="1:6" x14ac:dyDescent="0.2">
      <c r="A7" s="6" t="s">
        <v>2047</v>
      </c>
      <c r="B7" s="10">
        <v>1</v>
      </c>
      <c r="C7" s="10">
        <v>23</v>
      </c>
      <c r="D7" s="10">
        <v>3</v>
      </c>
      <c r="E7" s="10">
        <v>21</v>
      </c>
      <c r="F7" s="10">
        <v>48</v>
      </c>
    </row>
    <row r="8" spans="1:6" x14ac:dyDescent="0.2">
      <c r="A8" s="6" t="s">
        <v>2061</v>
      </c>
      <c r="B8" s="10"/>
      <c r="C8" s="10"/>
      <c r="D8" s="10"/>
      <c r="E8" s="10">
        <v>4</v>
      </c>
      <c r="F8" s="10">
        <v>4</v>
      </c>
    </row>
    <row r="9" spans="1:6" x14ac:dyDescent="0.2">
      <c r="A9" s="6" t="s">
        <v>2032</v>
      </c>
      <c r="B9" s="10">
        <v>10</v>
      </c>
      <c r="C9" s="10">
        <v>66</v>
      </c>
      <c r="D9" s="10"/>
      <c r="E9" s="10">
        <v>99</v>
      </c>
      <c r="F9" s="10">
        <v>175</v>
      </c>
    </row>
    <row r="10" spans="1:6" x14ac:dyDescent="0.2">
      <c r="A10" s="6" t="s">
        <v>2051</v>
      </c>
      <c r="B10" s="10">
        <v>4</v>
      </c>
      <c r="C10" s="10">
        <v>11</v>
      </c>
      <c r="D10" s="10">
        <v>1</v>
      </c>
      <c r="E10" s="10">
        <v>26</v>
      </c>
      <c r="F10" s="10">
        <v>42</v>
      </c>
    </row>
    <row r="11" spans="1:6" x14ac:dyDescent="0.2">
      <c r="A11" s="6" t="s">
        <v>2044</v>
      </c>
      <c r="B11" s="10">
        <v>2</v>
      </c>
      <c r="C11" s="10">
        <v>24</v>
      </c>
      <c r="D11" s="10">
        <v>1</v>
      </c>
      <c r="E11" s="10">
        <v>40</v>
      </c>
      <c r="F11" s="10">
        <v>67</v>
      </c>
    </row>
    <row r="12" spans="1:6" x14ac:dyDescent="0.2">
      <c r="A12" s="6" t="s">
        <v>2034</v>
      </c>
      <c r="B12" s="10">
        <v>2</v>
      </c>
      <c r="C12" s="10">
        <v>28</v>
      </c>
      <c r="D12" s="10">
        <v>2</v>
      </c>
      <c r="E12" s="10">
        <v>64</v>
      </c>
      <c r="F12" s="10">
        <v>96</v>
      </c>
    </row>
    <row r="13" spans="1:6" x14ac:dyDescent="0.2">
      <c r="A13" s="6" t="s">
        <v>2036</v>
      </c>
      <c r="B13" s="10">
        <v>23</v>
      </c>
      <c r="C13" s="10">
        <v>132</v>
      </c>
      <c r="D13" s="10">
        <v>2</v>
      </c>
      <c r="E13" s="10">
        <v>187</v>
      </c>
      <c r="F13" s="10">
        <v>344</v>
      </c>
    </row>
    <row r="14" spans="1:6" x14ac:dyDescent="0.2">
      <c r="A14" s="16" t="s">
        <v>2068</v>
      </c>
      <c r="B14" s="15">
        <v>57</v>
      </c>
      <c r="C14" s="15">
        <v>364</v>
      </c>
      <c r="D14" s="15">
        <v>14</v>
      </c>
      <c r="E14" s="15">
        <v>565</v>
      </c>
      <c r="F14" s="15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94CF3-AD4C-AC4A-968E-2E497AC7DBB8}">
  <dimension ref="A1:F29"/>
  <sheetViews>
    <sheetView zoomScale="65" workbookViewId="0">
      <selection activeCell="F3" sqref="F3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13" t="s">
        <v>6</v>
      </c>
      <c r="B1" s="13" t="s">
        <v>2070</v>
      </c>
    </row>
    <row r="3" spans="1:6" x14ac:dyDescent="0.2">
      <c r="A3" s="13" t="s">
        <v>2066</v>
      </c>
      <c r="B3" s="13" t="s">
        <v>2069</v>
      </c>
      <c r="C3" s="13"/>
      <c r="D3" s="13"/>
      <c r="E3" s="13"/>
      <c r="F3" s="13"/>
    </row>
    <row r="4" spans="1:6" x14ac:dyDescent="0.2">
      <c r="A4" s="13" t="s">
        <v>2067</v>
      </c>
      <c r="B4" s="13" t="s">
        <v>74</v>
      </c>
      <c r="C4" s="13" t="s">
        <v>14</v>
      </c>
      <c r="D4" s="13" t="s">
        <v>47</v>
      </c>
      <c r="E4" s="13" t="s">
        <v>20</v>
      </c>
      <c r="F4" s="13" t="s">
        <v>2068</v>
      </c>
    </row>
    <row r="5" spans="1:6" x14ac:dyDescent="0.2">
      <c r="A5" s="6" t="s">
        <v>2046</v>
      </c>
      <c r="B5" s="10">
        <v>1</v>
      </c>
      <c r="C5" s="10">
        <v>10</v>
      </c>
      <c r="D5" s="10">
        <v>2</v>
      </c>
      <c r="E5" s="10">
        <v>21</v>
      </c>
      <c r="F5" s="10">
        <v>34</v>
      </c>
    </row>
    <row r="6" spans="1:6" x14ac:dyDescent="0.2">
      <c r="A6" s="6" t="s">
        <v>2062</v>
      </c>
      <c r="B6" s="10"/>
      <c r="C6" s="10"/>
      <c r="D6" s="10"/>
      <c r="E6" s="10">
        <v>4</v>
      </c>
      <c r="F6" s="10">
        <v>4</v>
      </c>
    </row>
    <row r="7" spans="1:6" x14ac:dyDescent="0.2">
      <c r="A7" s="6" t="s">
        <v>2039</v>
      </c>
      <c r="B7" s="10">
        <v>4</v>
      </c>
      <c r="C7" s="10">
        <v>21</v>
      </c>
      <c r="D7" s="10">
        <v>1</v>
      </c>
      <c r="E7" s="10">
        <v>34</v>
      </c>
      <c r="F7" s="10">
        <v>60</v>
      </c>
    </row>
    <row r="8" spans="1:6" x14ac:dyDescent="0.2">
      <c r="A8" s="6" t="s">
        <v>2041</v>
      </c>
      <c r="B8" s="10">
        <v>2</v>
      </c>
      <c r="C8" s="10">
        <v>12</v>
      </c>
      <c r="D8" s="10">
        <v>1</v>
      </c>
      <c r="E8" s="10">
        <v>22</v>
      </c>
      <c r="F8" s="10">
        <v>37</v>
      </c>
    </row>
    <row r="9" spans="1:6" x14ac:dyDescent="0.2">
      <c r="A9" s="6" t="s">
        <v>2040</v>
      </c>
      <c r="B9" s="10"/>
      <c r="C9" s="10">
        <v>8</v>
      </c>
      <c r="D9" s="10"/>
      <c r="E9" s="10">
        <v>10</v>
      </c>
      <c r="F9" s="10">
        <v>18</v>
      </c>
    </row>
    <row r="10" spans="1:6" x14ac:dyDescent="0.2">
      <c r="A10" s="6" t="s">
        <v>2050</v>
      </c>
      <c r="B10" s="10">
        <v>1</v>
      </c>
      <c r="C10" s="10">
        <v>7</v>
      </c>
      <c r="D10" s="10"/>
      <c r="E10" s="10">
        <v>9</v>
      </c>
      <c r="F10" s="10">
        <v>17</v>
      </c>
    </row>
    <row r="11" spans="1:6" x14ac:dyDescent="0.2">
      <c r="A11" s="6" t="s">
        <v>2031</v>
      </c>
      <c r="B11" s="10">
        <v>4</v>
      </c>
      <c r="C11" s="10">
        <v>20</v>
      </c>
      <c r="D11" s="10"/>
      <c r="E11" s="10">
        <v>22</v>
      </c>
      <c r="F11" s="10">
        <v>46</v>
      </c>
    </row>
    <row r="12" spans="1:6" x14ac:dyDescent="0.2">
      <c r="A12" s="6" t="s">
        <v>2042</v>
      </c>
      <c r="B12" s="10">
        <v>3</v>
      </c>
      <c r="C12" s="10">
        <v>19</v>
      </c>
      <c r="D12" s="10"/>
      <c r="E12" s="10">
        <v>23</v>
      </c>
      <c r="F12" s="10">
        <v>45</v>
      </c>
    </row>
    <row r="13" spans="1:6" x14ac:dyDescent="0.2">
      <c r="A13" s="6" t="s">
        <v>2055</v>
      </c>
      <c r="B13" s="10">
        <v>1</v>
      </c>
      <c r="C13" s="10">
        <v>6</v>
      </c>
      <c r="D13" s="10"/>
      <c r="E13" s="10">
        <v>10</v>
      </c>
      <c r="F13" s="10">
        <v>17</v>
      </c>
    </row>
    <row r="14" spans="1:6" x14ac:dyDescent="0.2">
      <c r="A14" s="6" t="s">
        <v>2054</v>
      </c>
      <c r="B14" s="10"/>
      <c r="C14" s="10">
        <v>3</v>
      </c>
      <c r="D14" s="10"/>
      <c r="E14" s="10">
        <v>4</v>
      </c>
      <c r="F14" s="10">
        <v>7</v>
      </c>
    </row>
    <row r="15" spans="1:6" x14ac:dyDescent="0.2">
      <c r="A15" s="6" t="s">
        <v>2058</v>
      </c>
      <c r="B15" s="10"/>
      <c r="C15" s="10">
        <v>8</v>
      </c>
      <c r="D15" s="10">
        <v>1</v>
      </c>
      <c r="E15" s="10">
        <v>4</v>
      </c>
      <c r="F15" s="10">
        <v>13</v>
      </c>
    </row>
    <row r="16" spans="1:6" x14ac:dyDescent="0.2">
      <c r="A16" s="6" t="s">
        <v>2045</v>
      </c>
      <c r="B16" s="10">
        <v>1</v>
      </c>
      <c r="C16" s="10">
        <v>6</v>
      </c>
      <c r="D16" s="10">
        <v>1</v>
      </c>
      <c r="E16" s="10">
        <v>13</v>
      </c>
      <c r="F16" s="10">
        <v>21</v>
      </c>
    </row>
    <row r="17" spans="1:6" x14ac:dyDescent="0.2">
      <c r="A17" s="6" t="s">
        <v>2052</v>
      </c>
      <c r="B17" s="10">
        <v>4</v>
      </c>
      <c r="C17" s="10">
        <v>11</v>
      </c>
      <c r="D17" s="10">
        <v>1</v>
      </c>
      <c r="E17" s="10">
        <v>26</v>
      </c>
      <c r="F17" s="10">
        <v>42</v>
      </c>
    </row>
    <row r="18" spans="1:6" x14ac:dyDescent="0.2">
      <c r="A18" s="6" t="s">
        <v>2037</v>
      </c>
      <c r="B18" s="10">
        <v>23</v>
      </c>
      <c r="C18" s="10">
        <v>132</v>
      </c>
      <c r="D18" s="10">
        <v>2</v>
      </c>
      <c r="E18" s="10">
        <v>187</v>
      </c>
      <c r="F18" s="10">
        <v>344</v>
      </c>
    </row>
    <row r="19" spans="1:6" x14ac:dyDescent="0.2">
      <c r="A19" s="6" t="s">
        <v>2053</v>
      </c>
      <c r="B19" s="10"/>
      <c r="C19" s="10">
        <v>4</v>
      </c>
      <c r="D19" s="10"/>
      <c r="E19" s="10">
        <v>4</v>
      </c>
      <c r="F19" s="10">
        <v>8</v>
      </c>
    </row>
    <row r="20" spans="1:6" x14ac:dyDescent="0.2">
      <c r="A20" s="6" t="s">
        <v>2033</v>
      </c>
      <c r="B20" s="10">
        <v>6</v>
      </c>
      <c r="C20" s="10">
        <v>30</v>
      </c>
      <c r="D20" s="10"/>
      <c r="E20" s="10">
        <v>49</v>
      </c>
      <c r="F20" s="10">
        <v>85</v>
      </c>
    </row>
    <row r="21" spans="1:6" x14ac:dyDescent="0.2">
      <c r="A21" s="6" t="s">
        <v>2060</v>
      </c>
      <c r="B21" s="10"/>
      <c r="C21" s="10">
        <v>9</v>
      </c>
      <c r="D21" s="10"/>
      <c r="E21" s="10">
        <v>5</v>
      </c>
      <c r="F21" s="10">
        <v>14</v>
      </c>
    </row>
    <row r="22" spans="1:6" x14ac:dyDescent="0.2">
      <c r="A22" s="6" t="s">
        <v>2049</v>
      </c>
      <c r="B22" s="10">
        <v>1</v>
      </c>
      <c r="C22" s="10">
        <v>5</v>
      </c>
      <c r="D22" s="10">
        <v>1</v>
      </c>
      <c r="E22" s="10">
        <v>9</v>
      </c>
      <c r="F22" s="10">
        <v>16</v>
      </c>
    </row>
    <row r="23" spans="1:6" x14ac:dyDescent="0.2">
      <c r="A23" s="6" t="s">
        <v>2057</v>
      </c>
      <c r="B23" s="10">
        <v>3</v>
      </c>
      <c r="C23" s="10">
        <v>3</v>
      </c>
      <c r="D23" s="10"/>
      <c r="E23" s="10">
        <v>11</v>
      </c>
      <c r="F23" s="10">
        <v>17</v>
      </c>
    </row>
    <row r="24" spans="1:6" x14ac:dyDescent="0.2">
      <c r="A24" s="6" t="s">
        <v>2056</v>
      </c>
      <c r="B24" s="10"/>
      <c r="C24" s="10">
        <v>7</v>
      </c>
      <c r="D24" s="10"/>
      <c r="E24" s="10">
        <v>14</v>
      </c>
      <c r="F24" s="10">
        <v>21</v>
      </c>
    </row>
    <row r="25" spans="1:6" x14ac:dyDescent="0.2">
      <c r="A25" s="6" t="s">
        <v>2048</v>
      </c>
      <c r="B25" s="10">
        <v>1</v>
      </c>
      <c r="C25" s="10">
        <v>15</v>
      </c>
      <c r="D25" s="10">
        <v>2</v>
      </c>
      <c r="E25" s="10">
        <v>17</v>
      </c>
      <c r="F25" s="10">
        <v>35</v>
      </c>
    </row>
    <row r="26" spans="1:6" x14ac:dyDescent="0.2">
      <c r="A26" s="6" t="s">
        <v>2043</v>
      </c>
      <c r="B26" s="10"/>
      <c r="C26" s="10">
        <v>16</v>
      </c>
      <c r="D26" s="10">
        <v>1</v>
      </c>
      <c r="E26" s="10">
        <v>28</v>
      </c>
      <c r="F26" s="10">
        <v>45</v>
      </c>
    </row>
    <row r="27" spans="1:6" x14ac:dyDescent="0.2">
      <c r="A27" s="6" t="s">
        <v>2035</v>
      </c>
      <c r="B27" s="10">
        <v>2</v>
      </c>
      <c r="C27" s="10">
        <v>12</v>
      </c>
      <c r="D27" s="10">
        <v>1</v>
      </c>
      <c r="E27" s="10">
        <v>36</v>
      </c>
      <c r="F27" s="10">
        <v>51</v>
      </c>
    </row>
    <row r="28" spans="1:6" x14ac:dyDescent="0.2">
      <c r="A28" s="6" t="s">
        <v>2059</v>
      </c>
      <c r="B28" s="10"/>
      <c r="C28" s="10"/>
      <c r="D28" s="10"/>
      <c r="E28" s="10">
        <v>3</v>
      </c>
      <c r="F28" s="10">
        <v>3</v>
      </c>
    </row>
    <row r="29" spans="1:6" x14ac:dyDescent="0.2">
      <c r="A29" s="16" t="s">
        <v>2068</v>
      </c>
      <c r="B29" s="15">
        <v>57</v>
      </c>
      <c r="C29" s="15">
        <v>364</v>
      </c>
      <c r="D29" s="15">
        <v>14</v>
      </c>
      <c r="E29" s="15">
        <v>565</v>
      </c>
      <c r="F29" s="15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33F6F-23F8-1143-9777-4FF2C88F57B4}">
  <sheetPr codeName="Sheet4"/>
  <dimension ref="A1:F18"/>
  <sheetViews>
    <sheetView tabSelected="1" zoomScale="75" workbookViewId="0">
      <selection activeCell="E5" sqref="E5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8" width="28.6640625" bestFit="1" customWidth="1"/>
    <col min="9" max="9" width="20.5" bestFit="1" customWidth="1"/>
    <col min="10" max="10" width="33.5" bestFit="1" customWidth="1"/>
  </cols>
  <sheetData>
    <row r="1" spans="1:6" x14ac:dyDescent="0.2">
      <c r="A1" s="13" t="s">
        <v>2063</v>
      </c>
      <c r="B1" s="13" t="s">
        <v>2070</v>
      </c>
    </row>
    <row r="2" spans="1:6" x14ac:dyDescent="0.2">
      <c r="A2" s="13" t="s">
        <v>2105</v>
      </c>
      <c r="B2" s="13" t="s">
        <v>2070</v>
      </c>
    </row>
    <row r="4" spans="1:6" x14ac:dyDescent="0.2">
      <c r="A4" s="13" t="s">
        <v>2066</v>
      </c>
      <c r="B4" s="13" t="s">
        <v>2069</v>
      </c>
      <c r="C4" s="13"/>
      <c r="D4" s="13"/>
      <c r="E4" s="13"/>
      <c r="F4" s="13"/>
    </row>
    <row r="5" spans="1:6" x14ac:dyDescent="0.2">
      <c r="A5" s="13" t="s">
        <v>2067</v>
      </c>
      <c r="B5" s="13" t="s">
        <v>74</v>
      </c>
      <c r="C5" s="13" t="s">
        <v>14</v>
      </c>
      <c r="D5" s="13" t="s">
        <v>47</v>
      </c>
      <c r="E5" s="13" t="s">
        <v>20</v>
      </c>
      <c r="F5" s="13" t="s">
        <v>2068</v>
      </c>
    </row>
    <row r="6" spans="1:6" x14ac:dyDescent="0.2">
      <c r="A6" s="11" t="s">
        <v>2093</v>
      </c>
      <c r="B6" s="10">
        <v>6</v>
      </c>
      <c r="C6" s="10">
        <v>36</v>
      </c>
      <c r="D6" s="10">
        <v>1</v>
      </c>
      <c r="E6" s="10">
        <v>49</v>
      </c>
      <c r="F6" s="10">
        <v>92</v>
      </c>
    </row>
    <row r="7" spans="1:6" x14ac:dyDescent="0.2">
      <c r="A7" s="11" t="s">
        <v>2094</v>
      </c>
      <c r="B7" s="10">
        <v>7</v>
      </c>
      <c r="C7" s="10">
        <v>28</v>
      </c>
      <c r="D7" s="10"/>
      <c r="E7" s="10">
        <v>44</v>
      </c>
      <c r="F7" s="10">
        <v>79</v>
      </c>
    </row>
    <row r="8" spans="1:6" x14ac:dyDescent="0.2">
      <c r="A8" s="11" t="s">
        <v>2095</v>
      </c>
      <c r="B8" s="10">
        <v>4</v>
      </c>
      <c r="C8" s="10">
        <v>33</v>
      </c>
      <c r="D8" s="10"/>
      <c r="E8" s="10">
        <v>49</v>
      </c>
      <c r="F8" s="10">
        <v>86</v>
      </c>
    </row>
    <row r="9" spans="1:6" x14ac:dyDescent="0.2">
      <c r="A9" s="11" t="s">
        <v>2096</v>
      </c>
      <c r="B9" s="10">
        <v>1</v>
      </c>
      <c r="C9" s="10">
        <v>30</v>
      </c>
      <c r="D9" s="10">
        <v>1</v>
      </c>
      <c r="E9" s="10">
        <v>46</v>
      </c>
      <c r="F9" s="10">
        <v>78</v>
      </c>
    </row>
    <row r="10" spans="1:6" x14ac:dyDescent="0.2">
      <c r="A10" s="11" t="s">
        <v>2097</v>
      </c>
      <c r="B10" s="10">
        <v>3</v>
      </c>
      <c r="C10" s="10">
        <v>35</v>
      </c>
      <c r="D10" s="10">
        <v>2</v>
      </c>
      <c r="E10" s="10">
        <v>46</v>
      </c>
      <c r="F10" s="10">
        <v>86</v>
      </c>
    </row>
    <row r="11" spans="1:6" x14ac:dyDescent="0.2">
      <c r="A11" s="11" t="s">
        <v>2098</v>
      </c>
      <c r="B11" s="10">
        <v>3</v>
      </c>
      <c r="C11" s="10">
        <v>28</v>
      </c>
      <c r="D11" s="10">
        <v>1</v>
      </c>
      <c r="E11" s="10">
        <v>55</v>
      </c>
      <c r="F11" s="10">
        <v>87</v>
      </c>
    </row>
    <row r="12" spans="1:6" x14ac:dyDescent="0.2">
      <c r="A12" s="11" t="s">
        <v>2099</v>
      </c>
      <c r="B12" s="10">
        <v>4</v>
      </c>
      <c r="C12" s="10">
        <v>31</v>
      </c>
      <c r="D12" s="10">
        <v>1</v>
      </c>
      <c r="E12" s="10">
        <v>58</v>
      </c>
      <c r="F12" s="10">
        <v>94</v>
      </c>
    </row>
    <row r="13" spans="1:6" x14ac:dyDescent="0.2">
      <c r="A13" s="11" t="s">
        <v>2100</v>
      </c>
      <c r="B13" s="10">
        <v>8</v>
      </c>
      <c r="C13" s="10">
        <v>35</v>
      </c>
      <c r="D13" s="10">
        <v>1</v>
      </c>
      <c r="E13" s="10">
        <v>41</v>
      </c>
      <c r="F13" s="10">
        <v>85</v>
      </c>
    </row>
    <row r="14" spans="1:6" x14ac:dyDescent="0.2">
      <c r="A14" s="11" t="s">
        <v>2101</v>
      </c>
      <c r="B14" s="10">
        <v>5</v>
      </c>
      <c r="C14" s="10">
        <v>23</v>
      </c>
      <c r="D14" s="10"/>
      <c r="E14" s="10">
        <v>45</v>
      </c>
      <c r="F14" s="10">
        <v>73</v>
      </c>
    </row>
    <row r="15" spans="1:6" x14ac:dyDescent="0.2">
      <c r="A15" s="11" t="s">
        <v>2102</v>
      </c>
      <c r="B15" s="10">
        <v>6</v>
      </c>
      <c r="C15" s="10">
        <v>26</v>
      </c>
      <c r="D15" s="10">
        <v>1</v>
      </c>
      <c r="E15" s="10">
        <v>45</v>
      </c>
      <c r="F15" s="10">
        <v>78</v>
      </c>
    </row>
    <row r="16" spans="1:6" x14ac:dyDescent="0.2">
      <c r="A16" s="11" t="s">
        <v>2103</v>
      </c>
      <c r="B16" s="10">
        <v>3</v>
      </c>
      <c r="C16" s="10">
        <v>27</v>
      </c>
      <c r="D16" s="10">
        <v>3</v>
      </c>
      <c r="E16" s="10">
        <v>45</v>
      </c>
      <c r="F16" s="10">
        <v>78</v>
      </c>
    </row>
    <row r="17" spans="1:6" x14ac:dyDescent="0.2">
      <c r="A17" s="11" t="s">
        <v>2104</v>
      </c>
      <c r="B17" s="10">
        <v>7</v>
      </c>
      <c r="C17" s="10">
        <v>32</v>
      </c>
      <c r="D17" s="10">
        <v>3</v>
      </c>
      <c r="E17" s="10">
        <v>42</v>
      </c>
      <c r="F17" s="10">
        <v>84</v>
      </c>
    </row>
    <row r="18" spans="1:6" x14ac:dyDescent="0.2">
      <c r="A18" s="14" t="s">
        <v>2068</v>
      </c>
      <c r="B18" s="15">
        <v>57</v>
      </c>
      <c r="C18" s="15">
        <v>364</v>
      </c>
      <c r="D18" s="15">
        <v>14</v>
      </c>
      <c r="E18" s="15">
        <v>565</v>
      </c>
      <c r="F18" s="15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B61F9-B4C5-CE4C-8034-8A36DCEC0343}">
  <sheetPr codeName="Sheet5"/>
  <dimension ref="A1:H13"/>
  <sheetViews>
    <sheetView zoomScale="68" workbookViewId="0">
      <selection sqref="A1:H1"/>
    </sheetView>
  </sheetViews>
  <sheetFormatPr baseColWidth="10" defaultRowHeight="16" x14ac:dyDescent="0.2"/>
  <cols>
    <col min="1" max="1" width="26.33203125" customWidth="1"/>
    <col min="2" max="2" width="17.5" customWidth="1"/>
    <col min="3" max="3" width="13.5" customWidth="1"/>
    <col min="4" max="4" width="16.1640625" customWidth="1"/>
    <col min="5" max="5" width="12.6640625" customWidth="1"/>
    <col min="6" max="6" width="19.33203125" customWidth="1"/>
    <col min="7" max="7" width="16" customWidth="1"/>
    <col min="8" max="8" width="18.83203125" customWidth="1"/>
  </cols>
  <sheetData>
    <row r="1" spans="1:8" s="8" customFormat="1" x14ac:dyDescent="0.2">
      <c r="A1" s="12" t="s">
        <v>2073</v>
      </c>
      <c r="B1" s="12" t="s">
        <v>2074</v>
      </c>
      <c r="C1" s="12" t="s">
        <v>2075</v>
      </c>
      <c r="D1" s="12" t="s">
        <v>2076</v>
      </c>
      <c r="E1" s="12" t="s">
        <v>2077</v>
      </c>
      <c r="F1" s="12" t="s">
        <v>2078</v>
      </c>
      <c r="G1" s="12" t="s">
        <v>2079</v>
      </c>
      <c r="H1" s="12" t="s">
        <v>2080</v>
      </c>
    </row>
    <row r="2" spans="1:8" x14ac:dyDescent="0.2">
      <c r="A2" t="s">
        <v>2081</v>
      </c>
      <c r="B2">
        <f>COUNTIFS(Crowdfunding!F:F, "successful", Crowdfunding!D:D,"&lt;1000")</f>
        <v>30</v>
      </c>
      <c r="C2">
        <f>COUNTIFS(Crowdfunding!F:F, "failed", Crowdfunding!D:D,"&lt;1000")</f>
        <v>20</v>
      </c>
      <c r="D2">
        <f>COUNTIFS(Crowdfunding!F:F, "canceled", Crowdfunding!D:D,"&lt;1000")</f>
        <v>1</v>
      </c>
      <c r="E2">
        <f>SUM(B2:D2)</f>
        <v>51</v>
      </c>
      <c r="F2" s="9">
        <f>(B2/E2)*100</f>
        <v>58.82352941176471</v>
      </c>
      <c r="G2" s="9">
        <f>(C2/E2)*100</f>
        <v>39.215686274509807</v>
      </c>
      <c r="H2" s="9">
        <f>(D2/E2)*100</f>
        <v>1.9607843137254901</v>
      </c>
    </row>
    <row r="3" spans="1:8" x14ac:dyDescent="0.2">
      <c r="A3" t="s">
        <v>2082</v>
      </c>
      <c r="B3">
        <f>COUNTIFS(Crowdfunding!F:F, "successful", Crowdfunding!D:D,"&gt;=1000", Crowdfunding!D:D,"&lt;4999")</f>
        <v>191</v>
      </c>
      <c r="C3">
        <f>COUNTIFS(Crowdfunding!F:F, "failed", Crowdfunding!D:D,"&gt;=1000", Crowdfunding!D:D,"&lt;4999")</f>
        <v>38</v>
      </c>
      <c r="D3">
        <f>COUNTIFS(Crowdfunding!F:F, "canceled", Crowdfunding!D:D,"&gt;=1000", Crowdfunding!D:D,"&lt;4999")</f>
        <v>2</v>
      </c>
      <c r="E3">
        <f t="shared" ref="E3:E13" si="0">SUM(B3:D3)</f>
        <v>231</v>
      </c>
      <c r="F3" s="9">
        <f t="shared" ref="F3:F13" si="1">(B3/E3)*100</f>
        <v>82.683982683982677</v>
      </c>
      <c r="G3" s="9">
        <f t="shared" ref="G3:G13" si="2">(C3/E3)*100</f>
        <v>16.450216450216452</v>
      </c>
      <c r="H3" s="9">
        <f t="shared" ref="H3:H13" si="3">(D3/E3)*100</f>
        <v>0.86580086580086579</v>
      </c>
    </row>
    <row r="4" spans="1:8" x14ac:dyDescent="0.2">
      <c r="A4" t="s">
        <v>2083</v>
      </c>
      <c r="B4">
        <f>COUNTIFS(Crowdfunding!F:F, "successful", Crowdfunding!D:D,"&gt;=5000", Crowdfunding!D:D,"&lt;9999")</f>
        <v>164</v>
      </c>
      <c r="C4">
        <f>COUNTIFS(Crowdfunding!F:F, "failed", Crowdfunding!D:D,"&gt;=5000", Crowdfunding!D:D,"&lt;9999")</f>
        <v>126</v>
      </c>
      <c r="D4">
        <f>COUNTIFS(Crowdfunding!F:F, "canceled", Crowdfunding!D:D,"&gt;=5000", Crowdfunding!D:D,"&lt;9999")</f>
        <v>25</v>
      </c>
      <c r="E4">
        <f t="shared" si="0"/>
        <v>315</v>
      </c>
      <c r="F4" s="9">
        <f t="shared" si="1"/>
        <v>52.06349206349207</v>
      </c>
      <c r="G4" s="9">
        <f t="shared" si="2"/>
        <v>40</v>
      </c>
      <c r="H4" s="9">
        <f t="shared" si="3"/>
        <v>7.9365079365079358</v>
      </c>
    </row>
    <row r="5" spans="1:8" x14ac:dyDescent="0.2">
      <c r="A5" t="s">
        <v>2084</v>
      </c>
      <c r="B5">
        <f>COUNTIFS(Crowdfunding!F:F, "successful", Crowdfunding!D:D,"&gt;=10000", Crowdfunding!D:D,"&lt;14999")</f>
        <v>4</v>
      </c>
      <c r="C5">
        <f>COUNTIFS(Crowdfunding!F:F, "failed", Crowdfunding!D:D,"&gt;=10000", Crowdfunding!D:D,"&lt;14999")</f>
        <v>5</v>
      </c>
      <c r="D5">
        <f>COUNTIFS(Crowdfunding!F:F, "canceled", Crowdfunding!D:D,"&gt;=10000", Crowdfunding!D:D,"&lt;14999")</f>
        <v>0</v>
      </c>
      <c r="E5">
        <f t="shared" si="0"/>
        <v>9</v>
      </c>
      <c r="F5" s="9">
        <f t="shared" si="1"/>
        <v>44.444444444444443</v>
      </c>
      <c r="G5" s="9">
        <f t="shared" si="2"/>
        <v>55.555555555555557</v>
      </c>
      <c r="H5" s="9">
        <f t="shared" si="3"/>
        <v>0</v>
      </c>
    </row>
    <row r="6" spans="1:8" x14ac:dyDescent="0.2">
      <c r="A6" t="s">
        <v>2085</v>
      </c>
      <c r="B6">
        <f>COUNTIFS(Crowdfunding!F:F, "successful", Crowdfunding!D:D,"&gt;=15000", Crowdfunding!D:D,"&lt;19999")</f>
        <v>10</v>
      </c>
      <c r="C6">
        <f>COUNTIFS(Crowdfunding!F:F, "failed", Crowdfunding!D:D,"&gt;=15000", Crowdfunding!D:D,"&lt;19999")</f>
        <v>0</v>
      </c>
      <c r="D6">
        <f>COUNTIFS(Crowdfunding!F:F, "canceled", Crowdfunding!D:D,"&gt;=15000", Crowdfunding!D:D,"&lt;19999")</f>
        <v>0</v>
      </c>
      <c r="E6">
        <f t="shared" si="0"/>
        <v>10</v>
      </c>
      <c r="F6" s="9">
        <f t="shared" si="1"/>
        <v>100</v>
      </c>
      <c r="G6" s="9">
        <f t="shared" si="2"/>
        <v>0</v>
      </c>
      <c r="H6" s="9">
        <f t="shared" si="3"/>
        <v>0</v>
      </c>
    </row>
    <row r="7" spans="1:8" x14ac:dyDescent="0.2">
      <c r="A7" t="s">
        <v>2086</v>
      </c>
      <c r="B7">
        <f>COUNTIFS(Crowdfunding!F:F, "successful", Crowdfunding!D:D,"&gt;=20000", Crowdfunding!D:D,"&lt;24999")</f>
        <v>7</v>
      </c>
      <c r="C7">
        <f>COUNTIFS(Crowdfunding!F:F, "failed", Crowdfunding!D:D,"&gt;=20000", Crowdfunding!D:D,"&lt;24999")</f>
        <v>0</v>
      </c>
      <c r="D7">
        <f>COUNTIFS(Crowdfunding!F:F, "canceled", Crowdfunding!D:D,"&gt;=20000", Crowdfunding!D:D,"&lt;24999")</f>
        <v>0</v>
      </c>
      <c r="E7">
        <f t="shared" si="0"/>
        <v>7</v>
      </c>
      <c r="F7" s="9">
        <f t="shared" si="1"/>
        <v>100</v>
      </c>
      <c r="G7" s="9">
        <f t="shared" si="2"/>
        <v>0</v>
      </c>
      <c r="H7" s="9">
        <f t="shared" si="3"/>
        <v>0</v>
      </c>
    </row>
    <row r="8" spans="1:8" x14ac:dyDescent="0.2">
      <c r="A8" t="s">
        <v>2087</v>
      </c>
      <c r="B8">
        <f>COUNTIFS(Crowdfunding!F:F, "successful", Crowdfunding!D:D,"&gt;=25000", Crowdfunding!D:D,"&lt;29999")</f>
        <v>11</v>
      </c>
      <c r="C8">
        <f>COUNTIFS(Crowdfunding!F:F, "failed", Crowdfunding!D:D,"&gt;=25000", Crowdfunding!D:D,"&lt;29999")</f>
        <v>3</v>
      </c>
      <c r="D8">
        <f>COUNTIFS(Crowdfunding!F:F, "canceled", Crowdfunding!D:D,"&gt;=25000", Crowdfunding!D:D,"&lt;29999")</f>
        <v>0</v>
      </c>
      <c r="E8">
        <f t="shared" si="0"/>
        <v>14</v>
      </c>
      <c r="F8" s="9">
        <f t="shared" si="1"/>
        <v>78.571428571428569</v>
      </c>
      <c r="G8" s="9">
        <f t="shared" si="2"/>
        <v>21.428571428571427</v>
      </c>
      <c r="H8" s="9">
        <f t="shared" si="3"/>
        <v>0</v>
      </c>
    </row>
    <row r="9" spans="1:8" x14ac:dyDescent="0.2">
      <c r="A9" t="s">
        <v>2088</v>
      </c>
      <c r="B9">
        <f>COUNTIFS(Crowdfunding!F:F, "successful", Crowdfunding!D:D,"&gt;=30000", Crowdfunding!D:D,"&lt;34999")</f>
        <v>7</v>
      </c>
      <c r="C9">
        <f>COUNTIFS(Crowdfunding!F:F, "failed", Crowdfunding!D:D,"&gt;=30000", Crowdfunding!D:D,"&lt;34999")</f>
        <v>0</v>
      </c>
      <c r="D9">
        <f>COUNTIFS(Crowdfunding!F:F, "canceled", Crowdfunding!D:D,"&gt;=30000", Crowdfunding!D:D,"&lt;34999")</f>
        <v>0</v>
      </c>
      <c r="E9">
        <f t="shared" si="0"/>
        <v>7</v>
      </c>
      <c r="F9" s="9">
        <f t="shared" si="1"/>
        <v>100</v>
      </c>
      <c r="G9" s="9">
        <f t="shared" si="2"/>
        <v>0</v>
      </c>
      <c r="H9" s="9">
        <f t="shared" si="3"/>
        <v>0</v>
      </c>
    </row>
    <row r="10" spans="1:8" x14ac:dyDescent="0.2">
      <c r="A10" t="s">
        <v>2089</v>
      </c>
      <c r="B10">
        <f>COUNTIFS(Crowdfunding!F:F, "successful", Crowdfunding!D:D,"&gt;=35000", Crowdfunding!D:D,"&lt;39999")</f>
        <v>8</v>
      </c>
      <c r="C10">
        <f>COUNTIFS(Crowdfunding!F:F, "failed", Crowdfunding!D:D,"&gt;=35000", Crowdfunding!D:D,"&lt;39999")</f>
        <v>3</v>
      </c>
      <c r="D10">
        <f>COUNTIFS(Crowdfunding!F:F, "canceled", Crowdfunding!D:D,"&gt;=35000", Crowdfunding!D:D,"&lt;39999")</f>
        <v>1</v>
      </c>
      <c r="E10">
        <f t="shared" si="0"/>
        <v>12</v>
      </c>
      <c r="F10" s="9">
        <f t="shared" si="1"/>
        <v>66.666666666666657</v>
      </c>
      <c r="G10" s="9">
        <f t="shared" si="2"/>
        <v>25</v>
      </c>
      <c r="H10" s="9">
        <f t="shared" si="3"/>
        <v>8.3333333333333321</v>
      </c>
    </row>
    <row r="11" spans="1:8" x14ac:dyDescent="0.2">
      <c r="A11" t="s">
        <v>2090</v>
      </c>
      <c r="B11">
        <f>COUNTIFS(Crowdfunding!F:F, "successful", Crowdfunding!D:D,"&gt;=40000", Crowdfunding!D:D,"&lt;44999")</f>
        <v>11</v>
      </c>
      <c r="C11">
        <f>COUNTIFS(Crowdfunding!F:F, "failed", Crowdfunding!D:D,"&gt;=40000", Crowdfunding!D:D,"&lt;44999")</f>
        <v>3</v>
      </c>
      <c r="D11">
        <f>COUNTIFS(Crowdfunding!F:F, "canceled", Crowdfunding!D:D,"&gt;=40000", Crowdfunding!D:D,"&lt;44999")</f>
        <v>0</v>
      </c>
      <c r="E11">
        <f t="shared" si="0"/>
        <v>14</v>
      </c>
      <c r="F11" s="9">
        <f t="shared" si="1"/>
        <v>78.571428571428569</v>
      </c>
      <c r="G11" s="9">
        <f t="shared" si="2"/>
        <v>21.428571428571427</v>
      </c>
      <c r="H11" s="9">
        <f t="shared" si="3"/>
        <v>0</v>
      </c>
    </row>
    <row r="12" spans="1:8" x14ac:dyDescent="0.2">
      <c r="A12" t="s">
        <v>2091</v>
      </c>
      <c r="B12">
        <f>COUNTIFS(Crowdfunding!F:F, "successful", Crowdfunding!D:D,"&gt;=45000", Crowdfunding!D:D,"&lt;49999")</f>
        <v>8</v>
      </c>
      <c r="C12">
        <f>COUNTIFS(Crowdfunding!F:F, "failed", Crowdfunding!D:D,"&gt;=45000", Crowdfunding!D:D,"&lt;49999")</f>
        <v>3</v>
      </c>
      <c r="D12">
        <f>COUNTIFS(Crowdfunding!F:F, "canceled", Crowdfunding!D:D,"&gt;=45000", Crowdfunding!D:D,"&lt;49999")</f>
        <v>0</v>
      </c>
      <c r="E12">
        <f t="shared" si="0"/>
        <v>11</v>
      </c>
      <c r="F12" s="9">
        <f t="shared" si="1"/>
        <v>72.727272727272734</v>
      </c>
      <c r="G12" s="9">
        <f t="shared" si="2"/>
        <v>27.27272727272727</v>
      </c>
      <c r="H12" s="9">
        <f t="shared" si="3"/>
        <v>0</v>
      </c>
    </row>
    <row r="13" spans="1:8" x14ac:dyDescent="0.2">
      <c r="A13" t="s">
        <v>2092</v>
      </c>
      <c r="B13">
        <f>COUNTIFS(Crowdfunding!F:F, "successful", Crowdfunding!D:D,"&gt;=50000")</f>
        <v>114</v>
      </c>
      <c r="C13">
        <f>COUNTIFS(Crowdfunding!F:F, "failed", Crowdfunding!D:D,"&gt;=50000")</f>
        <v>163</v>
      </c>
      <c r="D13">
        <f>COUNTIFS(Crowdfunding!F:F, "canceled", Crowdfunding!D:D,"&gt;=50000")</f>
        <v>28</v>
      </c>
      <c r="E13">
        <f t="shared" si="0"/>
        <v>305</v>
      </c>
      <c r="F13" s="9">
        <f t="shared" si="1"/>
        <v>37.377049180327873</v>
      </c>
      <c r="G13" s="9">
        <f t="shared" si="2"/>
        <v>53.442622950819676</v>
      </c>
      <c r="H13" s="9">
        <f t="shared" si="3"/>
        <v>9.1803278688524586</v>
      </c>
    </row>
  </sheetData>
  <phoneticPr fontId="18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90517-A891-9940-8BA3-E8DFB478487B}">
  <dimension ref="A1:G566"/>
  <sheetViews>
    <sheetView workbookViewId="0">
      <selection activeCell="C10" sqref="C10"/>
    </sheetView>
  </sheetViews>
  <sheetFormatPr baseColWidth="10" defaultRowHeight="16" x14ac:dyDescent="0.2"/>
  <cols>
    <col min="1" max="1" width="9.1640625" customWidth="1"/>
    <col min="2" max="2" width="12.83203125" customWidth="1"/>
    <col min="3" max="3" width="17.5" customWidth="1"/>
    <col min="4" max="4" width="5.83203125" customWidth="1"/>
    <col min="5" max="5" width="9" customWidth="1"/>
    <col min="6" max="6" width="12.83203125" customWidth="1"/>
    <col min="7" max="7" width="16.6640625" customWidth="1"/>
    <col min="12" max="12" width="15.83203125" customWidth="1"/>
  </cols>
  <sheetData>
    <row r="1" spans="1:7" x14ac:dyDescent="0.2">
      <c r="A1" s="12" t="s">
        <v>4</v>
      </c>
      <c r="B1" s="12" t="s">
        <v>5</v>
      </c>
      <c r="C1" s="12" t="s">
        <v>2106</v>
      </c>
      <c r="E1" s="12" t="s">
        <v>4</v>
      </c>
      <c r="F1" s="12" t="s">
        <v>5</v>
      </c>
      <c r="G1" s="12" t="s">
        <v>2106</v>
      </c>
    </row>
    <row r="2" spans="1:7" x14ac:dyDescent="0.2">
      <c r="A2" t="str" cm="1">
        <f t="array" ref="A2:B566">_xlfn._xlws.FILTER(Crowdfunding!F:G, Crowdfunding!F:F="successful")</f>
        <v>successful</v>
      </c>
      <c r="B2">
        <v>158</v>
      </c>
      <c r="C2">
        <f>AVERAGE(B:B)</f>
        <v>851.14690265486729</v>
      </c>
      <c r="E2" t="str" cm="1">
        <f t="array" ref="E2:F365">_xlfn._xlws.FILTER(Crowdfunding!F:G, Crowdfunding!F:F="failed")</f>
        <v>failed</v>
      </c>
      <c r="F2">
        <v>0</v>
      </c>
      <c r="G2">
        <f>AVERAGE(F:F)</f>
        <v>585.61538461538464</v>
      </c>
    </row>
    <row r="3" spans="1:7" x14ac:dyDescent="0.2">
      <c r="A3" t="str">
        <v>successful</v>
      </c>
      <c r="B3">
        <v>1425</v>
      </c>
      <c r="C3" s="12" t="s">
        <v>2107</v>
      </c>
      <c r="E3" t="str">
        <v>failed</v>
      </c>
      <c r="F3">
        <v>24</v>
      </c>
      <c r="G3" s="12" t="s">
        <v>2107</v>
      </c>
    </row>
    <row r="4" spans="1:7" x14ac:dyDescent="0.2">
      <c r="A4" t="str">
        <v>successful</v>
      </c>
      <c r="B4">
        <v>174</v>
      </c>
      <c r="C4">
        <f>MEDIAN(B:B)</f>
        <v>201</v>
      </c>
      <c r="E4" t="str">
        <v>failed</v>
      </c>
      <c r="F4">
        <v>53</v>
      </c>
      <c r="G4">
        <f>MEDIAN(F:F)</f>
        <v>114.5</v>
      </c>
    </row>
    <row r="5" spans="1:7" x14ac:dyDescent="0.2">
      <c r="A5" t="str">
        <v>successful</v>
      </c>
      <c r="B5">
        <v>227</v>
      </c>
      <c r="C5" s="12" t="s">
        <v>2108</v>
      </c>
      <c r="E5" t="str">
        <v>failed</v>
      </c>
      <c r="F5">
        <v>18</v>
      </c>
      <c r="G5" s="12" t="s">
        <v>2108</v>
      </c>
    </row>
    <row r="6" spans="1:7" x14ac:dyDescent="0.2">
      <c r="A6" t="str">
        <v>successful</v>
      </c>
      <c r="B6">
        <v>220</v>
      </c>
      <c r="C6">
        <f>MIN(B:B)</f>
        <v>16</v>
      </c>
      <c r="E6" t="str">
        <v>failed</v>
      </c>
      <c r="F6">
        <v>44</v>
      </c>
      <c r="G6">
        <f>MIN(F:F)</f>
        <v>0</v>
      </c>
    </row>
    <row r="7" spans="1:7" x14ac:dyDescent="0.2">
      <c r="A7" t="str">
        <v>successful</v>
      </c>
      <c r="B7">
        <v>98</v>
      </c>
      <c r="C7" s="12" t="s">
        <v>2109</v>
      </c>
      <c r="E7" t="str">
        <v>failed</v>
      </c>
      <c r="F7">
        <v>27</v>
      </c>
      <c r="G7" s="12" t="s">
        <v>2109</v>
      </c>
    </row>
    <row r="8" spans="1:7" x14ac:dyDescent="0.2">
      <c r="A8" t="str">
        <v>successful</v>
      </c>
      <c r="B8">
        <v>100</v>
      </c>
      <c r="C8">
        <f>MAX(B:B)</f>
        <v>7295</v>
      </c>
      <c r="E8" t="str">
        <v>failed</v>
      </c>
      <c r="F8">
        <v>55</v>
      </c>
      <c r="G8">
        <f>MAX(F:F)</f>
        <v>6080</v>
      </c>
    </row>
    <row r="9" spans="1:7" x14ac:dyDescent="0.2">
      <c r="A9" t="str">
        <v>successful</v>
      </c>
      <c r="B9">
        <v>1249</v>
      </c>
      <c r="C9" s="12" t="s">
        <v>2110</v>
      </c>
      <c r="E9" t="str">
        <v>failed</v>
      </c>
      <c r="F9">
        <v>200</v>
      </c>
      <c r="G9" s="12" t="s">
        <v>2110</v>
      </c>
    </row>
    <row r="10" spans="1:7" x14ac:dyDescent="0.2">
      <c r="A10" t="str">
        <v>successful</v>
      </c>
      <c r="B10">
        <v>1396</v>
      </c>
      <c r="C10">
        <f>_xlfn.VAR.S(B:B)</f>
        <v>1606216.5936295739</v>
      </c>
      <c r="E10" t="str">
        <v>failed</v>
      </c>
      <c r="F10">
        <v>452</v>
      </c>
      <c r="G10">
        <f>_xlfn.VAR.S(F:F)</f>
        <v>924113.45496927318</v>
      </c>
    </row>
    <row r="11" spans="1:7" x14ac:dyDescent="0.2">
      <c r="A11" t="str">
        <v>successful</v>
      </c>
      <c r="B11">
        <v>890</v>
      </c>
      <c r="C11" s="12" t="s">
        <v>2111</v>
      </c>
      <c r="E11" t="str">
        <v>failed</v>
      </c>
      <c r="F11">
        <v>674</v>
      </c>
      <c r="G11" s="12" t="s">
        <v>2111</v>
      </c>
    </row>
    <row r="12" spans="1:7" x14ac:dyDescent="0.2">
      <c r="A12" t="str">
        <v>successful</v>
      </c>
      <c r="B12">
        <v>142</v>
      </c>
      <c r="C12">
        <f>STDEV(B:B)</f>
        <v>1267.366006183523</v>
      </c>
      <c r="E12" t="str">
        <v>failed</v>
      </c>
      <c r="F12">
        <v>558</v>
      </c>
      <c r="G12">
        <f>STDEV(F:F)</f>
        <v>961.30819978260524</v>
      </c>
    </row>
    <row r="13" spans="1:7" x14ac:dyDescent="0.2">
      <c r="A13" t="str">
        <v>successful</v>
      </c>
      <c r="B13">
        <v>2673</v>
      </c>
      <c r="E13" t="str">
        <v>failed</v>
      </c>
      <c r="F13">
        <v>15</v>
      </c>
    </row>
    <row r="14" spans="1:7" x14ac:dyDescent="0.2">
      <c r="A14" t="str">
        <v>successful</v>
      </c>
      <c r="B14">
        <v>163</v>
      </c>
      <c r="E14" t="str">
        <v>failed</v>
      </c>
      <c r="F14">
        <v>2307</v>
      </c>
    </row>
    <row r="15" spans="1:7" x14ac:dyDescent="0.2">
      <c r="A15" t="str">
        <v>successful</v>
      </c>
      <c r="B15">
        <v>2220</v>
      </c>
      <c r="E15" t="str">
        <v>failed</v>
      </c>
      <c r="F15">
        <v>88</v>
      </c>
    </row>
    <row r="16" spans="1:7" x14ac:dyDescent="0.2">
      <c r="A16" t="str">
        <v>successful</v>
      </c>
      <c r="B16">
        <v>1606</v>
      </c>
      <c r="E16" t="str">
        <v>failed</v>
      </c>
      <c r="F16">
        <v>48</v>
      </c>
    </row>
    <row r="17" spans="1:6" x14ac:dyDescent="0.2">
      <c r="A17" t="str">
        <v>successful</v>
      </c>
      <c r="B17">
        <v>129</v>
      </c>
      <c r="E17" t="str">
        <v>failed</v>
      </c>
      <c r="F17">
        <v>1</v>
      </c>
    </row>
    <row r="18" spans="1:6" x14ac:dyDescent="0.2">
      <c r="A18" t="str">
        <v>successful</v>
      </c>
      <c r="B18">
        <v>226</v>
      </c>
      <c r="E18" t="str">
        <v>failed</v>
      </c>
      <c r="F18">
        <v>1467</v>
      </c>
    </row>
    <row r="19" spans="1:6" x14ac:dyDescent="0.2">
      <c r="A19" t="str">
        <v>successful</v>
      </c>
      <c r="B19">
        <v>5419</v>
      </c>
      <c r="E19" t="str">
        <v>failed</v>
      </c>
      <c r="F19">
        <v>75</v>
      </c>
    </row>
    <row r="20" spans="1:6" x14ac:dyDescent="0.2">
      <c r="A20" t="str">
        <v>successful</v>
      </c>
      <c r="B20">
        <v>165</v>
      </c>
      <c r="E20" t="str">
        <v>failed</v>
      </c>
      <c r="F20">
        <v>120</v>
      </c>
    </row>
    <row r="21" spans="1:6" x14ac:dyDescent="0.2">
      <c r="A21" t="str">
        <v>successful</v>
      </c>
      <c r="B21">
        <v>1965</v>
      </c>
      <c r="E21" t="str">
        <v>failed</v>
      </c>
      <c r="F21">
        <v>2253</v>
      </c>
    </row>
    <row r="22" spans="1:6" x14ac:dyDescent="0.2">
      <c r="A22" t="str">
        <v>successful</v>
      </c>
      <c r="B22">
        <v>16</v>
      </c>
      <c r="E22" t="str">
        <v>failed</v>
      </c>
      <c r="F22">
        <v>5</v>
      </c>
    </row>
    <row r="23" spans="1:6" x14ac:dyDescent="0.2">
      <c r="A23" t="str">
        <v>successful</v>
      </c>
      <c r="B23">
        <v>107</v>
      </c>
      <c r="E23" t="str">
        <v>failed</v>
      </c>
      <c r="F23">
        <v>38</v>
      </c>
    </row>
    <row r="24" spans="1:6" x14ac:dyDescent="0.2">
      <c r="A24" t="str">
        <v>successful</v>
      </c>
      <c r="B24">
        <v>134</v>
      </c>
      <c r="E24" t="str">
        <v>failed</v>
      </c>
      <c r="F24">
        <v>12</v>
      </c>
    </row>
    <row r="25" spans="1:6" x14ac:dyDescent="0.2">
      <c r="A25" t="str">
        <v>successful</v>
      </c>
      <c r="B25">
        <v>198</v>
      </c>
      <c r="E25" t="str">
        <v>failed</v>
      </c>
      <c r="F25">
        <v>1684</v>
      </c>
    </row>
    <row r="26" spans="1:6" x14ac:dyDescent="0.2">
      <c r="A26" t="str">
        <v>successful</v>
      </c>
      <c r="B26">
        <v>111</v>
      </c>
      <c r="E26" t="str">
        <v>failed</v>
      </c>
      <c r="F26">
        <v>56</v>
      </c>
    </row>
    <row r="27" spans="1:6" x14ac:dyDescent="0.2">
      <c r="A27" t="str">
        <v>successful</v>
      </c>
      <c r="B27">
        <v>222</v>
      </c>
      <c r="E27" t="str">
        <v>failed</v>
      </c>
      <c r="F27">
        <v>838</v>
      </c>
    </row>
    <row r="28" spans="1:6" x14ac:dyDescent="0.2">
      <c r="A28" t="str">
        <v>successful</v>
      </c>
      <c r="B28">
        <v>6212</v>
      </c>
      <c r="E28" t="str">
        <v>failed</v>
      </c>
      <c r="F28">
        <v>1000</v>
      </c>
    </row>
    <row r="29" spans="1:6" x14ac:dyDescent="0.2">
      <c r="A29" t="str">
        <v>successful</v>
      </c>
      <c r="B29">
        <v>98</v>
      </c>
      <c r="E29" t="str">
        <v>failed</v>
      </c>
      <c r="F29">
        <v>1482</v>
      </c>
    </row>
    <row r="30" spans="1:6" x14ac:dyDescent="0.2">
      <c r="A30" t="str">
        <v>successful</v>
      </c>
      <c r="B30">
        <v>92</v>
      </c>
      <c r="E30" t="str">
        <v>failed</v>
      </c>
      <c r="F30">
        <v>106</v>
      </c>
    </row>
    <row r="31" spans="1:6" x14ac:dyDescent="0.2">
      <c r="A31" t="str">
        <v>successful</v>
      </c>
      <c r="B31">
        <v>149</v>
      </c>
      <c r="E31" t="str">
        <v>failed</v>
      </c>
      <c r="F31">
        <v>679</v>
      </c>
    </row>
    <row r="32" spans="1:6" x14ac:dyDescent="0.2">
      <c r="A32" t="str">
        <v>successful</v>
      </c>
      <c r="B32">
        <v>2431</v>
      </c>
      <c r="E32" t="str">
        <v>failed</v>
      </c>
      <c r="F32">
        <v>1220</v>
      </c>
    </row>
    <row r="33" spans="1:6" x14ac:dyDescent="0.2">
      <c r="A33" t="str">
        <v>successful</v>
      </c>
      <c r="B33">
        <v>303</v>
      </c>
      <c r="E33" t="str">
        <v>failed</v>
      </c>
      <c r="F33">
        <v>1</v>
      </c>
    </row>
    <row r="34" spans="1:6" x14ac:dyDescent="0.2">
      <c r="A34" t="str">
        <v>successful</v>
      </c>
      <c r="B34">
        <v>209</v>
      </c>
      <c r="E34" t="str">
        <v>failed</v>
      </c>
      <c r="F34">
        <v>37</v>
      </c>
    </row>
    <row r="35" spans="1:6" x14ac:dyDescent="0.2">
      <c r="A35" t="str">
        <v>successful</v>
      </c>
      <c r="B35">
        <v>131</v>
      </c>
      <c r="E35" t="str">
        <v>failed</v>
      </c>
      <c r="F35">
        <v>60</v>
      </c>
    </row>
    <row r="36" spans="1:6" x14ac:dyDescent="0.2">
      <c r="A36" t="str">
        <v>successful</v>
      </c>
      <c r="B36">
        <v>164</v>
      </c>
      <c r="E36" t="str">
        <v>failed</v>
      </c>
      <c r="F36">
        <v>296</v>
      </c>
    </row>
    <row r="37" spans="1:6" x14ac:dyDescent="0.2">
      <c r="A37" t="str">
        <v>successful</v>
      </c>
      <c r="B37">
        <v>201</v>
      </c>
      <c r="E37" t="str">
        <v>failed</v>
      </c>
      <c r="F37">
        <v>3304</v>
      </c>
    </row>
    <row r="38" spans="1:6" x14ac:dyDescent="0.2">
      <c r="A38" t="str">
        <v>successful</v>
      </c>
      <c r="B38">
        <v>211</v>
      </c>
      <c r="E38" t="str">
        <v>failed</v>
      </c>
      <c r="F38">
        <v>73</v>
      </c>
    </row>
    <row r="39" spans="1:6" x14ac:dyDescent="0.2">
      <c r="A39" t="str">
        <v>successful</v>
      </c>
      <c r="B39">
        <v>128</v>
      </c>
      <c r="E39" t="str">
        <v>failed</v>
      </c>
      <c r="F39">
        <v>3387</v>
      </c>
    </row>
    <row r="40" spans="1:6" x14ac:dyDescent="0.2">
      <c r="A40" t="str">
        <v>successful</v>
      </c>
      <c r="B40">
        <v>1600</v>
      </c>
      <c r="E40" t="str">
        <v>failed</v>
      </c>
      <c r="F40">
        <v>662</v>
      </c>
    </row>
    <row r="41" spans="1:6" x14ac:dyDescent="0.2">
      <c r="A41" t="str">
        <v>successful</v>
      </c>
      <c r="B41">
        <v>249</v>
      </c>
      <c r="E41" t="str">
        <v>failed</v>
      </c>
      <c r="F41">
        <v>774</v>
      </c>
    </row>
    <row r="42" spans="1:6" x14ac:dyDescent="0.2">
      <c r="A42" t="str">
        <v>successful</v>
      </c>
      <c r="B42">
        <v>236</v>
      </c>
      <c r="E42" t="str">
        <v>failed</v>
      </c>
      <c r="F42">
        <v>672</v>
      </c>
    </row>
    <row r="43" spans="1:6" x14ac:dyDescent="0.2">
      <c r="A43" t="str">
        <v>successful</v>
      </c>
      <c r="B43">
        <v>4065</v>
      </c>
      <c r="E43" t="str">
        <v>failed</v>
      </c>
      <c r="F43">
        <v>940</v>
      </c>
    </row>
    <row r="44" spans="1:6" x14ac:dyDescent="0.2">
      <c r="A44" t="str">
        <v>successful</v>
      </c>
      <c r="B44">
        <v>246</v>
      </c>
      <c r="E44" t="str">
        <v>failed</v>
      </c>
      <c r="F44">
        <v>117</v>
      </c>
    </row>
    <row r="45" spans="1:6" x14ac:dyDescent="0.2">
      <c r="A45" t="str">
        <v>successful</v>
      </c>
      <c r="B45">
        <v>2475</v>
      </c>
      <c r="E45" t="str">
        <v>failed</v>
      </c>
      <c r="F45">
        <v>115</v>
      </c>
    </row>
    <row r="46" spans="1:6" x14ac:dyDescent="0.2">
      <c r="A46" t="str">
        <v>successful</v>
      </c>
      <c r="B46">
        <v>76</v>
      </c>
      <c r="E46" t="str">
        <v>failed</v>
      </c>
      <c r="F46">
        <v>326</v>
      </c>
    </row>
    <row r="47" spans="1:6" x14ac:dyDescent="0.2">
      <c r="A47" t="str">
        <v>successful</v>
      </c>
      <c r="B47">
        <v>54</v>
      </c>
      <c r="E47" t="str">
        <v>failed</v>
      </c>
      <c r="F47">
        <v>1</v>
      </c>
    </row>
    <row r="48" spans="1:6" x14ac:dyDescent="0.2">
      <c r="A48" t="str">
        <v>successful</v>
      </c>
      <c r="B48">
        <v>88</v>
      </c>
      <c r="E48" t="str">
        <v>failed</v>
      </c>
      <c r="F48">
        <v>1467</v>
      </c>
    </row>
    <row r="49" spans="1:6" x14ac:dyDescent="0.2">
      <c r="A49" t="str">
        <v>successful</v>
      </c>
      <c r="B49">
        <v>85</v>
      </c>
      <c r="E49" t="str">
        <v>failed</v>
      </c>
      <c r="F49">
        <v>5681</v>
      </c>
    </row>
    <row r="50" spans="1:6" x14ac:dyDescent="0.2">
      <c r="A50" t="str">
        <v>successful</v>
      </c>
      <c r="B50">
        <v>170</v>
      </c>
      <c r="E50" t="str">
        <v>failed</v>
      </c>
      <c r="F50">
        <v>1059</v>
      </c>
    </row>
    <row r="51" spans="1:6" x14ac:dyDescent="0.2">
      <c r="A51" t="str">
        <v>successful</v>
      </c>
      <c r="B51">
        <v>330</v>
      </c>
      <c r="E51" t="str">
        <v>failed</v>
      </c>
      <c r="F51">
        <v>1194</v>
      </c>
    </row>
    <row r="52" spans="1:6" x14ac:dyDescent="0.2">
      <c r="A52" t="str">
        <v>successful</v>
      </c>
      <c r="B52">
        <v>127</v>
      </c>
      <c r="E52" t="str">
        <v>failed</v>
      </c>
      <c r="F52">
        <v>30</v>
      </c>
    </row>
    <row r="53" spans="1:6" x14ac:dyDescent="0.2">
      <c r="A53" t="str">
        <v>successful</v>
      </c>
      <c r="B53">
        <v>411</v>
      </c>
      <c r="E53" t="str">
        <v>failed</v>
      </c>
      <c r="F53">
        <v>75</v>
      </c>
    </row>
    <row r="54" spans="1:6" x14ac:dyDescent="0.2">
      <c r="A54" t="str">
        <v>successful</v>
      </c>
      <c r="B54">
        <v>180</v>
      </c>
      <c r="E54" t="str">
        <v>failed</v>
      </c>
      <c r="F54">
        <v>955</v>
      </c>
    </row>
    <row r="55" spans="1:6" x14ac:dyDescent="0.2">
      <c r="A55" t="str">
        <v>successful</v>
      </c>
      <c r="B55">
        <v>374</v>
      </c>
      <c r="E55" t="str">
        <v>failed</v>
      </c>
      <c r="F55">
        <v>67</v>
      </c>
    </row>
    <row r="56" spans="1:6" x14ac:dyDescent="0.2">
      <c r="A56" t="str">
        <v>successful</v>
      </c>
      <c r="B56">
        <v>71</v>
      </c>
      <c r="E56" t="str">
        <v>failed</v>
      </c>
      <c r="F56">
        <v>5</v>
      </c>
    </row>
    <row r="57" spans="1:6" x14ac:dyDescent="0.2">
      <c r="A57" t="str">
        <v>successful</v>
      </c>
      <c r="B57">
        <v>203</v>
      </c>
      <c r="E57" t="str">
        <v>failed</v>
      </c>
      <c r="F57">
        <v>26</v>
      </c>
    </row>
    <row r="58" spans="1:6" x14ac:dyDescent="0.2">
      <c r="A58" t="str">
        <v>successful</v>
      </c>
      <c r="B58">
        <v>113</v>
      </c>
      <c r="E58" t="str">
        <v>failed</v>
      </c>
      <c r="F58">
        <v>1130</v>
      </c>
    </row>
    <row r="59" spans="1:6" x14ac:dyDescent="0.2">
      <c r="A59" t="str">
        <v>successful</v>
      </c>
      <c r="B59">
        <v>96</v>
      </c>
      <c r="E59" t="str">
        <v>failed</v>
      </c>
      <c r="F59">
        <v>782</v>
      </c>
    </row>
    <row r="60" spans="1:6" x14ac:dyDescent="0.2">
      <c r="A60" t="str">
        <v>successful</v>
      </c>
      <c r="B60">
        <v>498</v>
      </c>
      <c r="E60" t="str">
        <v>failed</v>
      </c>
      <c r="F60">
        <v>210</v>
      </c>
    </row>
    <row r="61" spans="1:6" x14ac:dyDescent="0.2">
      <c r="A61" t="str">
        <v>successful</v>
      </c>
      <c r="B61">
        <v>180</v>
      </c>
      <c r="E61" t="str">
        <v>failed</v>
      </c>
      <c r="F61">
        <v>136</v>
      </c>
    </row>
    <row r="62" spans="1:6" x14ac:dyDescent="0.2">
      <c r="A62" t="str">
        <v>successful</v>
      </c>
      <c r="B62">
        <v>27</v>
      </c>
      <c r="E62" t="str">
        <v>failed</v>
      </c>
      <c r="F62">
        <v>86</v>
      </c>
    </row>
    <row r="63" spans="1:6" x14ac:dyDescent="0.2">
      <c r="A63" t="str">
        <v>successful</v>
      </c>
      <c r="B63">
        <v>2331</v>
      </c>
      <c r="E63" t="str">
        <v>failed</v>
      </c>
      <c r="F63">
        <v>19</v>
      </c>
    </row>
    <row r="64" spans="1:6" x14ac:dyDescent="0.2">
      <c r="A64" t="str">
        <v>successful</v>
      </c>
      <c r="B64">
        <v>113</v>
      </c>
      <c r="E64" t="str">
        <v>failed</v>
      </c>
      <c r="F64">
        <v>886</v>
      </c>
    </row>
    <row r="65" spans="1:6" x14ac:dyDescent="0.2">
      <c r="A65" t="str">
        <v>successful</v>
      </c>
      <c r="B65">
        <v>164</v>
      </c>
      <c r="E65" t="str">
        <v>failed</v>
      </c>
      <c r="F65">
        <v>35</v>
      </c>
    </row>
    <row r="66" spans="1:6" x14ac:dyDescent="0.2">
      <c r="A66" t="str">
        <v>successful</v>
      </c>
      <c r="B66">
        <v>164</v>
      </c>
      <c r="E66" t="str">
        <v>failed</v>
      </c>
      <c r="F66">
        <v>24</v>
      </c>
    </row>
    <row r="67" spans="1:6" x14ac:dyDescent="0.2">
      <c r="A67" t="str">
        <v>successful</v>
      </c>
      <c r="B67">
        <v>336</v>
      </c>
      <c r="E67" t="str">
        <v>failed</v>
      </c>
      <c r="F67">
        <v>86</v>
      </c>
    </row>
    <row r="68" spans="1:6" x14ac:dyDescent="0.2">
      <c r="A68" t="str">
        <v>successful</v>
      </c>
      <c r="B68">
        <v>1917</v>
      </c>
      <c r="E68" t="str">
        <v>failed</v>
      </c>
      <c r="F68">
        <v>243</v>
      </c>
    </row>
    <row r="69" spans="1:6" x14ac:dyDescent="0.2">
      <c r="A69" t="str">
        <v>successful</v>
      </c>
      <c r="B69">
        <v>95</v>
      </c>
      <c r="E69" t="str">
        <v>failed</v>
      </c>
      <c r="F69">
        <v>65</v>
      </c>
    </row>
    <row r="70" spans="1:6" x14ac:dyDescent="0.2">
      <c r="A70" t="str">
        <v>successful</v>
      </c>
      <c r="B70">
        <v>147</v>
      </c>
      <c r="E70" t="str">
        <v>failed</v>
      </c>
      <c r="F70">
        <v>100</v>
      </c>
    </row>
    <row r="71" spans="1:6" x14ac:dyDescent="0.2">
      <c r="A71" t="str">
        <v>successful</v>
      </c>
      <c r="B71">
        <v>86</v>
      </c>
      <c r="E71" t="str">
        <v>failed</v>
      </c>
      <c r="F71">
        <v>168</v>
      </c>
    </row>
    <row r="72" spans="1:6" x14ac:dyDescent="0.2">
      <c r="A72" t="str">
        <v>successful</v>
      </c>
      <c r="B72">
        <v>83</v>
      </c>
      <c r="E72" t="str">
        <v>failed</v>
      </c>
      <c r="F72">
        <v>13</v>
      </c>
    </row>
    <row r="73" spans="1:6" x14ac:dyDescent="0.2">
      <c r="A73" t="str">
        <v>successful</v>
      </c>
      <c r="B73">
        <v>676</v>
      </c>
      <c r="E73" t="str">
        <v>failed</v>
      </c>
      <c r="F73">
        <v>1</v>
      </c>
    </row>
    <row r="74" spans="1:6" x14ac:dyDescent="0.2">
      <c r="A74" t="str">
        <v>successful</v>
      </c>
      <c r="B74">
        <v>361</v>
      </c>
      <c r="E74" t="str">
        <v>failed</v>
      </c>
      <c r="F74">
        <v>40</v>
      </c>
    </row>
    <row r="75" spans="1:6" x14ac:dyDescent="0.2">
      <c r="A75" t="str">
        <v>successful</v>
      </c>
      <c r="B75">
        <v>131</v>
      </c>
      <c r="E75" t="str">
        <v>failed</v>
      </c>
      <c r="F75">
        <v>226</v>
      </c>
    </row>
    <row r="76" spans="1:6" x14ac:dyDescent="0.2">
      <c r="A76" t="str">
        <v>successful</v>
      </c>
      <c r="B76">
        <v>126</v>
      </c>
      <c r="E76" t="str">
        <v>failed</v>
      </c>
      <c r="F76">
        <v>1625</v>
      </c>
    </row>
    <row r="77" spans="1:6" x14ac:dyDescent="0.2">
      <c r="A77" t="str">
        <v>successful</v>
      </c>
      <c r="B77">
        <v>275</v>
      </c>
      <c r="E77" t="str">
        <v>failed</v>
      </c>
      <c r="F77">
        <v>143</v>
      </c>
    </row>
    <row r="78" spans="1:6" x14ac:dyDescent="0.2">
      <c r="A78" t="str">
        <v>successful</v>
      </c>
      <c r="B78">
        <v>67</v>
      </c>
      <c r="E78" t="str">
        <v>failed</v>
      </c>
      <c r="F78">
        <v>934</v>
      </c>
    </row>
    <row r="79" spans="1:6" x14ac:dyDescent="0.2">
      <c r="A79" t="str">
        <v>successful</v>
      </c>
      <c r="B79">
        <v>154</v>
      </c>
      <c r="E79" t="str">
        <v>failed</v>
      </c>
      <c r="F79">
        <v>17</v>
      </c>
    </row>
    <row r="80" spans="1:6" x14ac:dyDescent="0.2">
      <c r="A80" t="str">
        <v>successful</v>
      </c>
      <c r="B80">
        <v>1782</v>
      </c>
      <c r="E80" t="str">
        <v>failed</v>
      </c>
      <c r="F80">
        <v>2179</v>
      </c>
    </row>
    <row r="81" spans="1:6" x14ac:dyDescent="0.2">
      <c r="A81" t="str">
        <v>successful</v>
      </c>
      <c r="B81">
        <v>903</v>
      </c>
      <c r="E81" t="str">
        <v>failed</v>
      </c>
      <c r="F81">
        <v>931</v>
      </c>
    </row>
    <row r="82" spans="1:6" x14ac:dyDescent="0.2">
      <c r="A82" t="str">
        <v>successful</v>
      </c>
      <c r="B82">
        <v>94</v>
      </c>
      <c r="E82" t="str">
        <v>failed</v>
      </c>
      <c r="F82">
        <v>92</v>
      </c>
    </row>
    <row r="83" spans="1:6" x14ac:dyDescent="0.2">
      <c r="A83" t="str">
        <v>successful</v>
      </c>
      <c r="B83">
        <v>180</v>
      </c>
      <c r="E83" t="str">
        <v>failed</v>
      </c>
      <c r="F83">
        <v>57</v>
      </c>
    </row>
    <row r="84" spans="1:6" x14ac:dyDescent="0.2">
      <c r="A84" t="str">
        <v>successful</v>
      </c>
      <c r="B84">
        <v>533</v>
      </c>
      <c r="E84" t="str">
        <v>failed</v>
      </c>
      <c r="F84">
        <v>41</v>
      </c>
    </row>
    <row r="85" spans="1:6" x14ac:dyDescent="0.2">
      <c r="A85" t="str">
        <v>successful</v>
      </c>
      <c r="B85">
        <v>2443</v>
      </c>
      <c r="E85" t="str">
        <v>failed</v>
      </c>
      <c r="F85">
        <v>1</v>
      </c>
    </row>
    <row r="86" spans="1:6" x14ac:dyDescent="0.2">
      <c r="A86" t="str">
        <v>successful</v>
      </c>
      <c r="B86">
        <v>89</v>
      </c>
      <c r="E86" t="str">
        <v>failed</v>
      </c>
      <c r="F86">
        <v>101</v>
      </c>
    </row>
    <row r="87" spans="1:6" x14ac:dyDescent="0.2">
      <c r="A87" t="str">
        <v>successful</v>
      </c>
      <c r="B87">
        <v>159</v>
      </c>
      <c r="E87" t="str">
        <v>failed</v>
      </c>
      <c r="F87">
        <v>1335</v>
      </c>
    </row>
    <row r="88" spans="1:6" x14ac:dyDescent="0.2">
      <c r="A88" t="str">
        <v>successful</v>
      </c>
      <c r="B88">
        <v>50</v>
      </c>
      <c r="E88" t="str">
        <v>failed</v>
      </c>
      <c r="F88">
        <v>15</v>
      </c>
    </row>
    <row r="89" spans="1:6" x14ac:dyDescent="0.2">
      <c r="A89" t="str">
        <v>successful</v>
      </c>
      <c r="B89">
        <v>186</v>
      </c>
      <c r="E89" t="str">
        <v>failed</v>
      </c>
      <c r="F89">
        <v>454</v>
      </c>
    </row>
    <row r="90" spans="1:6" x14ac:dyDescent="0.2">
      <c r="A90" t="str">
        <v>successful</v>
      </c>
      <c r="B90">
        <v>1071</v>
      </c>
      <c r="E90" t="str">
        <v>failed</v>
      </c>
      <c r="F90">
        <v>3182</v>
      </c>
    </row>
    <row r="91" spans="1:6" x14ac:dyDescent="0.2">
      <c r="A91" t="str">
        <v>successful</v>
      </c>
      <c r="B91">
        <v>117</v>
      </c>
      <c r="E91" t="str">
        <v>failed</v>
      </c>
      <c r="F91">
        <v>15</v>
      </c>
    </row>
    <row r="92" spans="1:6" x14ac:dyDescent="0.2">
      <c r="A92" t="str">
        <v>successful</v>
      </c>
      <c r="B92">
        <v>70</v>
      </c>
      <c r="E92" t="str">
        <v>failed</v>
      </c>
      <c r="F92">
        <v>133</v>
      </c>
    </row>
    <row r="93" spans="1:6" x14ac:dyDescent="0.2">
      <c r="A93" t="str">
        <v>successful</v>
      </c>
      <c r="B93">
        <v>135</v>
      </c>
      <c r="E93" t="str">
        <v>failed</v>
      </c>
      <c r="F93">
        <v>2062</v>
      </c>
    </row>
    <row r="94" spans="1:6" x14ac:dyDescent="0.2">
      <c r="A94" t="str">
        <v>successful</v>
      </c>
      <c r="B94">
        <v>768</v>
      </c>
      <c r="E94" t="str">
        <v>failed</v>
      </c>
      <c r="F94">
        <v>29</v>
      </c>
    </row>
    <row r="95" spans="1:6" x14ac:dyDescent="0.2">
      <c r="A95" t="str">
        <v>successful</v>
      </c>
      <c r="B95">
        <v>199</v>
      </c>
      <c r="E95" t="str">
        <v>failed</v>
      </c>
      <c r="F95">
        <v>132</v>
      </c>
    </row>
    <row r="96" spans="1:6" x14ac:dyDescent="0.2">
      <c r="A96" t="str">
        <v>successful</v>
      </c>
      <c r="B96">
        <v>107</v>
      </c>
      <c r="E96" t="str">
        <v>failed</v>
      </c>
      <c r="F96">
        <v>137</v>
      </c>
    </row>
    <row r="97" spans="1:6" x14ac:dyDescent="0.2">
      <c r="A97" t="str">
        <v>successful</v>
      </c>
      <c r="B97">
        <v>195</v>
      </c>
      <c r="E97" t="str">
        <v>failed</v>
      </c>
      <c r="F97">
        <v>908</v>
      </c>
    </row>
    <row r="98" spans="1:6" x14ac:dyDescent="0.2">
      <c r="A98" t="str">
        <v>successful</v>
      </c>
      <c r="B98">
        <v>3376</v>
      </c>
      <c r="E98" t="str">
        <v>failed</v>
      </c>
      <c r="F98">
        <v>10</v>
      </c>
    </row>
    <row r="99" spans="1:6" x14ac:dyDescent="0.2">
      <c r="A99" t="str">
        <v>successful</v>
      </c>
      <c r="B99">
        <v>41</v>
      </c>
      <c r="E99" t="str">
        <v>failed</v>
      </c>
      <c r="F99">
        <v>1910</v>
      </c>
    </row>
    <row r="100" spans="1:6" x14ac:dyDescent="0.2">
      <c r="A100" t="str">
        <v>successful</v>
      </c>
      <c r="B100">
        <v>1821</v>
      </c>
      <c r="E100" t="str">
        <v>failed</v>
      </c>
      <c r="F100">
        <v>38</v>
      </c>
    </row>
    <row r="101" spans="1:6" x14ac:dyDescent="0.2">
      <c r="A101" t="str">
        <v>successful</v>
      </c>
      <c r="B101">
        <v>164</v>
      </c>
      <c r="E101" t="str">
        <v>failed</v>
      </c>
      <c r="F101">
        <v>104</v>
      </c>
    </row>
    <row r="102" spans="1:6" x14ac:dyDescent="0.2">
      <c r="A102" t="str">
        <v>successful</v>
      </c>
      <c r="B102">
        <v>157</v>
      </c>
      <c r="E102" t="str">
        <v>failed</v>
      </c>
      <c r="F102">
        <v>49</v>
      </c>
    </row>
    <row r="103" spans="1:6" x14ac:dyDescent="0.2">
      <c r="A103" t="str">
        <v>successful</v>
      </c>
      <c r="B103">
        <v>246</v>
      </c>
      <c r="E103" t="str">
        <v>failed</v>
      </c>
      <c r="F103">
        <v>1</v>
      </c>
    </row>
    <row r="104" spans="1:6" x14ac:dyDescent="0.2">
      <c r="A104" t="str">
        <v>successful</v>
      </c>
      <c r="B104">
        <v>1396</v>
      </c>
      <c r="E104" t="str">
        <v>failed</v>
      </c>
      <c r="F104">
        <v>245</v>
      </c>
    </row>
    <row r="105" spans="1:6" x14ac:dyDescent="0.2">
      <c r="A105" t="str">
        <v>successful</v>
      </c>
      <c r="B105">
        <v>2506</v>
      </c>
      <c r="E105" t="str">
        <v>failed</v>
      </c>
      <c r="F105">
        <v>32</v>
      </c>
    </row>
    <row r="106" spans="1:6" x14ac:dyDescent="0.2">
      <c r="A106" t="str">
        <v>successful</v>
      </c>
      <c r="B106">
        <v>244</v>
      </c>
      <c r="E106" t="str">
        <v>failed</v>
      </c>
      <c r="F106">
        <v>7</v>
      </c>
    </row>
    <row r="107" spans="1:6" x14ac:dyDescent="0.2">
      <c r="A107" t="str">
        <v>successful</v>
      </c>
      <c r="B107">
        <v>146</v>
      </c>
      <c r="E107" t="str">
        <v>failed</v>
      </c>
      <c r="F107">
        <v>803</v>
      </c>
    </row>
    <row r="108" spans="1:6" x14ac:dyDescent="0.2">
      <c r="A108" t="str">
        <v>successful</v>
      </c>
      <c r="B108">
        <v>1267</v>
      </c>
      <c r="E108" t="str">
        <v>failed</v>
      </c>
      <c r="F108">
        <v>16</v>
      </c>
    </row>
    <row r="109" spans="1:6" x14ac:dyDescent="0.2">
      <c r="A109" t="str">
        <v>successful</v>
      </c>
      <c r="B109">
        <v>1561</v>
      </c>
      <c r="E109" t="str">
        <v>failed</v>
      </c>
      <c r="F109">
        <v>31</v>
      </c>
    </row>
    <row r="110" spans="1:6" x14ac:dyDescent="0.2">
      <c r="A110" t="str">
        <v>successful</v>
      </c>
      <c r="B110">
        <v>48</v>
      </c>
      <c r="E110" t="str">
        <v>failed</v>
      </c>
      <c r="F110">
        <v>108</v>
      </c>
    </row>
    <row r="111" spans="1:6" x14ac:dyDescent="0.2">
      <c r="A111" t="str">
        <v>successful</v>
      </c>
      <c r="B111">
        <v>2739</v>
      </c>
      <c r="E111" t="str">
        <v>failed</v>
      </c>
      <c r="F111">
        <v>30</v>
      </c>
    </row>
    <row r="112" spans="1:6" x14ac:dyDescent="0.2">
      <c r="A112" t="str">
        <v>successful</v>
      </c>
      <c r="B112">
        <v>3537</v>
      </c>
      <c r="E112" t="str">
        <v>failed</v>
      </c>
      <c r="F112">
        <v>17</v>
      </c>
    </row>
    <row r="113" spans="1:6" x14ac:dyDescent="0.2">
      <c r="A113" t="str">
        <v>successful</v>
      </c>
      <c r="B113">
        <v>2107</v>
      </c>
      <c r="E113" t="str">
        <v>failed</v>
      </c>
      <c r="F113">
        <v>80</v>
      </c>
    </row>
    <row r="114" spans="1:6" x14ac:dyDescent="0.2">
      <c r="A114" t="str">
        <v>successful</v>
      </c>
      <c r="B114">
        <v>3318</v>
      </c>
      <c r="E114" t="str">
        <v>failed</v>
      </c>
      <c r="F114">
        <v>2468</v>
      </c>
    </row>
    <row r="115" spans="1:6" x14ac:dyDescent="0.2">
      <c r="A115" t="str">
        <v>successful</v>
      </c>
      <c r="B115">
        <v>340</v>
      </c>
      <c r="E115" t="str">
        <v>failed</v>
      </c>
      <c r="F115">
        <v>26</v>
      </c>
    </row>
    <row r="116" spans="1:6" x14ac:dyDescent="0.2">
      <c r="A116" t="str">
        <v>successful</v>
      </c>
      <c r="B116">
        <v>1442</v>
      </c>
      <c r="E116" t="str">
        <v>failed</v>
      </c>
      <c r="F116">
        <v>73</v>
      </c>
    </row>
    <row r="117" spans="1:6" x14ac:dyDescent="0.2">
      <c r="A117" t="str">
        <v>successful</v>
      </c>
      <c r="B117">
        <v>126</v>
      </c>
      <c r="E117" t="str">
        <v>failed</v>
      </c>
      <c r="F117">
        <v>128</v>
      </c>
    </row>
    <row r="118" spans="1:6" x14ac:dyDescent="0.2">
      <c r="A118" t="str">
        <v>successful</v>
      </c>
      <c r="B118">
        <v>524</v>
      </c>
      <c r="E118" t="str">
        <v>failed</v>
      </c>
      <c r="F118">
        <v>33</v>
      </c>
    </row>
    <row r="119" spans="1:6" x14ac:dyDescent="0.2">
      <c r="A119" t="str">
        <v>successful</v>
      </c>
      <c r="B119">
        <v>1989</v>
      </c>
      <c r="E119" t="str">
        <v>failed</v>
      </c>
      <c r="F119">
        <v>1072</v>
      </c>
    </row>
    <row r="120" spans="1:6" x14ac:dyDescent="0.2">
      <c r="A120" t="str">
        <v>successful</v>
      </c>
      <c r="B120">
        <v>157</v>
      </c>
      <c r="E120" t="str">
        <v>failed</v>
      </c>
      <c r="F120">
        <v>393</v>
      </c>
    </row>
    <row r="121" spans="1:6" x14ac:dyDescent="0.2">
      <c r="A121" t="str">
        <v>successful</v>
      </c>
      <c r="B121">
        <v>4498</v>
      </c>
      <c r="E121" t="str">
        <v>failed</v>
      </c>
      <c r="F121">
        <v>1257</v>
      </c>
    </row>
    <row r="122" spans="1:6" x14ac:dyDescent="0.2">
      <c r="A122" t="str">
        <v>successful</v>
      </c>
      <c r="B122">
        <v>80</v>
      </c>
      <c r="E122" t="str">
        <v>failed</v>
      </c>
      <c r="F122">
        <v>328</v>
      </c>
    </row>
    <row r="123" spans="1:6" x14ac:dyDescent="0.2">
      <c r="A123" t="str">
        <v>successful</v>
      </c>
      <c r="B123">
        <v>43</v>
      </c>
      <c r="E123" t="str">
        <v>failed</v>
      </c>
      <c r="F123">
        <v>147</v>
      </c>
    </row>
    <row r="124" spans="1:6" x14ac:dyDescent="0.2">
      <c r="A124" t="str">
        <v>successful</v>
      </c>
      <c r="B124">
        <v>2053</v>
      </c>
      <c r="E124" t="str">
        <v>failed</v>
      </c>
      <c r="F124">
        <v>830</v>
      </c>
    </row>
    <row r="125" spans="1:6" x14ac:dyDescent="0.2">
      <c r="A125" t="str">
        <v>successful</v>
      </c>
      <c r="B125">
        <v>168</v>
      </c>
      <c r="E125" t="str">
        <v>failed</v>
      </c>
      <c r="F125">
        <v>331</v>
      </c>
    </row>
    <row r="126" spans="1:6" x14ac:dyDescent="0.2">
      <c r="A126" t="str">
        <v>successful</v>
      </c>
      <c r="B126">
        <v>4289</v>
      </c>
      <c r="E126" t="str">
        <v>failed</v>
      </c>
      <c r="F126">
        <v>25</v>
      </c>
    </row>
    <row r="127" spans="1:6" x14ac:dyDescent="0.2">
      <c r="A127" t="str">
        <v>successful</v>
      </c>
      <c r="B127">
        <v>165</v>
      </c>
      <c r="E127" t="str">
        <v>failed</v>
      </c>
      <c r="F127">
        <v>3483</v>
      </c>
    </row>
    <row r="128" spans="1:6" x14ac:dyDescent="0.2">
      <c r="A128" t="str">
        <v>successful</v>
      </c>
      <c r="B128">
        <v>1815</v>
      </c>
      <c r="E128" t="str">
        <v>failed</v>
      </c>
      <c r="F128">
        <v>923</v>
      </c>
    </row>
    <row r="129" spans="1:6" x14ac:dyDescent="0.2">
      <c r="A129" t="str">
        <v>successful</v>
      </c>
      <c r="B129">
        <v>397</v>
      </c>
      <c r="E129" t="str">
        <v>failed</v>
      </c>
      <c r="F129">
        <v>1</v>
      </c>
    </row>
    <row r="130" spans="1:6" x14ac:dyDescent="0.2">
      <c r="A130" t="str">
        <v>successful</v>
      </c>
      <c r="B130">
        <v>1539</v>
      </c>
      <c r="E130" t="str">
        <v>failed</v>
      </c>
      <c r="F130">
        <v>33</v>
      </c>
    </row>
    <row r="131" spans="1:6" x14ac:dyDescent="0.2">
      <c r="A131" t="str">
        <v>successful</v>
      </c>
      <c r="B131">
        <v>138</v>
      </c>
      <c r="E131" t="str">
        <v>failed</v>
      </c>
      <c r="F131">
        <v>40</v>
      </c>
    </row>
    <row r="132" spans="1:6" x14ac:dyDescent="0.2">
      <c r="A132" t="str">
        <v>successful</v>
      </c>
      <c r="B132">
        <v>3594</v>
      </c>
      <c r="E132" t="str">
        <v>failed</v>
      </c>
      <c r="F132">
        <v>23</v>
      </c>
    </row>
    <row r="133" spans="1:6" x14ac:dyDescent="0.2">
      <c r="A133" t="str">
        <v>successful</v>
      </c>
      <c r="B133">
        <v>5880</v>
      </c>
      <c r="E133" t="str">
        <v>failed</v>
      </c>
      <c r="F133">
        <v>75</v>
      </c>
    </row>
    <row r="134" spans="1:6" x14ac:dyDescent="0.2">
      <c r="A134" t="str">
        <v>successful</v>
      </c>
      <c r="B134">
        <v>112</v>
      </c>
      <c r="E134" t="str">
        <v>failed</v>
      </c>
      <c r="F134">
        <v>2176</v>
      </c>
    </row>
    <row r="135" spans="1:6" x14ac:dyDescent="0.2">
      <c r="A135" t="str">
        <v>successful</v>
      </c>
      <c r="B135">
        <v>943</v>
      </c>
      <c r="E135" t="str">
        <v>failed</v>
      </c>
      <c r="F135">
        <v>441</v>
      </c>
    </row>
    <row r="136" spans="1:6" x14ac:dyDescent="0.2">
      <c r="A136" t="str">
        <v>successful</v>
      </c>
      <c r="B136">
        <v>2468</v>
      </c>
      <c r="E136" t="str">
        <v>failed</v>
      </c>
      <c r="F136">
        <v>25</v>
      </c>
    </row>
    <row r="137" spans="1:6" x14ac:dyDescent="0.2">
      <c r="A137" t="str">
        <v>successful</v>
      </c>
      <c r="B137">
        <v>2551</v>
      </c>
      <c r="E137" t="str">
        <v>failed</v>
      </c>
      <c r="F137">
        <v>127</v>
      </c>
    </row>
    <row r="138" spans="1:6" x14ac:dyDescent="0.2">
      <c r="A138" t="str">
        <v>successful</v>
      </c>
      <c r="B138">
        <v>101</v>
      </c>
      <c r="E138" t="str">
        <v>failed</v>
      </c>
      <c r="F138">
        <v>355</v>
      </c>
    </row>
    <row r="139" spans="1:6" x14ac:dyDescent="0.2">
      <c r="A139" t="str">
        <v>successful</v>
      </c>
      <c r="B139">
        <v>92</v>
      </c>
      <c r="E139" t="str">
        <v>failed</v>
      </c>
      <c r="F139">
        <v>44</v>
      </c>
    </row>
    <row r="140" spans="1:6" x14ac:dyDescent="0.2">
      <c r="A140" t="str">
        <v>successful</v>
      </c>
      <c r="B140">
        <v>62</v>
      </c>
      <c r="E140" t="str">
        <v>failed</v>
      </c>
      <c r="F140">
        <v>67</v>
      </c>
    </row>
    <row r="141" spans="1:6" x14ac:dyDescent="0.2">
      <c r="A141" t="str">
        <v>successful</v>
      </c>
      <c r="B141">
        <v>149</v>
      </c>
      <c r="E141" t="str">
        <v>failed</v>
      </c>
      <c r="F141">
        <v>1068</v>
      </c>
    </row>
    <row r="142" spans="1:6" x14ac:dyDescent="0.2">
      <c r="A142" t="str">
        <v>successful</v>
      </c>
      <c r="B142">
        <v>329</v>
      </c>
      <c r="E142" t="str">
        <v>failed</v>
      </c>
      <c r="F142">
        <v>424</v>
      </c>
    </row>
    <row r="143" spans="1:6" x14ac:dyDescent="0.2">
      <c r="A143" t="str">
        <v>successful</v>
      </c>
      <c r="B143">
        <v>97</v>
      </c>
      <c r="E143" t="str">
        <v>failed</v>
      </c>
      <c r="F143">
        <v>151</v>
      </c>
    </row>
    <row r="144" spans="1:6" x14ac:dyDescent="0.2">
      <c r="A144" t="str">
        <v>successful</v>
      </c>
      <c r="B144">
        <v>1784</v>
      </c>
      <c r="E144" t="str">
        <v>failed</v>
      </c>
      <c r="F144">
        <v>1608</v>
      </c>
    </row>
    <row r="145" spans="1:6" x14ac:dyDescent="0.2">
      <c r="A145" t="str">
        <v>successful</v>
      </c>
      <c r="B145">
        <v>1684</v>
      </c>
      <c r="E145" t="str">
        <v>failed</v>
      </c>
      <c r="F145">
        <v>941</v>
      </c>
    </row>
    <row r="146" spans="1:6" x14ac:dyDescent="0.2">
      <c r="A146" t="str">
        <v>successful</v>
      </c>
      <c r="B146">
        <v>250</v>
      </c>
      <c r="E146" t="str">
        <v>failed</v>
      </c>
      <c r="F146">
        <v>1</v>
      </c>
    </row>
    <row r="147" spans="1:6" x14ac:dyDescent="0.2">
      <c r="A147" t="str">
        <v>successful</v>
      </c>
      <c r="B147">
        <v>238</v>
      </c>
      <c r="E147" t="str">
        <v>failed</v>
      </c>
      <c r="F147">
        <v>40</v>
      </c>
    </row>
    <row r="148" spans="1:6" x14ac:dyDescent="0.2">
      <c r="A148" t="str">
        <v>successful</v>
      </c>
      <c r="B148">
        <v>53</v>
      </c>
      <c r="E148" t="str">
        <v>failed</v>
      </c>
      <c r="F148">
        <v>3015</v>
      </c>
    </row>
    <row r="149" spans="1:6" x14ac:dyDescent="0.2">
      <c r="A149" t="str">
        <v>successful</v>
      </c>
      <c r="B149">
        <v>214</v>
      </c>
      <c r="E149" t="str">
        <v>failed</v>
      </c>
      <c r="F149">
        <v>435</v>
      </c>
    </row>
    <row r="150" spans="1:6" x14ac:dyDescent="0.2">
      <c r="A150" t="str">
        <v>successful</v>
      </c>
      <c r="B150">
        <v>222</v>
      </c>
      <c r="E150" t="str">
        <v>failed</v>
      </c>
      <c r="F150">
        <v>714</v>
      </c>
    </row>
    <row r="151" spans="1:6" x14ac:dyDescent="0.2">
      <c r="A151" t="str">
        <v>successful</v>
      </c>
      <c r="B151">
        <v>1884</v>
      </c>
      <c r="E151" t="str">
        <v>failed</v>
      </c>
      <c r="F151">
        <v>5497</v>
      </c>
    </row>
    <row r="152" spans="1:6" x14ac:dyDescent="0.2">
      <c r="A152" t="str">
        <v>successful</v>
      </c>
      <c r="B152">
        <v>218</v>
      </c>
      <c r="E152" t="str">
        <v>failed</v>
      </c>
      <c r="F152">
        <v>418</v>
      </c>
    </row>
    <row r="153" spans="1:6" x14ac:dyDescent="0.2">
      <c r="A153" t="str">
        <v>successful</v>
      </c>
      <c r="B153">
        <v>6465</v>
      </c>
      <c r="E153" t="str">
        <v>failed</v>
      </c>
      <c r="F153">
        <v>1439</v>
      </c>
    </row>
    <row r="154" spans="1:6" x14ac:dyDescent="0.2">
      <c r="A154" t="str">
        <v>successful</v>
      </c>
      <c r="B154">
        <v>59</v>
      </c>
      <c r="E154" t="str">
        <v>failed</v>
      </c>
      <c r="F154">
        <v>15</v>
      </c>
    </row>
    <row r="155" spans="1:6" x14ac:dyDescent="0.2">
      <c r="A155" t="str">
        <v>successful</v>
      </c>
      <c r="B155">
        <v>88</v>
      </c>
      <c r="E155" t="str">
        <v>failed</v>
      </c>
      <c r="F155">
        <v>1999</v>
      </c>
    </row>
    <row r="156" spans="1:6" x14ac:dyDescent="0.2">
      <c r="A156" t="str">
        <v>successful</v>
      </c>
      <c r="B156">
        <v>1697</v>
      </c>
      <c r="E156" t="str">
        <v>failed</v>
      </c>
      <c r="F156">
        <v>118</v>
      </c>
    </row>
    <row r="157" spans="1:6" x14ac:dyDescent="0.2">
      <c r="A157" t="str">
        <v>successful</v>
      </c>
      <c r="B157">
        <v>92</v>
      </c>
      <c r="E157" t="str">
        <v>failed</v>
      </c>
      <c r="F157">
        <v>162</v>
      </c>
    </row>
    <row r="158" spans="1:6" x14ac:dyDescent="0.2">
      <c r="A158" t="str">
        <v>successful</v>
      </c>
      <c r="B158">
        <v>186</v>
      </c>
      <c r="E158" t="str">
        <v>failed</v>
      </c>
      <c r="F158">
        <v>83</v>
      </c>
    </row>
    <row r="159" spans="1:6" x14ac:dyDescent="0.2">
      <c r="A159" t="str">
        <v>successful</v>
      </c>
      <c r="B159">
        <v>138</v>
      </c>
      <c r="E159" t="str">
        <v>failed</v>
      </c>
      <c r="F159">
        <v>747</v>
      </c>
    </row>
    <row r="160" spans="1:6" x14ac:dyDescent="0.2">
      <c r="A160" t="str">
        <v>successful</v>
      </c>
      <c r="B160">
        <v>261</v>
      </c>
      <c r="E160" t="str">
        <v>failed</v>
      </c>
      <c r="F160">
        <v>84</v>
      </c>
    </row>
    <row r="161" spans="1:6" x14ac:dyDescent="0.2">
      <c r="A161" t="str">
        <v>successful</v>
      </c>
      <c r="B161">
        <v>107</v>
      </c>
      <c r="E161" t="str">
        <v>failed</v>
      </c>
      <c r="F161">
        <v>91</v>
      </c>
    </row>
    <row r="162" spans="1:6" x14ac:dyDescent="0.2">
      <c r="A162" t="str">
        <v>successful</v>
      </c>
      <c r="B162">
        <v>199</v>
      </c>
      <c r="E162" t="str">
        <v>failed</v>
      </c>
      <c r="F162">
        <v>792</v>
      </c>
    </row>
    <row r="163" spans="1:6" x14ac:dyDescent="0.2">
      <c r="A163" t="str">
        <v>successful</v>
      </c>
      <c r="B163">
        <v>5512</v>
      </c>
      <c r="E163" t="str">
        <v>failed</v>
      </c>
      <c r="F163">
        <v>32</v>
      </c>
    </row>
    <row r="164" spans="1:6" x14ac:dyDescent="0.2">
      <c r="A164" t="str">
        <v>successful</v>
      </c>
      <c r="B164">
        <v>86</v>
      </c>
      <c r="E164" t="str">
        <v>failed</v>
      </c>
      <c r="F164">
        <v>186</v>
      </c>
    </row>
    <row r="165" spans="1:6" x14ac:dyDescent="0.2">
      <c r="A165" t="str">
        <v>successful</v>
      </c>
      <c r="B165">
        <v>2768</v>
      </c>
      <c r="E165" t="str">
        <v>failed</v>
      </c>
      <c r="F165">
        <v>605</v>
      </c>
    </row>
    <row r="166" spans="1:6" x14ac:dyDescent="0.2">
      <c r="A166" t="str">
        <v>successful</v>
      </c>
      <c r="B166">
        <v>48</v>
      </c>
      <c r="E166" t="str">
        <v>failed</v>
      </c>
      <c r="F166">
        <v>1</v>
      </c>
    </row>
    <row r="167" spans="1:6" x14ac:dyDescent="0.2">
      <c r="A167" t="str">
        <v>successful</v>
      </c>
      <c r="B167">
        <v>87</v>
      </c>
      <c r="E167" t="str">
        <v>failed</v>
      </c>
      <c r="F167">
        <v>31</v>
      </c>
    </row>
    <row r="168" spans="1:6" x14ac:dyDescent="0.2">
      <c r="A168" t="str">
        <v>successful</v>
      </c>
      <c r="B168">
        <v>1894</v>
      </c>
      <c r="E168" t="str">
        <v>failed</v>
      </c>
      <c r="F168">
        <v>1181</v>
      </c>
    </row>
    <row r="169" spans="1:6" x14ac:dyDescent="0.2">
      <c r="A169" t="str">
        <v>successful</v>
      </c>
      <c r="B169">
        <v>282</v>
      </c>
      <c r="E169" t="str">
        <v>failed</v>
      </c>
      <c r="F169">
        <v>39</v>
      </c>
    </row>
    <row r="170" spans="1:6" x14ac:dyDescent="0.2">
      <c r="A170" t="str">
        <v>successful</v>
      </c>
      <c r="B170">
        <v>116</v>
      </c>
      <c r="E170" t="str">
        <v>failed</v>
      </c>
      <c r="F170">
        <v>46</v>
      </c>
    </row>
    <row r="171" spans="1:6" x14ac:dyDescent="0.2">
      <c r="A171" t="str">
        <v>successful</v>
      </c>
      <c r="B171">
        <v>83</v>
      </c>
      <c r="E171" t="str">
        <v>failed</v>
      </c>
      <c r="F171">
        <v>105</v>
      </c>
    </row>
    <row r="172" spans="1:6" x14ac:dyDescent="0.2">
      <c r="A172" t="str">
        <v>successful</v>
      </c>
      <c r="B172">
        <v>91</v>
      </c>
      <c r="E172" t="str">
        <v>failed</v>
      </c>
      <c r="F172">
        <v>535</v>
      </c>
    </row>
    <row r="173" spans="1:6" x14ac:dyDescent="0.2">
      <c r="A173" t="str">
        <v>successful</v>
      </c>
      <c r="B173">
        <v>546</v>
      </c>
      <c r="E173" t="str">
        <v>failed</v>
      </c>
      <c r="F173">
        <v>16</v>
      </c>
    </row>
    <row r="174" spans="1:6" x14ac:dyDescent="0.2">
      <c r="A174" t="str">
        <v>successful</v>
      </c>
      <c r="B174">
        <v>393</v>
      </c>
      <c r="E174" t="str">
        <v>failed</v>
      </c>
      <c r="F174">
        <v>575</v>
      </c>
    </row>
    <row r="175" spans="1:6" x14ac:dyDescent="0.2">
      <c r="A175" t="str">
        <v>successful</v>
      </c>
      <c r="B175">
        <v>133</v>
      </c>
      <c r="E175" t="str">
        <v>failed</v>
      </c>
      <c r="F175">
        <v>1120</v>
      </c>
    </row>
    <row r="176" spans="1:6" x14ac:dyDescent="0.2">
      <c r="A176" t="str">
        <v>successful</v>
      </c>
      <c r="B176">
        <v>254</v>
      </c>
      <c r="E176" t="str">
        <v>failed</v>
      </c>
      <c r="F176">
        <v>113</v>
      </c>
    </row>
    <row r="177" spans="1:6" x14ac:dyDescent="0.2">
      <c r="A177" t="str">
        <v>successful</v>
      </c>
      <c r="B177">
        <v>176</v>
      </c>
      <c r="E177" t="str">
        <v>failed</v>
      </c>
      <c r="F177">
        <v>1538</v>
      </c>
    </row>
    <row r="178" spans="1:6" x14ac:dyDescent="0.2">
      <c r="A178" t="str">
        <v>successful</v>
      </c>
      <c r="B178">
        <v>337</v>
      </c>
      <c r="E178" t="str">
        <v>failed</v>
      </c>
      <c r="F178">
        <v>9</v>
      </c>
    </row>
    <row r="179" spans="1:6" x14ac:dyDescent="0.2">
      <c r="A179" t="str">
        <v>successful</v>
      </c>
      <c r="B179">
        <v>107</v>
      </c>
      <c r="E179" t="str">
        <v>failed</v>
      </c>
      <c r="F179">
        <v>554</v>
      </c>
    </row>
    <row r="180" spans="1:6" x14ac:dyDescent="0.2">
      <c r="A180" t="str">
        <v>successful</v>
      </c>
      <c r="B180">
        <v>183</v>
      </c>
      <c r="E180" t="str">
        <v>failed</v>
      </c>
      <c r="F180">
        <v>648</v>
      </c>
    </row>
    <row r="181" spans="1:6" x14ac:dyDescent="0.2">
      <c r="A181" t="str">
        <v>successful</v>
      </c>
      <c r="B181">
        <v>72</v>
      </c>
      <c r="E181" t="str">
        <v>failed</v>
      </c>
      <c r="F181">
        <v>21</v>
      </c>
    </row>
    <row r="182" spans="1:6" x14ac:dyDescent="0.2">
      <c r="A182" t="str">
        <v>successful</v>
      </c>
      <c r="B182">
        <v>295</v>
      </c>
      <c r="E182" t="str">
        <v>failed</v>
      </c>
      <c r="F182">
        <v>54</v>
      </c>
    </row>
    <row r="183" spans="1:6" x14ac:dyDescent="0.2">
      <c r="A183" t="str">
        <v>successful</v>
      </c>
      <c r="B183">
        <v>142</v>
      </c>
      <c r="E183" t="str">
        <v>failed</v>
      </c>
      <c r="F183">
        <v>120</v>
      </c>
    </row>
    <row r="184" spans="1:6" x14ac:dyDescent="0.2">
      <c r="A184" t="str">
        <v>successful</v>
      </c>
      <c r="B184">
        <v>85</v>
      </c>
      <c r="E184" t="str">
        <v>failed</v>
      </c>
      <c r="F184">
        <v>579</v>
      </c>
    </row>
    <row r="185" spans="1:6" x14ac:dyDescent="0.2">
      <c r="A185" t="str">
        <v>successful</v>
      </c>
      <c r="B185">
        <v>659</v>
      </c>
      <c r="E185" t="str">
        <v>failed</v>
      </c>
      <c r="F185">
        <v>2072</v>
      </c>
    </row>
    <row r="186" spans="1:6" x14ac:dyDescent="0.2">
      <c r="A186" t="str">
        <v>successful</v>
      </c>
      <c r="B186">
        <v>121</v>
      </c>
      <c r="E186" t="str">
        <v>failed</v>
      </c>
      <c r="F186">
        <v>0</v>
      </c>
    </row>
    <row r="187" spans="1:6" x14ac:dyDescent="0.2">
      <c r="A187" t="str">
        <v>successful</v>
      </c>
      <c r="B187">
        <v>3742</v>
      </c>
      <c r="E187" t="str">
        <v>failed</v>
      </c>
      <c r="F187">
        <v>1796</v>
      </c>
    </row>
    <row r="188" spans="1:6" x14ac:dyDescent="0.2">
      <c r="A188" t="str">
        <v>successful</v>
      </c>
      <c r="B188">
        <v>223</v>
      </c>
      <c r="E188" t="str">
        <v>failed</v>
      </c>
      <c r="F188">
        <v>62</v>
      </c>
    </row>
    <row r="189" spans="1:6" x14ac:dyDescent="0.2">
      <c r="A189" t="str">
        <v>successful</v>
      </c>
      <c r="B189">
        <v>133</v>
      </c>
      <c r="E189" t="str">
        <v>failed</v>
      </c>
      <c r="F189">
        <v>347</v>
      </c>
    </row>
    <row r="190" spans="1:6" x14ac:dyDescent="0.2">
      <c r="A190" t="str">
        <v>successful</v>
      </c>
      <c r="B190">
        <v>5168</v>
      </c>
      <c r="E190" t="str">
        <v>failed</v>
      </c>
      <c r="F190">
        <v>19</v>
      </c>
    </row>
    <row r="191" spans="1:6" x14ac:dyDescent="0.2">
      <c r="A191" t="str">
        <v>successful</v>
      </c>
      <c r="B191">
        <v>307</v>
      </c>
      <c r="E191" t="str">
        <v>failed</v>
      </c>
      <c r="F191">
        <v>1258</v>
      </c>
    </row>
    <row r="192" spans="1:6" x14ac:dyDescent="0.2">
      <c r="A192" t="str">
        <v>successful</v>
      </c>
      <c r="B192">
        <v>2441</v>
      </c>
      <c r="E192" t="str">
        <v>failed</v>
      </c>
      <c r="F192">
        <v>362</v>
      </c>
    </row>
    <row r="193" spans="1:6" x14ac:dyDescent="0.2">
      <c r="A193" t="str">
        <v>successful</v>
      </c>
      <c r="B193">
        <v>1385</v>
      </c>
      <c r="E193" t="str">
        <v>failed</v>
      </c>
      <c r="F193">
        <v>133</v>
      </c>
    </row>
    <row r="194" spans="1:6" x14ac:dyDescent="0.2">
      <c r="A194" t="str">
        <v>successful</v>
      </c>
      <c r="B194">
        <v>190</v>
      </c>
      <c r="E194" t="str">
        <v>failed</v>
      </c>
      <c r="F194">
        <v>846</v>
      </c>
    </row>
    <row r="195" spans="1:6" x14ac:dyDescent="0.2">
      <c r="A195" t="str">
        <v>successful</v>
      </c>
      <c r="B195">
        <v>470</v>
      </c>
      <c r="E195" t="str">
        <v>failed</v>
      </c>
      <c r="F195">
        <v>10</v>
      </c>
    </row>
    <row r="196" spans="1:6" x14ac:dyDescent="0.2">
      <c r="A196" t="str">
        <v>successful</v>
      </c>
      <c r="B196">
        <v>253</v>
      </c>
      <c r="E196" t="str">
        <v>failed</v>
      </c>
      <c r="F196">
        <v>191</v>
      </c>
    </row>
    <row r="197" spans="1:6" x14ac:dyDescent="0.2">
      <c r="A197" t="str">
        <v>successful</v>
      </c>
      <c r="B197">
        <v>1113</v>
      </c>
      <c r="E197" t="str">
        <v>failed</v>
      </c>
      <c r="F197">
        <v>1979</v>
      </c>
    </row>
    <row r="198" spans="1:6" x14ac:dyDescent="0.2">
      <c r="A198" t="str">
        <v>successful</v>
      </c>
      <c r="B198">
        <v>2283</v>
      </c>
      <c r="E198" t="str">
        <v>failed</v>
      </c>
      <c r="F198">
        <v>63</v>
      </c>
    </row>
    <row r="199" spans="1:6" x14ac:dyDescent="0.2">
      <c r="A199" t="str">
        <v>successful</v>
      </c>
      <c r="B199">
        <v>1095</v>
      </c>
      <c r="E199" t="str">
        <v>failed</v>
      </c>
      <c r="F199">
        <v>6080</v>
      </c>
    </row>
    <row r="200" spans="1:6" x14ac:dyDescent="0.2">
      <c r="A200" t="str">
        <v>successful</v>
      </c>
      <c r="B200">
        <v>1690</v>
      </c>
      <c r="E200" t="str">
        <v>failed</v>
      </c>
      <c r="F200">
        <v>80</v>
      </c>
    </row>
    <row r="201" spans="1:6" x14ac:dyDescent="0.2">
      <c r="A201" t="str">
        <v>successful</v>
      </c>
      <c r="B201">
        <v>191</v>
      </c>
      <c r="E201" t="str">
        <v>failed</v>
      </c>
      <c r="F201">
        <v>9</v>
      </c>
    </row>
    <row r="202" spans="1:6" x14ac:dyDescent="0.2">
      <c r="A202" t="str">
        <v>successful</v>
      </c>
      <c r="B202">
        <v>2013</v>
      </c>
      <c r="E202" t="str">
        <v>failed</v>
      </c>
      <c r="F202">
        <v>1784</v>
      </c>
    </row>
    <row r="203" spans="1:6" x14ac:dyDescent="0.2">
      <c r="A203" t="str">
        <v>successful</v>
      </c>
      <c r="B203">
        <v>1703</v>
      </c>
      <c r="E203" t="str">
        <v>failed</v>
      </c>
      <c r="F203">
        <v>243</v>
      </c>
    </row>
    <row r="204" spans="1:6" x14ac:dyDescent="0.2">
      <c r="A204" t="str">
        <v>successful</v>
      </c>
      <c r="B204">
        <v>80</v>
      </c>
      <c r="E204" t="str">
        <v>failed</v>
      </c>
      <c r="F204">
        <v>1296</v>
      </c>
    </row>
    <row r="205" spans="1:6" x14ac:dyDescent="0.2">
      <c r="A205" t="str">
        <v>successful</v>
      </c>
      <c r="B205">
        <v>41</v>
      </c>
      <c r="E205" t="str">
        <v>failed</v>
      </c>
      <c r="F205">
        <v>77</v>
      </c>
    </row>
    <row r="206" spans="1:6" x14ac:dyDescent="0.2">
      <c r="A206" t="str">
        <v>successful</v>
      </c>
      <c r="B206">
        <v>187</v>
      </c>
      <c r="E206" t="str">
        <v>failed</v>
      </c>
      <c r="F206">
        <v>395</v>
      </c>
    </row>
    <row r="207" spans="1:6" x14ac:dyDescent="0.2">
      <c r="A207" t="str">
        <v>successful</v>
      </c>
      <c r="B207">
        <v>2875</v>
      </c>
      <c r="E207" t="str">
        <v>failed</v>
      </c>
      <c r="F207">
        <v>49</v>
      </c>
    </row>
    <row r="208" spans="1:6" x14ac:dyDescent="0.2">
      <c r="A208" t="str">
        <v>successful</v>
      </c>
      <c r="B208">
        <v>88</v>
      </c>
      <c r="E208" t="str">
        <v>failed</v>
      </c>
      <c r="F208">
        <v>180</v>
      </c>
    </row>
    <row r="209" spans="1:6" x14ac:dyDescent="0.2">
      <c r="A209" t="str">
        <v>successful</v>
      </c>
      <c r="B209">
        <v>191</v>
      </c>
      <c r="E209" t="str">
        <v>failed</v>
      </c>
      <c r="F209">
        <v>2690</v>
      </c>
    </row>
    <row r="210" spans="1:6" x14ac:dyDescent="0.2">
      <c r="A210" t="str">
        <v>successful</v>
      </c>
      <c r="B210">
        <v>139</v>
      </c>
      <c r="E210" t="str">
        <v>failed</v>
      </c>
      <c r="F210">
        <v>2779</v>
      </c>
    </row>
    <row r="211" spans="1:6" x14ac:dyDescent="0.2">
      <c r="A211" t="str">
        <v>successful</v>
      </c>
      <c r="B211">
        <v>186</v>
      </c>
      <c r="E211" t="str">
        <v>failed</v>
      </c>
      <c r="F211">
        <v>92</v>
      </c>
    </row>
    <row r="212" spans="1:6" x14ac:dyDescent="0.2">
      <c r="A212" t="str">
        <v>successful</v>
      </c>
      <c r="B212">
        <v>112</v>
      </c>
      <c r="E212" t="str">
        <v>failed</v>
      </c>
      <c r="F212">
        <v>1028</v>
      </c>
    </row>
    <row r="213" spans="1:6" x14ac:dyDescent="0.2">
      <c r="A213" t="str">
        <v>successful</v>
      </c>
      <c r="B213">
        <v>101</v>
      </c>
      <c r="E213" t="str">
        <v>failed</v>
      </c>
      <c r="F213">
        <v>26</v>
      </c>
    </row>
    <row r="214" spans="1:6" x14ac:dyDescent="0.2">
      <c r="A214" t="str">
        <v>successful</v>
      </c>
      <c r="B214">
        <v>206</v>
      </c>
      <c r="E214" t="str">
        <v>failed</v>
      </c>
      <c r="F214">
        <v>1790</v>
      </c>
    </row>
    <row r="215" spans="1:6" x14ac:dyDescent="0.2">
      <c r="A215" t="str">
        <v>successful</v>
      </c>
      <c r="B215">
        <v>154</v>
      </c>
      <c r="E215" t="str">
        <v>failed</v>
      </c>
      <c r="F215">
        <v>37</v>
      </c>
    </row>
    <row r="216" spans="1:6" x14ac:dyDescent="0.2">
      <c r="A216" t="str">
        <v>successful</v>
      </c>
      <c r="B216">
        <v>5966</v>
      </c>
      <c r="E216" t="str">
        <v>failed</v>
      </c>
      <c r="F216">
        <v>35</v>
      </c>
    </row>
    <row r="217" spans="1:6" x14ac:dyDescent="0.2">
      <c r="A217" t="str">
        <v>successful</v>
      </c>
      <c r="B217">
        <v>169</v>
      </c>
      <c r="E217" t="str">
        <v>failed</v>
      </c>
      <c r="F217">
        <v>558</v>
      </c>
    </row>
    <row r="218" spans="1:6" x14ac:dyDescent="0.2">
      <c r="A218" t="str">
        <v>successful</v>
      </c>
      <c r="B218">
        <v>2106</v>
      </c>
      <c r="E218" t="str">
        <v>failed</v>
      </c>
      <c r="F218">
        <v>64</v>
      </c>
    </row>
    <row r="219" spans="1:6" x14ac:dyDescent="0.2">
      <c r="A219" t="str">
        <v>successful</v>
      </c>
      <c r="B219">
        <v>131</v>
      </c>
      <c r="E219" t="str">
        <v>failed</v>
      </c>
      <c r="F219">
        <v>245</v>
      </c>
    </row>
    <row r="220" spans="1:6" x14ac:dyDescent="0.2">
      <c r="A220" t="str">
        <v>successful</v>
      </c>
      <c r="B220">
        <v>84</v>
      </c>
      <c r="E220" t="str">
        <v>failed</v>
      </c>
      <c r="F220">
        <v>71</v>
      </c>
    </row>
    <row r="221" spans="1:6" x14ac:dyDescent="0.2">
      <c r="A221" t="str">
        <v>successful</v>
      </c>
      <c r="B221">
        <v>155</v>
      </c>
      <c r="E221" t="str">
        <v>failed</v>
      </c>
      <c r="F221">
        <v>42</v>
      </c>
    </row>
    <row r="222" spans="1:6" x14ac:dyDescent="0.2">
      <c r="A222" t="str">
        <v>successful</v>
      </c>
      <c r="B222">
        <v>189</v>
      </c>
      <c r="E222" t="str">
        <v>failed</v>
      </c>
      <c r="F222">
        <v>156</v>
      </c>
    </row>
    <row r="223" spans="1:6" x14ac:dyDescent="0.2">
      <c r="A223" t="str">
        <v>successful</v>
      </c>
      <c r="B223">
        <v>4799</v>
      </c>
      <c r="E223" t="str">
        <v>failed</v>
      </c>
      <c r="F223">
        <v>1368</v>
      </c>
    </row>
    <row r="224" spans="1:6" x14ac:dyDescent="0.2">
      <c r="A224" t="str">
        <v>successful</v>
      </c>
      <c r="B224">
        <v>1137</v>
      </c>
      <c r="E224" t="str">
        <v>failed</v>
      </c>
      <c r="F224">
        <v>102</v>
      </c>
    </row>
    <row r="225" spans="1:6" x14ac:dyDescent="0.2">
      <c r="A225" t="str">
        <v>successful</v>
      </c>
      <c r="B225">
        <v>1152</v>
      </c>
      <c r="E225" t="str">
        <v>failed</v>
      </c>
      <c r="F225">
        <v>86</v>
      </c>
    </row>
    <row r="226" spans="1:6" x14ac:dyDescent="0.2">
      <c r="A226" t="str">
        <v>successful</v>
      </c>
      <c r="B226">
        <v>50</v>
      </c>
      <c r="E226" t="str">
        <v>failed</v>
      </c>
      <c r="F226">
        <v>253</v>
      </c>
    </row>
    <row r="227" spans="1:6" x14ac:dyDescent="0.2">
      <c r="A227" t="str">
        <v>successful</v>
      </c>
      <c r="B227">
        <v>3059</v>
      </c>
      <c r="E227" t="str">
        <v>failed</v>
      </c>
      <c r="F227">
        <v>157</v>
      </c>
    </row>
    <row r="228" spans="1:6" x14ac:dyDescent="0.2">
      <c r="A228" t="str">
        <v>successful</v>
      </c>
      <c r="B228">
        <v>34</v>
      </c>
      <c r="E228" t="str">
        <v>failed</v>
      </c>
      <c r="F228">
        <v>183</v>
      </c>
    </row>
    <row r="229" spans="1:6" x14ac:dyDescent="0.2">
      <c r="A229" t="str">
        <v>successful</v>
      </c>
      <c r="B229">
        <v>220</v>
      </c>
      <c r="E229" t="str">
        <v>failed</v>
      </c>
      <c r="F229">
        <v>82</v>
      </c>
    </row>
    <row r="230" spans="1:6" x14ac:dyDescent="0.2">
      <c r="A230" t="str">
        <v>successful</v>
      </c>
      <c r="B230">
        <v>1604</v>
      </c>
      <c r="E230" t="str">
        <v>failed</v>
      </c>
      <c r="F230">
        <v>1</v>
      </c>
    </row>
    <row r="231" spans="1:6" x14ac:dyDescent="0.2">
      <c r="A231" t="str">
        <v>successful</v>
      </c>
      <c r="B231">
        <v>454</v>
      </c>
      <c r="E231" t="str">
        <v>failed</v>
      </c>
      <c r="F231">
        <v>1198</v>
      </c>
    </row>
    <row r="232" spans="1:6" x14ac:dyDescent="0.2">
      <c r="A232" t="str">
        <v>successful</v>
      </c>
      <c r="B232">
        <v>123</v>
      </c>
      <c r="E232" t="str">
        <v>failed</v>
      </c>
      <c r="F232">
        <v>648</v>
      </c>
    </row>
    <row r="233" spans="1:6" x14ac:dyDescent="0.2">
      <c r="A233" t="str">
        <v>successful</v>
      </c>
      <c r="B233">
        <v>299</v>
      </c>
      <c r="E233" t="str">
        <v>failed</v>
      </c>
      <c r="F233">
        <v>64</v>
      </c>
    </row>
    <row r="234" spans="1:6" x14ac:dyDescent="0.2">
      <c r="A234" t="str">
        <v>successful</v>
      </c>
      <c r="B234">
        <v>2237</v>
      </c>
      <c r="E234" t="str">
        <v>failed</v>
      </c>
      <c r="F234">
        <v>62</v>
      </c>
    </row>
    <row r="235" spans="1:6" x14ac:dyDescent="0.2">
      <c r="A235" t="str">
        <v>successful</v>
      </c>
      <c r="B235">
        <v>645</v>
      </c>
      <c r="E235" t="str">
        <v>failed</v>
      </c>
      <c r="F235">
        <v>750</v>
      </c>
    </row>
    <row r="236" spans="1:6" x14ac:dyDescent="0.2">
      <c r="A236" t="str">
        <v>successful</v>
      </c>
      <c r="B236">
        <v>484</v>
      </c>
      <c r="E236" t="str">
        <v>failed</v>
      </c>
      <c r="F236">
        <v>105</v>
      </c>
    </row>
    <row r="237" spans="1:6" x14ac:dyDescent="0.2">
      <c r="A237" t="str">
        <v>successful</v>
      </c>
      <c r="B237">
        <v>154</v>
      </c>
      <c r="E237" t="str">
        <v>failed</v>
      </c>
      <c r="F237">
        <v>2604</v>
      </c>
    </row>
    <row r="238" spans="1:6" x14ac:dyDescent="0.2">
      <c r="A238" t="str">
        <v>successful</v>
      </c>
      <c r="B238">
        <v>82</v>
      </c>
      <c r="E238" t="str">
        <v>failed</v>
      </c>
      <c r="F238">
        <v>65</v>
      </c>
    </row>
    <row r="239" spans="1:6" x14ac:dyDescent="0.2">
      <c r="A239" t="str">
        <v>successful</v>
      </c>
      <c r="B239">
        <v>134</v>
      </c>
      <c r="E239" t="str">
        <v>failed</v>
      </c>
      <c r="F239">
        <v>94</v>
      </c>
    </row>
    <row r="240" spans="1:6" x14ac:dyDescent="0.2">
      <c r="A240" t="str">
        <v>successful</v>
      </c>
      <c r="B240">
        <v>5203</v>
      </c>
      <c r="E240" t="str">
        <v>failed</v>
      </c>
      <c r="F240">
        <v>257</v>
      </c>
    </row>
    <row r="241" spans="1:6" x14ac:dyDescent="0.2">
      <c r="A241" t="str">
        <v>successful</v>
      </c>
      <c r="B241">
        <v>94</v>
      </c>
      <c r="E241" t="str">
        <v>failed</v>
      </c>
      <c r="F241">
        <v>2928</v>
      </c>
    </row>
    <row r="242" spans="1:6" x14ac:dyDescent="0.2">
      <c r="A242" t="str">
        <v>successful</v>
      </c>
      <c r="B242">
        <v>205</v>
      </c>
      <c r="E242" t="str">
        <v>failed</v>
      </c>
      <c r="F242">
        <v>4697</v>
      </c>
    </row>
    <row r="243" spans="1:6" x14ac:dyDescent="0.2">
      <c r="A243" t="str">
        <v>successful</v>
      </c>
      <c r="B243">
        <v>92</v>
      </c>
      <c r="E243" t="str">
        <v>failed</v>
      </c>
      <c r="F243">
        <v>2915</v>
      </c>
    </row>
    <row r="244" spans="1:6" x14ac:dyDescent="0.2">
      <c r="A244" t="str">
        <v>successful</v>
      </c>
      <c r="B244">
        <v>219</v>
      </c>
      <c r="E244" t="str">
        <v>failed</v>
      </c>
      <c r="F244">
        <v>18</v>
      </c>
    </row>
    <row r="245" spans="1:6" x14ac:dyDescent="0.2">
      <c r="A245" t="str">
        <v>successful</v>
      </c>
      <c r="B245">
        <v>2526</v>
      </c>
      <c r="E245" t="str">
        <v>failed</v>
      </c>
      <c r="F245">
        <v>602</v>
      </c>
    </row>
    <row r="246" spans="1:6" x14ac:dyDescent="0.2">
      <c r="A246" t="str">
        <v>successful</v>
      </c>
      <c r="B246">
        <v>94</v>
      </c>
      <c r="E246" t="str">
        <v>failed</v>
      </c>
      <c r="F246">
        <v>1</v>
      </c>
    </row>
    <row r="247" spans="1:6" x14ac:dyDescent="0.2">
      <c r="A247" t="str">
        <v>successful</v>
      </c>
      <c r="B247">
        <v>1713</v>
      </c>
      <c r="E247" t="str">
        <v>failed</v>
      </c>
      <c r="F247">
        <v>3868</v>
      </c>
    </row>
    <row r="248" spans="1:6" x14ac:dyDescent="0.2">
      <c r="A248" t="str">
        <v>successful</v>
      </c>
      <c r="B248">
        <v>249</v>
      </c>
      <c r="E248" t="str">
        <v>failed</v>
      </c>
      <c r="F248">
        <v>504</v>
      </c>
    </row>
    <row r="249" spans="1:6" x14ac:dyDescent="0.2">
      <c r="A249" t="str">
        <v>successful</v>
      </c>
      <c r="B249">
        <v>192</v>
      </c>
      <c r="E249" t="str">
        <v>failed</v>
      </c>
      <c r="F249">
        <v>14</v>
      </c>
    </row>
    <row r="250" spans="1:6" x14ac:dyDescent="0.2">
      <c r="A250" t="str">
        <v>successful</v>
      </c>
      <c r="B250">
        <v>247</v>
      </c>
      <c r="E250" t="str">
        <v>failed</v>
      </c>
      <c r="F250">
        <v>750</v>
      </c>
    </row>
    <row r="251" spans="1:6" x14ac:dyDescent="0.2">
      <c r="A251" t="str">
        <v>successful</v>
      </c>
      <c r="B251">
        <v>2293</v>
      </c>
      <c r="E251" t="str">
        <v>failed</v>
      </c>
      <c r="F251">
        <v>77</v>
      </c>
    </row>
    <row r="252" spans="1:6" x14ac:dyDescent="0.2">
      <c r="A252" t="str">
        <v>successful</v>
      </c>
      <c r="B252">
        <v>3131</v>
      </c>
      <c r="E252" t="str">
        <v>failed</v>
      </c>
      <c r="F252">
        <v>752</v>
      </c>
    </row>
    <row r="253" spans="1:6" x14ac:dyDescent="0.2">
      <c r="A253" t="str">
        <v>successful</v>
      </c>
      <c r="B253">
        <v>143</v>
      </c>
      <c r="E253" t="str">
        <v>failed</v>
      </c>
      <c r="F253">
        <v>131</v>
      </c>
    </row>
    <row r="254" spans="1:6" x14ac:dyDescent="0.2">
      <c r="A254" t="str">
        <v>successful</v>
      </c>
      <c r="B254">
        <v>296</v>
      </c>
      <c r="E254" t="str">
        <v>failed</v>
      </c>
      <c r="F254">
        <v>87</v>
      </c>
    </row>
    <row r="255" spans="1:6" x14ac:dyDescent="0.2">
      <c r="A255" t="str">
        <v>successful</v>
      </c>
      <c r="B255">
        <v>170</v>
      </c>
      <c r="E255" t="str">
        <v>failed</v>
      </c>
      <c r="F255">
        <v>1063</v>
      </c>
    </row>
    <row r="256" spans="1:6" x14ac:dyDescent="0.2">
      <c r="A256" t="str">
        <v>successful</v>
      </c>
      <c r="B256">
        <v>86</v>
      </c>
      <c r="E256" t="str">
        <v>failed</v>
      </c>
      <c r="F256">
        <v>76</v>
      </c>
    </row>
    <row r="257" spans="1:6" x14ac:dyDescent="0.2">
      <c r="A257" t="str">
        <v>successful</v>
      </c>
      <c r="B257">
        <v>6286</v>
      </c>
      <c r="E257" t="str">
        <v>failed</v>
      </c>
      <c r="F257">
        <v>4428</v>
      </c>
    </row>
    <row r="258" spans="1:6" x14ac:dyDescent="0.2">
      <c r="A258" t="str">
        <v>successful</v>
      </c>
      <c r="B258">
        <v>3727</v>
      </c>
      <c r="E258" t="str">
        <v>failed</v>
      </c>
      <c r="F258">
        <v>58</v>
      </c>
    </row>
    <row r="259" spans="1:6" x14ac:dyDescent="0.2">
      <c r="A259" t="str">
        <v>successful</v>
      </c>
      <c r="B259">
        <v>1605</v>
      </c>
      <c r="E259" t="str">
        <v>failed</v>
      </c>
      <c r="F259">
        <v>111</v>
      </c>
    </row>
    <row r="260" spans="1:6" x14ac:dyDescent="0.2">
      <c r="A260" t="str">
        <v>successful</v>
      </c>
      <c r="B260">
        <v>2120</v>
      </c>
      <c r="E260" t="str">
        <v>failed</v>
      </c>
      <c r="F260">
        <v>2955</v>
      </c>
    </row>
    <row r="261" spans="1:6" x14ac:dyDescent="0.2">
      <c r="A261" t="str">
        <v>successful</v>
      </c>
      <c r="B261">
        <v>50</v>
      </c>
      <c r="E261" t="str">
        <v>failed</v>
      </c>
      <c r="F261">
        <v>1657</v>
      </c>
    </row>
    <row r="262" spans="1:6" x14ac:dyDescent="0.2">
      <c r="A262" t="str">
        <v>successful</v>
      </c>
      <c r="B262">
        <v>2080</v>
      </c>
      <c r="E262" t="str">
        <v>failed</v>
      </c>
      <c r="F262">
        <v>926</v>
      </c>
    </row>
    <row r="263" spans="1:6" x14ac:dyDescent="0.2">
      <c r="A263" t="str">
        <v>successful</v>
      </c>
      <c r="B263">
        <v>2105</v>
      </c>
      <c r="E263" t="str">
        <v>failed</v>
      </c>
      <c r="F263">
        <v>77</v>
      </c>
    </row>
    <row r="264" spans="1:6" x14ac:dyDescent="0.2">
      <c r="A264" t="str">
        <v>successful</v>
      </c>
      <c r="B264">
        <v>2436</v>
      </c>
      <c r="E264" t="str">
        <v>failed</v>
      </c>
      <c r="F264">
        <v>1748</v>
      </c>
    </row>
    <row r="265" spans="1:6" x14ac:dyDescent="0.2">
      <c r="A265" t="str">
        <v>successful</v>
      </c>
      <c r="B265">
        <v>80</v>
      </c>
      <c r="E265" t="str">
        <v>failed</v>
      </c>
      <c r="F265">
        <v>79</v>
      </c>
    </row>
    <row r="266" spans="1:6" x14ac:dyDescent="0.2">
      <c r="A266" t="str">
        <v>successful</v>
      </c>
      <c r="B266">
        <v>42</v>
      </c>
      <c r="E266" t="str">
        <v>failed</v>
      </c>
      <c r="F266">
        <v>889</v>
      </c>
    </row>
    <row r="267" spans="1:6" x14ac:dyDescent="0.2">
      <c r="A267" t="str">
        <v>successful</v>
      </c>
      <c r="B267">
        <v>139</v>
      </c>
      <c r="E267" t="str">
        <v>failed</v>
      </c>
      <c r="F267">
        <v>56</v>
      </c>
    </row>
    <row r="268" spans="1:6" x14ac:dyDescent="0.2">
      <c r="A268" t="str">
        <v>successful</v>
      </c>
      <c r="B268">
        <v>159</v>
      </c>
      <c r="E268" t="str">
        <v>failed</v>
      </c>
      <c r="F268">
        <v>1</v>
      </c>
    </row>
    <row r="269" spans="1:6" x14ac:dyDescent="0.2">
      <c r="A269" t="str">
        <v>successful</v>
      </c>
      <c r="B269">
        <v>381</v>
      </c>
      <c r="E269" t="str">
        <v>failed</v>
      </c>
      <c r="F269">
        <v>83</v>
      </c>
    </row>
    <row r="270" spans="1:6" x14ac:dyDescent="0.2">
      <c r="A270" t="str">
        <v>successful</v>
      </c>
      <c r="B270">
        <v>194</v>
      </c>
      <c r="E270" t="str">
        <v>failed</v>
      </c>
      <c r="F270">
        <v>2025</v>
      </c>
    </row>
    <row r="271" spans="1:6" x14ac:dyDescent="0.2">
      <c r="A271" t="str">
        <v>successful</v>
      </c>
      <c r="B271">
        <v>106</v>
      </c>
      <c r="E271" t="str">
        <v>failed</v>
      </c>
      <c r="F271">
        <v>14</v>
      </c>
    </row>
    <row r="272" spans="1:6" x14ac:dyDescent="0.2">
      <c r="A272" t="str">
        <v>successful</v>
      </c>
      <c r="B272">
        <v>142</v>
      </c>
      <c r="E272" t="str">
        <v>failed</v>
      </c>
      <c r="F272">
        <v>656</v>
      </c>
    </row>
    <row r="273" spans="1:6" x14ac:dyDescent="0.2">
      <c r="A273" t="str">
        <v>successful</v>
      </c>
      <c r="B273">
        <v>211</v>
      </c>
      <c r="E273" t="str">
        <v>failed</v>
      </c>
      <c r="F273">
        <v>1596</v>
      </c>
    </row>
    <row r="274" spans="1:6" x14ac:dyDescent="0.2">
      <c r="A274" t="str">
        <v>successful</v>
      </c>
      <c r="B274">
        <v>2756</v>
      </c>
      <c r="E274" t="str">
        <v>failed</v>
      </c>
      <c r="F274">
        <v>10</v>
      </c>
    </row>
    <row r="275" spans="1:6" x14ac:dyDescent="0.2">
      <c r="A275" t="str">
        <v>successful</v>
      </c>
      <c r="B275">
        <v>173</v>
      </c>
      <c r="E275" t="str">
        <v>failed</v>
      </c>
      <c r="F275">
        <v>1121</v>
      </c>
    </row>
    <row r="276" spans="1:6" x14ac:dyDescent="0.2">
      <c r="A276" t="str">
        <v>successful</v>
      </c>
      <c r="B276">
        <v>87</v>
      </c>
      <c r="E276" t="str">
        <v>failed</v>
      </c>
      <c r="F276">
        <v>15</v>
      </c>
    </row>
    <row r="277" spans="1:6" x14ac:dyDescent="0.2">
      <c r="A277" t="str">
        <v>successful</v>
      </c>
      <c r="B277">
        <v>1572</v>
      </c>
      <c r="E277" t="str">
        <v>failed</v>
      </c>
      <c r="F277">
        <v>191</v>
      </c>
    </row>
    <row r="278" spans="1:6" x14ac:dyDescent="0.2">
      <c r="A278" t="str">
        <v>successful</v>
      </c>
      <c r="B278">
        <v>2346</v>
      </c>
      <c r="E278" t="str">
        <v>failed</v>
      </c>
      <c r="F278">
        <v>16</v>
      </c>
    </row>
    <row r="279" spans="1:6" x14ac:dyDescent="0.2">
      <c r="A279" t="str">
        <v>successful</v>
      </c>
      <c r="B279">
        <v>115</v>
      </c>
      <c r="E279" t="str">
        <v>failed</v>
      </c>
      <c r="F279">
        <v>17</v>
      </c>
    </row>
    <row r="280" spans="1:6" x14ac:dyDescent="0.2">
      <c r="A280" t="str">
        <v>successful</v>
      </c>
      <c r="B280">
        <v>85</v>
      </c>
      <c r="E280" t="str">
        <v>failed</v>
      </c>
      <c r="F280">
        <v>34</v>
      </c>
    </row>
    <row r="281" spans="1:6" x14ac:dyDescent="0.2">
      <c r="A281" t="str">
        <v>successful</v>
      </c>
      <c r="B281">
        <v>144</v>
      </c>
      <c r="E281" t="str">
        <v>failed</v>
      </c>
      <c r="F281">
        <v>1</v>
      </c>
    </row>
    <row r="282" spans="1:6" x14ac:dyDescent="0.2">
      <c r="A282" t="str">
        <v>successful</v>
      </c>
      <c r="B282">
        <v>2443</v>
      </c>
      <c r="E282" t="str">
        <v>failed</v>
      </c>
      <c r="F282">
        <v>1274</v>
      </c>
    </row>
    <row r="283" spans="1:6" x14ac:dyDescent="0.2">
      <c r="A283" t="str">
        <v>successful</v>
      </c>
      <c r="B283">
        <v>64</v>
      </c>
      <c r="E283" t="str">
        <v>failed</v>
      </c>
      <c r="F283">
        <v>210</v>
      </c>
    </row>
    <row r="284" spans="1:6" x14ac:dyDescent="0.2">
      <c r="A284" t="str">
        <v>successful</v>
      </c>
      <c r="B284">
        <v>268</v>
      </c>
      <c r="E284" t="str">
        <v>failed</v>
      </c>
      <c r="F284">
        <v>248</v>
      </c>
    </row>
    <row r="285" spans="1:6" x14ac:dyDescent="0.2">
      <c r="A285" t="str">
        <v>successful</v>
      </c>
      <c r="B285">
        <v>195</v>
      </c>
      <c r="E285" t="str">
        <v>failed</v>
      </c>
      <c r="F285">
        <v>513</v>
      </c>
    </row>
    <row r="286" spans="1:6" x14ac:dyDescent="0.2">
      <c r="A286" t="str">
        <v>successful</v>
      </c>
      <c r="B286">
        <v>186</v>
      </c>
      <c r="E286" t="str">
        <v>failed</v>
      </c>
      <c r="F286">
        <v>3410</v>
      </c>
    </row>
    <row r="287" spans="1:6" x14ac:dyDescent="0.2">
      <c r="A287" t="str">
        <v>successful</v>
      </c>
      <c r="B287">
        <v>460</v>
      </c>
      <c r="E287" t="str">
        <v>failed</v>
      </c>
      <c r="F287">
        <v>10</v>
      </c>
    </row>
    <row r="288" spans="1:6" x14ac:dyDescent="0.2">
      <c r="A288" t="str">
        <v>successful</v>
      </c>
      <c r="B288">
        <v>2528</v>
      </c>
      <c r="E288" t="str">
        <v>failed</v>
      </c>
      <c r="F288">
        <v>2201</v>
      </c>
    </row>
    <row r="289" spans="1:6" x14ac:dyDescent="0.2">
      <c r="A289" t="str">
        <v>successful</v>
      </c>
      <c r="B289">
        <v>3657</v>
      </c>
      <c r="E289" t="str">
        <v>failed</v>
      </c>
      <c r="F289">
        <v>676</v>
      </c>
    </row>
    <row r="290" spans="1:6" x14ac:dyDescent="0.2">
      <c r="A290" t="str">
        <v>successful</v>
      </c>
      <c r="B290">
        <v>131</v>
      </c>
      <c r="E290" t="str">
        <v>failed</v>
      </c>
      <c r="F290">
        <v>831</v>
      </c>
    </row>
    <row r="291" spans="1:6" x14ac:dyDescent="0.2">
      <c r="A291" t="str">
        <v>successful</v>
      </c>
      <c r="B291">
        <v>239</v>
      </c>
      <c r="E291" t="str">
        <v>failed</v>
      </c>
      <c r="F291">
        <v>859</v>
      </c>
    </row>
    <row r="292" spans="1:6" x14ac:dyDescent="0.2">
      <c r="A292" t="str">
        <v>successful</v>
      </c>
      <c r="B292">
        <v>78</v>
      </c>
      <c r="E292" t="str">
        <v>failed</v>
      </c>
      <c r="F292">
        <v>45</v>
      </c>
    </row>
    <row r="293" spans="1:6" x14ac:dyDescent="0.2">
      <c r="A293" t="str">
        <v>successful</v>
      </c>
      <c r="B293">
        <v>1773</v>
      </c>
      <c r="E293" t="str">
        <v>failed</v>
      </c>
      <c r="F293">
        <v>6</v>
      </c>
    </row>
    <row r="294" spans="1:6" x14ac:dyDescent="0.2">
      <c r="A294" t="str">
        <v>successful</v>
      </c>
      <c r="B294">
        <v>32</v>
      </c>
      <c r="E294" t="str">
        <v>failed</v>
      </c>
      <c r="F294">
        <v>7</v>
      </c>
    </row>
    <row r="295" spans="1:6" x14ac:dyDescent="0.2">
      <c r="A295" t="str">
        <v>successful</v>
      </c>
      <c r="B295">
        <v>369</v>
      </c>
      <c r="E295" t="str">
        <v>failed</v>
      </c>
      <c r="F295">
        <v>31</v>
      </c>
    </row>
    <row r="296" spans="1:6" x14ac:dyDescent="0.2">
      <c r="A296" t="str">
        <v>successful</v>
      </c>
      <c r="B296">
        <v>89</v>
      </c>
      <c r="E296" t="str">
        <v>failed</v>
      </c>
      <c r="F296">
        <v>78</v>
      </c>
    </row>
    <row r="297" spans="1:6" x14ac:dyDescent="0.2">
      <c r="A297" t="str">
        <v>successful</v>
      </c>
      <c r="B297">
        <v>147</v>
      </c>
      <c r="E297" t="str">
        <v>failed</v>
      </c>
      <c r="F297">
        <v>1225</v>
      </c>
    </row>
    <row r="298" spans="1:6" x14ac:dyDescent="0.2">
      <c r="A298" t="str">
        <v>successful</v>
      </c>
      <c r="B298">
        <v>126</v>
      </c>
      <c r="E298" t="str">
        <v>failed</v>
      </c>
      <c r="F298">
        <v>1</v>
      </c>
    </row>
    <row r="299" spans="1:6" x14ac:dyDescent="0.2">
      <c r="A299" t="str">
        <v>successful</v>
      </c>
      <c r="B299">
        <v>2218</v>
      </c>
      <c r="E299" t="str">
        <v>failed</v>
      </c>
      <c r="F299">
        <v>67</v>
      </c>
    </row>
    <row r="300" spans="1:6" x14ac:dyDescent="0.2">
      <c r="A300" t="str">
        <v>successful</v>
      </c>
      <c r="B300">
        <v>202</v>
      </c>
      <c r="E300" t="str">
        <v>failed</v>
      </c>
      <c r="F300">
        <v>19</v>
      </c>
    </row>
    <row r="301" spans="1:6" x14ac:dyDescent="0.2">
      <c r="A301" t="str">
        <v>successful</v>
      </c>
      <c r="B301">
        <v>140</v>
      </c>
      <c r="E301" t="str">
        <v>failed</v>
      </c>
      <c r="F301">
        <v>2108</v>
      </c>
    </row>
    <row r="302" spans="1:6" x14ac:dyDescent="0.2">
      <c r="A302" t="str">
        <v>successful</v>
      </c>
      <c r="B302">
        <v>1052</v>
      </c>
      <c r="E302" t="str">
        <v>failed</v>
      </c>
      <c r="F302">
        <v>679</v>
      </c>
    </row>
    <row r="303" spans="1:6" x14ac:dyDescent="0.2">
      <c r="A303" t="str">
        <v>successful</v>
      </c>
      <c r="B303">
        <v>247</v>
      </c>
      <c r="E303" t="str">
        <v>failed</v>
      </c>
      <c r="F303">
        <v>36</v>
      </c>
    </row>
    <row r="304" spans="1:6" x14ac:dyDescent="0.2">
      <c r="A304" t="str">
        <v>successful</v>
      </c>
      <c r="B304">
        <v>84</v>
      </c>
      <c r="E304" t="str">
        <v>failed</v>
      </c>
      <c r="F304">
        <v>47</v>
      </c>
    </row>
    <row r="305" spans="1:6" x14ac:dyDescent="0.2">
      <c r="A305" t="str">
        <v>successful</v>
      </c>
      <c r="B305">
        <v>88</v>
      </c>
      <c r="E305" t="str">
        <v>failed</v>
      </c>
      <c r="F305">
        <v>70</v>
      </c>
    </row>
    <row r="306" spans="1:6" x14ac:dyDescent="0.2">
      <c r="A306" t="str">
        <v>successful</v>
      </c>
      <c r="B306">
        <v>156</v>
      </c>
      <c r="E306" t="str">
        <v>failed</v>
      </c>
      <c r="F306">
        <v>154</v>
      </c>
    </row>
    <row r="307" spans="1:6" x14ac:dyDescent="0.2">
      <c r="A307" t="str">
        <v>successful</v>
      </c>
      <c r="B307">
        <v>2985</v>
      </c>
      <c r="E307" t="str">
        <v>failed</v>
      </c>
      <c r="F307">
        <v>22</v>
      </c>
    </row>
    <row r="308" spans="1:6" x14ac:dyDescent="0.2">
      <c r="A308" t="str">
        <v>successful</v>
      </c>
      <c r="B308">
        <v>762</v>
      </c>
      <c r="E308" t="str">
        <v>failed</v>
      </c>
      <c r="F308">
        <v>1758</v>
      </c>
    </row>
    <row r="309" spans="1:6" x14ac:dyDescent="0.2">
      <c r="A309" t="str">
        <v>successful</v>
      </c>
      <c r="B309">
        <v>554</v>
      </c>
      <c r="E309" t="str">
        <v>failed</v>
      </c>
      <c r="F309">
        <v>94</v>
      </c>
    </row>
    <row r="310" spans="1:6" x14ac:dyDescent="0.2">
      <c r="A310" t="str">
        <v>successful</v>
      </c>
      <c r="B310">
        <v>135</v>
      </c>
      <c r="E310" t="str">
        <v>failed</v>
      </c>
      <c r="F310">
        <v>33</v>
      </c>
    </row>
    <row r="311" spans="1:6" x14ac:dyDescent="0.2">
      <c r="A311" t="str">
        <v>successful</v>
      </c>
      <c r="B311">
        <v>122</v>
      </c>
      <c r="E311" t="str">
        <v>failed</v>
      </c>
      <c r="F311">
        <v>1</v>
      </c>
    </row>
    <row r="312" spans="1:6" x14ac:dyDescent="0.2">
      <c r="A312" t="str">
        <v>successful</v>
      </c>
      <c r="B312">
        <v>221</v>
      </c>
      <c r="E312" t="str">
        <v>failed</v>
      </c>
      <c r="F312">
        <v>31</v>
      </c>
    </row>
    <row r="313" spans="1:6" x14ac:dyDescent="0.2">
      <c r="A313" t="str">
        <v>successful</v>
      </c>
      <c r="B313">
        <v>126</v>
      </c>
      <c r="E313" t="str">
        <v>failed</v>
      </c>
      <c r="F313">
        <v>35</v>
      </c>
    </row>
    <row r="314" spans="1:6" x14ac:dyDescent="0.2">
      <c r="A314" t="str">
        <v>successful</v>
      </c>
      <c r="B314">
        <v>1022</v>
      </c>
      <c r="E314" t="str">
        <v>failed</v>
      </c>
      <c r="F314">
        <v>63</v>
      </c>
    </row>
    <row r="315" spans="1:6" x14ac:dyDescent="0.2">
      <c r="A315" t="str">
        <v>successful</v>
      </c>
      <c r="B315">
        <v>3177</v>
      </c>
      <c r="E315" t="str">
        <v>failed</v>
      </c>
      <c r="F315">
        <v>526</v>
      </c>
    </row>
    <row r="316" spans="1:6" x14ac:dyDescent="0.2">
      <c r="A316" t="str">
        <v>successful</v>
      </c>
      <c r="B316">
        <v>198</v>
      </c>
      <c r="E316" t="str">
        <v>failed</v>
      </c>
      <c r="F316">
        <v>121</v>
      </c>
    </row>
    <row r="317" spans="1:6" x14ac:dyDescent="0.2">
      <c r="A317" t="str">
        <v>successful</v>
      </c>
      <c r="B317">
        <v>85</v>
      </c>
      <c r="E317" t="str">
        <v>failed</v>
      </c>
      <c r="F317">
        <v>67</v>
      </c>
    </row>
    <row r="318" spans="1:6" x14ac:dyDescent="0.2">
      <c r="A318" t="str">
        <v>successful</v>
      </c>
      <c r="B318">
        <v>3596</v>
      </c>
      <c r="E318" t="str">
        <v>failed</v>
      </c>
      <c r="F318">
        <v>57</v>
      </c>
    </row>
    <row r="319" spans="1:6" x14ac:dyDescent="0.2">
      <c r="A319" t="str">
        <v>successful</v>
      </c>
      <c r="B319">
        <v>244</v>
      </c>
      <c r="E319" t="str">
        <v>failed</v>
      </c>
      <c r="F319">
        <v>1229</v>
      </c>
    </row>
    <row r="320" spans="1:6" x14ac:dyDescent="0.2">
      <c r="A320" t="str">
        <v>successful</v>
      </c>
      <c r="B320">
        <v>5180</v>
      </c>
      <c r="E320" t="str">
        <v>failed</v>
      </c>
      <c r="F320">
        <v>12</v>
      </c>
    </row>
    <row r="321" spans="1:6" x14ac:dyDescent="0.2">
      <c r="A321" t="str">
        <v>successful</v>
      </c>
      <c r="B321">
        <v>589</v>
      </c>
      <c r="E321" t="str">
        <v>failed</v>
      </c>
      <c r="F321">
        <v>452</v>
      </c>
    </row>
    <row r="322" spans="1:6" x14ac:dyDescent="0.2">
      <c r="A322" t="str">
        <v>successful</v>
      </c>
      <c r="B322">
        <v>2725</v>
      </c>
      <c r="E322" t="str">
        <v>failed</v>
      </c>
      <c r="F322">
        <v>1886</v>
      </c>
    </row>
    <row r="323" spans="1:6" x14ac:dyDescent="0.2">
      <c r="A323" t="str">
        <v>successful</v>
      </c>
      <c r="B323">
        <v>300</v>
      </c>
      <c r="E323" t="str">
        <v>failed</v>
      </c>
      <c r="F323">
        <v>1825</v>
      </c>
    </row>
    <row r="324" spans="1:6" x14ac:dyDescent="0.2">
      <c r="A324" t="str">
        <v>successful</v>
      </c>
      <c r="B324">
        <v>144</v>
      </c>
      <c r="E324" t="str">
        <v>failed</v>
      </c>
      <c r="F324">
        <v>31</v>
      </c>
    </row>
    <row r="325" spans="1:6" x14ac:dyDescent="0.2">
      <c r="A325" t="str">
        <v>successful</v>
      </c>
      <c r="B325">
        <v>87</v>
      </c>
      <c r="E325" t="str">
        <v>failed</v>
      </c>
      <c r="F325">
        <v>107</v>
      </c>
    </row>
    <row r="326" spans="1:6" x14ac:dyDescent="0.2">
      <c r="A326" t="str">
        <v>successful</v>
      </c>
      <c r="B326">
        <v>3116</v>
      </c>
      <c r="E326" t="str">
        <v>failed</v>
      </c>
      <c r="F326">
        <v>27</v>
      </c>
    </row>
    <row r="327" spans="1:6" x14ac:dyDescent="0.2">
      <c r="A327" t="str">
        <v>successful</v>
      </c>
      <c r="B327">
        <v>909</v>
      </c>
      <c r="E327" t="str">
        <v>failed</v>
      </c>
      <c r="F327">
        <v>1221</v>
      </c>
    </row>
    <row r="328" spans="1:6" x14ac:dyDescent="0.2">
      <c r="A328" t="str">
        <v>successful</v>
      </c>
      <c r="B328">
        <v>1613</v>
      </c>
      <c r="E328" t="str">
        <v>failed</v>
      </c>
      <c r="F328">
        <v>1</v>
      </c>
    </row>
    <row r="329" spans="1:6" x14ac:dyDescent="0.2">
      <c r="A329" t="str">
        <v>successful</v>
      </c>
      <c r="B329">
        <v>136</v>
      </c>
      <c r="E329" t="str">
        <v>failed</v>
      </c>
      <c r="F329">
        <v>16</v>
      </c>
    </row>
    <row r="330" spans="1:6" x14ac:dyDescent="0.2">
      <c r="A330" t="str">
        <v>successful</v>
      </c>
      <c r="B330">
        <v>130</v>
      </c>
      <c r="E330" t="str">
        <v>failed</v>
      </c>
      <c r="F330">
        <v>41</v>
      </c>
    </row>
    <row r="331" spans="1:6" x14ac:dyDescent="0.2">
      <c r="A331" t="str">
        <v>successful</v>
      </c>
      <c r="B331">
        <v>102</v>
      </c>
      <c r="E331" t="str">
        <v>failed</v>
      </c>
      <c r="F331">
        <v>523</v>
      </c>
    </row>
    <row r="332" spans="1:6" x14ac:dyDescent="0.2">
      <c r="A332" t="str">
        <v>successful</v>
      </c>
      <c r="B332">
        <v>4006</v>
      </c>
      <c r="E332" t="str">
        <v>failed</v>
      </c>
      <c r="F332">
        <v>141</v>
      </c>
    </row>
    <row r="333" spans="1:6" x14ac:dyDescent="0.2">
      <c r="A333" t="str">
        <v>successful</v>
      </c>
      <c r="B333">
        <v>1629</v>
      </c>
      <c r="E333" t="str">
        <v>failed</v>
      </c>
      <c r="F333">
        <v>52</v>
      </c>
    </row>
    <row r="334" spans="1:6" x14ac:dyDescent="0.2">
      <c r="A334" t="str">
        <v>successful</v>
      </c>
      <c r="B334">
        <v>2188</v>
      </c>
      <c r="E334" t="str">
        <v>failed</v>
      </c>
      <c r="F334">
        <v>225</v>
      </c>
    </row>
    <row r="335" spans="1:6" x14ac:dyDescent="0.2">
      <c r="A335" t="str">
        <v>successful</v>
      </c>
      <c r="B335">
        <v>2409</v>
      </c>
      <c r="E335" t="str">
        <v>failed</v>
      </c>
      <c r="F335">
        <v>38</v>
      </c>
    </row>
    <row r="336" spans="1:6" x14ac:dyDescent="0.2">
      <c r="A336" t="str">
        <v>successful</v>
      </c>
      <c r="B336">
        <v>194</v>
      </c>
      <c r="E336" t="str">
        <v>failed</v>
      </c>
      <c r="F336">
        <v>15</v>
      </c>
    </row>
    <row r="337" spans="1:6" x14ac:dyDescent="0.2">
      <c r="A337" t="str">
        <v>successful</v>
      </c>
      <c r="B337">
        <v>1140</v>
      </c>
      <c r="E337" t="str">
        <v>failed</v>
      </c>
      <c r="F337">
        <v>37</v>
      </c>
    </row>
    <row r="338" spans="1:6" x14ac:dyDescent="0.2">
      <c r="A338" t="str">
        <v>successful</v>
      </c>
      <c r="B338">
        <v>102</v>
      </c>
      <c r="E338" t="str">
        <v>failed</v>
      </c>
      <c r="F338">
        <v>112</v>
      </c>
    </row>
    <row r="339" spans="1:6" x14ac:dyDescent="0.2">
      <c r="A339" t="str">
        <v>successful</v>
      </c>
      <c r="B339">
        <v>2857</v>
      </c>
      <c r="E339" t="str">
        <v>failed</v>
      </c>
      <c r="F339">
        <v>21</v>
      </c>
    </row>
    <row r="340" spans="1:6" x14ac:dyDescent="0.2">
      <c r="A340" t="str">
        <v>successful</v>
      </c>
      <c r="B340">
        <v>107</v>
      </c>
      <c r="E340" t="str">
        <v>failed</v>
      </c>
      <c r="F340">
        <v>67</v>
      </c>
    </row>
    <row r="341" spans="1:6" x14ac:dyDescent="0.2">
      <c r="A341" t="str">
        <v>successful</v>
      </c>
      <c r="B341">
        <v>160</v>
      </c>
      <c r="E341" t="str">
        <v>failed</v>
      </c>
      <c r="F341">
        <v>78</v>
      </c>
    </row>
    <row r="342" spans="1:6" x14ac:dyDescent="0.2">
      <c r="A342" t="str">
        <v>successful</v>
      </c>
      <c r="B342">
        <v>2230</v>
      </c>
      <c r="E342" t="str">
        <v>failed</v>
      </c>
      <c r="F342">
        <v>67</v>
      </c>
    </row>
    <row r="343" spans="1:6" x14ac:dyDescent="0.2">
      <c r="A343" t="str">
        <v>successful</v>
      </c>
      <c r="B343">
        <v>316</v>
      </c>
      <c r="E343" t="str">
        <v>failed</v>
      </c>
      <c r="F343">
        <v>263</v>
      </c>
    </row>
    <row r="344" spans="1:6" x14ac:dyDescent="0.2">
      <c r="A344" t="str">
        <v>successful</v>
      </c>
      <c r="B344">
        <v>117</v>
      </c>
      <c r="E344" t="str">
        <v>failed</v>
      </c>
      <c r="F344">
        <v>1691</v>
      </c>
    </row>
    <row r="345" spans="1:6" x14ac:dyDescent="0.2">
      <c r="A345" t="str">
        <v>successful</v>
      </c>
      <c r="B345">
        <v>6406</v>
      </c>
      <c r="E345" t="str">
        <v>failed</v>
      </c>
      <c r="F345">
        <v>181</v>
      </c>
    </row>
    <row r="346" spans="1:6" x14ac:dyDescent="0.2">
      <c r="A346" t="str">
        <v>successful</v>
      </c>
      <c r="B346">
        <v>192</v>
      </c>
      <c r="E346" t="str">
        <v>failed</v>
      </c>
      <c r="F346">
        <v>13</v>
      </c>
    </row>
    <row r="347" spans="1:6" x14ac:dyDescent="0.2">
      <c r="A347" t="str">
        <v>successful</v>
      </c>
      <c r="B347">
        <v>26</v>
      </c>
      <c r="E347" t="str">
        <v>failed</v>
      </c>
      <c r="F347">
        <v>1</v>
      </c>
    </row>
    <row r="348" spans="1:6" x14ac:dyDescent="0.2">
      <c r="A348" t="str">
        <v>successful</v>
      </c>
      <c r="B348">
        <v>723</v>
      </c>
      <c r="E348" t="str">
        <v>failed</v>
      </c>
      <c r="F348">
        <v>21</v>
      </c>
    </row>
    <row r="349" spans="1:6" x14ac:dyDescent="0.2">
      <c r="A349" t="str">
        <v>successful</v>
      </c>
      <c r="B349">
        <v>170</v>
      </c>
      <c r="E349" t="str">
        <v>failed</v>
      </c>
      <c r="F349">
        <v>830</v>
      </c>
    </row>
    <row r="350" spans="1:6" x14ac:dyDescent="0.2">
      <c r="A350" t="str">
        <v>successful</v>
      </c>
      <c r="B350">
        <v>238</v>
      </c>
      <c r="E350" t="str">
        <v>failed</v>
      </c>
      <c r="F350">
        <v>130</v>
      </c>
    </row>
    <row r="351" spans="1:6" x14ac:dyDescent="0.2">
      <c r="A351" t="str">
        <v>successful</v>
      </c>
      <c r="B351">
        <v>55</v>
      </c>
      <c r="E351" t="str">
        <v>failed</v>
      </c>
      <c r="F351">
        <v>55</v>
      </c>
    </row>
    <row r="352" spans="1:6" x14ac:dyDescent="0.2">
      <c r="A352" t="str">
        <v>successful</v>
      </c>
      <c r="B352">
        <v>128</v>
      </c>
      <c r="E352" t="str">
        <v>failed</v>
      </c>
      <c r="F352">
        <v>114</v>
      </c>
    </row>
    <row r="353" spans="1:6" x14ac:dyDescent="0.2">
      <c r="A353" t="str">
        <v>successful</v>
      </c>
      <c r="B353">
        <v>2144</v>
      </c>
      <c r="E353" t="str">
        <v>failed</v>
      </c>
      <c r="F353">
        <v>594</v>
      </c>
    </row>
    <row r="354" spans="1:6" x14ac:dyDescent="0.2">
      <c r="A354" t="str">
        <v>successful</v>
      </c>
      <c r="B354">
        <v>2693</v>
      </c>
      <c r="E354" t="str">
        <v>failed</v>
      </c>
      <c r="F354">
        <v>24</v>
      </c>
    </row>
    <row r="355" spans="1:6" x14ac:dyDescent="0.2">
      <c r="A355" t="str">
        <v>successful</v>
      </c>
      <c r="B355">
        <v>432</v>
      </c>
      <c r="E355" t="str">
        <v>failed</v>
      </c>
      <c r="F355">
        <v>252</v>
      </c>
    </row>
    <row r="356" spans="1:6" x14ac:dyDescent="0.2">
      <c r="A356" t="str">
        <v>successful</v>
      </c>
      <c r="B356">
        <v>189</v>
      </c>
      <c r="E356" t="str">
        <v>failed</v>
      </c>
      <c r="F356">
        <v>67</v>
      </c>
    </row>
    <row r="357" spans="1:6" x14ac:dyDescent="0.2">
      <c r="A357" t="str">
        <v>successful</v>
      </c>
      <c r="B357">
        <v>154</v>
      </c>
      <c r="E357" t="str">
        <v>failed</v>
      </c>
      <c r="F357">
        <v>742</v>
      </c>
    </row>
    <row r="358" spans="1:6" x14ac:dyDescent="0.2">
      <c r="A358" t="str">
        <v>successful</v>
      </c>
      <c r="B358">
        <v>96</v>
      </c>
      <c r="E358" t="str">
        <v>failed</v>
      </c>
      <c r="F358">
        <v>75</v>
      </c>
    </row>
    <row r="359" spans="1:6" x14ac:dyDescent="0.2">
      <c r="A359" t="str">
        <v>successful</v>
      </c>
      <c r="B359">
        <v>3063</v>
      </c>
      <c r="E359" t="str">
        <v>failed</v>
      </c>
      <c r="F359">
        <v>4405</v>
      </c>
    </row>
    <row r="360" spans="1:6" x14ac:dyDescent="0.2">
      <c r="A360" t="str">
        <v>successful</v>
      </c>
      <c r="B360">
        <v>2266</v>
      </c>
      <c r="E360" t="str">
        <v>failed</v>
      </c>
      <c r="F360">
        <v>92</v>
      </c>
    </row>
    <row r="361" spans="1:6" x14ac:dyDescent="0.2">
      <c r="A361" t="str">
        <v>successful</v>
      </c>
      <c r="B361">
        <v>194</v>
      </c>
      <c r="E361" t="str">
        <v>failed</v>
      </c>
      <c r="F361">
        <v>64</v>
      </c>
    </row>
    <row r="362" spans="1:6" x14ac:dyDescent="0.2">
      <c r="A362" t="str">
        <v>successful</v>
      </c>
      <c r="B362">
        <v>129</v>
      </c>
      <c r="E362" t="str">
        <v>failed</v>
      </c>
      <c r="F362">
        <v>64</v>
      </c>
    </row>
    <row r="363" spans="1:6" x14ac:dyDescent="0.2">
      <c r="A363" t="str">
        <v>successful</v>
      </c>
      <c r="B363">
        <v>375</v>
      </c>
      <c r="E363" t="str">
        <v>failed</v>
      </c>
      <c r="F363">
        <v>842</v>
      </c>
    </row>
    <row r="364" spans="1:6" x14ac:dyDescent="0.2">
      <c r="A364" t="str">
        <v>successful</v>
      </c>
      <c r="B364">
        <v>409</v>
      </c>
      <c r="E364" t="str">
        <v>failed</v>
      </c>
      <c r="F364">
        <v>112</v>
      </c>
    </row>
    <row r="365" spans="1:6" x14ac:dyDescent="0.2">
      <c r="A365" t="str">
        <v>successful</v>
      </c>
      <c r="B365">
        <v>234</v>
      </c>
      <c r="E365" t="str">
        <v>failed</v>
      </c>
      <c r="F365">
        <v>374</v>
      </c>
    </row>
    <row r="366" spans="1:6" x14ac:dyDescent="0.2">
      <c r="A366" t="str">
        <v>successful</v>
      </c>
      <c r="B366">
        <v>3016</v>
      </c>
    </row>
    <row r="367" spans="1:6" x14ac:dyDescent="0.2">
      <c r="A367" t="str">
        <v>successful</v>
      </c>
      <c r="B367">
        <v>264</v>
      </c>
    </row>
    <row r="368" spans="1:6" x14ac:dyDescent="0.2">
      <c r="A368" t="str">
        <v>successful</v>
      </c>
      <c r="B368">
        <v>272</v>
      </c>
    </row>
    <row r="369" spans="1:2" x14ac:dyDescent="0.2">
      <c r="A369" t="str">
        <v>successful</v>
      </c>
      <c r="B369">
        <v>419</v>
      </c>
    </row>
    <row r="370" spans="1:2" x14ac:dyDescent="0.2">
      <c r="A370" t="str">
        <v>successful</v>
      </c>
      <c r="B370">
        <v>1621</v>
      </c>
    </row>
    <row r="371" spans="1:2" x14ac:dyDescent="0.2">
      <c r="A371" t="str">
        <v>successful</v>
      </c>
      <c r="B371">
        <v>1101</v>
      </c>
    </row>
    <row r="372" spans="1:2" x14ac:dyDescent="0.2">
      <c r="A372" t="str">
        <v>successful</v>
      </c>
      <c r="B372">
        <v>1073</v>
      </c>
    </row>
    <row r="373" spans="1:2" x14ac:dyDescent="0.2">
      <c r="A373" t="str">
        <v>successful</v>
      </c>
      <c r="B373">
        <v>331</v>
      </c>
    </row>
    <row r="374" spans="1:2" x14ac:dyDescent="0.2">
      <c r="A374" t="str">
        <v>successful</v>
      </c>
      <c r="B374">
        <v>1170</v>
      </c>
    </row>
    <row r="375" spans="1:2" x14ac:dyDescent="0.2">
      <c r="A375" t="str">
        <v>successful</v>
      </c>
      <c r="B375">
        <v>363</v>
      </c>
    </row>
    <row r="376" spans="1:2" x14ac:dyDescent="0.2">
      <c r="A376" t="str">
        <v>successful</v>
      </c>
      <c r="B376">
        <v>103</v>
      </c>
    </row>
    <row r="377" spans="1:2" x14ac:dyDescent="0.2">
      <c r="A377" t="str">
        <v>successful</v>
      </c>
      <c r="B377">
        <v>147</v>
      </c>
    </row>
    <row r="378" spans="1:2" x14ac:dyDescent="0.2">
      <c r="A378" t="str">
        <v>successful</v>
      </c>
      <c r="B378">
        <v>110</v>
      </c>
    </row>
    <row r="379" spans="1:2" x14ac:dyDescent="0.2">
      <c r="A379" t="str">
        <v>successful</v>
      </c>
      <c r="B379">
        <v>134</v>
      </c>
    </row>
    <row r="380" spans="1:2" x14ac:dyDescent="0.2">
      <c r="A380" t="str">
        <v>successful</v>
      </c>
      <c r="B380">
        <v>269</v>
      </c>
    </row>
    <row r="381" spans="1:2" x14ac:dyDescent="0.2">
      <c r="A381" t="str">
        <v>successful</v>
      </c>
      <c r="B381">
        <v>175</v>
      </c>
    </row>
    <row r="382" spans="1:2" x14ac:dyDescent="0.2">
      <c r="A382" t="str">
        <v>successful</v>
      </c>
      <c r="B382">
        <v>69</v>
      </c>
    </row>
    <row r="383" spans="1:2" x14ac:dyDescent="0.2">
      <c r="A383" t="str">
        <v>successful</v>
      </c>
      <c r="B383">
        <v>190</v>
      </c>
    </row>
    <row r="384" spans="1:2" x14ac:dyDescent="0.2">
      <c r="A384" t="str">
        <v>successful</v>
      </c>
      <c r="B384">
        <v>237</v>
      </c>
    </row>
    <row r="385" spans="1:2" x14ac:dyDescent="0.2">
      <c r="A385" t="str">
        <v>successful</v>
      </c>
      <c r="B385">
        <v>196</v>
      </c>
    </row>
    <row r="386" spans="1:2" x14ac:dyDescent="0.2">
      <c r="A386" t="str">
        <v>successful</v>
      </c>
      <c r="B386">
        <v>7295</v>
      </c>
    </row>
    <row r="387" spans="1:2" x14ac:dyDescent="0.2">
      <c r="A387" t="str">
        <v>successful</v>
      </c>
      <c r="B387">
        <v>2893</v>
      </c>
    </row>
    <row r="388" spans="1:2" x14ac:dyDescent="0.2">
      <c r="A388" t="str">
        <v>successful</v>
      </c>
      <c r="B388">
        <v>820</v>
      </c>
    </row>
    <row r="389" spans="1:2" x14ac:dyDescent="0.2">
      <c r="A389" t="str">
        <v>successful</v>
      </c>
      <c r="B389">
        <v>2038</v>
      </c>
    </row>
    <row r="390" spans="1:2" x14ac:dyDescent="0.2">
      <c r="A390" t="str">
        <v>successful</v>
      </c>
      <c r="B390">
        <v>116</v>
      </c>
    </row>
    <row r="391" spans="1:2" x14ac:dyDescent="0.2">
      <c r="A391" t="str">
        <v>successful</v>
      </c>
      <c r="B391">
        <v>1345</v>
      </c>
    </row>
    <row r="392" spans="1:2" x14ac:dyDescent="0.2">
      <c r="A392" t="str">
        <v>successful</v>
      </c>
      <c r="B392">
        <v>168</v>
      </c>
    </row>
    <row r="393" spans="1:2" x14ac:dyDescent="0.2">
      <c r="A393" t="str">
        <v>successful</v>
      </c>
      <c r="B393">
        <v>137</v>
      </c>
    </row>
    <row r="394" spans="1:2" x14ac:dyDescent="0.2">
      <c r="A394" t="str">
        <v>successful</v>
      </c>
      <c r="B394">
        <v>186</v>
      </c>
    </row>
    <row r="395" spans="1:2" x14ac:dyDescent="0.2">
      <c r="A395" t="str">
        <v>successful</v>
      </c>
      <c r="B395">
        <v>125</v>
      </c>
    </row>
    <row r="396" spans="1:2" x14ac:dyDescent="0.2">
      <c r="A396" t="str">
        <v>successful</v>
      </c>
      <c r="B396">
        <v>202</v>
      </c>
    </row>
    <row r="397" spans="1:2" x14ac:dyDescent="0.2">
      <c r="A397" t="str">
        <v>successful</v>
      </c>
      <c r="B397">
        <v>103</v>
      </c>
    </row>
    <row r="398" spans="1:2" x14ac:dyDescent="0.2">
      <c r="A398" t="str">
        <v>successful</v>
      </c>
      <c r="B398">
        <v>1785</v>
      </c>
    </row>
    <row r="399" spans="1:2" x14ac:dyDescent="0.2">
      <c r="A399" t="str">
        <v>successful</v>
      </c>
      <c r="B399">
        <v>157</v>
      </c>
    </row>
    <row r="400" spans="1:2" x14ac:dyDescent="0.2">
      <c r="A400" t="str">
        <v>successful</v>
      </c>
      <c r="B400">
        <v>555</v>
      </c>
    </row>
    <row r="401" spans="1:2" x14ac:dyDescent="0.2">
      <c r="A401" t="str">
        <v>successful</v>
      </c>
      <c r="B401">
        <v>297</v>
      </c>
    </row>
    <row r="402" spans="1:2" x14ac:dyDescent="0.2">
      <c r="A402" t="str">
        <v>successful</v>
      </c>
      <c r="B402">
        <v>123</v>
      </c>
    </row>
    <row r="403" spans="1:2" x14ac:dyDescent="0.2">
      <c r="A403" t="str">
        <v>successful</v>
      </c>
      <c r="B403">
        <v>3036</v>
      </c>
    </row>
    <row r="404" spans="1:2" x14ac:dyDescent="0.2">
      <c r="A404" t="str">
        <v>successful</v>
      </c>
      <c r="B404">
        <v>144</v>
      </c>
    </row>
    <row r="405" spans="1:2" x14ac:dyDescent="0.2">
      <c r="A405" t="str">
        <v>successful</v>
      </c>
      <c r="B405">
        <v>121</v>
      </c>
    </row>
    <row r="406" spans="1:2" x14ac:dyDescent="0.2">
      <c r="A406" t="str">
        <v>successful</v>
      </c>
      <c r="B406">
        <v>181</v>
      </c>
    </row>
    <row r="407" spans="1:2" x14ac:dyDescent="0.2">
      <c r="A407" t="str">
        <v>successful</v>
      </c>
      <c r="B407">
        <v>122</v>
      </c>
    </row>
    <row r="408" spans="1:2" x14ac:dyDescent="0.2">
      <c r="A408" t="str">
        <v>successful</v>
      </c>
      <c r="B408">
        <v>1071</v>
      </c>
    </row>
    <row r="409" spans="1:2" x14ac:dyDescent="0.2">
      <c r="A409" t="str">
        <v>successful</v>
      </c>
      <c r="B409">
        <v>980</v>
      </c>
    </row>
    <row r="410" spans="1:2" x14ac:dyDescent="0.2">
      <c r="A410" t="str">
        <v>successful</v>
      </c>
      <c r="B410">
        <v>536</v>
      </c>
    </row>
    <row r="411" spans="1:2" x14ac:dyDescent="0.2">
      <c r="A411" t="str">
        <v>successful</v>
      </c>
      <c r="B411">
        <v>1991</v>
      </c>
    </row>
    <row r="412" spans="1:2" x14ac:dyDescent="0.2">
      <c r="A412" t="str">
        <v>successful</v>
      </c>
      <c r="B412">
        <v>180</v>
      </c>
    </row>
    <row r="413" spans="1:2" x14ac:dyDescent="0.2">
      <c r="A413" t="str">
        <v>successful</v>
      </c>
      <c r="B413">
        <v>130</v>
      </c>
    </row>
    <row r="414" spans="1:2" x14ac:dyDescent="0.2">
      <c r="A414" t="str">
        <v>successful</v>
      </c>
      <c r="B414">
        <v>122</v>
      </c>
    </row>
    <row r="415" spans="1:2" x14ac:dyDescent="0.2">
      <c r="A415" t="str">
        <v>successful</v>
      </c>
      <c r="B415">
        <v>140</v>
      </c>
    </row>
    <row r="416" spans="1:2" x14ac:dyDescent="0.2">
      <c r="A416" t="str">
        <v>successful</v>
      </c>
      <c r="B416">
        <v>3388</v>
      </c>
    </row>
    <row r="417" spans="1:2" x14ac:dyDescent="0.2">
      <c r="A417" t="str">
        <v>successful</v>
      </c>
      <c r="B417">
        <v>280</v>
      </c>
    </row>
    <row r="418" spans="1:2" x14ac:dyDescent="0.2">
      <c r="A418" t="str">
        <v>successful</v>
      </c>
      <c r="B418">
        <v>366</v>
      </c>
    </row>
    <row r="419" spans="1:2" x14ac:dyDescent="0.2">
      <c r="A419" t="str">
        <v>successful</v>
      </c>
      <c r="B419">
        <v>270</v>
      </c>
    </row>
    <row r="420" spans="1:2" x14ac:dyDescent="0.2">
      <c r="A420" t="str">
        <v>successful</v>
      </c>
      <c r="B420">
        <v>137</v>
      </c>
    </row>
    <row r="421" spans="1:2" x14ac:dyDescent="0.2">
      <c r="A421" t="str">
        <v>successful</v>
      </c>
      <c r="B421">
        <v>3205</v>
      </c>
    </row>
    <row r="422" spans="1:2" x14ac:dyDescent="0.2">
      <c r="A422" t="str">
        <v>successful</v>
      </c>
      <c r="B422">
        <v>288</v>
      </c>
    </row>
    <row r="423" spans="1:2" x14ac:dyDescent="0.2">
      <c r="A423" t="str">
        <v>successful</v>
      </c>
      <c r="B423">
        <v>148</v>
      </c>
    </row>
    <row r="424" spans="1:2" x14ac:dyDescent="0.2">
      <c r="A424" t="str">
        <v>successful</v>
      </c>
      <c r="B424">
        <v>114</v>
      </c>
    </row>
    <row r="425" spans="1:2" x14ac:dyDescent="0.2">
      <c r="A425" t="str">
        <v>successful</v>
      </c>
      <c r="B425">
        <v>1518</v>
      </c>
    </row>
    <row r="426" spans="1:2" x14ac:dyDescent="0.2">
      <c r="A426" t="str">
        <v>successful</v>
      </c>
      <c r="B426">
        <v>166</v>
      </c>
    </row>
    <row r="427" spans="1:2" x14ac:dyDescent="0.2">
      <c r="A427" t="str">
        <v>successful</v>
      </c>
      <c r="B427">
        <v>100</v>
      </c>
    </row>
    <row r="428" spans="1:2" x14ac:dyDescent="0.2">
      <c r="A428" t="str">
        <v>successful</v>
      </c>
      <c r="B428">
        <v>235</v>
      </c>
    </row>
    <row r="429" spans="1:2" x14ac:dyDescent="0.2">
      <c r="A429" t="str">
        <v>successful</v>
      </c>
      <c r="B429">
        <v>148</v>
      </c>
    </row>
    <row r="430" spans="1:2" x14ac:dyDescent="0.2">
      <c r="A430" t="str">
        <v>successful</v>
      </c>
      <c r="B430">
        <v>198</v>
      </c>
    </row>
    <row r="431" spans="1:2" x14ac:dyDescent="0.2">
      <c r="A431" t="str">
        <v>successful</v>
      </c>
      <c r="B431">
        <v>150</v>
      </c>
    </row>
    <row r="432" spans="1:2" x14ac:dyDescent="0.2">
      <c r="A432" t="str">
        <v>successful</v>
      </c>
      <c r="B432">
        <v>216</v>
      </c>
    </row>
    <row r="433" spans="1:2" x14ac:dyDescent="0.2">
      <c r="A433" t="str">
        <v>successful</v>
      </c>
      <c r="B433">
        <v>5139</v>
      </c>
    </row>
    <row r="434" spans="1:2" x14ac:dyDescent="0.2">
      <c r="A434" t="str">
        <v>successful</v>
      </c>
      <c r="B434">
        <v>2353</v>
      </c>
    </row>
    <row r="435" spans="1:2" x14ac:dyDescent="0.2">
      <c r="A435" t="str">
        <v>successful</v>
      </c>
      <c r="B435">
        <v>78</v>
      </c>
    </row>
    <row r="436" spans="1:2" x14ac:dyDescent="0.2">
      <c r="A436" t="str">
        <v>successful</v>
      </c>
      <c r="B436">
        <v>174</v>
      </c>
    </row>
    <row r="437" spans="1:2" x14ac:dyDescent="0.2">
      <c r="A437" t="str">
        <v>successful</v>
      </c>
      <c r="B437">
        <v>164</v>
      </c>
    </row>
    <row r="438" spans="1:2" x14ac:dyDescent="0.2">
      <c r="A438" t="str">
        <v>successful</v>
      </c>
      <c r="B438">
        <v>161</v>
      </c>
    </row>
    <row r="439" spans="1:2" x14ac:dyDescent="0.2">
      <c r="A439" t="str">
        <v>successful</v>
      </c>
      <c r="B439">
        <v>138</v>
      </c>
    </row>
    <row r="440" spans="1:2" x14ac:dyDescent="0.2">
      <c r="A440" t="str">
        <v>successful</v>
      </c>
      <c r="B440">
        <v>3308</v>
      </c>
    </row>
    <row r="441" spans="1:2" x14ac:dyDescent="0.2">
      <c r="A441" t="str">
        <v>successful</v>
      </c>
      <c r="B441">
        <v>127</v>
      </c>
    </row>
    <row r="442" spans="1:2" x14ac:dyDescent="0.2">
      <c r="A442" t="str">
        <v>successful</v>
      </c>
      <c r="B442">
        <v>207</v>
      </c>
    </row>
    <row r="443" spans="1:2" x14ac:dyDescent="0.2">
      <c r="A443" t="str">
        <v>successful</v>
      </c>
      <c r="B443">
        <v>181</v>
      </c>
    </row>
    <row r="444" spans="1:2" x14ac:dyDescent="0.2">
      <c r="A444" t="str">
        <v>successful</v>
      </c>
      <c r="B444">
        <v>110</v>
      </c>
    </row>
    <row r="445" spans="1:2" x14ac:dyDescent="0.2">
      <c r="A445" t="str">
        <v>successful</v>
      </c>
      <c r="B445">
        <v>185</v>
      </c>
    </row>
    <row r="446" spans="1:2" x14ac:dyDescent="0.2">
      <c r="A446" t="str">
        <v>successful</v>
      </c>
      <c r="B446">
        <v>121</v>
      </c>
    </row>
    <row r="447" spans="1:2" x14ac:dyDescent="0.2">
      <c r="A447" t="str">
        <v>successful</v>
      </c>
      <c r="B447">
        <v>106</v>
      </c>
    </row>
    <row r="448" spans="1:2" x14ac:dyDescent="0.2">
      <c r="A448" t="str">
        <v>successful</v>
      </c>
      <c r="B448">
        <v>142</v>
      </c>
    </row>
    <row r="449" spans="1:2" x14ac:dyDescent="0.2">
      <c r="A449" t="str">
        <v>successful</v>
      </c>
      <c r="B449">
        <v>233</v>
      </c>
    </row>
    <row r="450" spans="1:2" x14ac:dyDescent="0.2">
      <c r="A450" t="str">
        <v>successful</v>
      </c>
      <c r="B450">
        <v>218</v>
      </c>
    </row>
    <row r="451" spans="1:2" x14ac:dyDescent="0.2">
      <c r="A451" t="str">
        <v>successful</v>
      </c>
      <c r="B451">
        <v>76</v>
      </c>
    </row>
    <row r="452" spans="1:2" x14ac:dyDescent="0.2">
      <c r="A452" t="str">
        <v>successful</v>
      </c>
      <c r="B452">
        <v>43</v>
      </c>
    </row>
    <row r="453" spans="1:2" x14ac:dyDescent="0.2">
      <c r="A453" t="str">
        <v>successful</v>
      </c>
      <c r="B453">
        <v>221</v>
      </c>
    </row>
    <row r="454" spans="1:2" x14ac:dyDescent="0.2">
      <c r="A454" t="str">
        <v>successful</v>
      </c>
      <c r="B454">
        <v>2805</v>
      </c>
    </row>
    <row r="455" spans="1:2" x14ac:dyDescent="0.2">
      <c r="A455" t="str">
        <v>successful</v>
      </c>
      <c r="B455">
        <v>68</v>
      </c>
    </row>
    <row r="456" spans="1:2" x14ac:dyDescent="0.2">
      <c r="A456" t="str">
        <v>successful</v>
      </c>
      <c r="B456">
        <v>183</v>
      </c>
    </row>
    <row r="457" spans="1:2" x14ac:dyDescent="0.2">
      <c r="A457" t="str">
        <v>successful</v>
      </c>
      <c r="B457">
        <v>133</v>
      </c>
    </row>
    <row r="458" spans="1:2" x14ac:dyDescent="0.2">
      <c r="A458" t="str">
        <v>successful</v>
      </c>
      <c r="B458">
        <v>2489</v>
      </c>
    </row>
    <row r="459" spans="1:2" x14ac:dyDescent="0.2">
      <c r="A459" t="str">
        <v>successful</v>
      </c>
      <c r="B459">
        <v>69</v>
      </c>
    </row>
    <row r="460" spans="1:2" x14ac:dyDescent="0.2">
      <c r="A460" t="str">
        <v>successful</v>
      </c>
      <c r="B460">
        <v>279</v>
      </c>
    </row>
    <row r="461" spans="1:2" x14ac:dyDescent="0.2">
      <c r="A461" t="str">
        <v>successful</v>
      </c>
      <c r="B461">
        <v>210</v>
      </c>
    </row>
    <row r="462" spans="1:2" x14ac:dyDescent="0.2">
      <c r="A462" t="str">
        <v>successful</v>
      </c>
      <c r="B462">
        <v>2100</v>
      </c>
    </row>
    <row r="463" spans="1:2" x14ac:dyDescent="0.2">
      <c r="A463" t="str">
        <v>successful</v>
      </c>
      <c r="B463">
        <v>252</v>
      </c>
    </row>
    <row r="464" spans="1:2" x14ac:dyDescent="0.2">
      <c r="A464" t="str">
        <v>successful</v>
      </c>
      <c r="B464">
        <v>1280</v>
      </c>
    </row>
    <row r="465" spans="1:2" x14ac:dyDescent="0.2">
      <c r="A465" t="str">
        <v>successful</v>
      </c>
      <c r="B465">
        <v>157</v>
      </c>
    </row>
    <row r="466" spans="1:2" x14ac:dyDescent="0.2">
      <c r="A466" t="str">
        <v>successful</v>
      </c>
      <c r="B466">
        <v>194</v>
      </c>
    </row>
    <row r="467" spans="1:2" x14ac:dyDescent="0.2">
      <c r="A467" t="str">
        <v>successful</v>
      </c>
      <c r="B467">
        <v>82</v>
      </c>
    </row>
    <row r="468" spans="1:2" x14ac:dyDescent="0.2">
      <c r="A468" t="str">
        <v>successful</v>
      </c>
      <c r="B468">
        <v>4233</v>
      </c>
    </row>
    <row r="469" spans="1:2" x14ac:dyDescent="0.2">
      <c r="A469" t="str">
        <v>successful</v>
      </c>
      <c r="B469">
        <v>1297</v>
      </c>
    </row>
    <row r="470" spans="1:2" x14ac:dyDescent="0.2">
      <c r="A470" t="str">
        <v>successful</v>
      </c>
      <c r="B470">
        <v>165</v>
      </c>
    </row>
    <row r="471" spans="1:2" x14ac:dyDescent="0.2">
      <c r="A471" t="str">
        <v>successful</v>
      </c>
      <c r="B471">
        <v>119</v>
      </c>
    </row>
    <row r="472" spans="1:2" x14ac:dyDescent="0.2">
      <c r="A472" t="str">
        <v>successful</v>
      </c>
      <c r="B472">
        <v>1797</v>
      </c>
    </row>
    <row r="473" spans="1:2" x14ac:dyDescent="0.2">
      <c r="A473" t="str">
        <v>successful</v>
      </c>
      <c r="B473">
        <v>261</v>
      </c>
    </row>
    <row r="474" spans="1:2" x14ac:dyDescent="0.2">
      <c r="A474" t="str">
        <v>successful</v>
      </c>
      <c r="B474">
        <v>157</v>
      </c>
    </row>
    <row r="475" spans="1:2" x14ac:dyDescent="0.2">
      <c r="A475" t="str">
        <v>successful</v>
      </c>
      <c r="B475">
        <v>3533</v>
      </c>
    </row>
    <row r="476" spans="1:2" x14ac:dyDescent="0.2">
      <c r="A476" t="str">
        <v>successful</v>
      </c>
      <c r="B476">
        <v>155</v>
      </c>
    </row>
    <row r="477" spans="1:2" x14ac:dyDescent="0.2">
      <c r="A477" t="str">
        <v>successful</v>
      </c>
      <c r="B477">
        <v>132</v>
      </c>
    </row>
    <row r="478" spans="1:2" x14ac:dyDescent="0.2">
      <c r="A478" t="str">
        <v>successful</v>
      </c>
      <c r="B478">
        <v>1354</v>
      </c>
    </row>
    <row r="479" spans="1:2" x14ac:dyDescent="0.2">
      <c r="A479" t="str">
        <v>successful</v>
      </c>
      <c r="B479">
        <v>48</v>
      </c>
    </row>
    <row r="480" spans="1:2" x14ac:dyDescent="0.2">
      <c r="A480" t="str">
        <v>successful</v>
      </c>
      <c r="B480">
        <v>110</v>
      </c>
    </row>
    <row r="481" spans="1:2" x14ac:dyDescent="0.2">
      <c r="A481" t="str">
        <v>successful</v>
      </c>
      <c r="B481">
        <v>172</v>
      </c>
    </row>
    <row r="482" spans="1:2" x14ac:dyDescent="0.2">
      <c r="A482" t="str">
        <v>successful</v>
      </c>
      <c r="B482">
        <v>307</v>
      </c>
    </row>
    <row r="483" spans="1:2" x14ac:dyDescent="0.2">
      <c r="A483" t="str">
        <v>successful</v>
      </c>
      <c r="B483">
        <v>160</v>
      </c>
    </row>
    <row r="484" spans="1:2" x14ac:dyDescent="0.2">
      <c r="A484" t="str">
        <v>successful</v>
      </c>
      <c r="B484">
        <v>1467</v>
      </c>
    </row>
    <row r="485" spans="1:2" x14ac:dyDescent="0.2">
      <c r="A485" t="str">
        <v>successful</v>
      </c>
      <c r="B485">
        <v>2662</v>
      </c>
    </row>
    <row r="486" spans="1:2" x14ac:dyDescent="0.2">
      <c r="A486" t="str">
        <v>successful</v>
      </c>
      <c r="B486">
        <v>452</v>
      </c>
    </row>
    <row r="487" spans="1:2" x14ac:dyDescent="0.2">
      <c r="A487" t="str">
        <v>successful</v>
      </c>
      <c r="B487">
        <v>158</v>
      </c>
    </row>
    <row r="488" spans="1:2" x14ac:dyDescent="0.2">
      <c r="A488" t="str">
        <v>successful</v>
      </c>
      <c r="B488">
        <v>225</v>
      </c>
    </row>
    <row r="489" spans="1:2" x14ac:dyDescent="0.2">
      <c r="A489" t="str">
        <v>successful</v>
      </c>
      <c r="B489">
        <v>65</v>
      </c>
    </row>
    <row r="490" spans="1:2" x14ac:dyDescent="0.2">
      <c r="A490" t="str">
        <v>successful</v>
      </c>
      <c r="B490">
        <v>163</v>
      </c>
    </row>
    <row r="491" spans="1:2" x14ac:dyDescent="0.2">
      <c r="A491" t="str">
        <v>successful</v>
      </c>
      <c r="B491">
        <v>85</v>
      </c>
    </row>
    <row r="492" spans="1:2" x14ac:dyDescent="0.2">
      <c r="A492" t="str">
        <v>successful</v>
      </c>
      <c r="B492">
        <v>217</v>
      </c>
    </row>
    <row r="493" spans="1:2" x14ac:dyDescent="0.2">
      <c r="A493" t="str">
        <v>successful</v>
      </c>
      <c r="B493">
        <v>150</v>
      </c>
    </row>
    <row r="494" spans="1:2" x14ac:dyDescent="0.2">
      <c r="A494" t="str">
        <v>successful</v>
      </c>
      <c r="B494">
        <v>3272</v>
      </c>
    </row>
    <row r="495" spans="1:2" x14ac:dyDescent="0.2">
      <c r="A495" t="str">
        <v>successful</v>
      </c>
      <c r="B495">
        <v>300</v>
      </c>
    </row>
    <row r="496" spans="1:2" x14ac:dyDescent="0.2">
      <c r="A496" t="str">
        <v>successful</v>
      </c>
      <c r="B496">
        <v>126</v>
      </c>
    </row>
    <row r="497" spans="1:2" x14ac:dyDescent="0.2">
      <c r="A497" t="str">
        <v>successful</v>
      </c>
      <c r="B497">
        <v>2320</v>
      </c>
    </row>
    <row r="498" spans="1:2" x14ac:dyDescent="0.2">
      <c r="A498" t="str">
        <v>successful</v>
      </c>
      <c r="B498">
        <v>81</v>
      </c>
    </row>
    <row r="499" spans="1:2" x14ac:dyDescent="0.2">
      <c r="A499" t="str">
        <v>successful</v>
      </c>
      <c r="B499">
        <v>1887</v>
      </c>
    </row>
    <row r="500" spans="1:2" x14ac:dyDescent="0.2">
      <c r="A500" t="str">
        <v>successful</v>
      </c>
      <c r="B500">
        <v>4358</v>
      </c>
    </row>
    <row r="501" spans="1:2" x14ac:dyDescent="0.2">
      <c r="A501" t="str">
        <v>successful</v>
      </c>
      <c r="B501">
        <v>53</v>
      </c>
    </row>
    <row r="502" spans="1:2" x14ac:dyDescent="0.2">
      <c r="A502" t="str">
        <v>successful</v>
      </c>
      <c r="B502">
        <v>2414</v>
      </c>
    </row>
    <row r="503" spans="1:2" x14ac:dyDescent="0.2">
      <c r="A503" t="str">
        <v>successful</v>
      </c>
      <c r="B503">
        <v>80</v>
      </c>
    </row>
    <row r="504" spans="1:2" x14ac:dyDescent="0.2">
      <c r="A504" t="str">
        <v>successful</v>
      </c>
      <c r="B504">
        <v>193</v>
      </c>
    </row>
    <row r="505" spans="1:2" x14ac:dyDescent="0.2">
      <c r="A505" t="str">
        <v>successful</v>
      </c>
      <c r="B505">
        <v>52</v>
      </c>
    </row>
    <row r="506" spans="1:2" x14ac:dyDescent="0.2">
      <c r="A506" t="str">
        <v>successful</v>
      </c>
      <c r="B506">
        <v>290</v>
      </c>
    </row>
    <row r="507" spans="1:2" x14ac:dyDescent="0.2">
      <c r="A507" t="str">
        <v>successful</v>
      </c>
      <c r="B507">
        <v>122</v>
      </c>
    </row>
    <row r="508" spans="1:2" x14ac:dyDescent="0.2">
      <c r="A508" t="str">
        <v>successful</v>
      </c>
      <c r="B508">
        <v>1470</v>
      </c>
    </row>
    <row r="509" spans="1:2" x14ac:dyDescent="0.2">
      <c r="A509" t="str">
        <v>successful</v>
      </c>
      <c r="B509">
        <v>165</v>
      </c>
    </row>
    <row r="510" spans="1:2" x14ac:dyDescent="0.2">
      <c r="A510" t="str">
        <v>successful</v>
      </c>
      <c r="B510">
        <v>182</v>
      </c>
    </row>
    <row r="511" spans="1:2" x14ac:dyDescent="0.2">
      <c r="A511" t="str">
        <v>successful</v>
      </c>
      <c r="B511">
        <v>199</v>
      </c>
    </row>
    <row r="512" spans="1:2" x14ac:dyDescent="0.2">
      <c r="A512" t="str">
        <v>successful</v>
      </c>
      <c r="B512">
        <v>56</v>
      </c>
    </row>
    <row r="513" spans="1:2" x14ac:dyDescent="0.2">
      <c r="A513" t="str">
        <v>successful</v>
      </c>
      <c r="B513">
        <v>1460</v>
      </c>
    </row>
    <row r="514" spans="1:2" x14ac:dyDescent="0.2">
      <c r="A514" t="str">
        <v>successful</v>
      </c>
      <c r="B514">
        <v>123</v>
      </c>
    </row>
    <row r="515" spans="1:2" x14ac:dyDescent="0.2">
      <c r="A515" t="str">
        <v>successful</v>
      </c>
      <c r="B515">
        <v>159</v>
      </c>
    </row>
    <row r="516" spans="1:2" x14ac:dyDescent="0.2">
      <c r="A516" t="str">
        <v>successful</v>
      </c>
      <c r="B516">
        <v>110</v>
      </c>
    </row>
    <row r="517" spans="1:2" x14ac:dyDescent="0.2">
      <c r="A517" t="str">
        <v>successful</v>
      </c>
      <c r="B517">
        <v>236</v>
      </c>
    </row>
    <row r="518" spans="1:2" x14ac:dyDescent="0.2">
      <c r="A518" t="str">
        <v>successful</v>
      </c>
      <c r="B518">
        <v>191</v>
      </c>
    </row>
    <row r="519" spans="1:2" x14ac:dyDescent="0.2">
      <c r="A519" t="str">
        <v>successful</v>
      </c>
      <c r="B519">
        <v>3934</v>
      </c>
    </row>
    <row r="520" spans="1:2" x14ac:dyDescent="0.2">
      <c r="A520" t="str">
        <v>successful</v>
      </c>
      <c r="B520">
        <v>80</v>
      </c>
    </row>
    <row r="521" spans="1:2" x14ac:dyDescent="0.2">
      <c r="A521" t="str">
        <v>successful</v>
      </c>
      <c r="B521">
        <v>462</v>
      </c>
    </row>
    <row r="522" spans="1:2" x14ac:dyDescent="0.2">
      <c r="A522" t="str">
        <v>successful</v>
      </c>
      <c r="B522">
        <v>179</v>
      </c>
    </row>
    <row r="523" spans="1:2" x14ac:dyDescent="0.2">
      <c r="A523" t="str">
        <v>successful</v>
      </c>
      <c r="B523">
        <v>1866</v>
      </c>
    </row>
    <row r="524" spans="1:2" x14ac:dyDescent="0.2">
      <c r="A524" t="str">
        <v>successful</v>
      </c>
      <c r="B524">
        <v>156</v>
      </c>
    </row>
    <row r="525" spans="1:2" x14ac:dyDescent="0.2">
      <c r="A525" t="str">
        <v>successful</v>
      </c>
      <c r="B525">
        <v>255</v>
      </c>
    </row>
    <row r="526" spans="1:2" x14ac:dyDescent="0.2">
      <c r="A526" t="str">
        <v>successful</v>
      </c>
      <c r="B526">
        <v>2261</v>
      </c>
    </row>
    <row r="527" spans="1:2" x14ac:dyDescent="0.2">
      <c r="A527" t="str">
        <v>successful</v>
      </c>
      <c r="B527">
        <v>40</v>
      </c>
    </row>
    <row r="528" spans="1:2" x14ac:dyDescent="0.2">
      <c r="A528" t="str">
        <v>successful</v>
      </c>
      <c r="B528">
        <v>2289</v>
      </c>
    </row>
    <row r="529" spans="1:2" x14ac:dyDescent="0.2">
      <c r="A529" t="str">
        <v>successful</v>
      </c>
      <c r="B529">
        <v>65</v>
      </c>
    </row>
    <row r="530" spans="1:2" x14ac:dyDescent="0.2">
      <c r="A530" t="str">
        <v>successful</v>
      </c>
      <c r="B530">
        <v>3777</v>
      </c>
    </row>
    <row r="531" spans="1:2" x14ac:dyDescent="0.2">
      <c r="A531" t="str">
        <v>successful</v>
      </c>
      <c r="B531">
        <v>184</v>
      </c>
    </row>
    <row r="532" spans="1:2" x14ac:dyDescent="0.2">
      <c r="A532" t="str">
        <v>successful</v>
      </c>
      <c r="B532">
        <v>85</v>
      </c>
    </row>
    <row r="533" spans="1:2" x14ac:dyDescent="0.2">
      <c r="A533" t="str">
        <v>successful</v>
      </c>
      <c r="B533">
        <v>144</v>
      </c>
    </row>
    <row r="534" spans="1:2" x14ac:dyDescent="0.2">
      <c r="A534" t="str">
        <v>successful</v>
      </c>
      <c r="B534">
        <v>1902</v>
      </c>
    </row>
    <row r="535" spans="1:2" x14ac:dyDescent="0.2">
      <c r="A535" t="str">
        <v>successful</v>
      </c>
      <c r="B535">
        <v>105</v>
      </c>
    </row>
    <row r="536" spans="1:2" x14ac:dyDescent="0.2">
      <c r="A536" t="str">
        <v>successful</v>
      </c>
      <c r="B536">
        <v>132</v>
      </c>
    </row>
    <row r="537" spans="1:2" x14ac:dyDescent="0.2">
      <c r="A537" t="str">
        <v>successful</v>
      </c>
      <c r="B537">
        <v>96</v>
      </c>
    </row>
    <row r="538" spans="1:2" x14ac:dyDescent="0.2">
      <c r="A538" t="str">
        <v>successful</v>
      </c>
      <c r="B538">
        <v>114</v>
      </c>
    </row>
    <row r="539" spans="1:2" x14ac:dyDescent="0.2">
      <c r="A539" t="str">
        <v>successful</v>
      </c>
      <c r="B539">
        <v>203</v>
      </c>
    </row>
    <row r="540" spans="1:2" x14ac:dyDescent="0.2">
      <c r="A540" t="str">
        <v>successful</v>
      </c>
      <c r="B540">
        <v>1559</v>
      </c>
    </row>
    <row r="541" spans="1:2" x14ac:dyDescent="0.2">
      <c r="A541" t="str">
        <v>successful</v>
      </c>
      <c r="B541">
        <v>1548</v>
      </c>
    </row>
    <row r="542" spans="1:2" x14ac:dyDescent="0.2">
      <c r="A542" t="str">
        <v>successful</v>
      </c>
      <c r="B542">
        <v>80</v>
      </c>
    </row>
    <row r="543" spans="1:2" x14ac:dyDescent="0.2">
      <c r="A543" t="str">
        <v>successful</v>
      </c>
      <c r="B543">
        <v>131</v>
      </c>
    </row>
    <row r="544" spans="1:2" x14ac:dyDescent="0.2">
      <c r="A544" t="str">
        <v>successful</v>
      </c>
      <c r="B544">
        <v>112</v>
      </c>
    </row>
    <row r="545" spans="1:2" x14ac:dyDescent="0.2">
      <c r="A545" t="str">
        <v>successful</v>
      </c>
      <c r="B545">
        <v>155</v>
      </c>
    </row>
    <row r="546" spans="1:2" x14ac:dyDescent="0.2">
      <c r="A546" t="str">
        <v>successful</v>
      </c>
      <c r="B546">
        <v>266</v>
      </c>
    </row>
    <row r="547" spans="1:2" x14ac:dyDescent="0.2">
      <c r="A547" t="str">
        <v>successful</v>
      </c>
      <c r="B547">
        <v>155</v>
      </c>
    </row>
    <row r="548" spans="1:2" x14ac:dyDescent="0.2">
      <c r="A548" t="str">
        <v>successful</v>
      </c>
      <c r="B548">
        <v>207</v>
      </c>
    </row>
    <row r="549" spans="1:2" x14ac:dyDescent="0.2">
      <c r="A549" t="str">
        <v>successful</v>
      </c>
      <c r="B549">
        <v>245</v>
      </c>
    </row>
    <row r="550" spans="1:2" x14ac:dyDescent="0.2">
      <c r="A550" t="str">
        <v>successful</v>
      </c>
      <c r="B550">
        <v>1573</v>
      </c>
    </row>
    <row r="551" spans="1:2" x14ac:dyDescent="0.2">
      <c r="A551" t="str">
        <v>successful</v>
      </c>
      <c r="B551">
        <v>114</v>
      </c>
    </row>
    <row r="552" spans="1:2" x14ac:dyDescent="0.2">
      <c r="A552" t="str">
        <v>successful</v>
      </c>
      <c r="B552">
        <v>93</v>
      </c>
    </row>
    <row r="553" spans="1:2" x14ac:dyDescent="0.2">
      <c r="A553" t="str">
        <v>successful</v>
      </c>
      <c r="B553">
        <v>1681</v>
      </c>
    </row>
    <row r="554" spans="1:2" x14ac:dyDescent="0.2">
      <c r="A554" t="str">
        <v>successful</v>
      </c>
      <c r="B554">
        <v>32</v>
      </c>
    </row>
    <row r="555" spans="1:2" x14ac:dyDescent="0.2">
      <c r="A555" t="str">
        <v>successful</v>
      </c>
      <c r="B555">
        <v>135</v>
      </c>
    </row>
    <row r="556" spans="1:2" x14ac:dyDescent="0.2">
      <c r="A556" t="str">
        <v>successful</v>
      </c>
      <c r="B556">
        <v>140</v>
      </c>
    </row>
    <row r="557" spans="1:2" x14ac:dyDescent="0.2">
      <c r="A557" t="str">
        <v>successful</v>
      </c>
      <c r="B557">
        <v>92</v>
      </c>
    </row>
    <row r="558" spans="1:2" x14ac:dyDescent="0.2">
      <c r="A558" t="str">
        <v>successful</v>
      </c>
      <c r="B558">
        <v>1015</v>
      </c>
    </row>
    <row r="559" spans="1:2" x14ac:dyDescent="0.2">
      <c r="A559" t="str">
        <v>successful</v>
      </c>
      <c r="B559">
        <v>323</v>
      </c>
    </row>
    <row r="560" spans="1:2" x14ac:dyDescent="0.2">
      <c r="A560" t="str">
        <v>successful</v>
      </c>
      <c r="B560">
        <v>2326</v>
      </c>
    </row>
    <row r="561" spans="1:2" x14ac:dyDescent="0.2">
      <c r="A561" t="str">
        <v>successful</v>
      </c>
      <c r="B561">
        <v>381</v>
      </c>
    </row>
    <row r="562" spans="1:2" x14ac:dyDescent="0.2">
      <c r="A562" t="str">
        <v>successful</v>
      </c>
      <c r="B562">
        <v>480</v>
      </c>
    </row>
    <row r="563" spans="1:2" x14ac:dyDescent="0.2">
      <c r="A563" t="str">
        <v>successful</v>
      </c>
      <c r="B563">
        <v>226</v>
      </c>
    </row>
    <row r="564" spans="1:2" x14ac:dyDescent="0.2">
      <c r="A564" t="str">
        <v>successful</v>
      </c>
      <c r="B564">
        <v>241</v>
      </c>
    </row>
    <row r="565" spans="1:2" x14ac:dyDescent="0.2">
      <c r="A565" t="str">
        <v>successful</v>
      </c>
      <c r="B565">
        <v>132</v>
      </c>
    </row>
    <row r="566" spans="1:2" x14ac:dyDescent="0.2">
      <c r="A566" t="str">
        <v>successful</v>
      </c>
      <c r="B566">
        <v>2043</v>
      </c>
    </row>
  </sheetData>
  <conditionalFormatting sqref="A1:A1048576">
    <cfRule type="containsText" dxfId="25" priority="2" stopIfTrue="1" operator="containsText" text="successful">
      <formula>NOT(ISERROR(SEARCH("successful",A1)))</formula>
    </cfRule>
  </conditionalFormatting>
  <conditionalFormatting sqref="E1:E1048576">
    <cfRule type="containsText" dxfId="24" priority="1" operator="containsText" text="failed">
      <formula>NOT(ISERROR(SEARCH("failed",E1)))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53B12-9BF4-D44C-B5C0-4CA3D3579EF7}">
  <sheetPr codeName="Sheet3"/>
  <dimension ref="A1:R566"/>
  <sheetViews>
    <sheetView zoomScale="68" workbookViewId="0">
      <selection activeCell="D5" sqref="D5"/>
    </sheetView>
  </sheetViews>
  <sheetFormatPr baseColWidth="10" defaultRowHeight="16" x14ac:dyDescent="0.2"/>
  <cols>
    <col min="1" max="1" width="11" bestFit="1" customWidth="1"/>
    <col min="4" max="5" width="11" bestFit="1" customWidth="1"/>
    <col min="7" max="7" width="15.33203125" customWidth="1"/>
    <col min="10" max="10" width="13.5" customWidth="1"/>
    <col min="11" max="11" width="13" bestFit="1" customWidth="1"/>
    <col min="12" max="12" width="11.6640625" customWidth="1"/>
    <col min="13" max="13" width="11" bestFit="1" customWidth="1"/>
    <col min="14" max="14" width="23.6640625" customWidth="1"/>
    <col min="15" max="15" width="15.83203125" customWidth="1"/>
    <col min="16" max="16" width="17.83203125" customWidth="1"/>
    <col min="17" max="17" width="16.5" customWidth="1"/>
    <col min="18" max="18" width="14.1640625" customWidth="1"/>
  </cols>
  <sheetData>
    <row r="1" spans="1:18" x14ac:dyDescent="0.2">
      <c r="A1" t="s">
        <v>2027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2028</v>
      </c>
      <c r="O1" t="s">
        <v>2029</v>
      </c>
      <c r="P1" t="s">
        <v>2065</v>
      </c>
      <c r="Q1" t="s">
        <v>2063</v>
      </c>
      <c r="R1" t="s">
        <v>2064</v>
      </c>
    </row>
    <row r="2" spans="1:18" x14ac:dyDescent="0.2">
      <c r="A2">
        <v>995</v>
      </c>
      <c r="B2" t="s">
        <v>2017</v>
      </c>
      <c r="C2" t="s">
        <v>2018</v>
      </c>
      <c r="D2">
        <v>97300</v>
      </c>
      <c r="E2">
        <v>153216</v>
      </c>
      <c r="F2" t="s">
        <v>20</v>
      </c>
      <c r="G2">
        <v>2043</v>
      </c>
      <c r="H2" t="s">
        <v>21</v>
      </c>
      <c r="I2" t="s">
        <v>22</v>
      </c>
      <c r="J2">
        <v>1541307600</v>
      </c>
      <c r="K2">
        <v>1543816800</v>
      </c>
      <c r="L2" t="b">
        <v>0</v>
      </c>
      <c r="M2" t="b">
        <v>1</v>
      </c>
      <c r="N2" t="s">
        <v>17</v>
      </c>
      <c r="O2">
        <v>157.46762589928059</v>
      </c>
      <c r="P2">
        <v>74.995594713656388</v>
      </c>
      <c r="Q2" t="s">
        <v>2030</v>
      </c>
      <c r="R2" t="s">
        <v>2031</v>
      </c>
    </row>
    <row r="3" spans="1:18" x14ac:dyDescent="0.2">
      <c r="A3">
        <v>1</v>
      </c>
      <c r="B3" t="s">
        <v>18</v>
      </c>
      <c r="C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>
        <v>1040</v>
      </c>
      <c r="P3">
        <v>92.151898734177209</v>
      </c>
      <c r="Q3" t="s">
        <v>2032</v>
      </c>
      <c r="R3" t="s">
        <v>2033</v>
      </c>
    </row>
    <row r="4" spans="1:18" x14ac:dyDescent="0.2">
      <c r="A4">
        <v>2</v>
      </c>
      <c r="B4" t="s">
        <v>24</v>
      </c>
      <c r="C4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>
        <v>131.4787822878229</v>
      </c>
      <c r="P4">
        <v>100.01614035087719</v>
      </c>
      <c r="Q4" t="s">
        <v>2034</v>
      </c>
      <c r="R4" t="s">
        <v>2035</v>
      </c>
    </row>
    <row r="5" spans="1:18" x14ac:dyDescent="0.2">
      <c r="A5">
        <v>992</v>
      </c>
      <c r="B5" t="s">
        <v>2011</v>
      </c>
      <c r="C5" t="s">
        <v>2012</v>
      </c>
      <c r="D5">
        <v>3100</v>
      </c>
      <c r="E5">
        <v>13223</v>
      </c>
      <c r="F5" t="s">
        <v>20</v>
      </c>
      <c r="G5">
        <v>132</v>
      </c>
      <c r="H5" t="s">
        <v>21</v>
      </c>
      <c r="I5" t="s">
        <v>22</v>
      </c>
      <c r="J5">
        <v>1525669200</v>
      </c>
      <c r="K5">
        <v>1526878800</v>
      </c>
      <c r="L5" t="b">
        <v>0</v>
      </c>
      <c r="M5" t="b">
        <v>1</v>
      </c>
      <c r="N5" t="s">
        <v>53</v>
      </c>
      <c r="O5">
        <v>426.54838709677421</v>
      </c>
      <c r="P5">
        <v>100.17424242424242</v>
      </c>
      <c r="Q5" t="s">
        <v>2038</v>
      </c>
      <c r="R5" t="s">
        <v>2041</v>
      </c>
    </row>
    <row r="6" spans="1:18" x14ac:dyDescent="0.2">
      <c r="A6">
        <v>991</v>
      </c>
      <c r="B6" t="s">
        <v>1080</v>
      </c>
      <c r="C6" t="s">
        <v>2010</v>
      </c>
      <c r="D6">
        <v>9800</v>
      </c>
      <c r="E6">
        <v>11091</v>
      </c>
      <c r="F6" t="s">
        <v>20</v>
      </c>
      <c r="G6">
        <v>241</v>
      </c>
      <c r="H6" t="s">
        <v>21</v>
      </c>
      <c r="I6" t="s">
        <v>22</v>
      </c>
      <c r="J6">
        <v>1411621200</v>
      </c>
      <c r="K6">
        <v>1411966800</v>
      </c>
      <c r="L6" t="b">
        <v>0</v>
      </c>
      <c r="M6" t="b">
        <v>1</v>
      </c>
      <c r="N6" t="s">
        <v>23</v>
      </c>
      <c r="O6">
        <v>113.17346938775511</v>
      </c>
      <c r="P6">
        <v>46.020746887966808</v>
      </c>
      <c r="Q6" t="s">
        <v>2032</v>
      </c>
      <c r="R6" t="s">
        <v>2033</v>
      </c>
    </row>
    <row r="7" spans="1:18" x14ac:dyDescent="0.2">
      <c r="A7">
        <v>5</v>
      </c>
      <c r="B7" t="s">
        <v>34</v>
      </c>
      <c r="C7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>
        <v>173.61842105263159</v>
      </c>
      <c r="P7">
        <v>75.833333333333329</v>
      </c>
      <c r="Q7" t="s">
        <v>2036</v>
      </c>
      <c r="R7" t="s">
        <v>2037</v>
      </c>
    </row>
    <row r="8" spans="1:18" x14ac:dyDescent="0.2">
      <c r="A8">
        <v>989</v>
      </c>
      <c r="B8" t="s">
        <v>2006</v>
      </c>
      <c r="C8" t="s">
        <v>2007</v>
      </c>
      <c r="D8">
        <v>2400</v>
      </c>
      <c r="E8">
        <v>11990</v>
      </c>
      <c r="F8" t="s">
        <v>20</v>
      </c>
      <c r="G8">
        <v>226</v>
      </c>
      <c r="H8" t="s">
        <v>21</v>
      </c>
      <c r="I8" t="s">
        <v>22</v>
      </c>
      <c r="J8">
        <v>1555390800</v>
      </c>
      <c r="K8">
        <v>1555822800</v>
      </c>
      <c r="L8" t="b">
        <v>0</v>
      </c>
      <c r="M8" t="b">
        <v>0</v>
      </c>
      <c r="N8" t="s">
        <v>206</v>
      </c>
      <c r="O8">
        <v>499.58333333333337</v>
      </c>
      <c r="P8">
        <v>53.053097345132741</v>
      </c>
      <c r="Q8" t="s">
        <v>2044</v>
      </c>
      <c r="R8" t="s">
        <v>2056</v>
      </c>
    </row>
    <row r="9" spans="1:18" x14ac:dyDescent="0.2">
      <c r="A9">
        <v>7</v>
      </c>
      <c r="B9" t="s">
        <v>43</v>
      </c>
      <c r="C9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>
        <v>327.57777777777778</v>
      </c>
      <c r="P9">
        <v>64.93832599118943</v>
      </c>
      <c r="Q9" t="s">
        <v>2036</v>
      </c>
      <c r="R9" t="s">
        <v>2037</v>
      </c>
    </row>
    <row r="10" spans="1:18" x14ac:dyDescent="0.2">
      <c r="A10">
        <v>987</v>
      </c>
      <c r="B10" t="s">
        <v>2002</v>
      </c>
      <c r="C10" t="s">
        <v>2003</v>
      </c>
      <c r="D10">
        <v>6200</v>
      </c>
      <c r="E10">
        <v>13441</v>
      </c>
      <c r="F10" t="s">
        <v>20</v>
      </c>
      <c r="G10">
        <v>480</v>
      </c>
      <c r="H10" t="s">
        <v>21</v>
      </c>
      <c r="I10" t="s">
        <v>22</v>
      </c>
      <c r="J10">
        <v>1493269200</v>
      </c>
      <c r="K10">
        <v>1494478800</v>
      </c>
      <c r="L10" t="b">
        <v>0</v>
      </c>
      <c r="M10" t="b">
        <v>0</v>
      </c>
      <c r="N10" t="s">
        <v>42</v>
      </c>
      <c r="O10">
        <v>216.79032258064518</v>
      </c>
      <c r="P10">
        <v>28.002083333333335</v>
      </c>
      <c r="Q10" t="s">
        <v>2038</v>
      </c>
      <c r="R10" t="s">
        <v>2039</v>
      </c>
    </row>
    <row r="11" spans="1:18" x14ac:dyDescent="0.2">
      <c r="A11">
        <v>984</v>
      </c>
      <c r="B11" t="s">
        <v>1996</v>
      </c>
      <c r="C11" t="s">
        <v>1997</v>
      </c>
      <c r="D11">
        <v>6500</v>
      </c>
      <c r="E11">
        <v>9910</v>
      </c>
      <c r="F11" t="s">
        <v>20</v>
      </c>
      <c r="G11">
        <v>381</v>
      </c>
      <c r="H11" t="s">
        <v>21</v>
      </c>
      <c r="I11" t="s">
        <v>22</v>
      </c>
      <c r="J11">
        <v>1567918800</v>
      </c>
      <c r="K11">
        <v>1570165200</v>
      </c>
      <c r="L11" t="b">
        <v>0</v>
      </c>
      <c r="M11" t="b">
        <v>0</v>
      </c>
      <c r="N11" t="s">
        <v>33</v>
      </c>
      <c r="O11">
        <v>152.46153846153848</v>
      </c>
      <c r="P11">
        <v>26.010498687664043</v>
      </c>
      <c r="Q11" t="s">
        <v>2036</v>
      </c>
      <c r="R11" t="s">
        <v>2037</v>
      </c>
    </row>
    <row r="12" spans="1:18" x14ac:dyDescent="0.2">
      <c r="A12">
        <v>10</v>
      </c>
      <c r="B12" t="s">
        <v>51</v>
      </c>
      <c r="C12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>
        <v>266.11538461538464</v>
      </c>
      <c r="P12">
        <v>62.9</v>
      </c>
      <c r="Q12" t="s">
        <v>2038</v>
      </c>
      <c r="R12" t="s">
        <v>2041</v>
      </c>
    </row>
    <row r="13" spans="1:18" x14ac:dyDescent="0.2">
      <c r="A13">
        <v>983</v>
      </c>
      <c r="B13" t="s">
        <v>1994</v>
      </c>
      <c r="C13" t="s">
        <v>1995</v>
      </c>
      <c r="D13">
        <v>129100</v>
      </c>
      <c r="E13">
        <v>188404</v>
      </c>
      <c r="F13" t="s">
        <v>20</v>
      </c>
      <c r="G13">
        <v>2326</v>
      </c>
      <c r="H13" t="s">
        <v>21</v>
      </c>
      <c r="I13" t="s">
        <v>22</v>
      </c>
      <c r="J13">
        <v>1564894800</v>
      </c>
      <c r="K13">
        <v>1566190800</v>
      </c>
      <c r="L13" t="b">
        <v>0</v>
      </c>
      <c r="M13" t="b">
        <v>0</v>
      </c>
      <c r="N13" t="s">
        <v>42</v>
      </c>
      <c r="O13">
        <v>145.93648334624322</v>
      </c>
      <c r="P13">
        <v>80.999140154772135</v>
      </c>
      <c r="Q13" t="s">
        <v>2038</v>
      </c>
      <c r="R13" t="s">
        <v>2039</v>
      </c>
    </row>
    <row r="14" spans="1:18" x14ac:dyDescent="0.2">
      <c r="A14">
        <v>981</v>
      </c>
      <c r="B14" t="s">
        <v>1990</v>
      </c>
      <c r="C14" t="s">
        <v>1991</v>
      </c>
      <c r="D14">
        <v>6700</v>
      </c>
      <c r="E14">
        <v>11941</v>
      </c>
      <c r="F14" t="s">
        <v>20</v>
      </c>
      <c r="G14">
        <v>323</v>
      </c>
      <c r="H14" t="s">
        <v>21</v>
      </c>
      <c r="I14" t="s">
        <v>22</v>
      </c>
      <c r="J14">
        <v>1514181600</v>
      </c>
      <c r="K14">
        <v>1517032800</v>
      </c>
      <c r="L14" t="b">
        <v>0</v>
      </c>
      <c r="M14" t="b">
        <v>0</v>
      </c>
      <c r="N14" t="s">
        <v>28</v>
      </c>
      <c r="O14">
        <v>178.22388059701493</v>
      </c>
      <c r="P14">
        <v>36.969040247678016</v>
      </c>
      <c r="Q14" t="s">
        <v>2034</v>
      </c>
      <c r="R14" t="s">
        <v>2035</v>
      </c>
    </row>
    <row r="15" spans="1:18" x14ac:dyDescent="0.2">
      <c r="A15">
        <v>13</v>
      </c>
      <c r="B15" t="s">
        <v>58</v>
      </c>
      <c r="C15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>
        <v>245.11904761904765</v>
      </c>
      <c r="P15">
        <v>105.05102040816327</v>
      </c>
      <c r="Q15" t="s">
        <v>2032</v>
      </c>
      <c r="R15" t="s">
        <v>2042</v>
      </c>
    </row>
    <row r="16" spans="1:18" x14ac:dyDescent="0.2">
      <c r="A16">
        <v>979</v>
      </c>
      <c r="B16" t="s">
        <v>1986</v>
      </c>
      <c r="C16" t="s">
        <v>1987</v>
      </c>
      <c r="D16">
        <v>60200</v>
      </c>
      <c r="E16">
        <v>86244</v>
      </c>
      <c r="F16" t="s">
        <v>20</v>
      </c>
      <c r="G16">
        <v>1015</v>
      </c>
      <c r="H16" t="s">
        <v>40</v>
      </c>
      <c r="I16" t="s">
        <v>41</v>
      </c>
      <c r="J16">
        <v>1426395600</v>
      </c>
      <c r="K16">
        <v>1426914000</v>
      </c>
      <c r="L16" t="b">
        <v>0</v>
      </c>
      <c r="M16" t="b">
        <v>0</v>
      </c>
      <c r="N16" t="s">
        <v>33</v>
      </c>
      <c r="O16">
        <v>143.26245847176079</v>
      </c>
      <c r="P16">
        <v>84.969458128078813</v>
      </c>
      <c r="Q16" t="s">
        <v>2036</v>
      </c>
      <c r="R16" t="s">
        <v>2037</v>
      </c>
    </row>
    <row r="17" spans="1:18" x14ac:dyDescent="0.2">
      <c r="A17">
        <v>978</v>
      </c>
      <c r="B17" t="s">
        <v>1984</v>
      </c>
      <c r="C17" t="s">
        <v>1985</v>
      </c>
      <c r="D17">
        <v>1000</v>
      </c>
      <c r="E17">
        <v>8641</v>
      </c>
      <c r="F17" t="s">
        <v>20</v>
      </c>
      <c r="G17">
        <v>92</v>
      </c>
      <c r="H17" t="s">
        <v>21</v>
      </c>
      <c r="I17" t="s">
        <v>22</v>
      </c>
      <c r="J17">
        <v>1478930400</v>
      </c>
      <c r="K17">
        <v>1480831200</v>
      </c>
      <c r="L17" t="b">
        <v>0</v>
      </c>
      <c r="M17" t="b">
        <v>0</v>
      </c>
      <c r="N17" t="s">
        <v>89</v>
      </c>
      <c r="O17">
        <v>864.1</v>
      </c>
      <c r="P17">
        <v>93.923913043478265</v>
      </c>
      <c r="Q17" t="s">
        <v>2047</v>
      </c>
      <c r="R17" t="s">
        <v>2048</v>
      </c>
    </row>
    <row r="18" spans="1:18" x14ac:dyDescent="0.2">
      <c r="A18">
        <v>16</v>
      </c>
      <c r="B18" t="s">
        <v>66</v>
      </c>
      <c r="C18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>
        <v>649.47058823529414</v>
      </c>
      <c r="P18">
        <v>110.41</v>
      </c>
      <c r="Q18" t="s">
        <v>2044</v>
      </c>
      <c r="R18" t="s">
        <v>2045</v>
      </c>
    </row>
    <row r="19" spans="1:18" x14ac:dyDescent="0.2">
      <c r="A19">
        <v>17</v>
      </c>
      <c r="B19" t="s">
        <v>69</v>
      </c>
      <c r="C19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>
        <v>159.39125295508273</v>
      </c>
      <c r="P19">
        <v>107.96236989591674</v>
      </c>
      <c r="Q19" t="s">
        <v>2038</v>
      </c>
      <c r="R19" t="s">
        <v>2046</v>
      </c>
    </row>
    <row r="20" spans="1:18" x14ac:dyDescent="0.2">
      <c r="A20">
        <v>976</v>
      </c>
      <c r="B20" t="s">
        <v>1981</v>
      </c>
      <c r="C20" t="s">
        <v>1982</v>
      </c>
      <c r="D20">
        <v>4000</v>
      </c>
      <c r="E20">
        <v>12886</v>
      </c>
      <c r="F20" t="s">
        <v>20</v>
      </c>
      <c r="G20">
        <v>140</v>
      </c>
      <c r="H20" t="s">
        <v>21</v>
      </c>
      <c r="I20" t="s">
        <v>22</v>
      </c>
      <c r="J20">
        <v>1296194400</v>
      </c>
      <c r="K20">
        <v>1296712800</v>
      </c>
      <c r="L20" t="b">
        <v>0</v>
      </c>
      <c r="M20" t="b">
        <v>1</v>
      </c>
      <c r="N20" t="s">
        <v>33</v>
      </c>
      <c r="O20">
        <v>322.14999999999998</v>
      </c>
      <c r="P20">
        <v>92.042857142857144</v>
      </c>
      <c r="Q20" t="s">
        <v>2036</v>
      </c>
      <c r="R20" t="s">
        <v>2037</v>
      </c>
    </row>
    <row r="21" spans="1:18" x14ac:dyDescent="0.2">
      <c r="A21">
        <v>975</v>
      </c>
      <c r="B21" t="s">
        <v>1979</v>
      </c>
      <c r="C21" t="s">
        <v>1980</v>
      </c>
      <c r="D21">
        <v>5400</v>
      </c>
      <c r="E21">
        <v>8366</v>
      </c>
      <c r="F21" t="s">
        <v>20</v>
      </c>
      <c r="G21">
        <v>135</v>
      </c>
      <c r="H21" t="s">
        <v>21</v>
      </c>
      <c r="I21" t="s">
        <v>22</v>
      </c>
      <c r="J21">
        <v>1448776800</v>
      </c>
      <c r="K21">
        <v>1452146400</v>
      </c>
      <c r="L21" t="b">
        <v>0</v>
      </c>
      <c r="M21" t="b">
        <v>1</v>
      </c>
      <c r="N21" t="s">
        <v>33</v>
      </c>
      <c r="O21">
        <v>154.92592592592592</v>
      </c>
      <c r="P21">
        <v>61.970370370370368</v>
      </c>
      <c r="Q21" t="s">
        <v>2036</v>
      </c>
      <c r="R21" t="s">
        <v>2037</v>
      </c>
    </row>
    <row r="22" spans="1:18" x14ac:dyDescent="0.2">
      <c r="A22">
        <v>20</v>
      </c>
      <c r="B22" t="s">
        <v>77</v>
      </c>
      <c r="C22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>
        <v>112.24279210925646</v>
      </c>
      <c r="P22">
        <v>105.97134670487107</v>
      </c>
      <c r="Q22" t="s">
        <v>2038</v>
      </c>
      <c r="R22" t="s">
        <v>2041</v>
      </c>
    </row>
    <row r="23" spans="1:18" x14ac:dyDescent="0.2">
      <c r="A23">
        <v>974</v>
      </c>
      <c r="B23" t="s">
        <v>1977</v>
      </c>
      <c r="C23" t="s">
        <v>1978</v>
      </c>
      <c r="D23">
        <v>800</v>
      </c>
      <c r="E23">
        <v>2991</v>
      </c>
      <c r="F23" t="s">
        <v>20</v>
      </c>
      <c r="G23">
        <v>32</v>
      </c>
      <c r="H23" t="s">
        <v>21</v>
      </c>
      <c r="I23" t="s">
        <v>22</v>
      </c>
      <c r="J23">
        <v>1368853200</v>
      </c>
      <c r="K23">
        <v>1368939600</v>
      </c>
      <c r="L23" t="b">
        <v>0</v>
      </c>
      <c r="M23" t="b">
        <v>0</v>
      </c>
      <c r="N23" t="s">
        <v>60</v>
      </c>
      <c r="O23">
        <v>373.875</v>
      </c>
      <c r="P23">
        <v>93.46875</v>
      </c>
      <c r="Q23" t="s">
        <v>2032</v>
      </c>
      <c r="R23" t="s">
        <v>2042</v>
      </c>
    </row>
    <row r="24" spans="1:18" x14ac:dyDescent="0.2">
      <c r="A24">
        <v>22</v>
      </c>
      <c r="B24" t="s">
        <v>81</v>
      </c>
      <c r="C24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>
        <v>128.07106598984771</v>
      </c>
      <c r="P24">
        <v>85.044943820224717</v>
      </c>
      <c r="Q24" t="s">
        <v>2036</v>
      </c>
      <c r="R24" t="s">
        <v>2037</v>
      </c>
    </row>
    <row r="25" spans="1:18" x14ac:dyDescent="0.2">
      <c r="A25">
        <v>23</v>
      </c>
      <c r="B25" t="s">
        <v>83</v>
      </c>
      <c r="C25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>
        <v>332.04444444444448</v>
      </c>
      <c r="P25">
        <v>105.22535211267606</v>
      </c>
      <c r="Q25" t="s">
        <v>2038</v>
      </c>
      <c r="R25" t="s">
        <v>2039</v>
      </c>
    </row>
    <row r="26" spans="1:18" x14ac:dyDescent="0.2">
      <c r="A26">
        <v>24</v>
      </c>
      <c r="B26" t="s">
        <v>85</v>
      </c>
      <c r="C26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>
        <v>112.83225108225108</v>
      </c>
      <c r="P26">
        <v>39.003741114852225</v>
      </c>
      <c r="Q26" t="s">
        <v>2034</v>
      </c>
      <c r="R26" t="s">
        <v>2043</v>
      </c>
    </row>
    <row r="27" spans="1:18" x14ac:dyDescent="0.2">
      <c r="A27">
        <v>25</v>
      </c>
      <c r="B27" t="s">
        <v>87</v>
      </c>
      <c r="C27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>
        <v>216.43636363636364</v>
      </c>
      <c r="P27">
        <v>73.030674846625772</v>
      </c>
      <c r="Q27" t="s">
        <v>2047</v>
      </c>
      <c r="R27" t="s">
        <v>2048</v>
      </c>
    </row>
    <row r="28" spans="1:18" x14ac:dyDescent="0.2">
      <c r="A28">
        <v>972</v>
      </c>
      <c r="B28" t="s">
        <v>1973</v>
      </c>
      <c r="C28" t="s">
        <v>1974</v>
      </c>
      <c r="D28">
        <v>42700</v>
      </c>
      <c r="E28">
        <v>97524</v>
      </c>
      <c r="F28" t="s">
        <v>20</v>
      </c>
      <c r="G28">
        <v>1681</v>
      </c>
      <c r="H28" t="s">
        <v>21</v>
      </c>
      <c r="I28" t="s">
        <v>22</v>
      </c>
      <c r="J28">
        <v>1401685200</v>
      </c>
      <c r="K28">
        <v>1402462800</v>
      </c>
      <c r="L28" t="b">
        <v>0</v>
      </c>
      <c r="M28" t="b">
        <v>1</v>
      </c>
      <c r="N28" t="s">
        <v>28</v>
      </c>
      <c r="O28">
        <v>228.3934426229508</v>
      </c>
      <c r="P28">
        <v>58.015466983938133</v>
      </c>
      <c r="Q28" t="s">
        <v>2034</v>
      </c>
      <c r="R28" t="s">
        <v>2035</v>
      </c>
    </row>
    <row r="29" spans="1:18" x14ac:dyDescent="0.2">
      <c r="A29">
        <v>969</v>
      </c>
      <c r="B29" t="s">
        <v>1967</v>
      </c>
      <c r="C29" t="s">
        <v>1968</v>
      </c>
      <c r="D29">
        <v>7900</v>
      </c>
      <c r="E29">
        <v>8550</v>
      </c>
      <c r="F29" t="s">
        <v>20</v>
      </c>
      <c r="G29">
        <v>93</v>
      </c>
      <c r="H29" t="s">
        <v>21</v>
      </c>
      <c r="I29" t="s">
        <v>22</v>
      </c>
      <c r="J29">
        <v>1576994400</v>
      </c>
      <c r="K29">
        <v>1577599200</v>
      </c>
      <c r="L29" t="b">
        <v>0</v>
      </c>
      <c r="M29" t="b">
        <v>0</v>
      </c>
      <c r="N29" t="s">
        <v>33</v>
      </c>
      <c r="O29">
        <v>108.22784810126582</v>
      </c>
      <c r="P29">
        <v>91.935483870967744</v>
      </c>
      <c r="Q29" t="s">
        <v>2036</v>
      </c>
      <c r="R29" t="s">
        <v>2037</v>
      </c>
    </row>
    <row r="30" spans="1:18" x14ac:dyDescent="0.2">
      <c r="A30">
        <v>28</v>
      </c>
      <c r="B30" t="s">
        <v>94</v>
      </c>
      <c r="C30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>
        <v>105.22553516819573</v>
      </c>
      <c r="P30">
        <v>61.997747747747745</v>
      </c>
      <c r="Q30" t="s">
        <v>2036</v>
      </c>
      <c r="R30" t="s">
        <v>2037</v>
      </c>
    </row>
    <row r="31" spans="1:18" x14ac:dyDescent="0.2">
      <c r="A31">
        <v>29</v>
      </c>
      <c r="B31" t="s">
        <v>96</v>
      </c>
      <c r="C31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>
        <v>328.89978213507629</v>
      </c>
      <c r="P31">
        <v>94.000622665006233</v>
      </c>
      <c r="Q31" t="s">
        <v>2038</v>
      </c>
      <c r="R31" t="s">
        <v>2049</v>
      </c>
    </row>
    <row r="32" spans="1:18" x14ac:dyDescent="0.2">
      <c r="A32">
        <v>30</v>
      </c>
      <c r="B32" t="s">
        <v>101</v>
      </c>
      <c r="C32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>
        <v>160.61111111111111</v>
      </c>
      <c r="P32">
        <v>112.05426356589147</v>
      </c>
      <c r="Q32" t="s">
        <v>2038</v>
      </c>
      <c r="R32" t="s">
        <v>2046</v>
      </c>
    </row>
    <row r="33" spans="1:18" x14ac:dyDescent="0.2">
      <c r="A33">
        <v>31</v>
      </c>
      <c r="B33" t="s">
        <v>103</v>
      </c>
      <c r="C3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>
        <v>310</v>
      </c>
      <c r="P33">
        <v>48.008849557522126</v>
      </c>
      <c r="Q33" t="s">
        <v>2047</v>
      </c>
      <c r="R33" t="s">
        <v>2048</v>
      </c>
    </row>
    <row r="34" spans="1:18" x14ac:dyDescent="0.2">
      <c r="A34">
        <v>968</v>
      </c>
      <c r="B34" t="s">
        <v>1965</v>
      </c>
      <c r="C34" t="s">
        <v>1966</v>
      </c>
      <c r="D34">
        <v>2400</v>
      </c>
      <c r="E34">
        <v>8117</v>
      </c>
      <c r="F34" t="s">
        <v>20</v>
      </c>
      <c r="G34">
        <v>114</v>
      </c>
      <c r="H34" t="s">
        <v>21</v>
      </c>
      <c r="I34" t="s">
        <v>22</v>
      </c>
      <c r="J34">
        <v>1293861600</v>
      </c>
      <c r="K34">
        <v>1295157600</v>
      </c>
      <c r="L34" t="b">
        <v>0</v>
      </c>
      <c r="M34" t="b">
        <v>0</v>
      </c>
      <c r="N34" t="s">
        <v>17</v>
      </c>
      <c r="O34">
        <v>338.20833333333337</v>
      </c>
      <c r="P34">
        <v>71.201754385964918</v>
      </c>
      <c r="Q34" t="s">
        <v>2030</v>
      </c>
      <c r="R34" t="s">
        <v>2031</v>
      </c>
    </row>
    <row r="35" spans="1:18" x14ac:dyDescent="0.2">
      <c r="A35">
        <v>33</v>
      </c>
      <c r="B35" t="s">
        <v>109</v>
      </c>
      <c r="C35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>
        <v>377.82071713147411</v>
      </c>
      <c r="P35">
        <v>35.000184535892231</v>
      </c>
      <c r="Q35" t="s">
        <v>2036</v>
      </c>
      <c r="R35" t="s">
        <v>2037</v>
      </c>
    </row>
    <row r="36" spans="1:18" x14ac:dyDescent="0.2">
      <c r="A36">
        <v>34</v>
      </c>
      <c r="B36" t="s">
        <v>111</v>
      </c>
      <c r="C36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>
        <v>150.80645161290323</v>
      </c>
      <c r="P36">
        <v>85</v>
      </c>
      <c r="Q36" t="s">
        <v>2038</v>
      </c>
      <c r="R36" t="s">
        <v>2039</v>
      </c>
    </row>
    <row r="37" spans="1:18" x14ac:dyDescent="0.2">
      <c r="A37">
        <v>35</v>
      </c>
      <c r="B37" t="s">
        <v>113</v>
      </c>
      <c r="C37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>
        <v>150.30119521912351</v>
      </c>
      <c r="P37">
        <v>95.993893129770996</v>
      </c>
      <c r="Q37" t="s">
        <v>2038</v>
      </c>
      <c r="R37" t="s">
        <v>2041</v>
      </c>
    </row>
    <row r="38" spans="1:18" x14ac:dyDescent="0.2">
      <c r="A38">
        <v>36</v>
      </c>
      <c r="B38" t="s">
        <v>115</v>
      </c>
      <c r="C38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>
        <v>157.28571428571431</v>
      </c>
      <c r="P38">
        <v>68.8125</v>
      </c>
      <c r="Q38" t="s">
        <v>2036</v>
      </c>
      <c r="R38" t="s">
        <v>2037</v>
      </c>
    </row>
    <row r="39" spans="1:18" x14ac:dyDescent="0.2">
      <c r="A39">
        <v>37</v>
      </c>
      <c r="B39" t="s">
        <v>117</v>
      </c>
      <c r="C39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>
        <v>139.98765432098764</v>
      </c>
      <c r="P39">
        <v>105.97196261682242</v>
      </c>
      <c r="Q39" t="s">
        <v>2044</v>
      </c>
      <c r="R39" t="s">
        <v>2050</v>
      </c>
    </row>
    <row r="40" spans="1:18" x14ac:dyDescent="0.2">
      <c r="A40">
        <v>38</v>
      </c>
      <c r="B40" t="s">
        <v>120</v>
      </c>
      <c r="C40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>
        <v>325.32258064516128</v>
      </c>
      <c r="P40">
        <v>75.261194029850742</v>
      </c>
      <c r="Q40" t="s">
        <v>2051</v>
      </c>
      <c r="R40" t="s">
        <v>2052</v>
      </c>
    </row>
    <row r="41" spans="1:18" x14ac:dyDescent="0.2">
      <c r="A41">
        <v>967</v>
      </c>
      <c r="B41" t="s">
        <v>1963</v>
      </c>
      <c r="C41" t="s">
        <v>1964</v>
      </c>
      <c r="D41">
        <v>88400</v>
      </c>
      <c r="E41">
        <v>121138</v>
      </c>
      <c r="F41" t="s">
        <v>20</v>
      </c>
      <c r="G41">
        <v>1573</v>
      </c>
      <c r="H41" t="s">
        <v>21</v>
      </c>
      <c r="I41" t="s">
        <v>22</v>
      </c>
      <c r="J41">
        <v>1333688400</v>
      </c>
      <c r="K41">
        <v>1336885200</v>
      </c>
      <c r="L41" t="b">
        <v>0</v>
      </c>
      <c r="M41" t="b">
        <v>0</v>
      </c>
      <c r="N41" t="s">
        <v>319</v>
      </c>
      <c r="O41">
        <v>137.03393665158373</v>
      </c>
      <c r="P41">
        <v>77.010807374443743</v>
      </c>
      <c r="Q41" t="s">
        <v>2032</v>
      </c>
      <c r="R41" t="s">
        <v>2059</v>
      </c>
    </row>
    <row r="42" spans="1:18" x14ac:dyDescent="0.2">
      <c r="A42">
        <v>40</v>
      </c>
      <c r="B42" t="s">
        <v>125</v>
      </c>
      <c r="C42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>
        <v>169.06818181818181</v>
      </c>
      <c r="P42">
        <v>75.141414141414145</v>
      </c>
      <c r="Q42" t="s">
        <v>2034</v>
      </c>
      <c r="R42" t="s">
        <v>2043</v>
      </c>
    </row>
    <row r="43" spans="1:18" x14ac:dyDescent="0.2">
      <c r="A43">
        <v>41</v>
      </c>
      <c r="B43" t="s">
        <v>127</v>
      </c>
      <c r="C4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>
        <v>212.92857142857144</v>
      </c>
      <c r="P43">
        <v>107.42342342342343</v>
      </c>
      <c r="Q43" t="s">
        <v>2032</v>
      </c>
      <c r="R43" t="s">
        <v>2033</v>
      </c>
    </row>
    <row r="44" spans="1:18" x14ac:dyDescent="0.2">
      <c r="A44">
        <v>42</v>
      </c>
      <c r="B44" t="s">
        <v>129</v>
      </c>
      <c r="C44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>
        <v>443.94444444444446</v>
      </c>
      <c r="P44">
        <v>35.995495495495497</v>
      </c>
      <c r="Q44" t="s">
        <v>2030</v>
      </c>
      <c r="R44" t="s">
        <v>2031</v>
      </c>
    </row>
    <row r="45" spans="1:18" x14ac:dyDescent="0.2">
      <c r="A45">
        <v>43</v>
      </c>
      <c r="B45" t="s">
        <v>131</v>
      </c>
      <c r="C45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>
        <v>185.9390243902439</v>
      </c>
      <c r="P45">
        <v>26.998873148744366</v>
      </c>
      <c r="Q45" t="s">
        <v>2044</v>
      </c>
      <c r="R45" t="s">
        <v>2053</v>
      </c>
    </row>
    <row r="46" spans="1:18" x14ac:dyDescent="0.2">
      <c r="A46">
        <v>44</v>
      </c>
      <c r="B46" t="s">
        <v>134</v>
      </c>
      <c r="C46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>
        <v>658.8125</v>
      </c>
      <c r="P46">
        <v>107.56122448979592</v>
      </c>
      <c r="Q46" t="s">
        <v>2044</v>
      </c>
      <c r="R46" t="s">
        <v>2050</v>
      </c>
    </row>
    <row r="47" spans="1:18" x14ac:dyDescent="0.2">
      <c r="A47">
        <v>966</v>
      </c>
      <c r="B47" t="s">
        <v>878</v>
      </c>
      <c r="C47" t="s">
        <v>1962</v>
      </c>
      <c r="D47">
        <v>1700</v>
      </c>
      <c r="E47">
        <v>13468</v>
      </c>
      <c r="F47" t="s">
        <v>20</v>
      </c>
      <c r="G47">
        <v>245</v>
      </c>
      <c r="H47" t="s">
        <v>21</v>
      </c>
      <c r="I47" t="s">
        <v>22</v>
      </c>
      <c r="J47">
        <v>1497502800</v>
      </c>
      <c r="K47">
        <v>1497675600</v>
      </c>
      <c r="L47" t="b">
        <v>0</v>
      </c>
      <c r="M47" t="b">
        <v>0</v>
      </c>
      <c r="N47" t="s">
        <v>33</v>
      </c>
      <c r="O47">
        <v>792.23529411764707</v>
      </c>
      <c r="P47">
        <v>54.971428571428568</v>
      </c>
      <c r="Q47" t="s">
        <v>2036</v>
      </c>
      <c r="R47" t="s">
        <v>2037</v>
      </c>
    </row>
    <row r="48" spans="1:18" x14ac:dyDescent="0.2">
      <c r="A48">
        <v>46</v>
      </c>
      <c r="B48" t="s">
        <v>138</v>
      </c>
      <c r="C48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>
        <v>114.78378378378378</v>
      </c>
      <c r="P48">
        <v>46.163043478260867</v>
      </c>
      <c r="Q48" t="s">
        <v>2032</v>
      </c>
      <c r="R48" t="s">
        <v>2033</v>
      </c>
    </row>
    <row r="49" spans="1:18" x14ac:dyDescent="0.2">
      <c r="A49">
        <v>47</v>
      </c>
      <c r="B49" t="s">
        <v>140</v>
      </c>
      <c r="C49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>
        <v>475.26666666666665</v>
      </c>
      <c r="P49">
        <v>47.845637583892618</v>
      </c>
      <c r="Q49" t="s">
        <v>2036</v>
      </c>
      <c r="R49" t="s">
        <v>2037</v>
      </c>
    </row>
    <row r="50" spans="1:18" x14ac:dyDescent="0.2">
      <c r="A50">
        <v>48</v>
      </c>
      <c r="B50" t="s">
        <v>142</v>
      </c>
      <c r="C50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>
        <v>386.97297297297297</v>
      </c>
      <c r="P50">
        <v>53.007815713698065</v>
      </c>
      <c r="Q50" t="s">
        <v>2036</v>
      </c>
      <c r="R50" t="s">
        <v>2037</v>
      </c>
    </row>
    <row r="51" spans="1:18" x14ac:dyDescent="0.2">
      <c r="A51">
        <v>49</v>
      </c>
      <c r="B51" t="s">
        <v>144</v>
      </c>
      <c r="C51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>
        <v>189.625</v>
      </c>
      <c r="P51">
        <v>45.059405940594061</v>
      </c>
      <c r="Q51" t="s">
        <v>2032</v>
      </c>
      <c r="R51" t="s">
        <v>2033</v>
      </c>
    </row>
    <row r="52" spans="1:18" x14ac:dyDescent="0.2">
      <c r="A52">
        <v>965</v>
      </c>
      <c r="B52" t="s">
        <v>1960</v>
      </c>
      <c r="C52" t="s">
        <v>1961</v>
      </c>
      <c r="D52">
        <v>2200</v>
      </c>
      <c r="E52">
        <v>8501</v>
      </c>
      <c r="F52" t="s">
        <v>20</v>
      </c>
      <c r="G52">
        <v>207</v>
      </c>
      <c r="H52" t="s">
        <v>40</v>
      </c>
      <c r="I52" t="s">
        <v>41</v>
      </c>
      <c r="J52">
        <v>1264399200</v>
      </c>
      <c r="K52">
        <v>1267855200</v>
      </c>
      <c r="L52" t="b">
        <v>0</v>
      </c>
      <c r="M52" t="b">
        <v>0</v>
      </c>
      <c r="N52" t="s">
        <v>23</v>
      </c>
      <c r="O52">
        <v>386.40909090909093</v>
      </c>
      <c r="P52">
        <v>41.067632850241544</v>
      </c>
      <c r="Q52" t="s">
        <v>2032</v>
      </c>
      <c r="R52" t="s">
        <v>2033</v>
      </c>
    </row>
    <row r="53" spans="1:18" x14ac:dyDescent="0.2">
      <c r="A53">
        <v>964</v>
      </c>
      <c r="B53" t="s">
        <v>1958</v>
      </c>
      <c r="C53" t="s">
        <v>1959</v>
      </c>
      <c r="D53">
        <v>3700</v>
      </c>
      <c r="E53">
        <v>13164</v>
      </c>
      <c r="F53" t="s">
        <v>20</v>
      </c>
      <c r="G53">
        <v>155</v>
      </c>
      <c r="H53" t="s">
        <v>21</v>
      </c>
      <c r="I53" t="s">
        <v>22</v>
      </c>
      <c r="J53">
        <v>1431320400</v>
      </c>
      <c r="K53">
        <v>1431752400</v>
      </c>
      <c r="L53" t="b">
        <v>0</v>
      </c>
      <c r="M53" t="b">
        <v>0</v>
      </c>
      <c r="N53" t="s">
        <v>33</v>
      </c>
      <c r="O53">
        <v>355.7837837837838</v>
      </c>
      <c r="P53">
        <v>84.92903225806451</v>
      </c>
      <c r="Q53" t="s">
        <v>2036</v>
      </c>
      <c r="R53" t="s">
        <v>2037</v>
      </c>
    </row>
    <row r="54" spans="1:18" x14ac:dyDescent="0.2">
      <c r="A54">
        <v>962</v>
      </c>
      <c r="B54" t="s">
        <v>1954</v>
      </c>
      <c r="C54" t="s">
        <v>1955</v>
      </c>
      <c r="D54">
        <v>3600</v>
      </c>
      <c r="E54">
        <v>10657</v>
      </c>
      <c r="F54" t="s">
        <v>20</v>
      </c>
      <c r="G54">
        <v>266</v>
      </c>
      <c r="H54" t="s">
        <v>21</v>
      </c>
      <c r="I54" t="s">
        <v>22</v>
      </c>
      <c r="J54">
        <v>1384408800</v>
      </c>
      <c r="K54">
        <v>1386223200</v>
      </c>
      <c r="L54" t="b">
        <v>0</v>
      </c>
      <c r="M54" t="b">
        <v>0</v>
      </c>
      <c r="N54" t="s">
        <v>17</v>
      </c>
      <c r="O54">
        <v>296.02777777777777</v>
      </c>
      <c r="P54">
        <v>40.063909774436091</v>
      </c>
      <c r="Q54" t="s">
        <v>2030</v>
      </c>
      <c r="R54" t="s">
        <v>2031</v>
      </c>
    </row>
    <row r="55" spans="1:18" x14ac:dyDescent="0.2">
      <c r="A55">
        <v>53</v>
      </c>
      <c r="B55" t="s">
        <v>153</v>
      </c>
      <c r="C55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>
        <v>140.40909090909091</v>
      </c>
      <c r="P55">
        <v>59.119617224880386</v>
      </c>
      <c r="Q55" t="s">
        <v>2038</v>
      </c>
      <c r="R55" t="s">
        <v>2041</v>
      </c>
    </row>
    <row r="56" spans="1:18" x14ac:dyDescent="0.2">
      <c r="A56">
        <v>961</v>
      </c>
      <c r="B56" t="s">
        <v>1952</v>
      </c>
      <c r="C56" t="s">
        <v>1953</v>
      </c>
      <c r="D56">
        <v>5700</v>
      </c>
      <c r="E56">
        <v>6800</v>
      </c>
      <c r="F56" t="s">
        <v>20</v>
      </c>
      <c r="G56">
        <v>155</v>
      </c>
      <c r="H56" t="s">
        <v>21</v>
      </c>
      <c r="I56" t="s">
        <v>22</v>
      </c>
      <c r="J56">
        <v>1297922400</v>
      </c>
      <c r="K56">
        <v>1298268000</v>
      </c>
      <c r="L56" t="b">
        <v>0</v>
      </c>
      <c r="M56" t="b">
        <v>0</v>
      </c>
      <c r="N56" t="s">
        <v>206</v>
      </c>
      <c r="O56">
        <v>119.29824561403508</v>
      </c>
      <c r="P56">
        <v>43.87096774193548</v>
      </c>
      <c r="Q56" t="s">
        <v>2044</v>
      </c>
      <c r="R56" t="s">
        <v>2056</v>
      </c>
    </row>
    <row r="57" spans="1:18" x14ac:dyDescent="0.2">
      <c r="A57">
        <v>55</v>
      </c>
      <c r="B57" t="s">
        <v>157</v>
      </c>
      <c r="C57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>
        <v>177.96969696969697</v>
      </c>
      <c r="P57">
        <v>89.664122137404576</v>
      </c>
      <c r="Q57" t="s">
        <v>2032</v>
      </c>
      <c r="R57" t="s">
        <v>2055</v>
      </c>
    </row>
    <row r="58" spans="1:18" x14ac:dyDescent="0.2">
      <c r="A58">
        <v>56</v>
      </c>
      <c r="B58" t="s">
        <v>160</v>
      </c>
      <c r="C58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>
        <v>143.66249999999999</v>
      </c>
      <c r="P58">
        <v>70.079268292682926</v>
      </c>
      <c r="Q58" t="s">
        <v>2034</v>
      </c>
      <c r="R58" t="s">
        <v>2043</v>
      </c>
    </row>
    <row r="59" spans="1:18" x14ac:dyDescent="0.2">
      <c r="A59">
        <v>57</v>
      </c>
      <c r="B59" t="s">
        <v>162</v>
      </c>
      <c r="C59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>
        <v>215.27586206896552</v>
      </c>
      <c r="P59">
        <v>31.059701492537314</v>
      </c>
      <c r="Q59" t="s">
        <v>2047</v>
      </c>
      <c r="R59" t="s">
        <v>2048</v>
      </c>
    </row>
    <row r="60" spans="1:18" x14ac:dyDescent="0.2">
      <c r="A60">
        <v>58</v>
      </c>
      <c r="B60" t="s">
        <v>164</v>
      </c>
      <c r="C60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>
        <v>227.11111111111114</v>
      </c>
      <c r="P60">
        <v>29.061611374407583</v>
      </c>
      <c r="Q60" t="s">
        <v>2036</v>
      </c>
      <c r="R60" t="s">
        <v>2037</v>
      </c>
    </row>
    <row r="61" spans="1:18" x14ac:dyDescent="0.2">
      <c r="A61">
        <v>59</v>
      </c>
      <c r="B61" t="s">
        <v>166</v>
      </c>
      <c r="C61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>
        <v>275.07142857142861</v>
      </c>
      <c r="P61">
        <v>30.0859375</v>
      </c>
      <c r="Q61" t="s">
        <v>2036</v>
      </c>
      <c r="R61" t="s">
        <v>2037</v>
      </c>
    </row>
    <row r="62" spans="1:18" x14ac:dyDescent="0.2">
      <c r="A62">
        <v>60</v>
      </c>
      <c r="B62" t="s">
        <v>168</v>
      </c>
      <c r="C62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>
        <v>144.37048832271762</v>
      </c>
      <c r="P62">
        <v>84.998125000000002</v>
      </c>
      <c r="Q62" t="s">
        <v>2036</v>
      </c>
      <c r="R62" t="s">
        <v>2037</v>
      </c>
    </row>
    <row r="63" spans="1:18" x14ac:dyDescent="0.2">
      <c r="A63">
        <v>958</v>
      </c>
      <c r="B63" t="s">
        <v>1946</v>
      </c>
      <c r="C63" t="s">
        <v>1947</v>
      </c>
      <c r="D63">
        <v>1100</v>
      </c>
      <c r="E63">
        <v>8081</v>
      </c>
      <c r="F63" t="s">
        <v>20</v>
      </c>
      <c r="G63">
        <v>112</v>
      </c>
      <c r="H63" t="s">
        <v>21</v>
      </c>
      <c r="I63" t="s">
        <v>22</v>
      </c>
      <c r="J63">
        <v>1277096400</v>
      </c>
      <c r="K63">
        <v>1278997200</v>
      </c>
      <c r="L63" t="b">
        <v>0</v>
      </c>
      <c r="M63" t="b">
        <v>0</v>
      </c>
      <c r="N63" t="s">
        <v>71</v>
      </c>
      <c r="O63">
        <v>734.63636363636363</v>
      </c>
      <c r="P63">
        <v>72.151785714285708</v>
      </c>
      <c r="Q63" t="s">
        <v>2038</v>
      </c>
      <c r="R63" t="s">
        <v>2046</v>
      </c>
    </row>
    <row r="64" spans="1:18" x14ac:dyDescent="0.2">
      <c r="A64">
        <v>62</v>
      </c>
      <c r="B64" t="s">
        <v>172</v>
      </c>
      <c r="C64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>
        <v>722.6</v>
      </c>
      <c r="P64">
        <v>58.040160642570278</v>
      </c>
      <c r="Q64" t="s">
        <v>2034</v>
      </c>
      <c r="R64" t="s">
        <v>2035</v>
      </c>
    </row>
    <row r="65" spans="1:18" x14ac:dyDescent="0.2">
      <c r="A65">
        <v>957</v>
      </c>
      <c r="B65" t="s">
        <v>1944</v>
      </c>
      <c r="C65" t="s">
        <v>1945</v>
      </c>
      <c r="D65">
        <v>9800</v>
      </c>
      <c r="E65">
        <v>12434</v>
      </c>
      <c r="F65" t="s">
        <v>20</v>
      </c>
      <c r="G65">
        <v>131</v>
      </c>
      <c r="H65" t="s">
        <v>21</v>
      </c>
      <c r="I65" t="s">
        <v>22</v>
      </c>
      <c r="J65">
        <v>1329372000</v>
      </c>
      <c r="K65">
        <v>1329631200</v>
      </c>
      <c r="L65" t="b">
        <v>0</v>
      </c>
      <c r="M65" t="b">
        <v>0</v>
      </c>
      <c r="N65" t="s">
        <v>33</v>
      </c>
      <c r="O65">
        <v>126.87755102040816</v>
      </c>
      <c r="P65">
        <v>94.916030534351151</v>
      </c>
      <c r="Q65" t="s">
        <v>2036</v>
      </c>
      <c r="R65" t="s">
        <v>2037</v>
      </c>
    </row>
    <row r="66" spans="1:18" x14ac:dyDescent="0.2">
      <c r="A66">
        <v>955</v>
      </c>
      <c r="B66" t="s">
        <v>1940</v>
      </c>
      <c r="C66" t="s">
        <v>1941</v>
      </c>
      <c r="D66">
        <v>700</v>
      </c>
      <c r="E66">
        <v>7763</v>
      </c>
      <c r="F66" t="s">
        <v>20</v>
      </c>
      <c r="G66">
        <v>80</v>
      </c>
      <c r="H66" t="s">
        <v>21</v>
      </c>
      <c r="I66" t="s">
        <v>22</v>
      </c>
      <c r="J66">
        <v>1353823200</v>
      </c>
      <c r="K66">
        <v>1353996000</v>
      </c>
      <c r="L66" t="b">
        <v>0</v>
      </c>
      <c r="M66" t="b">
        <v>0</v>
      </c>
      <c r="N66" t="s">
        <v>33</v>
      </c>
      <c r="O66">
        <v>1109</v>
      </c>
      <c r="P66">
        <v>97.037499999999994</v>
      </c>
      <c r="Q66" t="s">
        <v>2036</v>
      </c>
      <c r="R66" t="s">
        <v>2037</v>
      </c>
    </row>
    <row r="67" spans="1:18" x14ac:dyDescent="0.2">
      <c r="A67">
        <v>65</v>
      </c>
      <c r="B67" t="s">
        <v>178</v>
      </c>
      <c r="C67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>
        <v>236.14754098360655</v>
      </c>
      <c r="P67">
        <v>61.038135593220339</v>
      </c>
      <c r="Q67" t="s">
        <v>2036</v>
      </c>
      <c r="R67" t="s">
        <v>2037</v>
      </c>
    </row>
    <row r="68" spans="1:18" x14ac:dyDescent="0.2">
      <c r="A68">
        <v>954</v>
      </c>
      <c r="B68" t="s">
        <v>1938</v>
      </c>
      <c r="C68" t="s">
        <v>1939</v>
      </c>
      <c r="D68">
        <v>42600</v>
      </c>
      <c r="E68">
        <v>156384</v>
      </c>
      <c r="F68" t="s">
        <v>20</v>
      </c>
      <c r="G68">
        <v>1548</v>
      </c>
      <c r="H68" t="s">
        <v>26</v>
      </c>
      <c r="I68" t="s">
        <v>27</v>
      </c>
      <c r="J68">
        <v>1348290000</v>
      </c>
      <c r="K68">
        <v>1350363600</v>
      </c>
      <c r="L68" t="b">
        <v>0</v>
      </c>
      <c r="M68" t="b">
        <v>0</v>
      </c>
      <c r="N68" t="s">
        <v>28</v>
      </c>
      <c r="O68">
        <v>367.0985915492958</v>
      </c>
      <c r="P68">
        <v>101.02325581395348</v>
      </c>
      <c r="Q68" t="s">
        <v>2034</v>
      </c>
      <c r="R68" t="s">
        <v>2035</v>
      </c>
    </row>
    <row r="69" spans="1:18" x14ac:dyDescent="0.2">
      <c r="A69">
        <v>67</v>
      </c>
      <c r="B69" t="s">
        <v>182</v>
      </c>
      <c r="C69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>
        <v>162.38567493112947</v>
      </c>
      <c r="P69">
        <v>29.001722017220171</v>
      </c>
      <c r="Q69" t="s">
        <v>2034</v>
      </c>
      <c r="R69" t="s">
        <v>2043</v>
      </c>
    </row>
    <row r="70" spans="1:18" x14ac:dyDescent="0.2">
      <c r="A70">
        <v>68</v>
      </c>
      <c r="B70" t="s">
        <v>184</v>
      </c>
      <c r="C70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>
        <v>254.52631578947367</v>
      </c>
      <c r="P70">
        <v>58.975609756097562</v>
      </c>
      <c r="Q70" t="s">
        <v>2036</v>
      </c>
      <c r="R70" t="s">
        <v>2037</v>
      </c>
    </row>
    <row r="71" spans="1:18" x14ac:dyDescent="0.2">
      <c r="A71">
        <v>951</v>
      </c>
      <c r="B71" t="s">
        <v>1932</v>
      </c>
      <c r="C71" t="s">
        <v>1933</v>
      </c>
      <c r="D71">
        <v>14500</v>
      </c>
      <c r="E71">
        <v>159056</v>
      </c>
      <c r="F71" t="s">
        <v>20</v>
      </c>
      <c r="G71">
        <v>1559</v>
      </c>
      <c r="H71" t="s">
        <v>21</v>
      </c>
      <c r="I71" t="s">
        <v>22</v>
      </c>
      <c r="J71">
        <v>1482732000</v>
      </c>
      <c r="K71">
        <v>1482818400</v>
      </c>
      <c r="L71" t="b">
        <v>0</v>
      </c>
      <c r="M71" t="b">
        <v>1</v>
      </c>
      <c r="N71" t="s">
        <v>23</v>
      </c>
      <c r="O71">
        <v>1096.9379310344827</v>
      </c>
      <c r="P71">
        <v>102.02437459910199</v>
      </c>
      <c r="Q71" t="s">
        <v>2032</v>
      </c>
      <c r="R71" t="s">
        <v>2033</v>
      </c>
    </row>
    <row r="72" spans="1:18" x14ac:dyDescent="0.2">
      <c r="A72">
        <v>70</v>
      </c>
      <c r="B72" t="s">
        <v>188</v>
      </c>
      <c r="C72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>
        <v>123.74140625000001</v>
      </c>
      <c r="P72">
        <v>63.995555555555555</v>
      </c>
      <c r="Q72" t="s">
        <v>2036</v>
      </c>
      <c r="R72" t="s">
        <v>2037</v>
      </c>
    </row>
    <row r="73" spans="1:18" x14ac:dyDescent="0.2">
      <c r="A73">
        <v>71</v>
      </c>
      <c r="B73" t="s">
        <v>190</v>
      </c>
      <c r="C7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>
        <v>108.06666666666666</v>
      </c>
      <c r="P73">
        <v>85.315789473684205</v>
      </c>
      <c r="Q73" t="s">
        <v>2036</v>
      </c>
      <c r="R73" t="s">
        <v>2037</v>
      </c>
    </row>
    <row r="74" spans="1:18" x14ac:dyDescent="0.2">
      <c r="A74">
        <v>72</v>
      </c>
      <c r="B74" t="s">
        <v>192</v>
      </c>
      <c r="C74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>
        <v>670.33333333333326</v>
      </c>
      <c r="P74">
        <v>74.481481481481481</v>
      </c>
      <c r="Q74" t="s">
        <v>2038</v>
      </c>
      <c r="R74" t="s">
        <v>2046</v>
      </c>
    </row>
    <row r="75" spans="1:18" x14ac:dyDescent="0.2">
      <c r="A75">
        <v>73</v>
      </c>
      <c r="B75" t="s">
        <v>194</v>
      </c>
      <c r="C75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>
        <v>660.92857142857144</v>
      </c>
      <c r="P75">
        <v>105.14772727272727</v>
      </c>
      <c r="Q75" t="s">
        <v>2032</v>
      </c>
      <c r="R75" t="s">
        <v>2055</v>
      </c>
    </row>
    <row r="76" spans="1:18" x14ac:dyDescent="0.2">
      <c r="A76">
        <v>74</v>
      </c>
      <c r="B76" t="s">
        <v>196</v>
      </c>
      <c r="C76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>
        <v>122.46153846153847</v>
      </c>
      <c r="P76">
        <v>56.188235294117646</v>
      </c>
      <c r="Q76" t="s">
        <v>2032</v>
      </c>
      <c r="R76" t="s">
        <v>2054</v>
      </c>
    </row>
    <row r="77" spans="1:18" x14ac:dyDescent="0.2">
      <c r="A77">
        <v>75</v>
      </c>
      <c r="B77" t="s">
        <v>198</v>
      </c>
      <c r="C77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>
        <v>150.57731958762886</v>
      </c>
      <c r="P77">
        <v>85.917647058823533</v>
      </c>
      <c r="Q77" t="s">
        <v>2051</v>
      </c>
      <c r="R77" t="s">
        <v>2052</v>
      </c>
    </row>
    <row r="78" spans="1:18" x14ac:dyDescent="0.2">
      <c r="A78">
        <v>949</v>
      </c>
      <c r="B78" t="s">
        <v>1928</v>
      </c>
      <c r="C78" t="s">
        <v>1929</v>
      </c>
      <c r="D78">
        <v>5900</v>
      </c>
      <c r="E78">
        <v>9520</v>
      </c>
      <c r="F78" t="s">
        <v>20</v>
      </c>
      <c r="G78">
        <v>203</v>
      </c>
      <c r="H78" t="s">
        <v>21</v>
      </c>
      <c r="I78" t="s">
        <v>22</v>
      </c>
      <c r="J78">
        <v>1429333200</v>
      </c>
      <c r="K78">
        <v>1430974800</v>
      </c>
      <c r="L78" t="b">
        <v>0</v>
      </c>
      <c r="M78" t="b">
        <v>0</v>
      </c>
      <c r="N78" t="s">
        <v>28</v>
      </c>
      <c r="O78">
        <v>161.35593220338984</v>
      </c>
      <c r="P78">
        <v>46.896551724137929</v>
      </c>
      <c r="Q78" t="s">
        <v>2034</v>
      </c>
      <c r="R78" t="s">
        <v>2035</v>
      </c>
    </row>
    <row r="79" spans="1:18" x14ac:dyDescent="0.2">
      <c r="A79">
        <v>943</v>
      </c>
      <c r="B79" t="s">
        <v>1916</v>
      </c>
      <c r="C79" t="s">
        <v>1917</v>
      </c>
      <c r="D79">
        <v>7500</v>
      </c>
      <c r="E79">
        <v>11969</v>
      </c>
      <c r="F79" t="s">
        <v>20</v>
      </c>
      <c r="G79">
        <v>114</v>
      </c>
      <c r="H79" t="s">
        <v>21</v>
      </c>
      <c r="I79" t="s">
        <v>22</v>
      </c>
      <c r="J79">
        <v>1411534800</v>
      </c>
      <c r="K79">
        <v>1414558800</v>
      </c>
      <c r="L79" t="b">
        <v>0</v>
      </c>
      <c r="M79" t="b">
        <v>0</v>
      </c>
      <c r="N79" t="s">
        <v>17</v>
      </c>
      <c r="O79">
        <v>159.58666666666667</v>
      </c>
      <c r="P79">
        <v>104.99122807017544</v>
      </c>
      <c r="Q79" t="s">
        <v>2030</v>
      </c>
      <c r="R79" t="s">
        <v>2031</v>
      </c>
    </row>
    <row r="80" spans="1:18" x14ac:dyDescent="0.2">
      <c r="A80">
        <v>78</v>
      </c>
      <c r="B80" t="s">
        <v>204</v>
      </c>
      <c r="C80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>
        <v>300.8</v>
      </c>
      <c r="P80">
        <v>41.018181818181816</v>
      </c>
      <c r="Q80" t="s">
        <v>2044</v>
      </c>
      <c r="R80" t="s">
        <v>2056</v>
      </c>
    </row>
    <row r="81" spans="1:18" x14ac:dyDescent="0.2">
      <c r="A81">
        <v>938</v>
      </c>
      <c r="B81" t="s">
        <v>1907</v>
      </c>
      <c r="C81" t="s">
        <v>1908</v>
      </c>
      <c r="D81">
        <v>9200</v>
      </c>
      <c r="E81">
        <v>10093</v>
      </c>
      <c r="F81" t="s">
        <v>20</v>
      </c>
      <c r="G81">
        <v>96</v>
      </c>
      <c r="H81" t="s">
        <v>21</v>
      </c>
      <c r="I81" t="s">
        <v>22</v>
      </c>
      <c r="J81">
        <v>1528779600</v>
      </c>
      <c r="K81">
        <v>1531890000</v>
      </c>
      <c r="L81" t="b">
        <v>0</v>
      </c>
      <c r="M81" t="b">
        <v>1</v>
      </c>
      <c r="N81" t="s">
        <v>119</v>
      </c>
      <c r="O81">
        <v>109.70652173913042</v>
      </c>
      <c r="P81">
        <v>105.13541666666667</v>
      </c>
      <c r="Q81" t="s">
        <v>2044</v>
      </c>
      <c r="R81" t="s">
        <v>2050</v>
      </c>
    </row>
    <row r="82" spans="1:18" x14ac:dyDescent="0.2">
      <c r="A82">
        <v>80</v>
      </c>
      <c r="B82" t="s">
        <v>209</v>
      </c>
      <c r="C82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>
        <v>637.4545454545455</v>
      </c>
      <c r="P82">
        <v>55.212598425196852</v>
      </c>
      <c r="Q82" t="s">
        <v>2047</v>
      </c>
      <c r="R82" t="s">
        <v>2048</v>
      </c>
    </row>
    <row r="83" spans="1:18" x14ac:dyDescent="0.2">
      <c r="A83">
        <v>81</v>
      </c>
      <c r="B83" t="s">
        <v>211</v>
      </c>
      <c r="C8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>
        <v>225.33928571428569</v>
      </c>
      <c r="P83">
        <v>92.109489051094897</v>
      </c>
      <c r="Q83" t="s">
        <v>2032</v>
      </c>
      <c r="R83" t="s">
        <v>2033</v>
      </c>
    </row>
    <row r="84" spans="1:18" x14ac:dyDescent="0.2">
      <c r="A84">
        <v>82</v>
      </c>
      <c r="B84" t="s">
        <v>213</v>
      </c>
      <c r="C84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>
        <v>1497.3000000000002</v>
      </c>
      <c r="P84">
        <v>83.183333333333337</v>
      </c>
      <c r="Q84" t="s">
        <v>2047</v>
      </c>
      <c r="R84" t="s">
        <v>2048</v>
      </c>
    </row>
    <row r="85" spans="1:18" x14ac:dyDescent="0.2">
      <c r="A85">
        <v>935</v>
      </c>
      <c r="B85" t="s">
        <v>1902</v>
      </c>
      <c r="C85" t="s">
        <v>1903</v>
      </c>
      <c r="D85">
        <v>6100</v>
      </c>
      <c r="E85">
        <v>10012</v>
      </c>
      <c r="F85" t="s">
        <v>20</v>
      </c>
      <c r="G85">
        <v>132</v>
      </c>
      <c r="H85" t="s">
        <v>21</v>
      </c>
      <c r="I85" t="s">
        <v>22</v>
      </c>
      <c r="J85">
        <v>1437714000</v>
      </c>
      <c r="K85">
        <v>1438318800</v>
      </c>
      <c r="L85" t="b">
        <v>0</v>
      </c>
      <c r="M85" t="b">
        <v>0</v>
      </c>
      <c r="N85" t="s">
        <v>33</v>
      </c>
      <c r="O85">
        <v>164.13114754098362</v>
      </c>
      <c r="P85">
        <v>75.848484848484844</v>
      </c>
      <c r="Q85" t="s">
        <v>2036</v>
      </c>
      <c r="R85" t="s">
        <v>2037</v>
      </c>
    </row>
    <row r="86" spans="1:18" x14ac:dyDescent="0.2">
      <c r="A86">
        <v>84</v>
      </c>
      <c r="B86" t="s">
        <v>217</v>
      </c>
      <c r="C86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>
        <v>132.36942675159236</v>
      </c>
      <c r="P86">
        <v>111.1336898395722</v>
      </c>
      <c r="Q86" t="s">
        <v>2034</v>
      </c>
      <c r="R86" t="s">
        <v>2043</v>
      </c>
    </row>
    <row r="87" spans="1:18" x14ac:dyDescent="0.2">
      <c r="A87">
        <v>85</v>
      </c>
      <c r="B87" t="s">
        <v>219</v>
      </c>
      <c r="C87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>
        <v>131.22448979591837</v>
      </c>
      <c r="P87">
        <v>90.563380281690144</v>
      </c>
      <c r="Q87" t="s">
        <v>2032</v>
      </c>
      <c r="R87" t="s">
        <v>2042</v>
      </c>
    </row>
    <row r="88" spans="1:18" x14ac:dyDescent="0.2">
      <c r="A88">
        <v>86</v>
      </c>
      <c r="B88" t="s">
        <v>221</v>
      </c>
      <c r="C88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>
        <v>167.63513513513513</v>
      </c>
      <c r="P88">
        <v>61.108374384236456</v>
      </c>
      <c r="Q88" t="s">
        <v>2036</v>
      </c>
      <c r="R88" t="s">
        <v>2037</v>
      </c>
    </row>
    <row r="89" spans="1:18" x14ac:dyDescent="0.2">
      <c r="A89">
        <v>934</v>
      </c>
      <c r="B89" t="s">
        <v>1900</v>
      </c>
      <c r="C89" t="s">
        <v>1901</v>
      </c>
      <c r="D89">
        <v>6200</v>
      </c>
      <c r="E89">
        <v>11280</v>
      </c>
      <c r="F89" t="s">
        <v>20</v>
      </c>
      <c r="G89">
        <v>105</v>
      </c>
      <c r="H89" t="s">
        <v>21</v>
      </c>
      <c r="I89" t="s">
        <v>22</v>
      </c>
      <c r="J89">
        <v>1456120800</v>
      </c>
      <c r="K89">
        <v>1456639200</v>
      </c>
      <c r="L89" t="b">
        <v>0</v>
      </c>
      <c r="M89" t="b">
        <v>0</v>
      </c>
      <c r="N89" t="s">
        <v>33</v>
      </c>
      <c r="O89">
        <v>181.93548387096774</v>
      </c>
      <c r="P89">
        <v>107.42857142857143</v>
      </c>
      <c r="Q89" t="s">
        <v>2036</v>
      </c>
      <c r="R89" t="s">
        <v>2037</v>
      </c>
    </row>
    <row r="90" spans="1:18" x14ac:dyDescent="0.2">
      <c r="A90">
        <v>88</v>
      </c>
      <c r="B90" t="s">
        <v>225</v>
      </c>
      <c r="C90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>
        <v>260.75</v>
      </c>
      <c r="P90">
        <v>110.76106194690266</v>
      </c>
      <c r="Q90" t="s">
        <v>2044</v>
      </c>
      <c r="R90" t="s">
        <v>2056</v>
      </c>
    </row>
    <row r="91" spans="1:18" x14ac:dyDescent="0.2">
      <c r="A91">
        <v>89</v>
      </c>
      <c r="B91" t="s">
        <v>227</v>
      </c>
      <c r="C91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>
        <v>252.58823529411765</v>
      </c>
      <c r="P91">
        <v>89.458333333333329</v>
      </c>
      <c r="Q91" t="s">
        <v>2036</v>
      </c>
      <c r="R91" t="s">
        <v>2037</v>
      </c>
    </row>
    <row r="92" spans="1:18" x14ac:dyDescent="0.2">
      <c r="A92">
        <v>933</v>
      </c>
      <c r="B92" t="s">
        <v>1898</v>
      </c>
      <c r="C92" t="s">
        <v>1899</v>
      </c>
      <c r="D92">
        <v>73000</v>
      </c>
      <c r="E92">
        <v>175015</v>
      </c>
      <c r="F92" t="s">
        <v>20</v>
      </c>
      <c r="G92">
        <v>1902</v>
      </c>
      <c r="H92" t="s">
        <v>21</v>
      </c>
      <c r="I92" t="s">
        <v>22</v>
      </c>
      <c r="J92">
        <v>1365397200</v>
      </c>
      <c r="K92">
        <v>1366520400</v>
      </c>
      <c r="L92" t="b">
        <v>0</v>
      </c>
      <c r="M92" t="b">
        <v>0</v>
      </c>
      <c r="N92" t="s">
        <v>33</v>
      </c>
      <c r="O92">
        <v>239.74657534246577</v>
      </c>
      <c r="P92">
        <v>92.016298633017882</v>
      </c>
      <c r="Q92" t="s">
        <v>2036</v>
      </c>
      <c r="R92" t="s">
        <v>2037</v>
      </c>
    </row>
    <row r="93" spans="1:18" x14ac:dyDescent="0.2">
      <c r="A93">
        <v>932</v>
      </c>
      <c r="B93" t="s">
        <v>1896</v>
      </c>
      <c r="C93" t="s">
        <v>1897</v>
      </c>
      <c r="D93">
        <v>2300</v>
      </c>
      <c r="E93">
        <v>4883</v>
      </c>
      <c r="F93" t="s">
        <v>20</v>
      </c>
      <c r="G93">
        <v>144</v>
      </c>
      <c r="H93" t="s">
        <v>21</v>
      </c>
      <c r="I93" t="s">
        <v>22</v>
      </c>
      <c r="J93">
        <v>1394514000</v>
      </c>
      <c r="K93">
        <v>1394773200</v>
      </c>
      <c r="L93" t="b">
        <v>0</v>
      </c>
      <c r="M93" t="b">
        <v>0</v>
      </c>
      <c r="N93" t="s">
        <v>23</v>
      </c>
      <c r="O93">
        <v>212.30434782608697</v>
      </c>
      <c r="P93">
        <v>33.909722222222221</v>
      </c>
      <c r="Q93" t="s">
        <v>2032</v>
      </c>
      <c r="R93" t="s">
        <v>2033</v>
      </c>
    </row>
    <row r="94" spans="1:18" x14ac:dyDescent="0.2">
      <c r="A94">
        <v>92</v>
      </c>
      <c r="B94" t="s">
        <v>233</v>
      </c>
      <c r="C94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>
        <v>258.875</v>
      </c>
      <c r="P94">
        <v>103.96586345381526</v>
      </c>
      <c r="Q94" t="s">
        <v>2047</v>
      </c>
      <c r="R94" t="s">
        <v>2048</v>
      </c>
    </row>
    <row r="95" spans="1:18" x14ac:dyDescent="0.2">
      <c r="A95">
        <v>930</v>
      </c>
      <c r="B95" t="s">
        <v>1892</v>
      </c>
      <c r="C95" t="s">
        <v>1893</v>
      </c>
      <c r="D95">
        <v>3500</v>
      </c>
      <c r="E95">
        <v>3930</v>
      </c>
      <c r="F95" t="s">
        <v>20</v>
      </c>
      <c r="G95">
        <v>85</v>
      </c>
      <c r="H95" t="s">
        <v>21</v>
      </c>
      <c r="I95" t="s">
        <v>22</v>
      </c>
      <c r="J95">
        <v>1424844000</v>
      </c>
      <c r="K95">
        <v>1425448800</v>
      </c>
      <c r="L95" t="b">
        <v>0</v>
      </c>
      <c r="M95" t="b">
        <v>1</v>
      </c>
      <c r="N95" t="s">
        <v>33</v>
      </c>
      <c r="O95">
        <v>112.28571428571428</v>
      </c>
      <c r="P95">
        <v>46.235294117647058</v>
      </c>
      <c r="Q95" t="s">
        <v>2036</v>
      </c>
      <c r="R95" t="s">
        <v>2037</v>
      </c>
    </row>
    <row r="96" spans="1:18" x14ac:dyDescent="0.2">
      <c r="A96">
        <v>94</v>
      </c>
      <c r="B96" t="s">
        <v>237</v>
      </c>
      <c r="C96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>
        <v>303.68965517241378</v>
      </c>
      <c r="P96">
        <v>48.927777777777777</v>
      </c>
      <c r="Q96" t="s">
        <v>2034</v>
      </c>
      <c r="R96" t="s">
        <v>2035</v>
      </c>
    </row>
    <row r="97" spans="1:18" x14ac:dyDescent="0.2">
      <c r="A97">
        <v>95</v>
      </c>
      <c r="B97" t="s">
        <v>239</v>
      </c>
      <c r="C97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>
        <v>112.99999999999999</v>
      </c>
      <c r="P97">
        <v>37.666666666666664</v>
      </c>
      <c r="Q97" t="s">
        <v>2038</v>
      </c>
      <c r="R97" t="s">
        <v>2039</v>
      </c>
    </row>
    <row r="98" spans="1:18" x14ac:dyDescent="0.2">
      <c r="A98">
        <v>96</v>
      </c>
      <c r="B98" t="s">
        <v>241</v>
      </c>
      <c r="C98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>
        <v>217.37876614060258</v>
      </c>
      <c r="P98">
        <v>64.999141999141997</v>
      </c>
      <c r="Q98" t="s">
        <v>2036</v>
      </c>
      <c r="R98" t="s">
        <v>2037</v>
      </c>
    </row>
    <row r="99" spans="1:18" x14ac:dyDescent="0.2">
      <c r="A99">
        <v>97</v>
      </c>
      <c r="B99" t="s">
        <v>243</v>
      </c>
      <c r="C99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>
        <v>926.69230769230762</v>
      </c>
      <c r="P99">
        <v>106.61061946902655</v>
      </c>
      <c r="Q99" t="s">
        <v>2030</v>
      </c>
      <c r="R99" t="s">
        <v>2031</v>
      </c>
    </row>
    <row r="100" spans="1:18" x14ac:dyDescent="0.2">
      <c r="A100">
        <v>929</v>
      </c>
      <c r="B100" t="s">
        <v>1890</v>
      </c>
      <c r="C100" t="s">
        <v>1891</v>
      </c>
      <c r="D100">
        <v>5500</v>
      </c>
      <c r="E100">
        <v>11952</v>
      </c>
      <c r="F100" t="s">
        <v>20</v>
      </c>
      <c r="G100">
        <v>184</v>
      </c>
      <c r="H100" t="s">
        <v>40</v>
      </c>
      <c r="I100" t="s">
        <v>41</v>
      </c>
      <c r="J100">
        <v>1493787600</v>
      </c>
      <c r="K100">
        <v>1494997200</v>
      </c>
      <c r="L100" t="b">
        <v>0</v>
      </c>
      <c r="M100" t="b">
        <v>0</v>
      </c>
      <c r="N100" t="s">
        <v>33</v>
      </c>
      <c r="O100">
        <v>217.30909090909088</v>
      </c>
      <c r="P100">
        <v>64.956521739130437</v>
      </c>
      <c r="Q100" t="s">
        <v>2036</v>
      </c>
      <c r="R100" t="s">
        <v>2037</v>
      </c>
    </row>
    <row r="101" spans="1:18" x14ac:dyDescent="0.2">
      <c r="A101">
        <v>99</v>
      </c>
      <c r="B101" t="s">
        <v>247</v>
      </c>
      <c r="C101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>
        <v>196.7236842105263</v>
      </c>
      <c r="P101">
        <v>91.16463414634147</v>
      </c>
      <c r="Q101" t="s">
        <v>2036</v>
      </c>
      <c r="R101" t="s">
        <v>2037</v>
      </c>
    </row>
    <row r="102" spans="1:18" x14ac:dyDescent="0.2">
      <c r="A102">
        <v>928</v>
      </c>
      <c r="B102" t="s">
        <v>1888</v>
      </c>
      <c r="C102" t="s">
        <v>1889</v>
      </c>
      <c r="D102">
        <v>167400</v>
      </c>
      <c r="E102">
        <v>196386</v>
      </c>
      <c r="F102" t="s">
        <v>20</v>
      </c>
      <c r="G102">
        <v>3777</v>
      </c>
      <c r="H102" t="s">
        <v>107</v>
      </c>
      <c r="I102" t="s">
        <v>108</v>
      </c>
      <c r="J102">
        <v>1388296800</v>
      </c>
      <c r="K102">
        <v>1389074400</v>
      </c>
      <c r="L102" t="b">
        <v>0</v>
      </c>
      <c r="M102" t="b">
        <v>0</v>
      </c>
      <c r="N102" t="s">
        <v>28</v>
      </c>
      <c r="O102">
        <v>117.31541218637993</v>
      </c>
      <c r="P102">
        <v>51.995234312946785</v>
      </c>
      <c r="Q102" t="s">
        <v>2034</v>
      </c>
      <c r="R102" t="s">
        <v>2035</v>
      </c>
    </row>
    <row r="103" spans="1:18" x14ac:dyDescent="0.2">
      <c r="A103">
        <v>101</v>
      </c>
      <c r="B103" t="s">
        <v>251</v>
      </c>
      <c r="C10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>
        <v>1021.4444444444445</v>
      </c>
      <c r="P103">
        <v>56.054878048780488</v>
      </c>
      <c r="Q103" t="s">
        <v>2032</v>
      </c>
      <c r="R103" t="s">
        <v>2040</v>
      </c>
    </row>
    <row r="104" spans="1:18" x14ac:dyDescent="0.2">
      <c r="A104">
        <v>102</v>
      </c>
      <c r="B104" t="s">
        <v>253</v>
      </c>
      <c r="C104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>
        <v>281.67567567567568</v>
      </c>
      <c r="P104">
        <v>31.017857142857142</v>
      </c>
      <c r="Q104" t="s">
        <v>2034</v>
      </c>
      <c r="R104" t="s">
        <v>2043</v>
      </c>
    </row>
    <row r="105" spans="1:18" x14ac:dyDescent="0.2">
      <c r="A105">
        <v>925</v>
      </c>
      <c r="B105" t="s">
        <v>1882</v>
      </c>
      <c r="C105" t="s">
        <v>1883</v>
      </c>
      <c r="D105">
        <v>3000</v>
      </c>
      <c r="E105">
        <v>6722</v>
      </c>
      <c r="F105" t="s">
        <v>20</v>
      </c>
      <c r="G105">
        <v>65</v>
      </c>
      <c r="H105" t="s">
        <v>21</v>
      </c>
      <c r="I105" t="s">
        <v>22</v>
      </c>
      <c r="J105">
        <v>1506056400</v>
      </c>
      <c r="K105">
        <v>1507093200</v>
      </c>
      <c r="L105" t="b">
        <v>0</v>
      </c>
      <c r="M105" t="b">
        <v>0</v>
      </c>
      <c r="N105" t="s">
        <v>33</v>
      </c>
      <c r="O105">
        <v>224.06666666666669</v>
      </c>
      <c r="P105">
        <v>103.41538461538461</v>
      </c>
      <c r="Q105" t="s">
        <v>2036</v>
      </c>
      <c r="R105" t="s">
        <v>2037</v>
      </c>
    </row>
    <row r="106" spans="1:18" x14ac:dyDescent="0.2">
      <c r="A106">
        <v>104</v>
      </c>
      <c r="B106" t="s">
        <v>257</v>
      </c>
      <c r="C106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>
        <v>143.14010067114094</v>
      </c>
      <c r="P106">
        <v>89.005216484089729</v>
      </c>
      <c r="Q106" t="s">
        <v>2032</v>
      </c>
      <c r="R106" t="s">
        <v>2042</v>
      </c>
    </row>
    <row r="107" spans="1:18" x14ac:dyDescent="0.2">
      <c r="A107">
        <v>105</v>
      </c>
      <c r="B107" t="s">
        <v>259</v>
      </c>
      <c r="C107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>
        <v>144.54411764705884</v>
      </c>
      <c r="P107">
        <v>103.46315789473684</v>
      </c>
      <c r="Q107" t="s">
        <v>2034</v>
      </c>
      <c r="R107" t="s">
        <v>2035</v>
      </c>
    </row>
    <row r="108" spans="1:18" x14ac:dyDescent="0.2">
      <c r="A108">
        <v>106</v>
      </c>
      <c r="B108" t="s">
        <v>261</v>
      </c>
      <c r="C108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>
        <v>359.12820512820514</v>
      </c>
      <c r="P108">
        <v>95.278911564625844</v>
      </c>
      <c r="Q108" t="s">
        <v>2036</v>
      </c>
      <c r="R108" t="s">
        <v>2037</v>
      </c>
    </row>
    <row r="109" spans="1:18" x14ac:dyDescent="0.2">
      <c r="A109">
        <v>107</v>
      </c>
      <c r="B109" t="s">
        <v>263</v>
      </c>
      <c r="C109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>
        <v>186.48571428571427</v>
      </c>
      <c r="P109">
        <v>75.895348837209298</v>
      </c>
      <c r="Q109" t="s">
        <v>2036</v>
      </c>
      <c r="R109" t="s">
        <v>2037</v>
      </c>
    </row>
    <row r="110" spans="1:18" x14ac:dyDescent="0.2">
      <c r="A110">
        <v>108</v>
      </c>
      <c r="B110" t="s">
        <v>265</v>
      </c>
      <c r="C110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>
        <v>595.26666666666665</v>
      </c>
      <c r="P110">
        <v>107.57831325301204</v>
      </c>
      <c r="Q110" t="s">
        <v>2038</v>
      </c>
      <c r="R110" t="s">
        <v>2039</v>
      </c>
    </row>
    <row r="111" spans="1:18" x14ac:dyDescent="0.2">
      <c r="A111">
        <v>924</v>
      </c>
      <c r="B111" t="s">
        <v>1880</v>
      </c>
      <c r="C111" t="s">
        <v>1881</v>
      </c>
      <c r="D111">
        <v>39400</v>
      </c>
      <c r="E111">
        <v>192292</v>
      </c>
      <c r="F111" t="s">
        <v>20</v>
      </c>
      <c r="G111">
        <v>2289</v>
      </c>
      <c r="H111" t="s">
        <v>107</v>
      </c>
      <c r="I111" t="s">
        <v>108</v>
      </c>
      <c r="J111">
        <v>1572498000</v>
      </c>
      <c r="K111">
        <v>1573452000</v>
      </c>
      <c r="L111" t="b">
        <v>0</v>
      </c>
      <c r="M111" t="b">
        <v>0</v>
      </c>
      <c r="N111" t="s">
        <v>33</v>
      </c>
      <c r="O111">
        <v>488.05076142131981</v>
      </c>
      <c r="P111">
        <v>84.006989951944078</v>
      </c>
      <c r="Q111" t="s">
        <v>2036</v>
      </c>
      <c r="R111" t="s">
        <v>2037</v>
      </c>
    </row>
    <row r="112" spans="1:18" x14ac:dyDescent="0.2">
      <c r="A112">
        <v>923</v>
      </c>
      <c r="B112" t="s">
        <v>1878</v>
      </c>
      <c r="C112" t="s">
        <v>1879</v>
      </c>
      <c r="D112">
        <v>1700</v>
      </c>
      <c r="E112">
        <v>4044</v>
      </c>
      <c r="F112" t="s">
        <v>20</v>
      </c>
      <c r="G112">
        <v>40</v>
      </c>
      <c r="H112" t="s">
        <v>21</v>
      </c>
      <c r="I112" t="s">
        <v>22</v>
      </c>
      <c r="J112">
        <v>1279083600</v>
      </c>
      <c r="K112">
        <v>1279170000</v>
      </c>
      <c r="L112" t="b">
        <v>0</v>
      </c>
      <c r="M112" t="b">
        <v>0</v>
      </c>
      <c r="N112" t="s">
        <v>33</v>
      </c>
      <c r="O112">
        <v>237.88235294117646</v>
      </c>
      <c r="P112">
        <v>101.1</v>
      </c>
      <c r="Q112" t="s">
        <v>2036</v>
      </c>
      <c r="R112" t="s">
        <v>2037</v>
      </c>
    </row>
    <row r="113" spans="1:18" x14ac:dyDescent="0.2">
      <c r="A113">
        <v>111</v>
      </c>
      <c r="B113" t="s">
        <v>272</v>
      </c>
      <c r="C11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>
        <v>119.95602605863192</v>
      </c>
      <c r="P113">
        <v>108.95414201183432</v>
      </c>
      <c r="Q113" t="s">
        <v>2044</v>
      </c>
      <c r="R113" t="s">
        <v>2053</v>
      </c>
    </row>
    <row r="114" spans="1:18" x14ac:dyDescent="0.2">
      <c r="A114">
        <v>112</v>
      </c>
      <c r="B114" t="s">
        <v>274</v>
      </c>
      <c r="C114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>
        <v>268.82978723404256</v>
      </c>
      <c r="P114">
        <v>35</v>
      </c>
      <c r="Q114" t="s">
        <v>2034</v>
      </c>
      <c r="R114" t="s">
        <v>2035</v>
      </c>
    </row>
    <row r="115" spans="1:18" x14ac:dyDescent="0.2">
      <c r="A115">
        <v>113</v>
      </c>
      <c r="B115" t="s">
        <v>276</v>
      </c>
      <c r="C115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>
        <v>376.87878787878788</v>
      </c>
      <c r="P115">
        <v>94.938931297709928</v>
      </c>
      <c r="Q115" t="s">
        <v>2030</v>
      </c>
      <c r="R115" t="s">
        <v>2031</v>
      </c>
    </row>
    <row r="116" spans="1:18" x14ac:dyDescent="0.2">
      <c r="A116">
        <v>114</v>
      </c>
      <c r="B116" t="s">
        <v>278</v>
      </c>
      <c r="C116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>
        <v>727.15789473684208</v>
      </c>
      <c r="P116">
        <v>109.65079365079364</v>
      </c>
      <c r="Q116" t="s">
        <v>2034</v>
      </c>
      <c r="R116" t="s">
        <v>2043</v>
      </c>
    </row>
    <row r="117" spans="1:18" x14ac:dyDescent="0.2">
      <c r="A117">
        <v>922</v>
      </c>
      <c r="B117" t="s">
        <v>1876</v>
      </c>
      <c r="C117" t="s">
        <v>1877</v>
      </c>
      <c r="D117">
        <v>51400</v>
      </c>
      <c r="E117">
        <v>90440</v>
      </c>
      <c r="F117" t="s">
        <v>20</v>
      </c>
      <c r="G117">
        <v>2261</v>
      </c>
      <c r="H117" t="s">
        <v>21</v>
      </c>
      <c r="I117" t="s">
        <v>22</v>
      </c>
      <c r="J117">
        <v>1544335200</v>
      </c>
      <c r="K117">
        <v>1545112800</v>
      </c>
      <c r="L117" t="b">
        <v>0</v>
      </c>
      <c r="M117" t="b">
        <v>1</v>
      </c>
      <c r="N117" t="s">
        <v>319</v>
      </c>
      <c r="O117">
        <v>175.95330739299609</v>
      </c>
      <c r="P117">
        <v>40</v>
      </c>
      <c r="Q117" t="s">
        <v>2032</v>
      </c>
      <c r="R117" t="s">
        <v>2059</v>
      </c>
    </row>
    <row r="118" spans="1:18" x14ac:dyDescent="0.2">
      <c r="A118">
        <v>920</v>
      </c>
      <c r="B118" t="s">
        <v>1872</v>
      </c>
      <c r="C118" t="s">
        <v>1873</v>
      </c>
      <c r="D118">
        <v>5300</v>
      </c>
      <c r="E118">
        <v>9676</v>
      </c>
      <c r="F118" t="s">
        <v>20</v>
      </c>
      <c r="G118">
        <v>255</v>
      </c>
      <c r="H118" t="s">
        <v>21</v>
      </c>
      <c r="I118" t="s">
        <v>22</v>
      </c>
      <c r="J118">
        <v>1549519200</v>
      </c>
      <c r="K118">
        <v>1551247200</v>
      </c>
      <c r="L118" t="b">
        <v>1</v>
      </c>
      <c r="M118" t="b">
        <v>0</v>
      </c>
      <c r="N118" t="s">
        <v>71</v>
      </c>
      <c r="O118">
        <v>182.56603773584905</v>
      </c>
      <c r="P118">
        <v>37.945098039215686</v>
      </c>
      <c r="Q118" t="s">
        <v>2038</v>
      </c>
      <c r="R118" t="s">
        <v>2046</v>
      </c>
    </row>
    <row r="119" spans="1:18" x14ac:dyDescent="0.2">
      <c r="A119">
        <v>117</v>
      </c>
      <c r="B119" t="s">
        <v>284</v>
      </c>
      <c r="C119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>
        <v>173.9387755102041</v>
      </c>
      <c r="P119">
        <v>30.992727272727272</v>
      </c>
      <c r="Q119" t="s">
        <v>2038</v>
      </c>
      <c r="R119" t="s">
        <v>2057</v>
      </c>
    </row>
    <row r="120" spans="1:18" x14ac:dyDescent="0.2">
      <c r="A120">
        <v>118</v>
      </c>
      <c r="B120" t="s">
        <v>286</v>
      </c>
      <c r="C120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>
        <v>117.61111111111111</v>
      </c>
      <c r="P120">
        <v>94.791044776119406</v>
      </c>
      <c r="Q120" t="s">
        <v>2051</v>
      </c>
      <c r="R120" t="s">
        <v>2052</v>
      </c>
    </row>
    <row r="121" spans="1:18" x14ac:dyDescent="0.2">
      <c r="A121">
        <v>119</v>
      </c>
      <c r="B121" t="s">
        <v>288</v>
      </c>
      <c r="C121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>
        <v>214.96</v>
      </c>
      <c r="P121">
        <v>69.79220779220779</v>
      </c>
      <c r="Q121" t="s">
        <v>2038</v>
      </c>
      <c r="R121" t="s">
        <v>2039</v>
      </c>
    </row>
    <row r="122" spans="1:18" x14ac:dyDescent="0.2">
      <c r="A122">
        <v>120</v>
      </c>
      <c r="B122" t="s">
        <v>290</v>
      </c>
      <c r="C122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>
        <v>149.49667110519306</v>
      </c>
      <c r="P122">
        <v>63.003367003367003</v>
      </c>
      <c r="Q122" t="s">
        <v>2047</v>
      </c>
      <c r="R122" t="s">
        <v>2058</v>
      </c>
    </row>
    <row r="123" spans="1:18" x14ac:dyDescent="0.2">
      <c r="A123">
        <v>121</v>
      </c>
      <c r="B123" t="s">
        <v>293</v>
      </c>
      <c r="C12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>
        <v>219.33995584988963</v>
      </c>
      <c r="P123">
        <v>110.0343300110742</v>
      </c>
      <c r="Q123" t="s">
        <v>2047</v>
      </c>
      <c r="R123" t="s">
        <v>2048</v>
      </c>
    </row>
    <row r="124" spans="1:18" x14ac:dyDescent="0.2">
      <c r="A124">
        <v>918</v>
      </c>
      <c r="B124" t="s">
        <v>1868</v>
      </c>
      <c r="C124" t="s">
        <v>1869</v>
      </c>
      <c r="D124">
        <v>3800</v>
      </c>
      <c r="E124">
        <v>9021</v>
      </c>
      <c r="F124" t="s">
        <v>20</v>
      </c>
      <c r="G124">
        <v>156</v>
      </c>
      <c r="H124" t="s">
        <v>98</v>
      </c>
      <c r="I124" t="s">
        <v>99</v>
      </c>
      <c r="J124">
        <v>1343365200</v>
      </c>
      <c r="K124">
        <v>1344315600</v>
      </c>
      <c r="L124" t="b">
        <v>0</v>
      </c>
      <c r="M124" t="b">
        <v>0</v>
      </c>
      <c r="N124" t="s">
        <v>133</v>
      </c>
      <c r="O124">
        <v>237.39473684210526</v>
      </c>
      <c r="P124">
        <v>57.82692307692308</v>
      </c>
      <c r="Q124" t="s">
        <v>2044</v>
      </c>
      <c r="R124" t="s">
        <v>2053</v>
      </c>
    </row>
    <row r="125" spans="1:18" x14ac:dyDescent="0.2">
      <c r="A125">
        <v>915</v>
      </c>
      <c r="B125" t="s">
        <v>1862</v>
      </c>
      <c r="C125" t="s">
        <v>1863</v>
      </c>
      <c r="D125">
        <v>125900</v>
      </c>
      <c r="E125">
        <v>195936</v>
      </c>
      <c r="F125" t="s">
        <v>20</v>
      </c>
      <c r="G125">
        <v>1866</v>
      </c>
      <c r="H125" t="s">
        <v>40</v>
      </c>
      <c r="I125" t="s">
        <v>41</v>
      </c>
      <c r="J125">
        <v>1503982800</v>
      </c>
      <c r="K125">
        <v>1504760400</v>
      </c>
      <c r="L125" t="b">
        <v>0</v>
      </c>
      <c r="M125" t="b">
        <v>0</v>
      </c>
      <c r="N125" t="s">
        <v>269</v>
      </c>
      <c r="O125">
        <v>155.62827640984909</v>
      </c>
      <c r="P125">
        <v>105.0032154340836</v>
      </c>
      <c r="Q125" t="s">
        <v>2038</v>
      </c>
      <c r="R125" t="s">
        <v>2057</v>
      </c>
    </row>
    <row r="126" spans="1:18" x14ac:dyDescent="0.2">
      <c r="A126">
        <v>124</v>
      </c>
      <c r="B126" t="s">
        <v>299</v>
      </c>
      <c r="C126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>
        <v>367.76923076923077</v>
      </c>
      <c r="P126">
        <v>101.72340425531915</v>
      </c>
      <c r="Q126" t="s">
        <v>2051</v>
      </c>
      <c r="R126" t="s">
        <v>2052</v>
      </c>
    </row>
    <row r="127" spans="1:18" x14ac:dyDescent="0.2">
      <c r="A127">
        <v>125</v>
      </c>
      <c r="B127" t="s">
        <v>301</v>
      </c>
      <c r="C127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>
        <v>159.90566037735849</v>
      </c>
      <c r="P127">
        <v>47.083333333333336</v>
      </c>
      <c r="Q127" t="s">
        <v>2036</v>
      </c>
      <c r="R127" t="s">
        <v>2037</v>
      </c>
    </row>
    <row r="128" spans="1:18" x14ac:dyDescent="0.2">
      <c r="A128">
        <v>912</v>
      </c>
      <c r="B128" t="s">
        <v>1856</v>
      </c>
      <c r="C128" t="s">
        <v>1857</v>
      </c>
      <c r="D128">
        <v>1800</v>
      </c>
      <c r="E128">
        <v>14310</v>
      </c>
      <c r="F128" t="s">
        <v>20</v>
      </c>
      <c r="G128">
        <v>179</v>
      </c>
      <c r="H128" t="s">
        <v>21</v>
      </c>
      <c r="I128" t="s">
        <v>22</v>
      </c>
      <c r="J128">
        <v>1346821200</v>
      </c>
      <c r="K128">
        <v>1347944400</v>
      </c>
      <c r="L128" t="b">
        <v>1</v>
      </c>
      <c r="M128" t="b">
        <v>0</v>
      </c>
      <c r="N128" t="s">
        <v>53</v>
      </c>
      <c r="O128">
        <v>795</v>
      </c>
      <c r="P128">
        <v>79.944134078212286</v>
      </c>
      <c r="Q128" t="s">
        <v>2038</v>
      </c>
      <c r="R128" t="s">
        <v>2041</v>
      </c>
    </row>
    <row r="129" spans="1:18" x14ac:dyDescent="0.2">
      <c r="A129">
        <v>911</v>
      </c>
      <c r="B129" t="s">
        <v>1854</v>
      </c>
      <c r="C129" t="s">
        <v>1855</v>
      </c>
      <c r="D129">
        <v>5800</v>
      </c>
      <c r="E129">
        <v>11539</v>
      </c>
      <c r="F129" t="s">
        <v>20</v>
      </c>
      <c r="G129">
        <v>462</v>
      </c>
      <c r="H129" t="s">
        <v>21</v>
      </c>
      <c r="I129" t="s">
        <v>22</v>
      </c>
      <c r="J129">
        <v>1568005200</v>
      </c>
      <c r="K129">
        <v>1568178000</v>
      </c>
      <c r="L129" t="b">
        <v>1</v>
      </c>
      <c r="M129" t="b">
        <v>0</v>
      </c>
      <c r="N129" t="s">
        <v>28</v>
      </c>
      <c r="O129">
        <v>198.94827586206895</v>
      </c>
      <c r="P129">
        <v>24.976190476190474</v>
      </c>
      <c r="Q129" t="s">
        <v>2034</v>
      </c>
      <c r="R129" t="s">
        <v>2035</v>
      </c>
    </row>
    <row r="130" spans="1:18" x14ac:dyDescent="0.2">
      <c r="A130">
        <v>909</v>
      </c>
      <c r="B130" t="s">
        <v>1850</v>
      </c>
      <c r="C130" t="s">
        <v>1851</v>
      </c>
      <c r="D130">
        <v>1800</v>
      </c>
      <c r="E130">
        <v>8621</v>
      </c>
      <c r="F130" t="s">
        <v>20</v>
      </c>
      <c r="G130">
        <v>80</v>
      </c>
      <c r="H130" t="s">
        <v>15</v>
      </c>
      <c r="I130" t="s">
        <v>16</v>
      </c>
      <c r="J130">
        <v>1528088400</v>
      </c>
      <c r="K130">
        <v>1530421200</v>
      </c>
      <c r="L130" t="b">
        <v>0</v>
      </c>
      <c r="M130" t="b">
        <v>1</v>
      </c>
      <c r="N130" t="s">
        <v>33</v>
      </c>
      <c r="O130">
        <v>478.94444444444446</v>
      </c>
      <c r="P130">
        <v>107.7625</v>
      </c>
      <c r="Q130" t="s">
        <v>2036</v>
      </c>
      <c r="R130" t="s">
        <v>2037</v>
      </c>
    </row>
    <row r="131" spans="1:18" x14ac:dyDescent="0.2">
      <c r="A131">
        <v>908</v>
      </c>
      <c r="B131" t="s">
        <v>1848</v>
      </c>
      <c r="C131" t="s">
        <v>1849</v>
      </c>
      <c r="D131">
        <v>38200</v>
      </c>
      <c r="E131">
        <v>121950</v>
      </c>
      <c r="F131" t="s">
        <v>20</v>
      </c>
      <c r="G131">
        <v>3934</v>
      </c>
      <c r="H131" t="s">
        <v>21</v>
      </c>
      <c r="I131" t="s">
        <v>22</v>
      </c>
      <c r="J131">
        <v>1335934800</v>
      </c>
      <c r="K131">
        <v>1336885200</v>
      </c>
      <c r="L131" t="b">
        <v>0</v>
      </c>
      <c r="M131" t="b">
        <v>0</v>
      </c>
      <c r="N131" t="s">
        <v>89</v>
      </c>
      <c r="O131">
        <v>319.24083769633506</v>
      </c>
      <c r="P131">
        <v>30.99898322318251</v>
      </c>
      <c r="Q131" t="s">
        <v>2047</v>
      </c>
      <c r="R131" t="s">
        <v>2048</v>
      </c>
    </row>
    <row r="132" spans="1:18" x14ac:dyDescent="0.2">
      <c r="A132">
        <v>130</v>
      </c>
      <c r="B132" t="s">
        <v>311</v>
      </c>
      <c r="C132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>
        <v>155.46875</v>
      </c>
      <c r="P132">
        <v>28.001876172607879</v>
      </c>
      <c r="Q132" t="s">
        <v>2038</v>
      </c>
      <c r="R132" t="s">
        <v>2041</v>
      </c>
    </row>
    <row r="133" spans="1:18" x14ac:dyDescent="0.2">
      <c r="A133">
        <v>131</v>
      </c>
      <c r="B133" t="s">
        <v>313</v>
      </c>
      <c r="C13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>
        <v>100.85974499089254</v>
      </c>
      <c r="P133">
        <v>67.996725337699544</v>
      </c>
      <c r="Q133" t="s">
        <v>2034</v>
      </c>
      <c r="R133" t="s">
        <v>2035</v>
      </c>
    </row>
    <row r="134" spans="1:18" x14ac:dyDescent="0.2">
      <c r="A134">
        <v>132</v>
      </c>
      <c r="B134" t="s">
        <v>315</v>
      </c>
      <c r="C134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>
        <v>116.18181818181819</v>
      </c>
      <c r="P134">
        <v>43.078651685393261</v>
      </c>
      <c r="Q134" t="s">
        <v>2036</v>
      </c>
      <c r="R134" t="s">
        <v>2037</v>
      </c>
    </row>
    <row r="135" spans="1:18" x14ac:dyDescent="0.2">
      <c r="A135">
        <v>133</v>
      </c>
      <c r="B135" t="s">
        <v>317</v>
      </c>
      <c r="C135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>
        <v>310.77777777777777</v>
      </c>
      <c r="P135">
        <v>87.95597484276729</v>
      </c>
      <c r="Q135" t="s">
        <v>2032</v>
      </c>
      <c r="R135" t="s">
        <v>2059</v>
      </c>
    </row>
    <row r="136" spans="1:18" x14ac:dyDescent="0.2">
      <c r="A136">
        <v>906</v>
      </c>
      <c r="B136" t="s">
        <v>1844</v>
      </c>
      <c r="C136" t="s">
        <v>1845</v>
      </c>
      <c r="D136">
        <v>5500</v>
      </c>
      <c r="E136">
        <v>8964</v>
      </c>
      <c r="F136" t="s">
        <v>20</v>
      </c>
      <c r="G136">
        <v>191</v>
      </c>
      <c r="H136" t="s">
        <v>21</v>
      </c>
      <c r="I136" t="s">
        <v>22</v>
      </c>
      <c r="J136">
        <v>1494651600</v>
      </c>
      <c r="K136">
        <v>1497762000</v>
      </c>
      <c r="L136" t="b">
        <v>1</v>
      </c>
      <c r="M136" t="b">
        <v>1</v>
      </c>
      <c r="N136" t="s">
        <v>42</v>
      </c>
      <c r="O136">
        <v>162.98181818181817</v>
      </c>
      <c r="P136">
        <v>46.931937172774866</v>
      </c>
      <c r="Q136" t="s">
        <v>2038</v>
      </c>
      <c r="R136" t="s">
        <v>2039</v>
      </c>
    </row>
    <row r="137" spans="1:18" x14ac:dyDescent="0.2">
      <c r="A137">
        <v>905</v>
      </c>
      <c r="B137" t="s">
        <v>1842</v>
      </c>
      <c r="C137" t="s">
        <v>1843</v>
      </c>
      <c r="D137">
        <v>7900</v>
      </c>
      <c r="E137">
        <v>12955</v>
      </c>
      <c r="F137" t="s">
        <v>20</v>
      </c>
      <c r="G137">
        <v>236</v>
      </c>
      <c r="H137" t="s">
        <v>21</v>
      </c>
      <c r="I137" t="s">
        <v>22</v>
      </c>
      <c r="J137">
        <v>1379566800</v>
      </c>
      <c r="K137">
        <v>1379826000</v>
      </c>
      <c r="L137" t="b">
        <v>0</v>
      </c>
      <c r="M137" t="b">
        <v>0</v>
      </c>
      <c r="N137" t="s">
        <v>33</v>
      </c>
      <c r="O137">
        <v>163.98734177215189</v>
      </c>
      <c r="P137">
        <v>54.894067796610166</v>
      </c>
      <c r="Q137" t="s">
        <v>2036</v>
      </c>
      <c r="R137" t="s">
        <v>2037</v>
      </c>
    </row>
    <row r="138" spans="1:18" x14ac:dyDescent="0.2">
      <c r="A138">
        <v>902</v>
      </c>
      <c r="B138" t="s">
        <v>1836</v>
      </c>
      <c r="C138" t="s">
        <v>1837</v>
      </c>
      <c r="D138">
        <v>1400</v>
      </c>
      <c r="E138">
        <v>3534</v>
      </c>
      <c r="F138" t="s">
        <v>20</v>
      </c>
      <c r="G138">
        <v>110</v>
      </c>
      <c r="H138" t="s">
        <v>21</v>
      </c>
      <c r="I138" t="s">
        <v>22</v>
      </c>
      <c r="J138">
        <v>1454133600</v>
      </c>
      <c r="K138">
        <v>1457762400</v>
      </c>
      <c r="L138" t="b">
        <v>0</v>
      </c>
      <c r="M138" t="b">
        <v>0</v>
      </c>
      <c r="N138" t="s">
        <v>28</v>
      </c>
      <c r="O138">
        <v>252.42857142857144</v>
      </c>
      <c r="P138">
        <v>32.127272727272725</v>
      </c>
      <c r="Q138" t="s">
        <v>2034</v>
      </c>
      <c r="R138" t="s">
        <v>2035</v>
      </c>
    </row>
    <row r="139" spans="1:18" x14ac:dyDescent="0.2">
      <c r="A139">
        <v>137</v>
      </c>
      <c r="B139" t="s">
        <v>326</v>
      </c>
      <c r="C139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>
        <v>261.77777777777777</v>
      </c>
      <c r="P139">
        <v>94.24</v>
      </c>
      <c r="Q139" t="s">
        <v>2044</v>
      </c>
      <c r="R139" t="s">
        <v>2045</v>
      </c>
    </row>
    <row r="140" spans="1:18" x14ac:dyDescent="0.2">
      <c r="A140">
        <v>901</v>
      </c>
      <c r="B140" t="s">
        <v>1834</v>
      </c>
      <c r="C140" t="s">
        <v>1835</v>
      </c>
      <c r="D140">
        <v>5600</v>
      </c>
      <c r="E140">
        <v>8746</v>
      </c>
      <c r="F140" t="s">
        <v>20</v>
      </c>
      <c r="G140">
        <v>159</v>
      </c>
      <c r="H140" t="s">
        <v>21</v>
      </c>
      <c r="I140" t="s">
        <v>22</v>
      </c>
      <c r="J140">
        <v>1531803600</v>
      </c>
      <c r="K140">
        <v>1534654800</v>
      </c>
      <c r="L140" t="b">
        <v>0</v>
      </c>
      <c r="M140" t="b">
        <v>1</v>
      </c>
      <c r="N140" t="s">
        <v>23</v>
      </c>
      <c r="O140">
        <v>156.17857142857144</v>
      </c>
      <c r="P140">
        <v>55.0062893081761</v>
      </c>
      <c r="Q140" t="s">
        <v>2032</v>
      </c>
      <c r="R140" t="s">
        <v>2033</v>
      </c>
    </row>
    <row r="141" spans="1:18" x14ac:dyDescent="0.2">
      <c r="A141">
        <v>899</v>
      </c>
      <c r="B141" t="s">
        <v>1830</v>
      </c>
      <c r="C141" t="s">
        <v>1831</v>
      </c>
      <c r="D141">
        <v>3100</v>
      </c>
      <c r="E141">
        <v>12620</v>
      </c>
      <c r="F141" t="s">
        <v>20</v>
      </c>
      <c r="G141">
        <v>123</v>
      </c>
      <c r="H141" t="s">
        <v>98</v>
      </c>
      <c r="I141" t="s">
        <v>99</v>
      </c>
      <c r="J141">
        <v>1381122000</v>
      </c>
      <c r="K141">
        <v>1382677200</v>
      </c>
      <c r="L141" t="b">
        <v>0</v>
      </c>
      <c r="M141" t="b">
        <v>0</v>
      </c>
      <c r="N141" t="s">
        <v>159</v>
      </c>
      <c r="O141">
        <v>407.09677419354841</v>
      </c>
      <c r="P141">
        <v>102.60162601626017</v>
      </c>
      <c r="Q141" t="s">
        <v>2032</v>
      </c>
      <c r="R141" t="s">
        <v>2055</v>
      </c>
    </row>
    <row r="142" spans="1:18" x14ac:dyDescent="0.2">
      <c r="A142">
        <v>140</v>
      </c>
      <c r="B142" t="s">
        <v>332</v>
      </c>
      <c r="C142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>
        <v>223.16363636363636</v>
      </c>
      <c r="P142">
        <v>65.989247311827953</v>
      </c>
      <c r="Q142" t="s">
        <v>2038</v>
      </c>
      <c r="R142" t="s">
        <v>2039</v>
      </c>
    </row>
    <row r="143" spans="1:18" x14ac:dyDescent="0.2">
      <c r="A143">
        <v>141</v>
      </c>
      <c r="B143" t="s">
        <v>334</v>
      </c>
      <c r="C14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>
        <v>101.59097978227061</v>
      </c>
      <c r="P143">
        <v>60.992530345471522</v>
      </c>
      <c r="Q143" t="s">
        <v>2034</v>
      </c>
      <c r="R143" t="s">
        <v>2035</v>
      </c>
    </row>
    <row r="144" spans="1:18" x14ac:dyDescent="0.2">
      <c r="A144">
        <v>142</v>
      </c>
      <c r="B144" t="s">
        <v>336</v>
      </c>
      <c r="C144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>
        <v>230.03999999999996</v>
      </c>
      <c r="P144">
        <v>98.307692307692307</v>
      </c>
      <c r="Q144" t="s">
        <v>2034</v>
      </c>
      <c r="R144" t="s">
        <v>2035</v>
      </c>
    </row>
    <row r="145" spans="1:18" x14ac:dyDescent="0.2">
      <c r="A145">
        <v>143</v>
      </c>
      <c r="B145" t="s">
        <v>338</v>
      </c>
      <c r="C145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>
        <v>135.59259259259261</v>
      </c>
      <c r="P145">
        <v>104.6</v>
      </c>
      <c r="Q145" t="s">
        <v>2032</v>
      </c>
      <c r="R145" t="s">
        <v>2042</v>
      </c>
    </row>
    <row r="146" spans="1:18" x14ac:dyDescent="0.2">
      <c r="A146">
        <v>144</v>
      </c>
      <c r="B146" t="s">
        <v>340</v>
      </c>
      <c r="C146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>
        <v>129.1</v>
      </c>
      <c r="P146">
        <v>86.066666666666663</v>
      </c>
      <c r="Q146" t="s">
        <v>2036</v>
      </c>
      <c r="R146" t="s">
        <v>2037</v>
      </c>
    </row>
    <row r="147" spans="1:18" x14ac:dyDescent="0.2">
      <c r="A147">
        <v>145</v>
      </c>
      <c r="B147" t="s">
        <v>342</v>
      </c>
      <c r="C147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>
        <v>236.512</v>
      </c>
      <c r="P147">
        <v>76.989583333333329</v>
      </c>
      <c r="Q147" t="s">
        <v>2034</v>
      </c>
      <c r="R147" t="s">
        <v>2043</v>
      </c>
    </row>
    <row r="148" spans="1:18" x14ac:dyDescent="0.2">
      <c r="A148">
        <v>896</v>
      </c>
      <c r="B148" t="s">
        <v>1824</v>
      </c>
      <c r="C148" t="s">
        <v>1825</v>
      </c>
      <c r="D148">
        <v>19800</v>
      </c>
      <c r="E148">
        <v>153338</v>
      </c>
      <c r="F148" t="s">
        <v>20</v>
      </c>
      <c r="G148">
        <v>1460</v>
      </c>
      <c r="H148" t="s">
        <v>26</v>
      </c>
      <c r="I148" t="s">
        <v>27</v>
      </c>
      <c r="J148">
        <v>1310619600</v>
      </c>
      <c r="K148">
        <v>1310878800</v>
      </c>
      <c r="L148" t="b">
        <v>0</v>
      </c>
      <c r="M148" t="b">
        <v>1</v>
      </c>
      <c r="N148" t="s">
        <v>17</v>
      </c>
      <c r="O148">
        <v>774.43434343434342</v>
      </c>
      <c r="P148">
        <v>105.02602739726028</v>
      </c>
      <c r="Q148" t="s">
        <v>2030</v>
      </c>
      <c r="R148" t="s">
        <v>2031</v>
      </c>
    </row>
    <row r="149" spans="1:18" x14ac:dyDescent="0.2">
      <c r="A149">
        <v>147</v>
      </c>
      <c r="B149" t="s">
        <v>346</v>
      </c>
      <c r="C149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>
        <v>112.49397590361446</v>
      </c>
      <c r="P149">
        <v>46.91959798994975</v>
      </c>
      <c r="Q149" t="s">
        <v>2036</v>
      </c>
      <c r="R149" t="s">
        <v>2037</v>
      </c>
    </row>
    <row r="150" spans="1:18" x14ac:dyDescent="0.2">
      <c r="A150">
        <v>148</v>
      </c>
      <c r="B150" t="s">
        <v>348</v>
      </c>
      <c r="C150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>
        <v>121.02150537634408</v>
      </c>
      <c r="P150">
        <v>105.18691588785046</v>
      </c>
      <c r="Q150" t="s">
        <v>2034</v>
      </c>
      <c r="R150" t="s">
        <v>2043</v>
      </c>
    </row>
    <row r="151" spans="1:18" x14ac:dyDescent="0.2">
      <c r="A151">
        <v>149</v>
      </c>
      <c r="B151" t="s">
        <v>350</v>
      </c>
      <c r="C151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>
        <v>219.87096774193549</v>
      </c>
      <c r="P151">
        <v>69.907692307692301</v>
      </c>
      <c r="Q151" t="s">
        <v>2032</v>
      </c>
      <c r="R151" t="s">
        <v>2042</v>
      </c>
    </row>
    <row r="152" spans="1:18" x14ac:dyDescent="0.2">
      <c r="A152">
        <v>894</v>
      </c>
      <c r="B152" t="s">
        <v>1820</v>
      </c>
      <c r="C152" t="s">
        <v>1821</v>
      </c>
      <c r="D152">
        <v>1700</v>
      </c>
      <c r="E152">
        <v>3208</v>
      </c>
      <c r="F152" t="s">
        <v>20</v>
      </c>
      <c r="G152">
        <v>56</v>
      </c>
      <c r="H152" t="s">
        <v>40</v>
      </c>
      <c r="I152" t="s">
        <v>41</v>
      </c>
      <c r="J152">
        <v>1373518800</v>
      </c>
      <c r="K152">
        <v>1376110800</v>
      </c>
      <c r="L152" t="b">
        <v>0</v>
      </c>
      <c r="M152" t="b">
        <v>1</v>
      </c>
      <c r="N152" t="s">
        <v>269</v>
      </c>
      <c r="O152">
        <v>188.70588235294116</v>
      </c>
      <c r="P152">
        <v>57.285714285714285</v>
      </c>
      <c r="Q152" t="s">
        <v>2038</v>
      </c>
      <c r="R152" t="s">
        <v>2057</v>
      </c>
    </row>
    <row r="153" spans="1:18" x14ac:dyDescent="0.2">
      <c r="A153">
        <v>893</v>
      </c>
      <c r="B153" t="s">
        <v>1818</v>
      </c>
      <c r="C153" t="s">
        <v>1819</v>
      </c>
      <c r="D153">
        <v>8400</v>
      </c>
      <c r="E153">
        <v>10770</v>
      </c>
      <c r="F153" t="s">
        <v>20</v>
      </c>
      <c r="G153">
        <v>199</v>
      </c>
      <c r="H153" t="s">
        <v>107</v>
      </c>
      <c r="I153" t="s">
        <v>108</v>
      </c>
      <c r="J153">
        <v>1434344400</v>
      </c>
      <c r="K153">
        <v>1434690000</v>
      </c>
      <c r="L153" t="b">
        <v>0</v>
      </c>
      <c r="M153" t="b">
        <v>1</v>
      </c>
      <c r="N153" t="s">
        <v>42</v>
      </c>
      <c r="O153">
        <v>128.21428571428572</v>
      </c>
      <c r="P153">
        <v>54.120603015075375</v>
      </c>
      <c r="Q153" t="s">
        <v>2038</v>
      </c>
      <c r="R153" t="s">
        <v>2039</v>
      </c>
    </row>
    <row r="154" spans="1:18" x14ac:dyDescent="0.2">
      <c r="A154">
        <v>152</v>
      </c>
      <c r="B154" t="s">
        <v>356</v>
      </c>
      <c r="C154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>
        <v>423.06746987951806</v>
      </c>
      <c r="P154">
        <v>52.006220379146917</v>
      </c>
      <c r="Q154" t="s">
        <v>2032</v>
      </c>
      <c r="R154" t="s">
        <v>2042</v>
      </c>
    </row>
    <row r="155" spans="1:18" x14ac:dyDescent="0.2">
      <c r="A155">
        <v>892</v>
      </c>
      <c r="B155" t="s">
        <v>1816</v>
      </c>
      <c r="C155" t="s">
        <v>1817</v>
      </c>
      <c r="D155">
        <v>6000</v>
      </c>
      <c r="E155">
        <v>13835</v>
      </c>
      <c r="F155" t="s">
        <v>20</v>
      </c>
      <c r="G155">
        <v>182</v>
      </c>
      <c r="H155" t="s">
        <v>21</v>
      </c>
      <c r="I155" t="s">
        <v>22</v>
      </c>
      <c r="J155">
        <v>1274418000</v>
      </c>
      <c r="K155">
        <v>1277960400</v>
      </c>
      <c r="L155" t="b">
        <v>0</v>
      </c>
      <c r="M155" t="b">
        <v>0</v>
      </c>
      <c r="N155" t="s">
        <v>206</v>
      </c>
      <c r="O155">
        <v>230.58333333333331</v>
      </c>
      <c r="P155">
        <v>76.016483516483518</v>
      </c>
      <c r="Q155" t="s">
        <v>2044</v>
      </c>
      <c r="R155" t="s">
        <v>2056</v>
      </c>
    </row>
    <row r="156" spans="1:18" x14ac:dyDescent="0.2">
      <c r="A156">
        <v>891</v>
      </c>
      <c r="B156" t="s">
        <v>1814</v>
      </c>
      <c r="C156" t="s">
        <v>1815</v>
      </c>
      <c r="D156">
        <v>3000</v>
      </c>
      <c r="E156">
        <v>7758</v>
      </c>
      <c r="F156" t="s">
        <v>20</v>
      </c>
      <c r="G156">
        <v>165</v>
      </c>
      <c r="H156" t="s">
        <v>15</v>
      </c>
      <c r="I156" t="s">
        <v>16</v>
      </c>
      <c r="J156">
        <v>1322892000</v>
      </c>
      <c r="K156">
        <v>1326693600</v>
      </c>
      <c r="L156" t="b">
        <v>0</v>
      </c>
      <c r="M156" t="b">
        <v>0</v>
      </c>
      <c r="N156" t="s">
        <v>42</v>
      </c>
      <c r="O156">
        <v>258.59999999999997</v>
      </c>
      <c r="P156">
        <v>47.018181818181816</v>
      </c>
      <c r="Q156" t="s">
        <v>2038</v>
      </c>
      <c r="R156" t="s">
        <v>2039</v>
      </c>
    </row>
    <row r="157" spans="1:18" x14ac:dyDescent="0.2">
      <c r="A157">
        <v>890</v>
      </c>
      <c r="B157" t="s">
        <v>1812</v>
      </c>
      <c r="C157" t="s">
        <v>1813</v>
      </c>
      <c r="D157">
        <v>134400</v>
      </c>
      <c r="E157">
        <v>155849</v>
      </c>
      <c r="F157" t="s">
        <v>20</v>
      </c>
      <c r="G157">
        <v>1470</v>
      </c>
      <c r="H157" t="s">
        <v>21</v>
      </c>
      <c r="I157" t="s">
        <v>22</v>
      </c>
      <c r="J157">
        <v>1561352400</v>
      </c>
      <c r="K157">
        <v>1561438800</v>
      </c>
      <c r="L157" t="b">
        <v>0</v>
      </c>
      <c r="M157" t="b">
        <v>0</v>
      </c>
      <c r="N157" t="s">
        <v>60</v>
      </c>
      <c r="O157">
        <v>115.95907738095239</v>
      </c>
      <c r="P157">
        <v>106.01972789115646</v>
      </c>
      <c r="Q157" t="s">
        <v>2032</v>
      </c>
      <c r="R157" t="s">
        <v>2042</v>
      </c>
    </row>
    <row r="158" spans="1:18" x14ac:dyDescent="0.2">
      <c r="A158">
        <v>889</v>
      </c>
      <c r="B158" t="s">
        <v>1810</v>
      </c>
      <c r="C158" t="s">
        <v>1811</v>
      </c>
      <c r="D158">
        <v>5600</v>
      </c>
      <c r="E158">
        <v>9508</v>
      </c>
      <c r="F158" t="s">
        <v>20</v>
      </c>
      <c r="G158">
        <v>122</v>
      </c>
      <c r="H158" t="s">
        <v>21</v>
      </c>
      <c r="I158" t="s">
        <v>22</v>
      </c>
      <c r="J158">
        <v>1394600400</v>
      </c>
      <c r="K158">
        <v>1395205200</v>
      </c>
      <c r="L158" t="b">
        <v>0</v>
      </c>
      <c r="M158" t="b">
        <v>1</v>
      </c>
      <c r="N158" t="s">
        <v>50</v>
      </c>
      <c r="O158">
        <v>169.78571428571431</v>
      </c>
      <c r="P158">
        <v>77.93442622950819</v>
      </c>
      <c r="Q158" t="s">
        <v>2032</v>
      </c>
      <c r="R158" t="s">
        <v>2040</v>
      </c>
    </row>
    <row r="159" spans="1:18" x14ac:dyDescent="0.2">
      <c r="A159">
        <v>888</v>
      </c>
      <c r="B159" t="s">
        <v>1808</v>
      </c>
      <c r="C159" t="s">
        <v>1809</v>
      </c>
      <c r="D159">
        <v>5800</v>
      </c>
      <c r="E159">
        <v>12174</v>
      </c>
      <c r="F159" t="s">
        <v>20</v>
      </c>
      <c r="G159">
        <v>290</v>
      </c>
      <c r="H159" t="s">
        <v>21</v>
      </c>
      <c r="I159" t="s">
        <v>22</v>
      </c>
      <c r="J159">
        <v>1491886800</v>
      </c>
      <c r="K159">
        <v>1493528400</v>
      </c>
      <c r="L159" t="b">
        <v>0</v>
      </c>
      <c r="M159" t="b">
        <v>0</v>
      </c>
      <c r="N159" t="s">
        <v>33</v>
      </c>
      <c r="O159">
        <v>209.89655172413794</v>
      </c>
      <c r="P159">
        <v>41.979310344827589</v>
      </c>
      <c r="Q159" t="s">
        <v>2036</v>
      </c>
      <c r="R159" t="s">
        <v>2037</v>
      </c>
    </row>
    <row r="160" spans="1:18" x14ac:dyDescent="0.2">
      <c r="A160">
        <v>158</v>
      </c>
      <c r="B160" t="s">
        <v>368</v>
      </c>
      <c r="C160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>
        <v>220.95238095238096</v>
      </c>
      <c r="P160">
        <v>113.17073170731707</v>
      </c>
      <c r="Q160" t="s">
        <v>2032</v>
      </c>
      <c r="R160" t="s">
        <v>2033</v>
      </c>
    </row>
    <row r="161" spans="1:18" x14ac:dyDescent="0.2">
      <c r="A161">
        <v>159</v>
      </c>
      <c r="B161" t="s">
        <v>370</v>
      </c>
      <c r="C161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>
        <v>100.01150627615063</v>
      </c>
      <c r="P161">
        <v>105.00933552992861</v>
      </c>
      <c r="Q161" t="s">
        <v>2036</v>
      </c>
      <c r="R161" t="s">
        <v>2037</v>
      </c>
    </row>
    <row r="162" spans="1:18" x14ac:dyDescent="0.2">
      <c r="A162">
        <v>160</v>
      </c>
      <c r="B162" t="s">
        <v>372</v>
      </c>
      <c r="C162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>
        <v>162.3125</v>
      </c>
      <c r="P162">
        <v>79.176829268292678</v>
      </c>
      <c r="Q162" t="s">
        <v>2034</v>
      </c>
      <c r="R162" t="s">
        <v>2043</v>
      </c>
    </row>
    <row r="163" spans="1:18" x14ac:dyDescent="0.2">
      <c r="A163">
        <v>885</v>
      </c>
      <c r="B163" t="s">
        <v>1802</v>
      </c>
      <c r="C163" t="s">
        <v>1803</v>
      </c>
      <c r="D163">
        <v>1800</v>
      </c>
      <c r="E163">
        <v>2129</v>
      </c>
      <c r="F163" t="s">
        <v>20</v>
      </c>
      <c r="G163">
        <v>52</v>
      </c>
      <c r="H163" t="s">
        <v>21</v>
      </c>
      <c r="I163" t="s">
        <v>22</v>
      </c>
      <c r="J163">
        <v>1275800400</v>
      </c>
      <c r="K163">
        <v>1279083600</v>
      </c>
      <c r="L163" t="b">
        <v>0</v>
      </c>
      <c r="M163" t="b">
        <v>0</v>
      </c>
      <c r="N163" t="s">
        <v>33</v>
      </c>
      <c r="O163">
        <v>118.27777777777777</v>
      </c>
      <c r="P163">
        <v>40.942307692307693</v>
      </c>
      <c r="Q163" t="s">
        <v>2036</v>
      </c>
      <c r="R163" t="s">
        <v>2037</v>
      </c>
    </row>
    <row r="164" spans="1:18" x14ac:dyDescent="0.2">
      <c r="A164">
        <v>162</v>
      </c>
      <c r="B164" t="s">
        <v>376</v>
      </c>
      <c r="C164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>
        <v>149.73770491803279</v>
      </c>
      <c r="P164">
        <v>58.178343949044589</v>
      </c>
      <c r="Q164" t="s">
        <v>2032</v>
      </c>
      <c r="R164" t="s">
        <v>2033</v>
      </c>
    </row>
    <row r="165" spans="1:18" x14ac:dyDescent="0.2">
      <c r="A165">
        <v>163</v>
      </c>
      <c r="B165" t="s">
        <v>378</v>
      </c>
      <c r="C165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>
        <v>253.25714285714284</v>
      </c>
      <c r="P165">
        <v>36.032520325203251</v>
      </c>
      <c r="Q165" t="s">
        <v>2051</v>
      </c>
      <c r="R165" t="s">
        <v>2052</v>
      </c>
    </row>
    <row r="166" spans="1:18" x14ac:dyDescent="0.2">
      <c r="A166">
        <v>164</v>
      </c>
      <c r="B166" t="s">
        <v>380</v>
      </c>
      <c r="C166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>
        <v>100.16943521594683</v>
      </c>
      <c r="P166">
        <v>107.99068767908309</v>
      </c>
      <c r="Q166" t="s">
        <v>2036</v>
      </c>
      <c r="R166" t="s">
        <v>2037</v>
      </c>
    </row>
    <row r="167" spans="1:18" x14ac:dyDescent="0.2">
      <c r="A167">
        <v>165</v>
      </c>
      <c r="B167" t="s">
        <v>382</v>
      </c>
      <c r="C167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>
        <v>121.99004424778761</v>
      </c>
      <c r="P167">
        <v>44.005985634477256</v>
      </c>
      <c r="Q167" t="s">
        <v>2034</v>
      </c>
      <c r="R167" t="s">
        <v>2035</v>
      </c>
    </row>
    <row r="168" spans="1:18" x14ac:dyDescent="0.2">
      <c r="A168">
        <v>166</v>
      </c>
      <c r="B168" t="s">
        <v>384</v>
      </c>
      <c r="C168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>
        <v>137.13265306122449</v>
      </c>
      <c r="P168">
        <v>55.077868852459019</v>
      </c>
      <c r="Q168" t="s">
        <v>2051</v>
      </c>
      <c r="R168" t="s">
        <v>2052</v>
      </c>
    </row>
    <row r="169" spans="1:18" x14ac:dyDescent="0.2">
      <c r="A169">
        <v>167</v>
      </c>
      <c r="B169" t="s">
        <v>386</v>
      </c>
      <c r="C169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>
        <v>415.53846153846149</v>
      </c>
      <c r="P169">
        <v>74</v>
      </c>
      <c r="Q169" t="s">
        <v>2036</v>
      </c>
      <c r="R169" t="s">
        <v>2037</v>
      </c>
    </row>
    <row r="170" spans="1:18" x14ac:dyDescent="0.2">
      <c r="A170">
        <v>883</v>
      </c>
      <c r="B170" t="s">
        <v>1798</v>
      </c>
      <c r="C170" t="s">
        <v>1799</v>
      </c>
      <c r="D170">
        <v>3400</v>
      </c>
      <c r="E170">
        <v>8089</v>
      </c>
      <c r="F170" t="s">
        <v>20</v>
      </c>
      <c r="G170">
        <v>193</v>
      </c>
      <c r="H170" t="s">
        <v>21</v>
      </c>
      <c r="I170" t="s">
        <v>22</v>
      </c>
      <c r="J170">
        <v>1274763600</v>
      </c>
      <c r="K170">
        <v>1277874000</v>
      </c>
      <c r="L170" t="b">
        <v>0</v>
      </c>
      <c r="M170" t="b">
        <v>0</v>
      </c>
      <c r="N170" t="s">
        <v>100</v>
      </c>
      <c r="O170">
        <v>237.91176470588232</v>
      </c>
      <c r="P170">
        <v>41.911917098445599</v>
      </c>
      <c r="Q170" t="s">
        <v>2038</v>
      </c>
      <c r="R170" t="s">
        <v>2049</v>
      </c>
    </row>
    <row r="171" spans="1:18" x14ac:dyDescent="0.2">
      <c r="A171">
        <v>169</v>
      </c>
      <c r="B171" t="s">
        <v>390</v>
      </c>
      <c r="C171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>
        <v>424.08154506437768</v>
      </c>
      <c r="P171">
        <v>77.988161010260455</v>
      </c>
      <c r="Q171" t="s">
        <v>2038</v>
      </c>
      <c r="R171" t="s">
        <v>2049</v>
      </c>
    </row>
    <row r="172" spans="1:18" x14ac:dyDescent="0.2">
      <c r="A172">
        <v>882</v>
      </c>
      <c r="B172" t="s">
        <v>1796</v>
      </c>
      <c r="C172" t="s">
        <v>1797</v>
      </c>
      <c r="D172">
        <v>800</v>
      </c>
      <c r="E172">
        <v>2960</v>
      </c>
      <c r="F172" t="s">
        <v>20</v>
      </c>
      <c r="G172">
        <v>80</v>
      </c>
      <c r="H172" t="s">
        <v>21</v>
      </c>
      <c r="I172" t="s">
        <v>22</v>
      </c>
      <c r="J172">
        <v>1421820000</v>
      </c>
      <c r="K172">
        <v>1422165600</v>
      </c>
      <c r="L172" t="b">
        <v>0</v>
      </c>
      <c r="M172" t="b">
        <v>0</v>
      </c>
      <c r="N172" t="s">
        <v>33</v>
      </c>
      <c r="O172">
        <v>370</v>
      </c>
      <c r="P172">
        <v>37</v>
      </c>
      <c r="Q172" t="s">
        <v>2036</v>
      </c>
      <c r="R172" t="s">
        <v>2037</v>
      </c>
    </row>
    <row r="173" spans="1:18" x14ac:dyDescent="0.2">
      <c r="A173">
        <v>880</v>
      </c>
      <c r="B173" t="s">
        <v>1792</v>
      </c>
      <c r="C173" t="s">
        <v>1793</v>
      </c>
      <c r="D173">
        <v>84500</v>
      </c>
      <c r="E173">
        <v>193101</v>
      </c>
      <c r="F173" t="s">
        <v>20</v>
      </c>
      <c r="G173">
        <v>2414</v>
      </c>
      <c r="H173" t="s">
        <v>21</v>
      </c>
      <c r="I173" t="s">
        <v>22</v>
      </c>
      <c r="J173">
        <v>1563685200</v>
      </c>
      <c r="K173">
        <v>1563858000</v>
      </c>
      <c r="L173" t="b">
        <v>0</v>
      </c>
      <c r="M173" t="b">
        <v>0</v>
      </c>
      <c r="N173" t="s">
        <v>50</v>
      </c>
      <c r="O173">
        <v>228.52189349112427</v>
      </c>
      <c r="P173">
        <v>79.992129246064621</v>
      </c>
      <c r="Q173" t="s">
        <v>2032</v>
      </c>
      <c r="R173" t="s">
        <v>2040</v>
      </c>
    </row>
    <row r="174" spans="1:18" x14ac:dyDescent="0.2">
      <c r="A174">
        <v>879</v>
      </c>
      <c r="B174" t="s">
        <v>1790</v>
      </c>
      <c r="C174" t="s">
        <v>1791</v>
      </c>
      <c r="D174">
        <v>1000</v>
      </c>
      <c r="E174">
        <v>5438</v>
      </c>
      <c r="F174" t="s">
        <v>20</v>
      </c>
      <c r="G174">
        <v>53</v>
      </c>
      <c r="H174" t="s">
        <v>21</v>
      </c>
      <c r="I174" t="s">
        <v>22</v>
      </c>
      <c r="J174">
        <v>1487743200</v>
      </c>
      <c r="K174">
        <v>1488520800</v>
      </c>
      <c r="L174" t="b">
        <v>0</v>
      </c>
      <c r="M174" t="b">
        <v>0</v>
      </c>
      <c r="N174" t="s">
        <v>68</v>
      </c>
      <c r="O174">
        <v>543.79999999999995</v>
      </c>
      <c r="P174">
        <v>102.60377358490567</v>
      </c>
      <c r="Q174" t="s">
        <v>2044</v>
      </c>
      <c r="R174" t="s">
        <v>2045</v>
      </c>
    </row>
    <row r="175" spans="1:18" x14ac:dyDescent="0.2">
      <c r="A175">
        <v>173</v>
      </c>
      <c r="B175" t="s">
        <v>398</v>
      </c>
      <c r="C175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>
        <v>163.01447776628748</v>
      </c>
      <c r="P175">
        <v>100.98334401024984</v>
      </c>
      <c r="Q175" t="s">
        <v>2036</v>
      </c>
      <c r="R175" t="s">
        <v>2037</v>
      </c>
    </row>
    <row r="176" spans="1:18" x14ac:dyDescent="0.2">
      <c r="A176">
        <v>174</v>
      </c>
      <c r="B176" t="s">
        <v>400</v>
      </c>
      <c r="C176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>
        <v>894.66666666666674</v>
      </c>
      <c r="P176">
        <v>111.83333333333333</v>
      </c>
      <c r="Q176" t="s">
        <v>2034</v>
      </c>
      <c r="R176" t="s">
        <v>2043</v>
      </c>
    </row>
    <row r="177" spans="1:18" x14ac:dyDescent="0.2">
      <c r="A177">
        <v>874</v>
      </c>
      <c r="B177" t="s">
        <v>1780</v>
      </c>
      <c r="C177" t="s">
        <v>1781</v>
      </c>
      <c r="D177">
        <v>40200</v>
      </c>
      <c r="E177">
        <v>139468</v>
      </c>
      <c r="F177" t="s">
        <v>20</v>
      </c>
      <c r="G177">
        <v>4358</v>
      </c>
      <c r="H177" t="s">
        <v>21</v>
      </c>
      <c r="I177" t="s">
        <v>22</v>
      </c>
      <c r="J177">
        <v>1271998800</v>
      </c>
      <c r="K177">
        <v>1275282000</v>
      </c>
      <c r="L177" t="b">
        <v>0</v>
      </c>
      <c r="M177" t="b">
        <v>1</v>
      </c>
      <c r="N177" t="s">
        <v>122</v>
      </c>
      <c r="O177">
        <v>346.93532338308455</v>
      </c>
      <c r="P177">
        <v>32.002753556677376</v>
      </c>
      <c r="Q177" t="s">
        <v>2051</v>
      </c>
      <c r="R177" t="s">
        <v>2052</v>
      </c>
    </row>
    <row r="178" spans="1:18" x14ac:dyDescent="0.2">
      <c r="A178">
        <v>873</v>
      </c>
      <c r="B178" t="s">
        <v>1778</v>
      </c>
      <c r="C178" t="s">
        <v>1779</v>
      </c>
      <c r="D178">
        <v>42100</v>
      </c>
      <c r="E178">
        <v>79268</v>
      </c>
      <c r="F178" t="s">
        <v>20</v>
      </c>
      <c r="G178">
        <v>1887</v>
      </c>
      <c r="H178" t="s">
        <v>21</v>
      </c>
      <c r="I178" t="s">
        <v>22</v>
      </c>
      <c r="J178">
        <v>1389160800</v>
      </c>
      <c r="K178">
        <v>1389592800</v>
      </c>
      <c r="L178" t="b">
        <v>0</v>
      </c>
      <c r="M178" t="b">
        <v>0</v>
      </c>
      <c r="N178" t="s">
        <v>122</v>
      </c>
      <c r="O178">
        <v>188.28503562945369</v>
      </c>
      <c r="P178">
        <v>42.007419183889773</v>
      </c>
      <c r="Q178" t="s">
        <v>2051</v>
      </c>
      <c r="R178" t="s">
        <v>2052</v>
      </c>
    </row>
    <row r="179" spans="1:18" x14ac:dyDescent="0.2">
      <c r="A179">
        <v>177</v>
      </c>
      <c r="B179" t="s">
        <v>406</v>
      </c>
      <c r="C179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>
        <v>416.47680412371136</v>
      </c>
      <c r="P179">
        <v>58.997079225994888</v>
      </c>
      <c r="Q179" t="s">
        <v>2036</v>
      </c>
      <c r="R179" t="s">
        <v>2037</v>
      </c>
    </row>
    <row r="180" spans="1:18" x14ac:dyDescent="0.2">
      <c r="A180">
        <v>872</v>
      </c>
      <c r="B180" t="s">
        <v>1776</v>
      </c>
      <c r="C180" t="s">
        <v>1777</v>
      </c>
      <c r="D180">
        <v>4700</v>
      </c>
      <c r="E180">
        <v>7992</v>
      </c>
      <c r="F180" t="s">
        <v>20</v>
      </c>
      <c r="G180">
        <v>81</v>
      </c>
      <c r="H180" t="s">
        <v>26</v>
      </c>
      <c r="I180" t="s">
        <v>27</v>
      </c>
      <c r="J180">
        <v>1535950800</v>
      </c>
      <c r="K180">
        <v>1536382800</v>
      </c>
      <c r="L180" t="b">
        <v>0</v>
      </c>
      <c r="M180" t="b">
        <v>0</v>
      </c>
      <c r="N180" t="s">
        <v>474</v>
      </c>
      <c r="O180">
        <v>170.04255319148936</v>
      </c>
      <c r="P180">
        <v>98.666666666666671</v>
      </c>
      <c r="Q180" t="s">
        <v>2038</v>
      </c>
      <c r="R180" t="s">
        <v>2060</v>
      </c>
    </row>
    <row r="181" spans="1:18" x14ac:dyDescent="0.2">
      <c r="A181">
        <v>179</v>
      </c>
      <c r="B181" t="s">
        <v>410</v>
      </c>
      <c r="C181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>
        <v>357.71910112359546</v>
      </c>
      <c r="P181">
        <v>45.005654509471306</v>
      </c>
      <c r="Q181" t="s">
        <v>2036</v>
      </c>
      <c r="R181" t="s">
        <v>2037</v>
      </c>
    </row>
    <row r="182" spans="1:18" x14ac:dyDescent="0.2">
      <c r="A182">
        <v>180</v>
      </c>
      <c r="B182" t="s">
        <v>412</v>
      </c>
      <c r="C182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>
        <v>308.45714285714286</v>
      </c>
      <c r="P182">
        <v>81.98196487897485</v>
      </c>
      <c r="Q182" t="s">
        <v>2034</v>
      </c>
      <c r="R182" t="s">
        <v>2043</v>
      </c>
    </row>
    <row r="183" spans="1:18" x14ac:dyDescent="0.2">
      <c r="A183">
        <v>871</v>
      </c>
      <c r="B183" t="s">
        <v>1774</v>
      </c>
      <c r="C183" t="s">
        <v>1775</v>
      </c>
      <c r="D183">
        <v>71500</v>
      </c>
      <c r="E183">
        <v>194912</v>
      </c>
      <c r="F183" t="s">
        <v>20</v>
      </c>
      <c r="G183">
        <v>2320</v>
      </c>
      <c r="H183" t="s">
        <v>21</v>
      </c>
      <c r="I183" t="s">
        <v>22</v>
      </c>
      <c r="J183">
        <v>1509512400</v>
      </c>
      <c r="K183">
        <v>1511071200</v>
      </c>
      <c r="L183" t="b">
        <v>0</v>
      </c>
      <c r="M183" t="b">
        <v>1</v>
      </c>
      <c r="N183" t="s">
        <v>33</v>
      </c>
      <c r="O183">
        <v>272.6041958041958</v>
      </c>
      <c r="P183">
        <v>84.013793103448279</v>
      </c>
      <c r="Q183" t="s">
        <v>2036</v>
      </c>
      <c r="R183" t="s">
        <v>2037</v>
      </c>
    </row>
    <row r="184" spans="1:18" x14ac:dyDescent="0.2">
      <c r="A184">
        <v>182</v>
      </c>
      <c r="B184" t="s">
        <v>416</v>
      </c>
      <c r="C184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>
        <v>722.32472324723244</v>
      </c>
      <c r="P184">
        <v>58.996383363471971</v>
      </c>
      <c r="Q184" t="s">
        <v>2036</v>
      </c>
      <c r="R184" t="s">
        <v>2037</v>
      </c>
    </row>
    <row r="185" spans="1:18" x14ac:dyDescent="0.2">
      <c r="A185">
        <v>868</v>
      </c>
      <c r="B185" t="s">
        <v>1768</v>
      </c>
      <c r="C185" t="s">
        <v>1769</v>
      </c>
      <c r="D185">
        <v>7000</v>
      </c>
      <c r="E185">
        <v>12939</v>
      </c>
      <c r="F185" t="s">
        <v>20</v>
      </c>
      <c r="G185">
        <v>126</v>
      </c>
      <c r="H185" t="s">
        <v>21</v>
      </c>
      <c r="I185" t="s">
        <v>22</v>
      </c>
      <c r="J185">
        <v>1381554000</v>
      </c>
      <c r="K185">
        <v>1382504400</v>
      </c>
      <c r="L185" t="b">
        <v>0</v>
      </c>
      <c r="M185" t="b">
        <v>0</v>
      </c>
      <c r="N185" t="s">
        <v>33</v>
      </c>
      <c r="O185">
        <v>184.84285714285716</v>
      </c>
      <c r="P185">
        <v>102.69047619047619</v>
      </c>
      <c r="Q185" t="s">
        <v>2036</v>
      </c>
      <c r="R185" t="s">
        <v>2037</v>
      </c>
    </row>
    <row r="186" spans="1:18" x14ac:dyDescent="0.2">
      <c r="A186">
        <v>184</v>
      </c>
      <c r="B186" t="s">
        <v>420</v>
      </c>
      <c r="C186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>
        <v>293.05555555555554</v>
      </c>
      <c r="P186">
        <v>31.029411764705884</v>
      </c>
      <c r="Q186" t="s">
        <v>2036</v>
      </c>
      <c r="R186" t="s">
        <v>2037</v>
      </c>
    </row>
    <row r="187" spans="1:18" x14ac:dyDescent="0.2">
      <c r="A187">
        <v>867</v>
      </c>
      <c r="B187" t="s">
        <v>1766</v>
      </c>
      <c r="C187" t="s">
        <v>1767</v>
      </c>
      <c r="D187">
        <v>4800</v>
      </c>
      <c r="E187">
        <v>7797</v>
      </c>
      <c r="F187" t="s">
        <v>20</v>
      </c>
      <c r="G187">
        <v>300</v>
      </c>
      <c r="H187" t="s">
        <v>21</v>
      </c>
      <c r="I187" t="s">
        <v>22</v>
      </c>
      <c r="J187">
        <v>1539061200</v>
      </c>
      <c r="K187">
        <v>1539579600</v>
      </c>
      <c r="L187" t="b">
        <v>0</v>
      </c>
      <c r="M187" t="b">
        <v>0</v>
      </c>
      <c r="N187" t="s">
        <v>17</v>
      </c>
      <c r="O187">
        <v>162.4375</v>
      </c>
      <c r="P187">
        <v>25.99</v>
      </c>
      <c r="Q187" t="s">
        <v>2030</v>
      </c>
      <c r="R187" t="s">
        <v>2031</v>
      </c>
    </row>
    <row r="188" spans="1:18" x14ac:dyDescent="0.2">
      <c r="A188">
        <v>865</v>
      </c>
      <c r="B188" t="s">
        <v>1762</v>
      </c>
      <c r="C188" t="s">
        <v>1763</v>
      </c>
      <c r="D188">
        <v>81000</v>
      </c>
      <c r="E188">
        <v>150515</v>
      </c>
      <c r="F188" t="s">
        <v>20</v>
      </c>
      <c r="G188">
        <v>3272</v>
      </c>
      <c r="H188" t="s">
        <v>21</v>
      </c>
      <c r="I188" t="s">
        <v>22</v>
      </c>
      <c r="J188">
        <v>1410757200</v>
      </c>
      <c r="K188">
        <v>1411534800</v>
      </c>
      <c r="L188" t="b">
        <v>0</v>
      </c>
      <c r="M188" t="b">
        <v>0</v>
      </c>
      <c r="N188" t="s">
        <v>33</v>
      </c>
      <c r="O188">
        <v>185.82098765432099</v>
      </c>
      <c r="P188">
        <v>46.000916870415651</v>
      </c>
      <c r="Q188" t="s">
        <v>2036</v>
      </c>
      <c r="R188" t="s">
        <v>2037</v>
      </c>
    </row>
    <row r="189" spans="1:18" x14ac:dyDescent="0.2">
      <c r="A189">
        <v>187</v>
      </c>
      <c r="B189" t="s">
        <v>426</v>
      </c>
      <c r="C189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>
        <v>229.87375415282392</v>
      </c>
      <c r="P189">
        <v>95.966712898751737</v>
      </c>
      <c r="Q189" t="s">
        <v>2038</v>
      </c>
      <c r="R189" t="s">
        <v>2049</v>
      </c>
    </row>
    <row r="190" spans="1:18" x14ac:dyDescent="0.2">
      <c r="A190">
        <v>864</v>
      </c>
      <c r="B190" t="s">
        <v>1760</v>
      </c>
      <c r="C190" t="s">
        <v>1761</v>
      </c>
      <c r="D190">
        <v>4200</v>
      </c>
      <c r="E190">
        <v>14577</v>
      </c>
      <c r="F190" t="s">
        <v>20</v>
      </c>
      <c r="G190">
        <v>150</v>
      </c>
      <c r="H190" t="s">
        <v>21</v>
      </c>
      <c r="I190" t="s">
        <v>22</v>
      </c>
      <c r="J190">
        <v>1471582800</v>
      </c>
      <c r="K190">
        <v>1472014800</v>
      </c>
      <c r="L190" t="b">
        <v>0</v>
      </c>
      <c r="M190" t="b">
        <v>0</v>
      </c>
      <c r="N190" t="s">
        <v>100</v>
      </c>
      <c r="O190">
        <v>347.07142857142856</v>
      </c>
      <c r="P190">
        <v>97.18</v>
      </c>
      <c r="Q190" t="s">
        <v>2038</v>
      </c>
      <c r="R190" t="s">
        <v>2049</v>
      </c>
    </row>
    <row r="191" spans="1:18" x14ac:dyDescent="0.2">
      <c r="A191">
        <v>863</v>
      </c>
      <c r="B191" t="s">
        <v>1758</v>
      </c>
      <c r="C191" t="s">
        <v>1759</v>
      </c>
      <c r="D191">
        <v>1400</v>
      </c>
      <c r="E191">
        <v>5415</v>
      </c>
      <c r="F191" t="s">
        <v>20</v>
      </c>
      <c r="G191">
        <v>217</v>
      </c>
      <c r="H191" t="s">
        <v>21</v>
      </c>
      <c r="I191" t="s">
        <v>22</v>
      </c>
      <c r="J191">
        <v>1434517200</v>
      </c>
      <c r="K191">
        <v>1436504400</v>
      </c>
      <c r="L191" t="b">
        <v>0</v>
      </c>
      <c r="M191" t="b">
        <v>1</v>
      </c>
      <c r="N191" t="s">
        <v>269</v>
      </c>
      <c r="O191">
        <v>386.78571428571428</v>
      </c>
      <c r="P191">
        <v>24.953917050691246</v>
      </c>
      <c r="Q191" t="s">
        <v>2038</v>
      </c>
      <c r="R191" t="s">
        <v>2057</v>
      </c>
    </row>
    <row r="192" spans="1:18" x14ac:dyDescent="0.2">
      <c r="A192">
        <v>862</v>
      </c>
      <c r="B192" t="s">
        <v>1756</v>
      </c>
      <c r="C192" t="s">
        <v>1757</v>
      </c>
      <c r="D192">
        <v>3500</v>
      </c>
      <c r="E192">
        <v>6560</v>
      </c>
      <c r="F192" t="s">
        <v>20</v>
      </c>
      <c r="G192">
        <v>85</v>
      </c>
      <c r="H192" t="s">
        <v>21</v>
      </c>
      <c r="I192" t="s">
        <v>22</v>
      </c>
      <c r="J192">
        <v>1312174800</v>
      </c>
      <c r="K192">
        <v>1312520400</v>
      </c>
      <c r="L192" t="b">
        <v>0</v>
      </c>
      <c r="M192" t="b">
        <v>0</v>
      </c>
      <c r="N192" t="s">
        <v>33</v>
      </c>
      <c r="O192">
        <v>187.42857142857144</v>
      </c>
      <c r="P192">
        <v>77.17647058823529</v>
      </c>
      <c r="Q192" t="s">
        <v>2036</v>
      </c>
      <c r="R192" t="s">
        <v>2037</v>
      </c>
    </row>
    <row r="193" spans="1:18" x14ac:dyDescent="0.2">
      <c r="A193">
        <v>861</v>
      </c>
      <c r="B193" t="s">
        <v>1754</v>
      </c>
      <c r="C193" t="s">
        <v>1755</v>
      </c>
      <c r="D193">
        <v>8800</v>
      </c>
      <c r="E193">
        <v>9317</v>
      </c>
      <c r="F193" t="s">
        <v>20</v>
      </c>
      <c r="G193">
        <v>163</v>
      </c>
      <c r="H193" t="s">
        <v>21</v>
      </c>
      <c r="I193" t="s">
        <v>22</v>
      </c>
      <c r="J193">
        <v>1269147600</v>
      </c>
      <c r="K193">
        <v>1269838800</v>
      </c>
      <c r="L193" t="b">
        <v>0</v>
      </c>
      <c r="M193" t="b">
        <v>0</v>
      </c>
      <c r="N193" t="s">
        <v>33</v>
      </c>
      <c r="O193">
        <v>105.87500000000001</v>
      </c>
      <c r="P193">
        <v>57.159509202453989</v>
      </c>
      <c r="Q193" t="s">
        <v>2036</v>
      </c>
      <c r="R193" t="s">
        <v>2037</v>
      </c>
    </row>
    <row r="194" spans="1:18" x14ac:dyDescent="0.2">
      <c r="A194">
        <v>860</v>
      </c>
      <c r="B194" t="s">
        <v>1752</v>
      </c>
      <c r="C194" t="s">
        <v>1753</v>
      </c>
      <c r="D194">
        <v>2000</v>
      </c>
      <c r="E194">
        <v>5033</v>
      </c>
      <c r="F194" t="s">
        <v>20</v>
      </c>
      <c r="G194">
        <v>65</v>
      </c>
      <c r="H194" t="s">
        <v>21</v>
      </c>
      <c r="I194" t="s">
        <v>22</v>
      </c>
      <c r="J194">
        <v>1550556000</v>
      </c>
      <c r="K194">
        <v>1551420000</v>
      </c>
      <c r="L194" t="b">
        <v>0</v>
      </c>
      <c r="M194" t="b">
        <v>1</v>
      </c>
      <c r="N194" t="s">
        <v>65</v>
      </c>
      <c r="O194">
        <v>251.65</v>
      </c>
      <c r="P194">
        <v>77.430769230769229</v>
      </c>
      <c r="Q194" t="s">
        <v>2034</v>
      </c>
      <c r="R194" t="s">
        <v>2043</v>
      </c>
    </row>
    <row r="195" spans="1:18" x14ac:dyDescent="0.2">
      <c r="A195">
        <v>857</v>
      </c>
      <c r="B195" t="s">
        <v>1746</v>
      </c>
      <c r="C195" t="s">
        <v>1747</v>
      </c>
      <c r="D195">
        <v>5300</v>
      </c>
      <c r="E195">
        <v>7413</v>
      </c>
      <c r="F195" t="s">
        <v>20</v>
      </c>
      <c r="G195">
        <v>225</v>
      </c>
      <c r="H195" t="s">
        <v>98</v>
      </c>
      <c r="I195" t="s">
        <v>99</v>
      </c>
      <c r="J195">
        <v>1328421600</v>
      </c>
      <c r="K195">
        <v>1330408800</v>
      </c>
      <c r="L195" t="b">
        <v>1</v>
      </c>
      <c r="M195" t="b">
        <v>0</v>
      </c>
      <c r="N195" t="s">
        <v>100</v>
      </c>
      <c r="O195">
        <v>139.86792452830187</v>
      </c>
      <c r="P195">
        <v>32.946666666666665</v>
      </c>
      <c r="Q195" t="s">
        <v>2038</v>
      </c>
      <c r="R195" t="s">
        <v>2049</v>
      </c>
    </row>
    <row r="196" spans="1:18" x14ac:dyDescent="0.2">
      <c r="A196">
        <v>194</v>
      </c>
      <c r="B196" t="s">
        <v>440</v>
      </c>
      <c r="C196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>
        <v>122.7605633802817</v>
      </c>
      <c r="P196">
        <v>69.174603174603178</v>
      </c>
      <c r="Q196" t="s">
        <v>2032</v>
      </c>
      <c r="R196" t="s">
        <v>2054</v>
      </c>
    </row>
    <row r="197" spans="1:18" x14ac:dyDescent="0.2">
      <c r="A197">
        <v>195</v>
      </c>
      <c r="B197" t="s">
        <v>442</v>
      </c>
      <c r="C197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>
        <v>361.75316455696202</v>
      </c>
      <c r="P197">
        <v>109.07824427480917</v>
      </c>
      <c r="Q197" t="s">
        <v>2032</v>
      </c>
      <c r="R197" t="s">
        <v>2040</v>
      </c>
    </row>
    <row r="198" spans="1:18" x14ac:dyDescent="0.2">
      <c r="A198">
        <v>856</v>
      </c>
      <c r="B198" t="s">
        <v>1599</v>
      </c>
      <c r="C198" t="s">
        <v>1745</v>
      </c>
      <c r="D198">
        <v>2400</v>
      </c>
      <c r="E198">
        <v>8558</v>
      </c>
      <c r="F198" t="s">
        <v>20</v>
      </c>
      <c r="G198">
        <v>158</v>
      </c>
      <c r="H198" t="s">
        <v>21</v>
      </c>
      <c r="I198" t="s">
        <v>22</v>
      </c>
      <c r="J198">
        <v>1335243600</v>
      </c>
      <c r="K198">
        <v>1336712400</v>
      </c>
      <c r="L198" t="b">
        <v>0</v>
      </c>
      <c r="M198" t="b">
        <v>0</v>
      </c>
      <c r="N198" t="s">
        <v>17</v>
      </c>
      <c r="O198">
        <v>356.58333333333331</v>
      </c>
      <c r="P198">
        <v>54.164556962025316</v>
      </c>
      <c r="Q198" t="s">
        <v>2030</v>
      </c>
      <c r="R198" t="s">
        <v>2031</v>
      </c>
    </row>
    <row r="199" spans="1:18" x14ac:dyDescent="0.2">
      <c r="A199">
        <v>197</v>
      </c>
      <c r="B199" t="s">
        <v>446</v>
      </c>
      <c r="C199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>
        <v>298.20475319926874</v>
      </c>
      <c r="P199">
        <v>82.010055304172951</v>
      </c>
      <c r="Q199" t="s">
        <v>2038</v>
      </c>
      <c r="R199" t="s">
        <v>2041</v>
      </c>
    </row>
    <row r="200" spans="1:18" x14ac:dyDescent="0.2">
      <c r="A200">
        <v>855</v>
      </c>
      <c r="B200" t="s">
        <v>1743</v>
      </c>
      <c r="C200" t="s">
        <v>1744</v>
      </c>
      <c r="D200">
        <v>23400</v>
      </c>
      <c r="E200">
        <v>23956</v>
      </c>
      <c r="F200" t="s">
        <v>20</v>
      </c>
      <c r="G200">
        <v>452</v>
      </c>
      <c r="H200" t="s">
        <v>26</v>
      </c>
      <c r="I200" t="s">
        <v>27</v>
      </c>
      <c r="J200">
        <v>1308373200</v>
      </c>
      <c r="K200">
        <v>1311051600</v>
      </c>
      <c r="L200" t="b">
        <v>0</v>
      </c>
      <c r="M200" t="b">
        <v>0</v>
      </c>
      <c r="N200" t="s">
        <v>33</v>
      </c>
      <c r="O200">
        <v>102.37606837606839</v>
      </c>
      <c r="P200">
        <v>53</v>
      </c>
      <c r="Q200" t="s">
        <v>2036</v>
      </c>
      <c r="R200" t="s">
        <v>2037</v>
      </c>
    </row>
    <row r="201" spans="1:18" x14ac:dyDescent="0.2">
      <c r="A201">
        <v>854</v>
      </c>
      <c r="B201" t="s">
        <v>1741</v>
      </c>
      <c r="C201" t="s">
        <v>1742</v>
      </c>
      <c r="D201">
        <v>171000</v>
      </c>
      <c r="E201">
        <v>194309</v>
      </c>
      <c r="F201" t="s">
        <v>20</v>
      </c>
      <c r="G201">
        <v>2662</v>
      </c>
      <c r="H201" t="s">
        <v>15</v>
      </c>
      <c r="I201" t="s">
        <v>16</v>
      </c>
      <c r="J201">
        <v>1574056800</v>
      </c>
      <c r="K201">
        <v>1576389600</v>
      </c>
      <c r="L201" t="b">
        <v>0</v>
      </c>
      <c r="M201" t="b">
        <v>0</v>
      </c>
      <c r="N201" t="s">
        <v>119</v>
      </c>
      <c r="O201">
        <v>113.63099415204678</v>
      </c>
      <c r="P201">
        <v>72.993613824192337</v>
      </c>
      <c r="Q201" t="s">
        <v>2044</v>
      </c>
      <c r="R201" t="s">
        <v>2050</v>
      </c>
    </row>
    <row r="202" spans="1:18" x14ac:dyDescent="0.2">
      <c r="A202">
        <v>853</v>
      </c>
      <c r="B202" t="s">
        <v>1739</v>
      </c>
      <c r="C202" t="s">
        <v>1740</v>
      </c>
      <c r="D202">
        <v>17100</v>
      </c>
      <c r="E202">
        <v>111502</v>
      </c>
      <c r="F202" t="s">
        <v>20</v>
      </c>
      <c r="G202">
        <v>1467</v>
      </c>
      <c r="H202" t="s">
        <v>15</v>
      </c>
      <c r="I202" t="s">
        <v>16</v>
      </c>
      <c r="J202">
        <v>1308546000</v>
      </c>
      <c r="K202">
        <v>1308978000</v>
      </c>
      <c r="L202" t="b">
        <v>0</v>
      </c>
      <c r="M202" t="b">
        <v>1</v>
      </c>
      <c r="N202" t="s">
        <v>60</v>
      </c>
      <c r="O202">
        <v>652.05847953216369</v>
      </c>
      <c r="P202">
        <v>76.006816632583508</v>
      </c>
      <c r="Q202" t="s">
        <v>2032</v>
      </c>
      <c r="R202" t="s">
        <v>2042</v>
      </c>
    </row>
    <row r="203" spans="1:18" x14ac:dyDescent="0.2">
      <c r="A203">
        <v>201</v>
      </c>
      <c r="B203" t="s">
        <v>454</v>
      </c>
      <c r="C20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>
        <v>681.19047619047615</v>
      </c>
      <c r="P203">
        <v>91.114649681528661</v>
      </c>
      <c r="Q203" t="s">
        <v>2034</v>
      </c>
      <c r="R203" t="s">
        <v>2035</v>
      </c>
    </row>
    <row r="204" spans="1:18" x14ac:dyDescent="0.2">
      <c r="A204">
        <v>851</v>
      </c>
      <c r="B204" t="s">
        <v>1735</v>
      </c>
      <c r="C204" t="s">
        <v>1736</v>
      </c>
      <c r="D204">
        <v>6000</v>
      </c>
      <c r="E204">
        <v>12468</v>
      </c>
      <c r="F204" t="s">
        <v>20</v>
      </c>
      <c r="G204">
        <v>160</v>
      </c>
      <c r="H204" t="s">
        <v>21</v>
      </c>
      <c r="I204" t="s">
        <v>22</v>
      </c>
      <c r="J204">
        <v>1335934800</v>
      </c>
      <c r="K204">
        <v>1338786000</v>
      </c>
      <c r="L204" t="b">
        <v>0</v>
      </c>
      <c r="M204" t="b">
        <v>0</v>
      </c>
      <c r="N204" t="s">
        <v>50</v>
      </c>
      <c r="O204">
        <v>207.79999999999998</v>
      </c>
      <c r="P204">
        <v>77.924999999999997</v>
      </c>
      <c r="Q204" t="s">
        <v>2032</v>
      </c>
      <c r="R204" t="s">
        <v>2040</v>
      </c>
    </row>
    <row r="205" spans="1:18" x14ac:dyDescent="0.2">
      <c r="A205">
        <v>203</v>
      </c>
      <c r="B205" t="s">
        <v>458</v>
      </c>
      <c r="C205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>
        <v>134.40792216817235</v>
      </c>
      <c r="P205">
        <v>42.999777678968428</v>
      </c>
      <c r="Q205" t="s">
        <v>2036</v>
      </c>
      <c r="R205" t="s">
        <v>2037</v>
      </c>
    </row>
    <row r="206" spans="1:18" x14ac:dyDescent="0.2">
      <c r="A206">
        <v>849</v>
      </c>
      <c r="B206" t="s">
        <v>1731</v>
      </c>
      <c r="C206" t="s">
        <v>1732</v>
      </c>
      <c r="D206">
        <v>6700</v>
      </c>
      <c r="E206">
        <v>8917</v>
      </c>
      <c r="F206" t="s">
        <v>20</v>
      </c>
      <c r="G206">
        <v>307</v>
      </c>
      <c r="H206" t="s">
        <v>21</v>
      </c>
      <c r="I206" t="s">
        <v>22</v>
      </c>
      <c r="J206">
        <v>1328767200</v>
      </c>
      <c r="K206">
        <v>1329026400</v>
      </c>
      <c r="L206" t="b">
        <v>0</v>
      </c>
      <c r="M206" t="b">
        <v>1</v>
      </c>
      <c r="N206" t="s">
        <v>60</v>
      </c>
      <c r="O206">
        <v>133.08955223880596</v>
      </c>
      <c r="P206">
        <v>29.045602605863191</v>
      </c>
      <c r="Q206" t="s">
        <v>2032</v>
      </c>
      <c r="R206" t="s">
        <v>2042</v>
      </c>
    </row>
    <row r="207" spans="1:18" x14ac:dyDescent="0.2">
      <c r="A207">
        <v>205</v>
      </c>
      <c r="B207" t="s">
        <v>462</v>
      </c>
      <c r="C207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>
        <v>431.84615384615387</v>
      </c>
      <c r="P207">
        <v>70.174999999999997</v>
      </c>
      <c r="Q207" t="s">
        <v>2036</v>
      </c>
      <c r="R207" t="s">
        <v>2037</v>
      </c>
    </row>
    <row r="208" spans="1:18" x14ac:dyDescent="0.2">
      <c r="A208">
        <v>848</v>
      </c>
      <c r="B208" t="s">
        <v>1729</v>
      </c>
      <c r="C208" t="s">
        <v>1730</v>
      </c>
      <c r="D208">
        <v>3200</v>
      </c>
      <c r="E208">
        <v>10831</v>
      </c>
      <c r="F208" t="s">
        <v>20</v>
      </c>
      <c r="G208">
        <v>172</v>
      </c>
      <c r="H208" t="s">
        <v>21</v>
      </c>
      <c r="I208" t="s">
        <v>22</v>
      </c>
      <c r="J208">
        <v>1276318800</v>
      </c>
      <c r="K208">
        <v>1277096400</v>
      </c>
      <c r="L208" t="b">
        <v>0</v>
      </c>
      <c r="M208" t="b">
        <v>0</v>
      </c>
      <c r="N208" t="s">
        <v>53</v>
      </c>
      <c r="O208">
        <v>338.46875</v>
      </c>
      <c r="P208">
        <v>62.970930232558139</v>
      </c>
      <c r="Q208" t="s">
        <v>2038</v>
      </c>
      <c r="R208" t="s">
        <v>2041</v>
      </c>
    </row>
    <row r="209" spans="1:18" x14ac:dyDescent="0.2">
      <c r="A209">
        <v>207</v>
      </c>
      <c r="B209" t="s">
        <v>466</v>
      </c>
      <c r="C209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>
        <v>425.7</v>
      </c>
      <c r="P209">
        <v>99</v>
      </c>
      <c r="Q209" t="s">
        <v>2032</v>
      </c>
      <c r="R209" t="s">
        <v>2033</v>
      </c>
    </row>
    <row r="210" spans="1:18" x14ac:dyDescent="0.2">
      <c r="A210">
        <v>208</v>
      </c>
      <c r="B210" t="s">
        <v>468</v>
      </c>
      <c r="C210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>
        <v>101.12239715591672</v>
      </c>
      <c r="P210">
        <v>96.984900146127615</v>
      </c>
      <c r="Q210" t="s">
        <v>2038</v>
      </c>
      <c r="R210" t="s">
        <v>2039</v>
      </c>
    </row>
    <row r="211" spans="1:18" x14ac:dyDescent="0.2">
      <c r="A211">
        <v>847</v>
      </c>
      <c r="B211" t="s">
        <v>1727</v>
      </c>
      <c r="C211" t="s">
        <v>1728</v>
      </c>
      <c r="D211">
        <v>4700</v>
      </c>
      <c r="E211">
        <v>11174</v>
      </c>
      <c r="F211" t="s">
        <v>20</v>
      </c>
      <c r="G211">
        <v>110</v>
      </c>
      <c r="H211" t="s">
        <v>21</v>
      </c>
      <c r="I211" t="s">
        <v>22</v>
      </c>
      <c r="J211">
        <v>1515304800</v>
      </c>
      <c r="K211">
        <v>1515564000</v>
      </c>
      <c r="L211" t="b">
        <v>0</v>
      </c>
      <c r="M211" t="b">
        <v>0</v>
      </c>
      <c r="N211" t="s">
        <v>17</v>
      </c>
      <c r="O211">
        <v>237.74468085106383</v>
      </c>
      <c r="P211">
        <v>101.58181818181818</v>
      </c>
      <c r="Q211" t="s">
        <v>2030</v>
      </c>
      <c r="R211" t="s">
        <v>2031</v>
      </c>
    </row>
    <row r="212" spans="1:18" x14ac:dyDescent="0.2">
      <c r="A212">
        <v>846</v>
      </c>
      <c r="B212" t="s">
        <v>1725</v>
      </c>
      <c r="C212" t="s">
        <v>1726</v>
      </c>
      <c r="D212">
        <v>1000</v>
      </c>
      <c r="E212">
        <v>5085</v>
      </c>
      <c r="F212" t="s">
        <v>20</v>
      </c>
      <c r="G212">
        <v>48</v>
      </c>
      <c r="H212" t="s">
        <v>21</v>
      </c>
      <c r="I212" t="s">
        <v>22</v>
      </c>
      <c r="J212">
        <v>1532149200</v>
      </c>
      <c r="K212">
        <v>1535259600</v>
      </c>
      <c r="L212" t="b">
        <v>1</v>
      </c>
      <c r="M212" t="b">
        <v>1</v>
      </c>
      <c r="N212" t="s">
        <v>28</v>
      </c>
      <c r="O212">
        <v>508.5</v>
      </c>
      <c r="P212">
        <v>105.9375</v>
      </c>
      <c r="Q212" t="s">
        <v>2034</v>
      </c>
      <c r="R212" t="s">
        <v>2035</v>
      </c>
    </row>
    <row r="213" spans="1:18" x14ac:dyDescent="0.2">
      <c r="A213">
        <v>845</v>
      </c>
      <c r="B213" t="s">
        <v>1723</v>
      </c>
      <c r="C213" t="s">
        <v>1724</v>
      </c>
      <c r="D213">
        <v>69900</v>
      </c>
      <c r="E213">
        <v>138087</v>
      </c>
      <c r="F213" t="s">
        <v>20</v>
      </c>
      <c r="G213">
        <v>1354</v>
      </c>
      <c r="H213" t="s">
        <v>40</v>
      </c>
      <c r="I213" t="s">
        <v>41</v>
      </c>
      <c r="J213">
        <v>1526360400</v>
      </c>
      <c r="K213">
        <v>1529557200</v>
      </c>
      <c r="L213" t="b">
        <v>0</v>
      </c>
      <c r="M213" t="b">
        <v>0</v>
      </c>
      <c r="N213" t="s">
        <v>28</v>
      </c>
      <c r="O213">
        <v>197.54935622317598</v>
      </c>
      <c r="P213">
        <v>101.98449039881831</v>
      </c>
      <c r="Q213" t="s">
        <v>2034</v>
      </c>
      <c r="R213" t="s">
        <v>2035</v>
      </c>
    </row>
    <row r="214" spans="1:18" x14ac:dyDescent="0.2">
      <c r="A214">
        <v>212</v>
      </c>
      <c r="B214" t="s">
        <v>477</v>
      </c>
      <c r="C214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>
        <v>151.85185185185185</v>
      </c>
      <c r="P214">
        <v>73.214285714285708</v>
      </c>
      <c r="Q214" t="s">
        <v>2036</v>
      </c>
      <c r="R214" t="s">
        <v>2037</v>
      </c>
    </row>
    <row r="215" spans="1:18" x14ac:dyDescent="0.2">
      <c r="A215">
        <v>213</v>
      </c>
      <c r="B215" t="s">
        <v>479</v>
      </c>
      <c r="C215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>
        <v>195.16382252559728</v>
      </c>
      <c r="P215">
        <v>39.997435299603637</v>
      </c>
      <c r="Q215" t="s">
        <v>2032</v>
      </c>
      <c r="R215" t="s">
        <v>2042</v>
      </c>
    </row>
    <row r="216" spans="1:18" x14ac:dyDescent="0.2">
      <c r="A216">
        <v>214</v>
      </c>
      <c r="B216" t="s">
        <v>481</v>
      </c>
      <c r="C216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>
        <v>1023.1428571428571</v>
      </c>
      <c r="P216">
        <v>86.812121212121212</v>
      </c>
      <c r="Q216" t="s">
        <v>2032</v>
      </c>
      <c r="R216" t="s">
        <v>2033</v>
      </c>
    </row>
    <row r="217" spans="1:18" x14ac:dyDescent="0.2">
      <c r="A217">
        <v>842</v>
      </c>
      <c r="B217" t="s">
        <v>1717</v>
      </c>
      <c r="C217" t="s">
        <v>1718</v>
      </c>
      <c r="D217">
        <v>1500</v>
      </c>
      <c r="E217">
        <v>8447</v>
      </c>
      <c r="F217" t="s">
        <v>20</v>
      </c>
      <c r="G217">
        <v>132</v>
      </c>
      <c r="H217" t="s">
        <v>107</v>
      </c>
      <c r="I217" t="s">
        <v>108</v>
      </c>
      <c r="J217">
        <v>1529038800</v>
      </c>
      <c r="K217">
        <v>1529298000</v>
      </c>
      <c r="L217" t="b">
        <v>0</v>
      </c>
      <c r="M217" t="b">
        <v>0</v>
      </c>
      <c r="N217" t="s">
        <v>65</v>
      </c>
      <c r="O217">
        <v>563.13333333333333</v>
      </c>
      <c r="P217">
        <v>63.992424242424242</v>
      </c>
      <c r="Q217" t="s">
        <v>2034</v>
      </c>
      <c r="R217" t="s">
        <v>2043</v>
      </c>
    </row>
    <row r="218" spans="1:18" x14ac:dyDescent="0.2">
      <c r="A218">
        <v>216</v>
      </c>
      <c r="B218" t="s">
        <v>485</v>
      </c>
      <c r="C218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>
        <v>155.07066557107643</v>
      </c>
      <c r="P218">
        <v>103.97851239669421</v>
      </c>
      <c r="Q218" t="s">
        <v>2036</v>
      </c>
      <c r="R218" t="s">
        <v>2037</v>
      </c>
    </row>
    <row r="219" spans="1:18" x14ac:dyDescent="0.2">
      <c r="A219">
        <v>841</v>
      </c>
      <c r="B219" t="s">
        <v>1715</v>
      </c>
      <c r="C219" t="s">
        <v>1716</v>
      </c>
      <c r="D219">
        <v>9100</v>
      </c>
      <c r="E219">
        <v>12991</v>
      </c>
      <c r="F219" t="s">
        <v>20</v>
      </c>
      <c r="G219">
        <v>155</v>
      </c>
      <c r="H219" t="s">
        <v>21</v>
      </c>
      <c r="I219" t="s">
        <v>22</v>
      </c>
      <c r="J219">
        <v>1455861600</v>
      </c>
      <c r="K219">
        <v>1457244000</v>
      </c>
      <c r="L219" t="b">
        <v>0</v>
      </c>
      <c r="M219" t="b">
        <v>0</v>
      </c>
      <c r="N219" t="s">
        <v>28</v>
      </c>
      <c r="O219">
        <v>142.75824175824175</v>
      </c>
      <c r="P219">
        <v>83.812903225806451</v>
      </c>
      <c r="Q219" t="s">
        <v>2034</v>
      </c>
      <c r="R219" t="s">
        <v>2035</v>
      </c>
    </row>
    <row r="220" spans="1:18" x14ac:dyDescent="0.2">
      <c r="A220">
        <v>218</v>
      </c>
      <c r="B220" t="s">
        <v>489</v>
      </c>
      <c r="C220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>
        <v>215.94736842105263</v>
      </c>
      <c r="P220">
        <v>31.005037783375315</v>
      </c>
      <c r="Q220" t="s">
        <v>2038</v>
      </c>
      <c r="R220" t="s">
        <v>2049</v>
      </c>
    </row>
    <row r="221" spans="1:18" x14ac:dyDescent="0.2">
      <c r="A221">
        <v>219</v>
      </c>
      <c r="B221" t="s">
        <v>491</v>
      </c>
      <c r="C221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>
        <v>332.12709832134288</v>
      </c>
      <c r="P221">
        <v>89.991552956465242</v>
      </c>
      <c r="Q221" t="s">
        <v>2038</v>
      </c>
      <c r="R221" t="s">
        <v>2046</v>
      </c>
    </row>
    <row r="222" spans="1:18" x14ac:dyDescent="0.2">
      <c r="A222">
        <v>840</v>
      </c>
      <c r="B222" t="s">
        <v>1713</v>
      </c>
      <c r="C222" t="s">
        <v>1714</v>
      </c>
      <c r="D222">
        <v>116300</v>
      </c>
      <c r="E222">
        <v>116583</v>
      </c>
      <c r="F222" t="s">
        <v>20</v>
      </c>
      <c r="G222">
        <v>3533</v>
      </c>
      <c r="H222" t="s">
        <v>21</v>
      </c>
      <c r="I222" t="s">
        <v>22</v>
      </c>
      <c r="J222">
        <v>1405486800</v>
      </c>
      <c r="K222">
        <v>1405659600</v>
      </c>
      <c r="L222" t="b">
        <v>0</v>
      </c>
      <c r="M222" t="b">
        <v>1</v>
      </c>
      <c r="N222" t="s">
        <v>33</v>
      </c>
      <c r="O222">
        <v>100.24333619948409</v>
      </c>
      <c r="P222">
        <v>32.998301726577978</v>
      </c>
      <c r="Q222" t="s">
        <v>2036</v>
      </c>
      <c r="R222" t="s">
        <v>2037</v>
      </c>
    </row>
    <row r="223" spans="1:18" x14ac:dyDescent="0.2">
      <c r="A223">
        <v>839</v>
      </c>
      <c r="B223" t="s">
        <v>1711</v>
      </c>
      <c r="C223" t="s">
        <v>1712</v>
      </c>
      <c r="D223">
        <v>7700</v>
      </c>
      <c r="E223">
        <v>14644</v>
      </c>
      <c r="F223" t="s">
        <v>20</v>
      </c>
      <c r="G223">
        <v>157</v>
      </c>
      <c r="H223" t="s">
        <v>21</v>
      </c>
      <c r="I223" t="s">
        <v>22</v>
      </c>
      <c r="J223">
        <v>1395032400</v>
      </c>
      <c r="K223">
        <v>1398920400</v>
      </c>
      <c r="L223" t="b">
        <v>0</v>
      </c>
      <c r="M223" t="b">
        <v>1</v>
      </c>
      <c r="N223" t="s">
        <v>42</v>
      </c>
      <c r="O223">
        <v>190.18181818181819</v>
      </c>
      <c r="P223">
        <v>93.273885350318466</v>
      </c>
      <c r="Q223" t="s">
        <v>2038</v>
      </c>
      <c r="R223" t="s">
        <v>2039</v>
      </c>
    </row>
    <row r="224" spans="1:18" x14ac:dyDescent="0.2">
      <c r="A224">
        <v>222</v>
      </c>
      <c r="B224" t="s">
        <v>497</v>
      </c>
      <c r="C224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>
        <v>137.97916666666669</v>
      </c>
      <c r="P224">
        <v>47.992753623188406</v>
      </c>
      <c r="Q224" t="s">
        <v>2051</v>
      </c>
      <c r="R224" t="s">
        <v>2052</v>
      </c>
    </row>
    <row r="225" spans="1:18" x14ac:dyDescent="0.2">
      <c r="A225">
        <v>838</v>
      </c>
      <c r="B225" t="s">
        <v>1709</v>
      </c>
      <c r="C225" t="s">
        <v>1710</v>
      </c>
      <c r="D225">
        <v>6400</v>
      </c>
      <c r="E225">
        <v>8890</v>
      </c>
      <c r="F225" t="s">
        <v>20</v>
      </c>
      <c r="G225">
        <v>261</v>
      </c>
      <c r="H225" t="s">
        <v>21</v>
      </c>
      <c r="I225" t="s">
        <v>22</v>
      </c>
      <c r="J225">
        <v>1538024400</v>
      </c>
      <c r="K225">
        <v>1538802000</v>
      </c>
      <c r="L225" t="b">
        <v>0</v>
      </c>
      <c r="M225" t="b">
        <v>0</v>
      </c>
      <c r="N225" t="s">
        <v>33</v>
      </c>
      <c r="O225">
        <v>138.90625</v>
      </c>
      <c r="P225">
        <v>34.061302681992338</v>
      </c>
      <c r="Q225" t="s">
        <v>2036</v>
      </c>
      <c r="R225" t="s">
        <v>2037</v>
      </c>
    </row>
    <row r="226" spans="1:18" x14ac:dyDescent="0.2">
      <c r="A226">
        <v>224</v>
      </c>
      <c r="B226" t="s">
        <v>501</v>
      </c>
      <c r="C226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>
        <v>403.63930885529157</v>
      </c>
      <c r="P226">
        <v>51.999165275459099</v>
      </c>
      <c r="Q226" t="s">
        <v>2038</v>
      </c>
      <c r="R226" t="s">
        <v>2060</v>
      </c>
    </row>
    <row r="227" spans="1:18" x14ac:dyDescent="0.2">
      <c r="A227">
        <v>225</v>
      </c>
      <c r="B227" t="s">
        <v>503</v>
      </c>
      <c r="C227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>
        <v>260.1740412979351</v>
      </c>
      <c r="P227">
        <v>29.999659863945578</v>
      </c>
      <c r="Q227" t="s">
        <v>2032</v>
      </c>
      <c r="R227" t="s">
        <v>2033</v>
      </c>
    </row>
    <row r="228" spans="1:18" x14ac:dyDescent="0.2">
      <c r="A228">
        <v>226</v>
      </c>
      <c r="B228" t="s">
        <v>253</v>
      </c>
      <c r="C228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>
        <v>366.63333333333333</v>
      </c>
      <c r="P228">
        <v>98.205357142857139</v>
      </c>
      <c r="Q228" t="s">
        <v>2051</v>
      </c>
      <c r="R228" t="s">
        <v>2052</v>
      </c>
    </row>
    <row r="229" spans="1:18" x14ac:dyDescent="0.2">
      <c r="A229">
        <v>227</v>
      </c>
      <c r="B229" t="s">
        <v>506</v>
      </c>
      <c r="C229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>
        <v>168.72085385878489</v>
      </c>
      <c r="P229">
        <v>108.96182396606575</v>
      </c>
      <c r="Q229" t="s">
        <v>2047</v>
      </c>
      <c r="R229" t="s">
        <v>2058</v>
      </c>
    </row>
    <row r="230" spans="1:18" x14ac:dyDescent="0.2">
      <c r="A230">
        <v>228</v>
      </c>
      <c r="B230" t="s">
        <v>508</v>
      </c>
      <c r="C230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>
        <v>119.90717911530093</v>
      </c>
      <c r="P230">
        <v>66.998379254457049</v>
      </c>
      <c r="Q230" t="s">
        <v>2038</v>
      </c>
      <c r="R230" t="s">
        <v>2046</v>
      </c>
    </row>
    <row r="231" spans="1:18" x14ac:dyDescent="0.2">
      <c r="A231">
        <v>229</v>
      </c>
      <c r="B231" t="s">
        <v>510</v>
      </c>
      <c r="C231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>
        <v>193.68925233644859</v>
      </c>
      <c r="P231">
        <v>64.99333594668758</v>
      </c>
      <c r="Q231" t="s">
        <v>2047</v>
      </c>
      <c r="R231" t="s">
        <v>2058</v>
      </c>
    </row>
    <row r="232" spans="1:18" x14ac:dyDescent="0.2">
      <c r="A232">
        <v>230</v>
      </c>
      <c r="B232" t="s">
        <v>512</v>
      </c>
      <c r="C232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>
        <v>420.16666666666669</v>
      </c>
      <c r="P232">
        <v>99.841584158415841</v>
      </c>
      <c r="Q232" t="s">
        <v>2047</v>
      </c>
      <c r="R232" t="s">
        <v>2048</v>
      </c>
    </row>
    <row r="233" spans="1:18" x14ac:dyDescent="0.2">
      <c r="A233">
        <v>837</v>
      </c>
      <c r="B233" t="s">
        <v>1707</v>
      </c>
      <c r="C233" t="s">
        <v>1708</v>
      </c>
      <c r="D233">
        <v>17700</v>
      </c>
      <c r="E233">
        <v>150960</v>
      </c>
      <c r="F233" t="s">
        <v>20</v>
      </c>
      <c r="G233">
        <v>1797</v>
      </c>
      <c r="H233" t="s">
        <v>21</v>
      </c>
      <c r="I233" t="s">
        <v>22</v>
      </c>
      <c r="J233">
        <v>1301202000</v>
      </c>
      <c r="K233">
        <v>1305867600</v>
      </c>
      <c r="L233" t="b">
        <v>0</v>
      </c>
      <c r="M233" t="b">
        <v>0</v>
      </c>
      <c r="N233" t="s">
        <v>159</v>
      </c>
      <c r="O233">
        <v>852.88135593220341</v>
      </c>
      <c r="P233">
        <v>84.00667779632721</v>
      </c>
      <c r="Q233" t="s">
        <v>2032</v>
      </c>
      <c r="R233" t="s">
        <v>2055</v>
      </c>
    </row>
    <row r="234" spans="1:18" x14ac:dyDescent="0.2">
      <c r="A234">
        <v>232</v>
      </c>
      <c r="B234" t="s">
        <v>516</v>
      </c>
      <c r="C234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>
        <v>171.26470588235293</v>
      </c>
      <c r="P234">
        <v>63.293478260869563</v>
      </c>
      <c r="Q234" t="s">
        <v>2036</v>
      </c>
      <c r="R234" t="s">
        <v>2037</v>
      </c>
    </row>
    <row r="235" spans="1:18" x14ac:dyDescent="0.2">
      <c r="A235">
        <v>233</v>
      </c>
      <c r="B235" t="s">
        <v>518</v>
      </c>
      <c r="C235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>
        <v>157.89473684210526</v>
      </c>
      <c r="P235">
        <v>96.774193548387103</v>
      </c>
      <c r="Q235" t="s">
        <v>2038</v>
      </c>
      <c r="R235" t="s">
        <v>2046</v>
      </c>
    </row>
    <row r="236" spans="1:18" x14ac:dyDescent="0.2">
      <c r="A236">
        <v>234</v>
      </c>
      <c r="B236" t="s">
        <v>520</v>
      </c>
      <c r="C236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>
        <v>109.08</v>
      </c>
      <c r="P236">
        <v>54.906040268456373</v>
      </c>
      <c r="Q236" t="s">
        <v>2047</v>
      </c>
      <c r="R236" t="s">
        <v>2048</v>
      </c>
    </row>
    <row r="237" spans="1:18" x14ac:dyDescent="0.2">
      <c r="A237">
        <v>834</v>
      </c>
      <c r="B237" t="s">
        <v>1701</v>
      </c>
      <c r="C237" t="s">
        <v>1702</v>
      </c>
      <c r="D237">
        <v>7300</v>
      </c>
      <c r="E237">
        <v>11228</v>
      </c>
      <c r="F237" t="s">
        <v>20</v>
      </c>
      <c r="G237">
        <v>119</v>
      </c>
      <c r="H237" t="s">
        <v>21</v>
      </c>
      <c r="I237" t="s">
        <v>22</v>
      </c>
      <c r="J237">
        <v>1371963600</v>
      </c>
      <c r="K237">
        <v>1372482000</v>
      </c>
      <c r="L237" t="b">
        <v>0</v>
      </c>
      <c r="M237" t="b">
        <v>0</v>
      </c>
      <c r="N237" t="s">
        <v>33</v>
      </c>
      <c r="O237">
        <v>153.8082191780822</v>
      </c>
      <c r="P237">
        <v>94.352941176470594</v>
      </c>
      <c r="Q237" t="s">
        <v>2036</v>
      </c>
      <c r="R237" t="s">
        <v>2037</v>
      </c>
    </row>
    <row r="238" spans="1:18" x14ac:dyDescent="0.2">
      <c r="A238">
        <v>833</v>
      </c>
      <c r="B238" t="s">
        <v>1699</v>
      </c>
      <c r="C238" t="s">
        <v>1700</v>
      </c>
      <c r="D238">
        <v>6800</v>
      </c>
      <c r="E238">
        <v>10723</v>
      </c>
      <c r="F238" t="s">
        <v>20</v>
      </c>
      <c r="G238">
        <v>165</v>
      </c>
      <c r="H238" t="s">
        <v>36</v>
      </c>
      <c r="I238" t="s">
        <v>37</v>
      </c>
      <c r="J238">
        <v>1297663200</v>
      </c>
      <c r="K238">
        <v>1298613600</v>
      </c>
      <c r="L238" t="b">
        <v>0</v>
      </c>
      <c r="M238" t="b">
        <v>0</v>
      </c>
      <c r="N238" t="s">
        <v>206</v>
      </c>
      <c r="O238">
        <v>157.69117647058823</v>
      </c>
      <c r="P238">
        <v>64.987878787878785</v>
      </c>
      <c r="Q238" t="s">
        <v>2044</v>
      </c>
      <c r="R238" t="s">
        <v>2056</v>
      </c>
    </row>
    <row r="239" spans="1:18" x14ac:dyDescent="0.2">
      <c r="A239">
        <v>237</v>
      </c>
      <c r="B239" t="s">
        <v>526</v>
      </c>
      <c r="C239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>
        <v>159.3763440860215</v>
      </c>
      <c r="P239">
        <v>45.051671732522799</v>
      </c>
      <c r="Q239" t="s">
        <v>2038</v>
      </c>
      <c r="R239" t="s">
        <v>2046</v>
      </c>
    </row>
    <row r="240" spans="1:18" x14ac:dyDescent="0.2">
      <c r="A240">
        <v>238</v>
      </c>
      <c r="B240" t="s">
        <v>528</v>
      </c>
      <c r="C240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>
        <v>422.41666666666669</v>
      </c>
      <c r="P240">
        <v>104.51546391752578</v>
      </c>
      <c r="Q240" t="s">
        <v>2036</v>
      </c>
      <c r="R240" t="s">
        <v>2037</v>
      </c>
    </row>
    <row r="241" spans="1:18" x14ac:dyDescent="0.2">
      <c r="A241">
        <v>832</v>
      </c>
      <c r="B241" t="s">
        <v>1697</v>
      </c>
      <c r="C241" t="s">
        <v>1698</v>
      </c>
      <c r="D241">
        <v>43200</v>
      </c>
      <c r="E241">
        <v>136156</v>
      </c>
      <c r="F241" t="s">
        <v>20</v>
      </c>
      <c r="G241">
        <v>1297</v>
      </c>
      <c r="H241" t="s">
        <v>36</v>
      </c>
      <c r="I241" t="s">
        <v>37</v>
      </c>
      <c r="J241">
        <v>1445490000</v>
      </c>
      <c r="K241">
        <v>1448431200</v>
      </c>
      <c r="L241" t="b">
        <v>1</v>
      </c>
      <c r="M241" t="b">
        <v>0</v>
      </c>
      <c r="N241" t="s">
        <v>206</v>
      </c>
      <c r="O241">
        <v>315.17592592592592</v>
      </c>
      <c r="P241">
        <v>104.97764070932922</v>
      </c>
      <c r="Q241" t="s">
        <v>2044</v>
      </c>
      <c r="R241" t="s">
        <v>2056</v>
      </c>
    </row>
    <row r="242" spans="1:18" x14ac:dyDescent="0.2">
      <c r="A242">
        <v>240</v>
      </c>
      <c r="B242" t="s">
        <v>532</v>
      </c>
      <c r="C242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>
        <v>418.78911564625849</v>
      </c>
      <c r="P242">
        <v>69.015695067264573</v>
      </c>
      <c r="Q242" t="s">
        <v>2036</v>
      </c>
      <c r="R242" t="s">
        <v>2037</v>
      </c>
    </row>
    <row r="243" spans="1:18" x14ac:dyDescent="0.2">
      <c r="A243">
        <v>241</v>
      </c>
      <c r="B243" t="s">
        <v>534</v>
      </c>
      <c r="C24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>
        <v>101.91632047477745</v>
      </c>
      <c r="P243">
        <v>101.97684085510689</v>
      </c>
      <c r="Q243" t="s">
        <v>2044</v>
      </c>
      <c r="R243" t="s">
        <v>2045</v>
      </c>
    </row>
    <row r="244" spans="1:18" x14ac:dyDescent="0.2">
      <c r="A244">
        <v>242</v>
      </c>
      <c r="B244" t="s">
        <v>536</v>
      </c>
      <c r="C244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>
        <v>127.72619047619047</v>
      </c>
      <c r="P244">
        <v>42.915999999999997</v>
      </c>
      <c r="Q244" t="s">
        <v>2032</v>
      </c>
      <c r="R244" t="s">
        <v>2033</v>
      </c>
    </row>
    <row r="245" spans="1:18" x14ac:dyDescent="0.2">
      <c r="A245">
        <v>243</v>
      </c>
      <c r="B245" t="s">
        <v>538</v>
      </c>
      <c r="C245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>
        <v>445.21739130434781</v>
      </c>
      <c r="P245">
        <v>43.025210084033617</v>
      </c>
      <c r="Q245" t="s">
        <v>2036</v>
      </c>
      <c r="R245" t="s">
        <v>2037</v>
      </c>
    </row>
    <row r="246" spans="1:18" x14ac:dyDescent="0.2">
      <c r="A246">
        <v>244</v>
      </c>
      <c r="B246" t="s">
        <v>540</v>
      </c>
      <c r="C246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>
        <v>569.71428571428578</v>
      </c>
      <c r="P246">
        <v>75.245283018867923</v>
      </c>
      <c r="Q246" t="s">
        <v>2036</v>
      </c>
      <c r="R246" t="s">
        <v>2037</v>
      </c>
    </row>
    <row r="247" spans="1:18" x14ac:dyDescent="0.2">
      <c r="A247">
        <v>245</v>
      </c>
      <c r="B247" t="s">
        <v>542</v>
      </c>
      <c r="C247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>
        <v>509.34482758620686</v>
      </c>
      <c r="P247">
        <v>69.023364485981304</v>
      </c>
      <c r="Q247" t="s">
        <v>2036</v>
      </c>
      <c r="R247" t="s">
        <v>2037</v>
      </c>
    </row>
    <row r="248" spans="1:18" x14ac:dyDescent="0.2">
      <c r="A248">
        <v>246</v>
      </c>
      <c r="B248" t="s">
        <v>544</v>
      </c>
      <c r="C248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>
        <v>325.5333333333333</v>
      </c>
      <c r="P248">
        <v>65.986486486486484</v>
      </c>
      <c r="Q248" t="s">
        <v>2034</v>
      </c>
      <c r="R248" t="s">
        <v>2035</v>
      </c>
    </row>
    <row r="249" spans="1:18" x14ac:dyDescent="0.2">
      <c r="A249">
        <v>247</v>
      </c>
      <c r="B249" t="s">
        <v>546</v>
      </c>
      <c r="C249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>
        <v>932.61616161616166</v>
      </c>
      <c r="P249">
        <v>98.013800424628457</v>
      </c>
      <c r="Q249" t="s">
        <v>2044</v>
      </c>
      <c r="R249" t="s">
        <v>2050</v>
      </c>
    </row>
    <row r="250" spans="1:18" x14ac:dyDescent="0.2">
      <c r="A250">
        <v>248</v>
      </c>
      <c r="B250" t="s">
        <v>548</v>
      </c>
      <c r="C250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>
        <v>211.33870967741933</v>
      </c>
      <c r="P250">
        <v>60.105504587155963</v>
      </c>
      <c r="Q250" t="s">
        <v>2047</v>
      </c>
      <c r="R250" t="s">
        <v>2058</v>
      </c>
    </row>
    <row r="251" spans="1:18" x14ac:dyDescent="0.2">
      <c r="A251">
        <v>249</v>
      </c>
      <c r="B251" t="s">
        <v>550</v>
      </c>
      <c r="C251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>
        <v>273.32520325203251</v>
      </c>
      <c r="P251">
        <v>26.000773395204948</v>
      </c>
      <c r="Q251" t="s">
        <v>2044</v>
      </c>
      <c r="R251" t="s">
        <v>2056</v>
      </c>
    </row>
    <row r="252" spans="1:18" x14ac:dyDescent="0.2">
      <c r="A252">
        <v>831</v>
      </c>
      <c r="B252" t="s">
        <v>1695</v>
      </c>
      <c r="C252" t="s">
        <v>1696</v>
      </c>
      <c r="D252">
        <v>97100</v>
      </c>
      <c r="E252">
        <v>105817</v>
      </c>
      <c r="F252" t="s">
        <v>20</v>
      </c>
      <c r="G252">
        <v>4233</v>
      </c>
      <c r="H252" t="s">
        <v>21</v>
      </c>
      <c r="I252" t="s">
        <v>22</v>
      </c>
      <c r="J252">
        <v>1332738000</v>
      </c>
      <c r="K252">
        <v>1335675600</v>
      </c>
      <c r="L252" t="b">
        <v>0</v>
      </c>
      <c r="M252" t="b">
        <v>0</v>
      </c>
      <c r="N252" t="s">
        <v>122</v>
      </c>
      <c r="O252">
        <v>108.97734294541709</v>
      </c>
      <c r="P252">
        <v>24.998110087408456</v>
      </c>
      <c r="Q252" t="s">
        <v>2051</v>
      </c>
      <c r="R252" t="s">
        <v>2052</v>
      </c>
    </row>
    <row r="253" spans="1:18" x14ac:dyDescent="0.2">
      <c r="A253">
        <v>827</v>
      </c>
      <c r="B253" t="s">
        <v>1687</v>
      </c>
      <c r="C253" t="s">
        <v>1688</v>
      </c>
      <c r="D253">
        <v>2300</v>
      </c>
      <c r="E253">
        <v>6134</v>
      </c>
      <c r="F253" t="s">
        <v>20</v>
      </c>
      <c r="G253">
        <v>82</v>
      </c>
      <c r="H253" t="s">
        <v>26</v>
      </c>
      <c r="I253" t="s">
        <v>27</v>
      </c>
      <c r="J253">
        <v>1304398800</v>
      </c>
      <c r="K253">
        <v>1305435600</v>
      </c>
      <c r="L253" t="b">
        <v>0</v>
      </c>
      <c r="M253" t="b">
        <v>1</v>
      </c>
      <c r="N253" t="s">
        <v>53</v>
      </c>
      <c r="O253">
        <v>266.69565217391306</v>
      </c>
      <c r="P253">
        <v>74.804878048780495</v>
      </c>
      <c r="Q253" t="s">
        <v>2038</v>
      </c>
      <c r="R253" t="s">
        <v>2041</v>
      </c>
    </row>
    <row r="254" spans="1:18" x14ac:dyDescent="0.2">
      <c r="A254">
        <v>252</v>
      </c>
      <c r="B254" t="s">
        <v>556</v>
      </c>
      <c r="C254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>
        <v>626.29999999999995</v>
      </c>
      <c r="P254">
        <v>106.15254237288136</v>
      </c>
      <c r="Q254" t="s">
        <v>2036</v>
      </c>
      <c r="R254" t="s">
        <v>2037</v>
      </c>
    </row>
    <row r="255" spans="1:18" x14ac:dyDescent="0.2">
      <c r="A255">
        <v>826</v>
      </c>
      <c r="B255" t="s">
        <v>1685</v>
      </c>
      <c r="C255" t="s">
        <v>1686</v>
      </c>
      <c r="D255">
        <v>2800</v>
      </c>
      <c r="E255">
        <v>12797</v>
      </c>
      <c r="F255" t="s">
        <v>20</v>
      </c>
      <c r="G255">
        <v>194</v>
      </c>
      <c r="H255" t="s">
        <v>21</v>
      </c>
      <c r="I255" t="s">
        <v>22</v>
      </c>
      <c r="J255">
        <v>1292220000</v>
      </c>
      <c r="K255">
        <v>1294639200</v>
      </c>
      <c r="L255" t="b">
        <v>0</v>
      </c>
      <c r="M255" t="b">
        <v>1</v>
      </c>
      <c r="N255" t="s">
        <v>33</v>
      </c>
      <c r="O255">
        <v>457.03571428571428</v>
      </c>
      <c r="P255">
        <v>65.963917525773198</v>
      </c>
      <c r="Q255" t="s">
        <v>2036</v>
      </c>
      <c r="R255" t="s">
        <v>2037</v>
      </c>
    </row>
    <row r="256" spans="1:18" x14ac:dyDescent="0.2">
      <c r="A256">
        <v>254</v>
      </c>
      <c r="B256" t="s">
        <v>560</v>
      </c>
      <c r="C256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>
        <v>184.89130434782609</v>
      </c>
      <c r="P256">
        <v>96.647727272727266</v>
      </c>
      <c r="Q256" t="s">
        <v>2044</v>
      </c>
      <c r="R256" t="s">
        <v>2045</v>
      </c>
    </row>
    <row r="257" spans="1:18" x14ac:dyDescent="0.2">
      <c r="A257">
        <v>255</v>
      </c>
      <c r="B257" t="s">
        <v>562</v>
      </c>
      <c r="C257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>
        <v>120.16770186335404</v>
      </c>
      <c r="P257">
        <v>57.003535651149086</v>
      </c>
      <c r="Q257" t="s">
        <v>2032</v>
      </c>
      <c r="R257" t="s">
        <v>2033</v>
      </c>
    </row>
    <row r="258" spans="1:18" x14ac:dyDescent="0.2">
      <c r="A258">
        <v>825</v>
      </c>
      <c r="B258" t="s">
        <v>1683</v>
      </c>
      <c r="C258" t="s">
        <v>1684</v>
      </c>
      <c r="D258">
        <v>3600</v>
      </c>
      <c r="E258">
        <v>13950</v>
      </c>
      <c r="F258" t="s">
        <v>20</v>
      </c>
      <c r="G258">
        <v>157</v>
      </c>
      <c r="H258" t="s">
        <v>40</v>
      </c>
      <c r="I258" t="s">
        <v>41</v>
      </c>
      <c r="J258">
        <v>1500958800</v>
      </c>
      <c r="K258">
        <v>1501995600</v>
      </c>
      <c r="L258" t="b">
        <v>0</v>
      </c>
      <c r="M258" t="b">
        <v>0</v>
      </c>
      <c r="N258" t="s">
        <v>100</v>
      </c>
      <c r="O258">
        <v>387.5</v>
      </c>
      <c r="P258">
        <v>88.853503184713375</v>
      </c>
      <c r="Q258" t="s">
        <v>2038</v>
      </c>
      <c r="R258" t="s">
        <v>2049</v>
      </c>
    </row>
    <row r="259" spans="1:18" x14ac:dyDescent="0.2">
      <c r="A259">
        <v>257</v>
      </c>
      <c r="B259" t="s">
        <v>566</v>
      </c>
      <c r="C259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>
        <v>146</v>
      </c>
      <c r="P259">
        <v>90.456521739130437</v>
      </c>
      <c r="Q259" t="s">
        <v>2036</v>
      </c>
      <c r="R259" t="s">
        <v>2037</v>
      </c>
    </row>
    <row r="260" spans="1:18" x14ac:dyDescent="0.2">
      <c r="A260">
        <v>258</v>
      </c>
      <c r="B260" t="s">
        <v>568</v>
      </c>
      <c r="C260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>
        <v>268.48</v>
      </c>
      <c r="P260">
        <v>72.172043010752688</v>
      </c>
      <c r="Q260" t="s">
        <v>2036</v>
      </c>
      <c r="R260" t="s">
        <v>2037</v>
      </c>
    </row>
    <row r="261" spans="1:18" x14ac:dyDescent="0.2">
      <c r="A261">
        <v>259</v>
      </c>
      <c r="B261" t="s">
        <v>570</v>
      </c>
      <c r="C261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>
        <v>597.5</v>
      </c>
      <c r="P261">
        <v>77.934782608695656</v>
      </c>
      <c r="Q261" t="s">
        <v>2051</v>
      </c>
      <c r="R261" t="s">
        <v>2052</v>
      </c>
    </row>
    <row r="262" spans="1:18" x14ac:dyDescent="0.2">
      <c r="A262">
        <v>260</v>
      </c>
      <c r="B262" t="s">
        <v>572</v>
      </c>
      <c r="C262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>
        <v>157.69841269841268</v>
      </c>
      <c r="P262">
        <v>38.065134099616856</v>
      </c>
      <c r="Q262" t="s">
        <v>2032</v>
      </c>
      <c r="R262" t="s">
        <v>2033</v>
      </c>
    </row>
    <row r="263" spans="1:18" x14ac:dyDescent="0.2">
      <c r="A263">
        <v>824</v>
      </c>
      <c r="B263" t="s">
        <v>1681</v>
      </c>
      <c r="C263" t="s">
        <v>1682</v>
      </c>
      <c r="D263">
        <v>85000</v>
      </c>
      <c r="E263">
        <v>107516</v>
      </c>
      <c r="F263" t="s">
        <v>20</v>
      </c>
      <c r="G263">
        <v>1280</v>
      </c>
      <c r="H263" t="s">
        <v>21</v>
      </c>
      <c r="I263" t="s">
        <v>22</v>
      </c>
      <c r="J263">
        <v>1276923600</v>
      </c>
      <c r="K263">
        <v>1279688400</v>
      </c>
      <c r="L263" t="b">
        <v>0</v>
      </c>
      <c r="M263" t="b">
        <v>1</v>
      </c>
      <c r="N263" t="s">
        <v>68</v>
      </c>
      <c r="O263">
        <v>126.48941176470588</v>
      </c>
      <c r="P263">
        <v>83.996875000000003</v>
      </c>
      <c r="Q263" t="s">
        <v>2044</v>
      </c>
      <c r="R263" t="s">
        <v>2045</v>
      </c>
    </row>
    <row r="264" spans="1:18" x14ac:dyDescent="0.2">
      <c r="A264">
        <v>262</v>
      </c>
      <c r="B264" t="s">
        <v>576</v>
      </c>
      <c r="C264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>
        <v>313.41176470588238</v>
      </c>
      <c r="P264">
        <v>49.794392523364486</v>
      </c>
      <c r="Q264" t="s">
        <v>2032</v>
      </c>
      <c r="R264" t="s">
        <v>2042</v>
      </c>
    </row>
    <row r="265" spans="1:18" x14ac:dyDescent="0.2">
      <c r="A265">
        <v>263</v>
      </c>
      <c r="B265" t="s">
        <v>578</v>
      </c>
      <c r="C265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>
        <v>370.89655172413791</v>
      </c>
      <c r="P265">
        <v>54.050251256281406</v>
      </c>
      <c r="Q265" t="s">
        <v>2051</v>
      </c>
      <c r="R265" t="s">
        <v>2052</v>
      </c>
    </row>
    <row r="266" spans="1:18" x14ac:dyDescent="0.2">
      <c r="A266">
        <v>264</v>
      </c>
      <c r="B266" t="s">
        <v>580</v>
      </c>
      <c r="C266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>
        <v>362.66447368421052</v>
      </c>
      <c r="P266">
        <v>30.002721335268504</v>
      </c>
      <c r="Q266" t="s">
        <v>2036</v>
      </c>
      <c r="R266" t="s">
        <v>2037</v>
      </c>
    </row>
    <row r="267" spans="1:18" x14ac:dyDescent="0.2">
      <c r="A267">
        <v>265</v>
      </c>
      <c r="B267" t="s">
        <v>582</v>
      </c>
      <c r="C267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>
        <v>123.08163265306122</v>
      </c>
      <c r="P267">
        <v>70.127906976744185</v>
      </c>
      <c r="Q267" t="s">
        <v>2036</v>
      </c>
      <c r="R267" t="s">
        <v>2037</v>
      </c>
    </row>
    <row r="268" spans="1:18" x14ac:dyDescent="0.2">
      <c r="A268">
        <v>823</v>
      </c>
      <c r="B268" t="s">
        <v>1679</v>
      </c>
      <c r="C268" t="s">
        <v>1680</v>
      </c>
      <c r="D268">
        <v>4100</v>
      </c>
      <c r="E268">
        <v>14640</v>
      </c>
      <c r="F268" t="s">
        <v>20</v>
      </c>
      <c r="G268">
        <v>252</v>
      </c>
      <c r="H268" t="s">
        <v>21</v>
      </c>
      <c r="I268" t="s">
        <v>22</v>
      </c>
      <c r="J268">
        <v>1410325200</v>
      </c>
      <c r="K268">
        <v>1412485200</v>
      </c>
      <c r="L268" t="b">
        <v>1</v>
      </c>
      <c r="M268" t="b">
        <v>1</v>
      </c>
      <c r="N268" t="s">
        <v>23</v>
      </c>
      <c r="O268">
        <v>357.07317073170731</v>
      </c>
      <c r="P268">
        <v>58.095238095238095</v>
      </c>
      <c r="Q268" t="s">
        <v>2032</v>
      </c>
      <c r="R268" t="s">
        <v>2033</v>
      </c>
    </row>
    <row r="269" spans="1:18" x14ac:dyDescent="0.2">
      <c r="A269">
        <v>267</v>
      </c>
      <c r="B269" t="s">
        <v>586</v>
      </c>
      <c r="C269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>
        <v>233.62012987012989</v>
      </c>
      <c r="P269">
        <v>51.990606936416185</v>
      </c>
      <c r="Q269" t="s">
        <v>2036</v>
      </c>
      <c r="R269" t="s">
        <v>2037</v>
      </c>
    </row>
    <row r="270" spans="1:18" x14ac:dyDescent="0.2">
      <c r="A270">
        <v>268</v>
      </c>
      <c r="B270" t="s">
        <v>588</v>
      </c>
      <c r="C270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>
        <v>180.53333333333333</v>
      </c>
      <c r="P270">
        <v>56.416666666666664</v>
      </c>
      <c r="Q270" t="s">
        <v>2038</v>
      </c>
      <c r="R270" t="s">
        <v>2039</v>
      </c>
    </row>
    <row r="271" spans="1:18" x14ac:dyDescent="0.2">
      <c r="A271">
        <v>269</v>
      </c>
      <c r="B271" t="s">
        <v>590</v>
      </c>
      <c r="C271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>
        <v>252.62857142857143</v>
      </c>
      <c r="P271">
        <v>101.63218390804597</v>
      </c>
      <c r="Q271" t="s">
        <v>2038</v>
      </c>
      <c r="R271" t="s">
        <v>2057</v>
      </c>
    </row>
    <row r="272" spans="1:18" x14ac:dyDescent="0.2">
      <c r="A272">
        <v>822</v>
      </c>
      <c r="B272" t="s">
        <v>1677</v>
      </c>
      <c r="C272" t="s">
        <v>1678</v>
      </c>
      <c r="D272">
        <v>54000</v>
      </c>
      <c r="E272">
        <v>188982</v>
      </c>
      <c r="F272" t="s">
        <v>20</v>
      </c>
      <c r="G272">
        <v>2100</v>
      </c>
      <c r="H272" t="s">
        <v>21</v>
      </c>
      <c r="I272" t="s">
        <v>22</v>
      </c>
      <c r="J272">
        <v>1393567200</v>
      </c>
      <c r="K272">
        <v>1395032400</v>
      </c>
      <c r="L272" t="b">
        <v>0</v>
      </c>
      <c r="M272" t="b">
        <v>0</v>
      </c>
      <c r="N272" t="s">
        <v>23</v>
      </c>
      <c r="O272">
        <v>349.9666666666667</v>
      </c>
      <c r="P272">
        <v>89.991428571428571</v>
      </c>
      <c r="Q272" t="s">
        <v>2032</v>
      </c>
      <c r="R272" t="s">
        <v>2033</v>
      </c>
    </row>
    <row r="273" spans="1:18" x14ac:dyDescent="0.2">
      <c r="A273">
        <v>821</v>
      </c>
      <c r="B273" t="s">
        <v>1675</v>
      </c>
      <c r="C273" t="s">
        <v>1676</v>
      </c>
      <c r="D273">
        <v>4900</v>
      </c>
      <c r="E273">
        <v>14273</v>
      </c>
      <c r="F273" t="s">
        <v>20</v>
      </c>
      <c r="G273">
        <v>210</v>
      </c>
      <c r="H273" t="s">
        <v>21</v>
      </c>
      <c r="I273" t="s">
        <v>22</v>
      </c>
      <c r="J273">
        <v>1488261600</v>
      </c>
      <c r="K273">
        <v>1489381200</v>
      </c>
      <c r="L273" t="b">
        <v>0</v>
      </c>
      <c r="M273" t="b">
        <v>0</v>
      </c>
      <c r="N273" t="s">
        <v>42</v>
      </c>
      <c r="O273">
        <v>291.28571428571428</v>
      </c>
      <c r="P273">
        <v>67.966666666666669</v>
      </c>
      <c r="Q273" t="s">
        <v>2038</v>
      </c>
      <c r="R273" t="s">
        <v>2039</v>
      </c>
    </row>
    <row r="274" spans="1:18" x14ac:dyDescent="0.2">
      <c r="A274">
        <v>272</v>
      </c>
      <c r="B274" t="s">
        <v>596</v>
      </c>
      <c r="C274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>
        <v>304.0097847358121</v>
      </c>
      <c r="P274">
        <v>82.021647307286173</v>
      </c>
      <c r="Q274" t="s">
        <v>2036</v>
      </c>
      <c r="R274" t="s">
        <v>2037</v>
      </c>
    </row>
    <row r="275" spans="1:18" x14ac:dyDescent="0.2">
      <c r="A275">
        <v>273</v>
      </c>
      <c r="B275" t="s">
        <v>598</v>
      </c>
      <c r="C275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>
        <v>137.23076923076923</v>
      </c>
      <c r="P275">
        <v>37.957446808510639</v>
      </c>
      <c r="Q275" t="s">
        <v>2036</v>
      </c>
      <c r="R275" t="s">
        <v>2037</v>
      </c>
    </row>
    <row r="276" spans="1:18" x14ac:dyDescent="0.2">
      <c r="A276">
        <v>820</v>
      </c>
      <c r="B276" t="s">
        <v>1673</v>
      </c>
      <c r="C276" t="s">
        <v>1674</v>
      </c>
      <c r="D276">
        <v>1500</v>
      </c>
      <c r="E276">
        <v>12009</v>
      </c>
      <c r="F276" t="s">
        <v>20</v>
      </c>
      <c r="G276">
        <v>279</v>
      </c>
      <c r="H276" t="s">
        <v>40</v>
      </c>
      <c r="I276" t="s">
        <v>41</v>
      </c>
      <c r="J276">
        <v>1532840400</v>
      </c>
      <c r="K276">
        <v>1533963600</v>
      </c>
      <c r="L276" t="b">
        <v>0</v>
      </c>
      <c r="M276" t="b">
        <v>1</v>
      </c>
      <c r="N276" t="s">
        <v>23</v>
      </c>
      <c r="O276">
        <v>800.6</v>
      </c>
      <c r="P276">
        <v>43.043010752688176</v>
      </c>
      <c r="Q276" t="s">
        <v>2032</v>
      </c>
      <c r="R276" t="s">
        <v>2033</v>
      </c>
    </row>
    <row r="277" spans="1:18" x14ac:dyDescent="0.2">
      <c r="A277">
        <v>275</v>
      </c>
      <c r="B277" t="s">
        <v>602</v>
      </c>
      <c r="C277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>
        <v>241.51282051282053</v>
      </c>
      <c r="P277">
        <v>81.198275862068968</v>
      </c>
      <c r="Q277" t="s">
        <v>2044</v>
      </c>
      <c r="R277" t="s">
        <v>2056</v>
      </c>
    </row>
    <row r="278" spans="1:18" x14ac:dyDescent="0.2">
      <c r="A278">
        <v>818</v>
      </c>
      <c r="B278" t="s">
        <v>676</v>
      </c>
      <c r="C278" t="s">
        <v>1670</v>
      </c>
      <c r="D278">
        <v>700</v>
      </c>
      <c r="E278">
        <v>7664</v>
      </c>
      <c r="F278" t="s">
        <v>20</v>
      </c>
      <c r="G278">
        <v>69</v>
      </c>
      <c r="H278" t="s">
        <v>21</v>
      </c>
      <c r="I278" t="s">
        <v>22</v>
      </c>
      <c r="J278">
        <v>1548050400</v>
      </c>
      <c r="K278">
        <v>1549173600</v>
      </c>
      <c r="L278" t="b">
        <v>0</v>
      </c>
      <c r="M278" t="b">
        <v>1</v>
      </c>
      <c r="N278" t="s">
        <v>33</v>
      </c>
      <c r="O278">
        <v>1094.8571428571429</v>
      </c>
      <c r="P278">
        <v>111.07246376811594</v>
      </c>
      <c r="Q278" t="s">
        <v>2036</v>
      </c>
      <c r="R278" t="s">
        <v>2037</v>
      </c>
    </row>
    <row r="279" spans="1:18" x14ac:dyDescent="0.2">
      <c r="A279">
        <v>277</v>
      </c>
      <c r="B279" t="s">
        <v>606</v>
      </c>
      <c r="C279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>
        <v>1066.4285714285716</v>
      </c>
      <c r="P279">
        <v>89.939759036144579</v>
      </c>
      <c r="Q279" t="s">
        <v>2036</v>
      </c>
      <c r="R279" t="s">
        <v>2037</v>
      </c>
    </row>
    <row r="280" spans="1:18" x14ac:dyDescent="0.2">
      <c r="A280">
        <v>278</v>
      </c>
      <c r="B280" t="s">
        <v>608</v>
      </c>
      <c r="C280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>
        <v>325.88888888888891</v>
      </c>
      <c r="P280">
        <v>96.692307692307693</v>
      </c>
      <c r="Q280" t="s">
        <v>2034</v>
      </c>
      <c r="R280" t="s">
        <v>2035</v>
      </c>
    </row>
    <row r="281" spans="1:18" x14ac:dyDescent="0.2">
      <c r="A281">
        <v>279</v>
      </c>
      <c r="B281" t="s">
        <v>610</v>
      </c>
      <c r="C281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>
        <v>170.70000000000002</v>
      </c>
      <c r="P281">
        <v>25.010989010989011</v>
      </c>
      <c r="Q281" t="s">
        <v>2036</v>
      </c>
      <c r="R281" t="s">
        <v>2037</v>
      </c>
    </row>
    <row r="282" spans="1:18" x14ac:dyDescent="0.2">
      <c r="A282">
        <v>280</v>
      </c>
      <c r="B282" t="s">
        <v>612</v>
      </c>
      <c r="C282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>
        <v>581.44000000000005</v>
      </c>
      <c r="P282">
        <v>36.987277353689571</v>
      </c>
      <c r="Q282" t="s">
        <v>2038</v>
      </c>
      <c r="R282" t="s">
        <v>2046</v>
      </c>
    </row>
    <row r="283" spans="1:18" x14ac:dyDescent="0.2">
      <c r="A283">
        <v>817</v>
      </c>
      <c r="B283" t="s">
        <v>1668</v>
      </c>
      <c r="C283" t="s">
        <v>1669</v>
      </c>
      <c r="D283">
        <v>51300</v>
      </c>
      <c r="E283">
        <v>189192</v>
      </c>
      <c r="F283" t="s">
        <v>20</v>
      </c>
      <c r="G283">
        <v>2489</v>
      </c>
      <c r="H283" t="s">
        <v>107</v>
      </c>
      <c r="I283" t="s">
        <v>108</v>
      </c>
      <c r="J283">
        <v>1556946000</v>
      </c>
      <c r="K283">
        <v>1559365200</v>
      </c>
      <c r="L283" t="b">
        <v>0</v>
      </c>
      <c r="M283" t="b">
        <v>1</v>
      </c>
      <c r="N283" t="s">
        <v>68</v>
      </c>
      <c r="O283">
        <v>368.79532163742692</v>
      </c>
      <c r="P283">
        <v>76.011249497790274</v>
      </c>
      <c r="Q283" t="s">
        <v>2044</v>
      </c>
      <c r="R283" t="s">
        <v>2045</v>
      </c>
    </row>
    <row r="284" spans="1:18" x14ac:dyDescent="0.2">
      <c r="A284">
        <v>282</v>
      </c>
      <c r="B284" t="s">
        <v>616</v>
      </c>
      <c r="C284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>
        <v>108.04761904761904</v>
      </c>
      <c r="P284">
        <v>68.240601503759393</v>
      </c>
      <c r="Q284" t="s">
        <v>2038</v>
      </c>
      <c r="R284" t="s">
        <v>2057</v>
      </c>
    </row>
    <row r="285" spans="1:18" x14ac:dyDescent="0.2">
      <c r="A285">
        <v>816</v>
      </c>
      <c r="B285" t="s">
        <v>1666</v>
      </c>
      <c r="C285" t="s">
        <v>1667</v>
      </c>
      <c r="D285">
        <v>2300</v>
      </c>
      <c r="E285">
        <v>14150</v>
      </c>
      <c r="F285" t="s">
        <v>20</v>
      </c>
      <c r="G285">
        <v>133</v>
      </c>
      <c r="H285" t="s">
        <v>21</v>
      </c>
      <c r="I285" t="s">
        <v>22</v>
      </c>
      <c r="J285">
        <v>1392012000</v>
      </c>
      <c r="K285">
        <v>1392184800</v>
      </c>
      <c r="L285" t="b">
        <v>1</v>
      </c>
      <c r="M285" t="b">
        <v>1</v>
      </c>
      <c r="N285" t="s">
        <v>33</v>
      </c>
      <c r="O285">
        <v>615.21739130434787</v>
      </c>
      <c r="P285">
        <v>106.39097744360902</v>
      </c>
      <c r="Q285" t="s">
        <v>2036</v>
      </c>
      <c r="R285" t="s">
        <v>2037</v>
      </c>
    </row>
    <row r="286" spans="1:18" x14ac:dyDescent="0.2">
      <c r="A286">
        <v>815</v>
      </c>
      <c r="B286" t="s">
        <v>1664</v>
      </c>
      <c r="C286" t="s">
        <v>1665</v>
      </c>
      <c r="D286">
        <v>9000</v>
      </c>
      <c r="E286">
        <v>11721</v>
      </c>
      <c r="F286" t="s">
        <v>20</v>
      </c>
      <c r="G286">
        <v>183</v>
      </c>
      <c r="H286" t="s">
        <v>15</v>
      </c>
      <c r="I286" t="s">
        <v>16</v>
      </c>
      <c r="J286">
        <v>1511935200</v>
      </c>
      <c r="K286">
        <v>1514181600</v>
      </c>
      <c r="L286" t="b">
        <v>0</v>
      </c>
      <c r="M286" t="b">
        <v>0</v>
      </c>
      <c r="N286" t="s">
        <v>23</v>
      </c>
      <c r="O286">
        <v>130.23333333333335</v>
      </c>
      <c r="P286">
        <v>64.049180327868854</v>
      </c>
      <c r="Q286" t="s">
        <v>2032</v>
      </c>
      <c r="R286" t="s">
        <v>2033</v>
      </c>
    </row>
    <row r="287" spans="1:18" x14ac:dyDescent="0.2">
      <c r="A287">
        <v>285</v>
      </c>
      <c r="B287" t="s">
        <v>622</v>
      </c>
      <c r="C287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>
        <v>706.33333333333337</v>
      </c>
      <c r="P287">
        <v>25.027559055118111</v>
      </c>
      <c r="Q287" t="s">
        <v>2036</v>
      </c>
      <c r="R287" t="s">
        <v>2037</v>
      </c>
    </row>
    <row r="288" spans="1:18" x14ac:dyDescent="0.2">
      <c r="A288">
        <v>813</v>
      </c>
      <c r="B288" t="s">
        <v>1660</v>
      </c>
      <c r="C288" t="s">
        <v>1661</v>
      </c>
      <c r="D288">
        <v>3200</v>
      </c>
      <c r="E288">
        <v>7661</v>
      </c>
      <c r="F288" t="s">
        <v>20</v>
      </c>
      <c r="G288">
        <v>68</v>
      </c>
      <c r="H288" t="s">
        <v>21</v>
      </c>
      <c r="I288" t="s">
        <v>22</v>
      </c>
      <c r="J288">
        <v>1346043600</v>
      </c>
      <c r="K288">
        <v>1346907600</v>
      </c>
      <c r="L288" t="b">
        <v>0</v>
      </c>
      <c r="M288" t="b">
        <v>0</v>
      </c>
      <c r="N288" t="s">
        <v>89</v>
      </c>
      <c r="O288">
        <v>239.40625</v>
      </c>
      <c r="P288">
        <v>112.66176470588235</v>
      </c>
      <c r="Q288" t="s">
        <v>2047</v>
      </c>
      <c r="R288" t="s">
        <v>2048</v>
      </c>
    </row>
    <row r="289" spans="1:18" x14ac:dyDescent="0.2">
      <c r="A289">
        <v>287</v>
      </c>
      <c r="B289" t="s">
        <v>626</v>
      </c>
      <c r="C289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>
        <v>209.73015873015873</v>
      </c>
      <c r="P289">
        <v>75.07386363636364</v>
      </c>
      <c r="Q289" t="s">
        <v>2032</v>
      </c>
      <c r="R289" t="s">
        <v>2040</v>
      </c>
    </row>
    <row r="290" spans="1:18" x14ac:dyDescent="0.2">
      <c r="A290">
        <v>812</v>
      </c>
      <c r="B290" t="s">
        <v>1658</v>
      </c>
      <c r="C290" t="s">
        <v>1659</v>
      </c>
      <c r="D290">
        <v>59700</v>
      </c>
      <c r="E290">
        <v>134640</v>
      </c>
      <c r="F290" t="s">
        <v>20</v>
      </c>
      <c r="G290">
        <v>2805</v>
      </c>
      <c r="H290" t="s">
        <v>15</v>
      </c>
      <c r="I290" t="s">
        <v>16</v>
      </c>
      <c r="J290">
        <v>1523854800</v>
      </c>
      <c r="K290">
        <v>1524286800</v>
      </c>
      <c r="L290" t="b">
        <v>0</v>
      </c>
      <c r="M290" t="b">
        <v>0</v>
      </c>
      <c r="N290" t="s">
        <v>68</v>
      </c>
      <c r="O290">
        <v>225.52763819095478</v>
      </c>
      <c r="P290">
        <v>48</v>
      </c>
      <c r="Q290" t="s">
        <v>2044</v>
      </c>
      <c r="R290" t="s">
        <v>2045</v>
      </c>
    </row>
    <row r="291" spans="1:18" x14ac:dyDescent="0.2">
      <c r="A291">
        <v>289</v>
      </c>
      <c r="B291" t="s">
        <v>630</v>
      </c>
      <c r="C291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>
        <v>1684.25</v>
      </c>
      <c r="P291">
        <v>39.982195845697326</v>
      </c>
      <c r="Q291" t="s">
        <v>2036</v>
      </c>
      <c r="R291" t="s">
        <v>2037</v>
      </c>
    </row>
    <row r="292" spans="1:18" x14ac:dyDescent="0.2">
      <c r="A292">
        <v>810</v>
      </c>
      <c r="B292" t="s">
        <v>1654</v>
      </c>
      <c r="C292" t="s">
        <v>1655</v>
      </c>
      <c r="D292">
        <v>6400</v>
      </c>
      <c r="E292">
        <v>12360</v>
      </c>
      <c r="F292" t="s">
        <v>20</v>
      </c>
      <c r="G292">
        <v>221</v>
      </c>
      <c r="H292" t="s">
        <v>21</v>
      </c>
      <c r="I292" t="s">
        <v>22</v>
      </c>
      <c r="J292">
        <v>1511848800</v>
      </c>
      <c r="K292">
        <v>1512712800</v>
      </c>
      <c r="L292" t="b">
        <v>0</v>
      </c>
      <c r="M292" t="b">
        <v>1</v>
      </c>
      <c r="N292" t="s">
        <v>33</v>
      </c>
      <c r="O292">
        <v>193.125</v>
      </c>
      <c r="P292">
        <v>55.927601809954751</v>
      </c>
      <c r="Q292" t="s">
        <v>2036</v>
      </c>
      <c r="R292" t="s">
        <v>2037</v>
      </c>
    </row>
    <row r="293" spans="1:18" x14ac:dyDescent="0.2">
      <c r="A293">
        <v>291</v>
      </c>
      <c r="B293" t="s">
        <v>634</v>
      </c>
      <c r="C29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>
        <v>456.61111111111109</v>
      </c>
      <c r="P293">
        <v>76.813084112149539</v>
      </c>
      <c r="Q293" t="s">
        <v>2034</v>
      </c>
      <c r="R293" t="s">
        <v>2035</v>
      </c>
    </row>
    <row r="294" spans="1:18" x14ac:dyDescent="0.2">
      <c r="A294">
        <v>807</v>
      </c>
      <c r="B294" t="s">
        <v>1649</v>
      </c>
      <c r="C294" t="s">
        <v>1650</v>
      </c>
      <c r="D294">
        <v>700</v>
      </c>
      <c r="E294">
        <v>1848</v>
      </c>
      <c r="F294" t="s">
        <v>20</v>
      </c>
      <c r="G294">
        <v>43</v>
      </c>
      <c r="H294" t="s">
        <v>21</v>
      </c>
      <c r="I294" t="s">
        <v>22</v>
      </c>
      <c r="J294">
        <v>1571115600</v>
      </c>
      <c r="K294">
        <v>1574920800</v>
      </c>
      <c r="L294" t="b">
        <v>0</v>
      </c>
      <c r="M294" t="b">
        <v>1</v>
      </c>
      <c r="N294" t="s">
        <v>33</v>
      </c>
      <c r="O294">
        <v>264</v>
      </c>
      <c r="P294">
        <v>42.97674418604651</v>
      </c>
      <c r="Q294" t="s">
        <v>2036</v>
      </c>
      <c r="R294" t="s">
        <v>2037</v>
      </c>
    </row>
    <row r="295" spans="1:18" x14ac:dyDescent="0.2">
      <c r="A295">
        <v>806</v>
      </c>
      <c r="B295" t="s">
        <v>1647</v>
      </c>
      <c r="C295" t="s">
        <v>1648</v>
      </c>
      <c r="D295">
        <v>700</v>
      </c>
      <c r="E295">
        <v>8262</v>
      </c>
      <c r="F295" t="s">
        <v>20</v>
      </c>
      <c r="G295">
        <v>76</v>
      </c>
      <c r="H295" t="s">
        <v>21</v>
      </c>
      <c r="I295" t="s">
        <v>22</v>
      </c>
      <c r="J295">
        <v>1330927200</v>
      </c>
      <c r="K295">
        <v>1332997200</v>
      </c>
      <c r="L295" t="b">
        <v>0</v>
      </c>
      <c r="M295" t="b">
        <v>1</v>
      </c>
      <c r="N295" t="s">
        <v>53</v>
      </c>
      <c r="O295">
        <v>1180.2857142857142</v>
      </c>
      <c r="P295">
        <v>108.71052631578948</v>
      </c>
      <c r="Q295" t="s">
        <v>2038</v>
      </c>
      <c r="R295" t="s">
        <v>2041</v>
      </c>
    </row>
    <row r="296" spans="1:18" x14ac:dyDescent="0.2">
      <c r="A296">
        <v>294</v>
      </c>
      <c r="B296" t="s">
        <v>640</v>
      </c>
      <c r="C296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>
        <v>1339.6666666666667</v>
      </c>
      <c r="P296">
        <v>43.923497267759565</v>
      </c>
      <c r="Q296" t="s">
        <v>2036</v>
      </c>
      <c r="R296" t="s">
        <v>2037</v>
      </c>
    </row>
    <row r="297" spans="1:18" x14ac:dyDescent="0.2">
      <c r="A297">
        <v>804</v>
      </c>
      <c r="B297" t="s">
        <v>1643</v>
      </c>
      <c r="C297" t="s">
        <v>1644</v>
      </c>
      <c r="D297">
        <v>2600</v>
      </c>
      <c r="E297">
        <v>6987</v>
      </c>
      <c r="F297" t="s">
        <v>20</v>
      </c>
      <c r="G297">
        <v>218</v>
      </c>
      <c r="H297" t="s">
        <v>21</v>
      </c>
      <c r="I297" t="s">
        <v>22</v>
      </c>
      <c r="J297">
        <v>1514872800</v>
      </c>
      <c r="K297">
        <v>1516600800</v>
      </c>
      <c r="L297" t="b">
        <v>0</v>
      </c>
      <c r="M297" t="b">
        <v>0</v>
      </c>
      <c r="N297" t="s">
        <v>23</v>
      </c>
      <c r="O297">
        <v>268.73076923076923</v>
      </c>
      <c r="P297">
        <v>32.050458715596328</v>
      </c>
      <c r="Q297" t="s">
        <v>2032</v>
      </c>
      <c r="R297" t="s">
        <v>2033</v>
      </c>
    </row>
    <row r="298" spans="1:18" x14ac:dyDescent="0.2">
      <c r="A298">
        <v>803</v>
      </c>
      <c r="B298" t="s">
        <v>1641</v>
      </c>
      <c r="C298" t="s">
        <v>1642</v>
      </c>
      <c r="D298">
        <v>6100</v>
      </c>
      <c r="E298">
        <v>6527</v>
      </c>
      <c r="F298" t="s">
        <v>20</v>
      </c>
      <c r="G298">
        <v>233</v>
      </c>
      <c r="H298" t="s">
        <v>21</v>
      </c>
      <c r="I298" t="s">
        <v>22</v>
      </c>
      <c r="J298">
        <v>1548568800</v>
      </c>
      <c r="K298">
        <v>1551506400</v>
      </c>
      <c r="L298" t="b">
        <v>0</v>
      </c>
      <c r="M298" t="b">
        <v>0</v>
      </c>
      <c r="N298" t="s">
        <v>33</v>
      </c>
      <c r="O298">
        <v>107</v>
      </c>
      <c r="P298">
        <v>28.012875536480685</v>
      </c>
      <c r="Q298" t="s">
        <v>2036</v>
      </c>
      <c r="R298" t="s">
        <v>2037</v>
      </c>
    </row>
    <row r="299" spans="1:18" x14ac:dyDescent="0.2">
      <c r="A299">
        <v>802</v>
      </c>
      <c r="B299" t="s">
        <v>1639</v>
      </c>
      <c r="C299" t="s">
        <v>1640</v>
      </c>
      <c r="D299">
        <v>6200</v>
      </c>
      <c r="E299">
        <v>12216</v>
      </c>
      <c r="F299" t="s">
        <v>20</v>
      </c>
      <c r="G299">
        <v>142</v>
      </c>
      <c r="H299" t="s">
        <v>21</v>
      </c>
      <c r="I299" t="s">
        <v>22</v>
      </c>
      <c r="J299">
        <v>1562216400</v>
      </c>
      <c r="K299">
        <v>1562389200</v>
      </c>
      <c r="L299" t="b">
        <v>0</v>
      </c>
      <c r="M299" t="b">
        <v>0</v>
      </c>
      <c r="N299" t="s">
        <v>122</v>
      </c>
      <c r="O299">
        <v>197.03225806451613</v>
      </c>
      <c r="P299">
        <v>86.028169014084511</v>
      </c>
      <c r="Q299" t="s">
        <v>2051</v>
      </c>
      <c r="R299" t="s">
        <v>2052</v>
      </c>
    </row>
    <row r="300" spans="1:18" x14ac:dyDescent="0.2">
      <c r="A300">
        <v>298</v>
      </c>
      <c r="B300" t="s">
        <v>648</v>
      </c>
      <c r="C300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>
        <v>143.91428571428571</v>
      </c>
      <c r="P300">
        <v>69.958333333333329</v>
      </c>
      <c r="Q300" t="s">
        <v>2032</v>
      </c>
      <c r="R300" t="s">
        <v>2033</v>
      </c>
    </row>
    <row r="301" spans="1:18" x14ac:dyDescent="0.2">
      <c r="A301">
        <v>801</v>
      </c>
      <c r="B301" t="s">
        <v>1637</v>
      </c>
      <c r="C301" t="s">
        <v>1638</v>
      </c>
      <c r="D301">
        <v>2300</v>
      </c>
      <c r="E301">
        <v>4667</v>
      </c>
      <c r="F301" t="s">
        <v>20</v>
      </c>
      <c r="G301">
        <v>106</v>
      </c>
      <c r="H301" t="s">
        <v>21</v>
      </c>
      <c r="I301" t="s">
        <v>22</v>
      </c>
      <c r="J301">
        <v>1577772000</v>
      </c>
      <c r="K301">
        <v>1579672800</v>
      </c>
      <c r="L301" t="b">
        <v>0</v>
      </c>
      <c r="M301" t="b">
        <v>1</v>
      </c>
      <c r="N301" t="s">
        <v>122</v>
      </c>
      <c r="O301">
        <v>202.9130434782609</v>
      </c>
      <c r="P301">
        <v>44.028301886792455</v>
      </c>
      <c r="Q301" t="s">
        <v>2051</v>
      </c>
      <c r="R301" t="s">
        <v>2052</v>
      </c>
    </row>
    <row r="302" spans="1:18" x14ac:dyDescent="0.2">
      <c r="A302">
        <v>798</v>
      </c>
      <c r="B302" t="s">
        <v>1631</v>
      </c>
      <c r="C302" t="s">
        <v>1632</v>
      </c>
      <c r="D302">
        <v>3400</v>
      </c>
      <c r="E302">
        <v>6408</v>
      </c>
      <c r="F302" t="s">
        <v>20</v>
      </c>
      <c r="G302">
        <v>121</v>
      </c>
      <c r="H302" t="s">
        <v>21</v>
      </c>
      <c r="I302" t="s">
        <v>22</v>
      </c>
      <c r="J302">
        <v>1338440400</v>
      </c>
      <c r="K302">
        <v>1340859600</v>
      </c>
      <c r="L302" t="b">
        <v>0</v>
      </c>
      <c r="M302" t="b">
        <v>1</v>
      </c>
      <c r="N302" t="s">
        <v>33</v>
      </c>
      <c r="O302">
        <v>188.47058823529412</v>
      </c>
      <c r="P302">
        <v>52.958677685950413</v>
      </c>
      <c r="Q302" t="s">
        <v>2036</v>
      </c>
      <c r="R302" t="s">
        <v>2037</v>
      </c>
    </row>
    <row r="303" spans="1:18" x14ac:dyDescent="0.2">
      <c r="A303">
        <v>301</v>
      </c>
      <c r="B303" t="s">
        <v>654</v>
      </c>
      <c r="C30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>
        <v>1344.6666666666667</v>
      </c>
      <c r="P303">
        <v>41.023728813559323</v>
      </c>
      <c r="Q303" t="s">
        <v>2038</v>
      </c>
      <c r="R303" t="s">
        <v>2039</v>
      </c>
    </row>
    <row r="304" spans="1:18" x14ac:dyDescent="0.2">
      <c r="A304">
        <v>797</v>
      </c>
      <c r="B304" t="s">
        <v>1629</v>
      </c>
      <c r="C304" t="s">
        <v>1630</v>
      </c>
      <c r="D304">
        <v>7600</v>
      </c>
      <c r="E304">
        <v>8332</v>
      </c>
      <c r="F304" t="s">
        <v>20</v>
      </c>
      <c r="G304">
        <v>185</v>
      </c>
      <c r="H304" t="s">
        <v>21</v>
      </c>
      <c r="I304" t="s">
        <v>22</v>
      </c>
      <c r="J304">
        <v>1546149600</v>
      </c>
      <c r="K304">
        <v>1548136800</v>
      </c>
      <c r="L304" t="b">
        <v>0</v>
      </c>
      <c r="M304" t="b">
        <v>0</v>
      </c>
      <c r="N304" t="s">
        <v>28</v>
      </c>
      <c r="O304">
        <v>109.63157894736841</v>
      </c>
      <c r="P304">
        <v>45.037837837837834</v>
      </c>
      <c r="Q304" t="s">
        <v>2034</v>
      </c>
      <c r="R304" t="s">
        <v>2035</v>
      </c>
    </row>
    <row r="305" spans="1:18" x14ac:dyDescent="0.2">
      <c r="A305">
        <v>794</v>
      </c>
      <c r="B305" t="s">
        <v>1623</v>
      </c>
      <c r="C305" t="s">
        <v>1624</v>
      </c>
      <c r="D305">
        <v>6600</v>
      </c>
      <c r="E305">
        <v>8276</v>
      </c>
      <c r="F305" t="s">
        <v>20</v>
      </c>
      <c r="G305">
        <v>110</v>
      </c>
      <c r="H305" t="s">
        <v>21</v>
      </c>
      <c r="I305" t="s">
        <v>22</v>
      </c>
      <c r="J305">
        <v>1513922400</v>
      </c>
      <c r="K305">
        <v>1514959200</v>
      </c>
      <c r="L305" t="b">
        <v>0</v>
      </c>
      <c r="M305" t="b">
        <v>0</v>
      </c>
      <c r="N305" t="s">
        <v>23</v>
      </c>
      <c r="O305">
        <v>125.39393939393939</v>
      </c>
      <c r="P305">
        <v>75.236363636363635</v>
      </c>
      <c r="Q305" t="s">
        <v>2032</v>
      </c>
      <c r="R305" t="s">
        <v>2033</v>
      </c>
    </row>
    <row r="306" spans="1:18" x14ac:dyDescent="0.2">
      <c r="A306">
        <v>304</v>
      </c>
      <c r="B306" t="s">
        <v>660</v>
      </c>
      <c r="C306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>
        <v>546.14285714285722</v>
      </c>
      <c r="P306">
        <v>80.767605633802816</v>
      </c>
      <c r="Q306" t="s">
        <v>2038</v>
      </c>
      <c r="R306" t="s">
        <v>2039</v>
      </c>
    </row>
    <row r="307" spans="1:18" x14ac:dyDescent="0.2">
      <c r="A307">
        <v>305</v>
      </c>
      <c r="B307" t="s">
        <v>662</v>
      </c>
      <c r="C307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>
        <v>286.21428571428572</v>
      </c>
      <c r="P307">
        <v>94.28235294117647</v>
      </c>
      <c r="Q307" t="s">
        <v>2036</v>
      </c>
      <c r="R307" t="s">
        <v>2037</v>
      </c>
    </row>
    <row r="308" spans="1:18" x14ac:dyDescent="0.2">
      <c r="A308">
        <v>793</v>
      </c>
      <c r="B308" t="s">
        <v>1621</v>
      </c>
      <c r="C308" t="s">
        <v>1622</v>
      </c>
      <c r="D308">
        <v>1100</v>
      </c>
      <c r="E308">
        <v>13045</v>
      </c>
      <c r="F308" t="s">
        <v>20</v>
      </c>
      <c r="G308">
        <v>181</v>
      </c>
      <c r="H308" t="s">
        <v>98</v>
      </c>
      <c r="I308" t="s">
        <v>99</v>
      </c>
      <c r="J308">
        <v>1372136400</v>
      </c>
      <c r="K308">
        <v>1372482000</v>
      </c>
      <c r="L308" t="b">
        <v>0</v>
      </c>
      <c r="M308" t="b">
        <v>0</v>
      </c>
      <c r="N308" t="s">
        <v>68</v>
      </c>
      <c r="O308">
        <v>1185.909090909091</v>
      </c>
      <c r="P308">
        <v>72.071823204419886</v>
      </c>
      <c r="Q308" t="s">
        <v>2044</v>
      </c>
      <c r="R308" t="s">
        <v>2045</v>
      </c>
    </row>
    <row r="309" spans="1:18" x14ac:dyDescent="0.2">
      <c r="A309">
        <v>307</v>
      </c>
      <c r="B309" t="s">
        <v>666</v>
      </c>
      <c r="C309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>
        <v>132.13677811550153</v>
      </c>
      <c r="P309">
        <v>65.968133535660087</v>
      </c>
      <c r="Q309" t="s">
        <v>2044</v>
      </c>
      <c r="R309" t="s">
        <v>2050</v>
      </c>
    </row>
    <row r="310" spans="1:18" x14ac:dyDescent="0.2">
      <c r="A310">
        <v>786</v>
      </c>
      <c r="B310" t="s">
        <v>1607</v>
      </c>
      <c r="C310" t="s">
        <v>1608</v>
      </c>
      <c r="D310">
        <v>1500</v>
      </c>
      <c r="E310">
        <v>10946</v>
      </c>
      <c r="F310" t="s">
        <v>20</v>
      </c>
      <c r="G310">
        <v>207</v>
      </c>
      <c r="H310" t="s">
        <v>107</v>
      </c>
      <c r="I310" t="s">
        <v>108</v>
      </c>
      <c r="J310">
        <v>1522126800</v>
      </c>
      <c r="K310">
        <v>1522731600</v>
      </c>
      <c r="L310" t="b">
        <v>0</v>
      </c>
      <c r="M310" t="b">
        <v>1</v>
      </c>
      <c r="N310" t="s">
        <v>159</v>
      </c>
      <c r="O310">
        <v>729.73333333333335</v>
      </c>
      <c r="P310">
        <v>52.879227053140099</v>
      </c>
      <c r="Q310" t="s">
        <v>2032</v>
      </c>
      <c r="R310" t="s">
        <v>2055</v>
      </c>
    </row>
    <row r="311" spans="1:18" x14ac:dyDescent="0.2">
      <c r="A311">
        <v>785</v>
      </c>
      <c r="B311" t="s">
        <v>1605</v>
      </c>
      <c r="C311" t="s">
        <v>1606</v>
      </c>
      <c r="D311">
        <v>6700</v>
      </c>
      <c r="E311">
        <v>12939</v>
      </c>
      <c r="F311" t="s">
        <v>20</v>
      </c>
      <c r="G311">
        <v>127</v>
      </c>
      <c r="H311" t="s">
        <v>26</v>
      </c>
      <c r="I311" t="s">
        <v>27</v>
      </c>
      <c r="J311">
        <v>1556341200</v>
      </c>
      <c r="K311">
        <v>1559278800</v>
      </c>
      <c r="L311" t="b">
        <v>0</v>
      </c>
      <c r="M311" t="b">
        <v>1</v>
      </c>
      <c r="N311" t="s">
        <v>71</v>
      </c>
      <c r="O311">
        <v>193.11940298507463</v>
      </c>
      <c r="P311">
        <v>101.88188976377953</v>
      </c>
      <c r="Q311" t="s">
        <v>2038</v>
      </c>
      <c r="R311" t="s">
        <v>2046</v>
      </c>
    </row>
    <row r="312" spans="1:18" x14ac:dyDescent="0.2">
      <c r="A312">
        <v>784</v>
      </c>
      <c r="B312" t="s">
        <v>1603</v>
      </c>
      <c r="C312" t="s">
        <v>1604</v>
      </c>
      <c r="D312">
        <v>88900</v>
      </c>
      <c r="E312">
        <v>102535</v>
      </c>
      <c r="F312" t="s">
        <v>20</v>
      </c>
      <c r="G312">
        <v>3308</v>
      </c>
      <c r="H312" t="s">
        <v>21</v>
      </c>
      <c r="I312" t="s">
        <v>22</v>
      </c>
      <c r="J312">
        <v>1457244000</v>
      </c>
      <c r="K312">
        <v>1458190800</v>
      </c>
      <c r="L312" t="b">
        <v>0</v>
      </c>
      <c r="M312" t="b">
        <v>0</v>
      </c>
      <c r="N312" t="s">
        <v>28</v>
      </c>
      <c r="O312">
        <v>115.33745781777279</v>
      </c>
      <c r="P312">
        <v>30.996070133010882</v>
      </c>
      <c r="Q312" t="s">
        <v>2034</v>
      </c>
      <c r="R312" t="s">
        <v>2035</v>
      </c>
    </row>
    <row r="313" spans="1:18" x14ac:dyDescent="0.2">
      <c r="A313">
        <v>311</v>
      </c>
      <c r="B313" t="s">
        <v>674</v>
      </c>
      <c r="C31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>
        <v>203.36507936507937</v>
      </c>
      <c r="P313">
        <v>105.88429752066116</v>
      </c>
      <c r="Q313" t="s">
        <v>2036</v>
      </c>
      <c r="R313" t="s">
        <v>2037</v>
      </c>
    </row>
    <row r="314" spans="1:18" x14ac:dyDescent="0.2">
      <c r="A314">
        <v>312</v>
      </c>
      <c r="B314" t="s">
        <v>676</v>
      </c>
      <c r="C314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>
        <v>310.2284263959391</v>
      </c>
      <c r="P314">
        <v>48.996525921966864</v>
      </c>
      <c r="Q314" t="s">
        <v>2036</v>
      </c>
      <c r="R314" t="s">
        <v>2037</v>
      </c>
    </row>
    <row r="315" spans="1:18" x14ac:dyDescent="0.2">
      <c r="A315">
        <v>313</v>
      </c>
      <c r="B315" t="s">
        <v>678</v>
      </c>
      <c r="C315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>
        <v>395.31818181818181</v>
      </c>
      <c r="P315">
        <v>39</v>
      </c>
      <c r="Q315" t="s">
        <v>2032</v>
      </c>
      <c r="R315" t="s">
        <v>2033</v>
      </c>
    </row>
    <row r="316" spans="1:18" x14ac:dyDescent="0.2">
      <c r="A316">
        <v>314</v>
      </c>
      <c r="B316" t="s">
        <v>680</v>
      </c>
      <c r="C316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>
        <v>294.71428571428572</v>
      </c>
      <c r="P316">
        <v>31.022556390977442</v>
      </c>
      <c r="Q316" t="s">
        <v>2038</v>
      </c>
      <c r="R316" t="s">
        <v>2039</v>
      </c>
    </row>
    <row r="317" spans="1:18" x14ac:dyDescent="0.2">
      <c r="A317">
        <v>783</v>
      </c>
      <c r="B317" t="s">
        <v>1601</v>
      </c>
      <c r="C317" t="s">
        <v>1602</v>
      </c>
      <c r="D317">
        <v>7400</v>
      </c>
      <c r="E317">
        <v>10451</v>
      </c>
      <c r="F317" t="s">
        <v>20</v>
      </c>
      <c r="G317">
        <v>138</v>
      </c>
      <c r="H317" t="s">
        <v>21</v>
      </c>
      <c r="I317" t="s">
        <v>22</v>
      </c>
      <c r="J317">
        <v>1387260000</v>
      </c>
      <c r="K317">
        <v>1387864800</v>
      </c>
      <c r="L317" t="b">
        <v>0</v>
      </c>
      <c r="M317" t="b">
        <v>0</v>
      </c>
      <c r="N317" t="s">
        <v>23</v>
      </c>
      <c r="O317">
        <v>141.22972972972974</v>
      </c>
      <c r="P317">
        <v>75.731884057971016</v>
      </c>
      <c r="Q317" t="s">
        <v>2032</v>
      </c>
      <c r="R317" t="s">
        <v>2033</v>
      </c>
    </row>
    <row r="318" spans="1:18" x14ac:dyDescent="0.2">
      <c r="A318">
        <v>782</v>
      </c>
      <c r="B318" t="s">
        <v>1599</v>
      </c>
      <c r="C318" t="s">
        <v>1600</v>
      </c>
      <c r="D318">
        <v>5100</v>
      </c>
      <c r="E318">
        <v>10981</v>
      </c>
      <c r="F318" t="s">
        <v>20</v>
      </c>
      <c r="G318">
        <v>161</v>
      </c>
      <c r="H318" t="s">
        <v>21</v>
      </c>
      <c r="I318" t="s">
        <v>22</v>
      </c>
      <c r="J318">
        <v>1298959200</v>
      </c>
      <c r="K318">
        <v>1301374800</v>
      </c>
      <c r="L318" t="b">
        <v>0</v>
      </c>
      <c r="M318" t="b">
        <v>1</v>
      </c>
      <c r="N318" t="s">
        <v>71</v>
      </c>
      <c r="O318">
        <v>215.31372549019611</v>
      </c>
      <c r="P318">
        <v>68.204968944099377</v>
      </c>
      <c r="Q318" t="s">
        <v>2038</v>
      </c>
      <c r="R318" t="s">
        <v>2046</v>
      </c>
    </row>
    <row r="319" spans="1:18" x14ac:dyDescent="0.2">
      <c r="A319">
        <v>780</v>
      </c>
      <c r="B319" t="s">
        <v>1595</v>
      </c>
      <c r="C319" t="s">
        <v>1596</v>
      </c>
      <c r="D319">
        <v>5100</v>
      </c>
      <c r="E319">
        <v>5421</v>
      </c>
      <c r="F319" t="s">
        <v>20</v>
      </c>
      <c r="G319">
        <v>164</v>
      </c>
      <c r="H319" t="s">
        <v>21</v>
      </c>
      <c r="I319" t="s">
        <v>22</v>
      </c>
      <c r="J319">
        <v>1469163600</v>
      </c>
      <c r="K319">
        <v>1470805200</v>
      </c>
      <c r="L319" t="b">
        <v>0</v>
      </c>
      <c r="M319" t="b">
        <v>1</v>
      </c>
      <c r="N319" t="s">
        <v>53</v>
      </c>
      <c r="O319">
        <v>106.29411764705883</v>
      </c>
      <c r="P319">
        <v>33.054878048780488</v>
      </c>
      <c r="Q319" t="s">
        <v>2038</v>
      </c>
      <c r="R319" t="s">
        <v>2041</v>
      </c>
    </row>
    <row r="320" spans="1:18" x14ac:dyDescent="0.2">
      <c r="A320">
        <v>778</v>
      </c>
      <c r="B320" t="s">
        <v>1591</v>
      </c>
      <c r="C320" t="s">
        <v>1592</v>
      </c>
      <c r="D320">
        <v>1300</v>
      </c>
      <c r="E320">
        <v>10243</v>
      </c>
      <c r="F320" t="s">
        <v>20</v>
      </c>
      <c r="G320">
        <v>174</v>
      </c>
      <c r="H320" t="s">
        <v>98</v>
      </c>
      <c r="I320" t="s">
        <v>99</v>
      </c>
      <c r="J320">
        <v>1313211600</v>
      </c>
      <c r="K320">
        <v>1313643600</v>
      </c>
      <c r="L320" t="b">
        <v>0</v>
      </c>
      <c r="M320" t="b">
        <v>0</v>
      </c>
      <c r="N320" t="s">
        <v>71</v>
      </c>
      <c r="O320">
        <v>787.92307692307691</v>
      </c>
      <c r="P320">
        <v>58.867816091954026</v>
      </c>
      <c r="Q320" t="s">
        <v>2038</v>
      </c>
      <c r="R320" t="s">
        <v>2046</v>
      </c>
    </row>
    <row r="321" spans="1:18" x14ac:dyDescent="0.2">
      <c r="A321">
        <v>774</v>
      </c>
      <c r="B321" t="s">
        <v>1583</v>
      </c>
      <c r="C321" t="s">
        <v>1584</v>
      </c>
      <c r="D321">
        <v>5000</v>
      </c>
      <c r="E321">
        <v>6775</v>
      </c>
      <c r="F321" t="s">
        <v>20</v>
      </c>
      <c r="G321">
        <v>78</v>
      </c>
      <c r="H321" t="s">
        <v>107</v>
      </c>
      <c r="I321" t="s">
        <v>108</v>
      </c>
      <c r="J321">
        <v>1463979600</v>
      </c>
      <c r="K321">
        <v>1467522000</v>
      </c>
      <c r="L321" t="b">
        <v>0</v>
      </c>
      <c r="M321" t="b">
        <v>0</v>
      </c>
      <c r="N321" t="s">
        <v>28</v>
      </c>
      <c r="O321">
        <v>135.5</v>
      </c>
      <c r="P321">
        <v>86.858974358974365</v>
      </c>
      <c r="Q321" t="s">
        <v>2034</v>
      </c>
      <c r="R321" t="s">
        <v>2035</v>
      </c>
    </row>
    <row r="322" spans="1:18" x14ac:dyDescent="0.2">
      <c r="A322">
        <v>773</v>
      </c>
      <c r="B322" t="s">
        <v>1581</v>
      </c>
      <c r="C322" t="s">
        <v>1582</v>
      </c>
      <c r="D322">
        <v>53100</v>
      </c>
      <c r="E322">
        <v>101185</v>
      </c>
      <c r="F322" t="s">
        <v>20</v>
      </c>
      <c r="G322">
        <v>2353</v>
      </c>
      <c r="H322" t="s">
        <v>21</v>
      </c>
      <c r="I322" t="s">
        <v>22</v>
      </c>
      <c r="J322">
        <v>1492059600</v>
      </c>
      <c r="K322">
        <v>1492923600</v>
      </c>
      <c r="L322" t="b">
        <v>0</v>
      </c>
      <c r="M322" t="b">
        <v>0</v>
      </c>
      <c r="N322" t="s">
        <v>33</v>
      </c>
      <c r="O322">
        <v>190.55555555555554</v>
      </c>
      <c r="P322">
        <v>43.00254993625159</v>
      </c>
      <c r="Q322" t="s">
        <v>2036</v>
      </c>
      <c r="R322" t="s">
        <v>2037</v>
      </c>
    </row>
    <row r="323" spans="1:18" x14ac:dyDescent="0.2">
      <c r="A323">
        <v>772</v>
      </c>
      <c r="B323" t="s">
        <v>1579</v>
      </c>
      <c r="C323" t="s">
        <v>1580</v>
      </c>
      <c r="D323">
        <v>149600</v>
      </c>
      <c r="E323">
        <v>169586</v>
      </c>
      <c r="F323" t="s">
        <v>20</v>
      </c>
      <c r="G323">
        <v>5139</v>
      </c>
      <c r="H323" t="s">
        <v>21</v>
      </c>
      <c r="I323" t="s">
        <v>22</v>
      </c>
      <c r="J323">
        <v>1549692000</v>
      </c>
      <c r="K323">
        <v>1550037600</v>
      </c>
      <c r="L323" t="b">
        <v>0</v>
      </c>
      <c r="M323" t="b">
        <v>0</v>
      </c>
      <c r="N323" t="s">
        <v>60</v>
      </c>
      <c r="O323">
        <v>113.3596256684492</v>
      </c>
      <c r="P323">
        <v>32.999805409612762</v>
      </c>
      <c r="Q323" t="s">
        <v>2032</v>
      </c>
      <c r="R323" t="s">
        <v>2042</v>
      </c>
    </row>
    <row r="324" spans="1:18" x14ac:dyDescent="0.2">
      <c r="A324">
        <v>322</v>
      </c>
      <c r="B324" t="s">
        <v>696</v>
      </c>
      <c r="C324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>
        <v>166.56234096692114</v>
      </c>
      <c r="P324">
        <v>37.998645510835914</v>
      </c>
      <c r="Q324" t="s">
        <v>2036</v>
      </c>
      <c r="R324" t="s">
        <v>2037</v>
      </c>
    </row>
    <row r="325" spans="1:18" x14ac:dyDescent="0.2">
      <c r="A325">
        <v>770</v>
      </c>
      <c r="B325" t="s">
        <v>1575</v>
      </c>
      <c r="C325" t="s">
        <v>1576</v>
      </c>
      <c r="D325">
        <v>4300</v>
      </c>
      <c r="E325">
        <v>11642</v>
      </c>
      <c r="F325" t="s">
        <v>20</v>
      </c>
      <c r="G325">
        <v>216</v>
      </c>
      <c r="H325" t="s">
        <v>107</v>
      </c>
      <c r="I325" t="s">
        <v>108</v>
      </c>
      <c r="J325">
        <v>1397451600</v>
      </c>
      <c r="K325">
        <v>1398056400</v>
      </c>
      <c r="L325" t="b">
        <v>0</v>
      </c>
      <c r="M325" t="b">
        <v>1</v>
      </c>
      <c r="N325" t="s">
        <v>33</v>
      </c>
      <c r="O325">
        <v>270.74418604651163</v>
      </c>
      <c r="P325">
        <v>53.898148148148145</v>
      </c>
      <c r="Q325" t="s">
        <v>2036</v>
      </c>
      <c r="R325" t="s">
        <v>2037</v>
      </c>
    </row>
    <row r="326" spans="1:18" x14ac:dyDescent="0.2">
      <c r="A326">
        <v>324</v>
      </c>
      <c r="B326" t="s">
        <v>700</v>
      </c>
      <c r="C326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>
        <v>164.05633802816902</v>
      </c>
      <c r="P326">
        <v>37.941368078175898</v>
      </c>
      <c r="Q326" t="s">
        <v>2036</v>
      </c>
      <c r="R326" t="s">
        <v>2037</v>
      </c>
    </row>
    <row r="327" spans="1:18" x14ac:dyDescent="0.2">
      <c r="A327">
        <v>768</v>
      </c>
      <c r="B327" t="s">
        <v>1571</v>
      </c>
      <c r="C327" t="s">
        <v>1572</v>
      </c>
      <c r="D327">
        <v>4800</v>
      </c>
      <c r="E327">
        <v>11088</v>
      </c>
      <c r="F327" t="s">
        <v>20</v>
      </c>
      <c r="G327">
        <v>150</v>
      </c>
      <c r="H327" t="s">
        <v>21</v>
      </c>
      <c r="I327" t="s">
        <v>22</v>
      </c>
      <c r="J327">
        <v>1386741600</v>
      </c>
      <c r="K327">
        <v>1388037600</v>
      </c>
      <c r="L327" t="b">
        <v>0</v>
      </c>
      <c r="M327" t="b">
        <v>0</v>
      </c>
      <c r="N327" t="s">
        <v>33</v>
      </c>
      <c r="O327">
        <v>231</v>
      </c>
      <c r="P327">
        <v>73.92</v>
      </c>
      <c r="Q327" t="s">
        <v>2036</v>
      </c>
      <c r="R327" t="s">
        <v>2037</v>
      </c>
    </row>
    <row r="328" spans="1:18" x14ac:dyDescent="0.2">
      <c r="A328">
        <v>765</v>
      </c>
      <c r="B328" t="s">
        <v>1565</v>
      </c>
      <c r="C328" t="s">
        <v>1566</v>
      </c>
      <c r="D328">
        <v>3900</v>
      </c>
      <c r="E328">
        <v>8125</v>
      </c>
      <c r="F328" t="s">
        <v>20</v>
      </c>
      <c r="G328">
        <v>198</v>
      </c>
      <c r="H328" t="s">
        <v>21</v>
      </c>
      <c r="I328" t="s">
        <v>22</v>
      </c>
      <c r="J328">
        <v>1492232400</v>
      </c>
      <c r="K328">
        <v>1494392400</v>
      </c>
      <c r="L328" t="b">
        <v>1</v>
      </c>
      <c r="M328" t="b">
        <v>1</v>
      </c>
      <c r="N328" t="s">
        <v>60</v>
      </c>
      <c r="O328">
        <v>208.33333333333334</v>
      </c>
      <c r="P328">
        <v>41.035353535353536</v>
      </c>
      <c r="Q328" t="s">
        <v>2032</v>
      </c>
      <c r="R328" t="s">
        <v>2042</v>
      </c>
    </row>
    <row r="329" spans="1:18" x14ac:dyDescent="0.2">
      <c r="A329">
        <v>764</v>
      </c>
      <c r="B329" t="s">
        <v>1563</v>
      </c>
      <c r="C329" t="s">
        <v>1564</v>
      </c>
      <c r="D329">
        <v>1100</v>
      </c>
      <c r="E329">
        <v>8010</v>
      </c>
      <c r="F329" t="s">
        <v>20</v>
      </c>
      <c r="G329">
        <v>148</v>
      </c>
      <c r="H329" t="s">
        <v>21</v>
      </c>
      <c r="I329" t="s">
        <v>22</v>
      </c>
      <c r="J329">
        <v>1305262800</v>
      </c>
      <c r="K329">
        <v>1305954000</v>
      </c>
      <c r="L329" t="b">
        <v>0</v>
      </c>
      <c r="M329" t="b">
        <v>0</v>
      </c>
      <c r="N329" t="s">
        <v>23</v>
      </c>
      <c r="O329">
        <v>728.18181818181824</v>
      </c>
      <c r="P329">
        <v>54.121621621621621</v>
      </c>
      <c r="Q329" t="s">
        <v>2032</v>
      </c>
      <c r="R329" t="s">
        <v>2033</v>
      </c>
    </row>
    <row r="330" spans="1:18" x14ac:dyDescent="0.2">
      <c r="A330">
        <v>328</v>
      </c>
      <c r="B330" t="s">
        <v>708</v>
      </c>
      <c r="C330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>
        <v>133.56231003039514</v>
      </c>
      <c r="P330">
        <v>54.004916018025398</v>
      </c>
      <c r="Q330" t="s">
        <v>2032</v>
      </c>
      <c r="R330" t="s">
        <v>2033</v>
      </c>
    </row>
    <row r="331" spans="1:18" x14ac:dyDescent="0.2">
      <c r="A331">
        <v>763</v>
      </c>
      <c r="B331" t="s">
        <v>1561</v>
      </c>
      <c r="C331" t="s">
        <v>1562</v>
      </c>
      <c r="D331">
        <v>5600</v>
      </c>
      <c r="E331">
        <v>6338</v>
      </c>
      <c r="F331" t="s">
        <v>20</v>
      </c>
      <c r="G331">
        <v>235</v>
      </c>
      <c r="H331" t="s">
        <v>21</v>
      </c>
      <c r="I331" t="s">
        <v>22</v>
      </c>
      <c r="J331">
        <v>1336453200</v>
      </c>
      <c r="K331">
        <v>1339477200</v>
      </c>
      <c r="L331" t="b">
        <v>0</v>
      </c>
      <c r="M331" t="b">
        <v>1</v>
      </c>
      <c r="N331" t="s">
        <v>33</v>
      </c>
      <c r="O331">
        <v>113.17857142857144</v>
      </c>
      <c r="P331">
        <v>26.970212765957445</v>
      </c>
      <c r="Q331" t="s">
        <v>2036</v>
      </c>
      <c r="R331" t="s">
        <v>2037</v>
      </c>
    </row>
    <row r="332" spans="1:18" x14ac:dyDescent="0.2">
      <c r="A332">
        <v>330</v>
      </c>
      <c r="B332" t="s">
        <v>712</v>
      </c>
      <c r="C332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>
        <v>184.95548961424333</v>
      </c>
      <c r="P332">
        <v>45.003610108303249</v>
      </c>
      <c r="Q332" t="s">
        <v>2038</v>
      </c>
      <c r="R332" t="s">
        <v>2039</v>
      </c>
    </row>
    <row r="333" spans="1:18" x14ac:dyDescent="0.2">
      <c r="A333">
        <v>331</v>
      </c>
      <c r="B333" t="s">
        <v>714</v>
      </c>
      <c r="C33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>
        <v>443.72727272727275</v>
      </c>
      <c r="P333">
        <v>77.068421052631578</v>
      </c>
      <c r="Q333" t="s">
        <v>2030</v>
      </c>
      <c r="R333" t="s">
        <v>2031</v>
      </c>
    </row>
    <row r="334" spans="1:18" x14ac:dyDescent="0.2">
      <c r="A334">
        <v>332</v>
      </c>
      <c r="B334" t="s">
        <v>716</v>
      </c>
      <c r="C334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>
        <v>199.9806763285024</v>
      </c>
      <c r="P334">
        <v>88.076595744680844</v>
      </c>
      <c r="Q334" t="s">
        <v>2034</v>
      </c>
      <c r="R334" t="s">
        <v>2043</v>
      </c>
    </row>
    <row r="335" spans="1:18" x14ac:dyDescent="0.2">
      <c r="A335">
        <v>333</v>
      </c>
      <c r="B335" t="s">
        <v>718</v>
      </c>
      <c r="C335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>
        <v>123.95833333333333</v>
      </c>
      <c r="P335">
        <v>47.035573122529641</v>
      </c>
      <c r="Q335" t="s">
        <v>2036</v>
      </c>
      <c r="R335" t="s">
        <v>2037</v>
      </c>
    </row>
    <row r="336" spans="1:18" x14ac:dyDescent="0.2">
      <c r="A336">
        <v>334</v>
      </c>
      <c r="B336" t="s">
        <v>720</v>
      </c>
      <c r="C336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>
        <v>186.61329305135951</v>
      </c>
      <c r="P336">
        <v>110.99550763701707</v>
      </c>
      <c r="Q336" t="s">
        <v>2032</v>
      </c>
      <c r="R336" t="s">
        <v>2033</v>
      </c>
    </row>
    <row r="337" spans="1:18" x14ac:dyDescent="0.2">
      <c r="A337">
        <v>335</v>
      </c>
      <c r="B337" t="s">
        <v>722</v>
      </c>
      <c r="C337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>
        <v>114.28538550057536</v>
      </c>
      <c r="P337">
        <v>87.003066141042481</v>
      </c>
      <c r="Q337" t="s">
        <v>2032</v>
      </c>
      <c r="R337" t="s">
        <v>2033</v>
      </c>
    </row>
    <row r="338" spans="1:18" x14ac:dyDescent="0.2">
      <c r="A338">
        <v>762</v>
      </c>
      <c r="B338" t="s">
        <v>668</v>
      </c>
      <c r="C338" t="s">
        <v>1560</v>
      </c>
      <c r="D338">
        <v>3500</v>
      </c>
      <c r="E338">
        <v>6204</v>
      </c>
      <c r="F338" t="s">
        <v>20</v>
      </c>
      <c r="G338">
        <v>100</v>
      </c>
      <c r="H338" t="s">
        <v>26</v>
      </c>
      <c r="I338" t="s">
        <v>27</v>
      </c>
      <c r="J338">
        <v>1354082400</v>
      </c>
      <c r="K338">
        <v>1355032800</v>
      </c>
      <c r="L338" t="b">
        <v>0</v>
      </c>
      <c r="M338" t="b">
        <v>0</v>
      </c>
      <c r="N338" t="s">
        <v>159</v>
      </c>
      <c r="O338">
        <v>177.25714285714284</v>
      </c>
      <c r="P338">
        <v>62.04</v>
      </c>
      <c r="Q338" t="s">
        <v>2032</v>
      </c>
      <c r="R338" t="s">
        <v>2055</v>
      </c>
    </row>
    <row r="339" spans="1:18" x14ac:dyDescent="0.2">
      <c r="A339">
        <v>337</v>
      </c>
      <c r="B339" t="s">
        <v>726</v>
      </c>
      <c r="C339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>
        <v>122.81904761904762</v>
      </c>
      <c r="P339">
        <v>105.9945205479452</v>
      </c>
      <c r="Q339" t="s">
        <v>2036</v>
      </c>
      <c r="R339" t="s">
        <v>2037</v>
      </c>
    </row>
    <row r="340" spans="1:18" x14ac:dyDescent="0.2">
      <c r="A340">
        <v>338</v>
      </c>
      <c r="B340" t="s">
        <v>728</v>
      </c>
      <c r="C340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>
        <v>179.14326647564468</v>
      </c>
      <c r="P340">
        <v>73.989349112426041</v>
      </c>
      <c r="Q340" t="s">
        <v>2036</v>
      </c>
      <c r="R340" t="s">
        <v>2037</v>
      </c>
    </row>
    <row r="341" spans="1:18" x14ac:dyDescent="0.2">
      <c r="A341">
        <v>761</v>
      </c>
      <c r="B341" t="s">
        <v>1558</v>
      </c>
      <c r="C341" t="s">
        <v>1559</v>
      </c>
      <c r="D341">
        <v>2200</v>
      </c>
      <c r="E341">
        <v>14420</v>
      </c>
      <c r="F341" t="s">
        <v>20</v>
      </c>
      <c r="G341">
        <v>166</v>
      </c>
      <c r="H341" t="s">
        <v>21</v>
      </c>
      <c r="I341" t="s">
        <v>22</v>
      </c>
      <c r="J341">
        <v>1500699600</v>
      </c>
      <c r="K341">
        <v>1501131600</v>
      </c>
      <c r="L341" t="b">
        <v>0</v>
      </c>
      <c r="M341" t="b">
        <v>0</v>
      </c>
      <c r="N341" t="s">
        <v>23</v>
      </c>
      <c r="O341">
        <v>655.4545454545455</v>
      </c>
      <c r="P341">
        <v>86.867469879518069</v>
      </c>
      <c r="Q341" t="s">
        <v>2032</v>
      </c>
      <c r="R341" t="s">
        <v>2033</v>
      </c>
    </row>
    <row r="342" spans="1:18" x14ac:dyDescent="0.2">
      <c r="A342">
        <v>758</v>
      </c>
      <c r="B342" t="s">
        <v>1552</v>
      </c>
      <c r="C342" t="s">
        <v>1553</v>
      </c>
      <c r="D342">
        <v>29600</v>
      </c>
      <c r="E342">
        <v>167005</v>
      </c>
      <c r="F342" t="s">
        <v>20</v>
      </c>
      <c r="G342">
        <v>1518</v>
      </c>
      <c r="H342" t="s">
        <v>15</v>
      </c>
      <c r="I342" t="s">
        <v>16</v>
      </c>
      <c r="J342">
        <v>1414126800</v>
      </c>
      <c r="K342">
        <v>1414904400</v>
      </c>
      <c r="L342" t="b">
        <v>0</v>
      </c>
      <c r="M342" t="b">
        <v>0</v>
      </c>
      <c r="N342" t="s">
        <v>23</v>
      </c>
      <c r="O342">
        <v>564.20608108108115</v>
      </c>
      <c r="P342">
        <v>110.01646903820817</v>
      </c>
      <c r="Q342" t="s">
        <v>2032</v>
      </c>
      <c r="R342" t="s">
        <v>2033</v>
      </c>
    </row>
    <row r="343" spans="1:18" x14ac:dyDescent="0.2">
      <c r="A343">
        <v>757</v>
      </c>
      <c r="B343" t="s">
        <v>1550</v>
      </c>
      <c r="C343" t="s">
        <v>1551</v>
      </c>
      <c r="D343">
        <v>1400</v>
      </c>
      <c r="E343">
        <v>5696</v>
      </c>
      <c r="F343" t="s">
        <v>20</v>
      </c>
      <c r="G343">
        <v>114</v>
      </c>
      <c r="H343" t="s">
        <v>21</v>
      </c>
      <c r="I343" t="s">
        <v>22</v>
      </c>
      <c r="J343">
        <v>1305176400</v>
      </c>
      <c r="K343">
        <v>1305522000</v>
      </c>
      <c r="L343" t="b">
        <v>0</v>
      </c>
      <c r="M343" t="b">
        <v>0</v>
      </c>
      <c r="N343" t="s">
        <v>53</v>
      </c>
      <c r="O343">
        <v>406.85714285714283</v>
      </c>
      <c r="P343">
        <v>49.964912280701753</v>
      </c>
      <c r="Q343" t="s">
        <v>2038</v>
      </c>
      <c r="R343" t="s">
        <v>2041</v>
      </c>
    </row>
    <row r="344" spans="1:18" x14ac:dyDescent="0.2">
      <c r="A344">
        <v>756</v>
      </c>
      <c r="B344" t="s">
        <v>1548</v>
      </c>
      <c r="C344" t="s">
        <v>1549</v>
      </c>
      <c r="D344">
        <v>1300</v>
      </c>
      <c r="E344">
        <v>10037</v>
      </c>
      <c r="F344" t="s">
        <v>20</v>
      </c>
      <c r="G344">
        <v>148</v>
      </c>
      <c r="H344" t="s">
        <v>21</v>
      </c>
      <c r="I344" t="s">
        <v>22</v>
      </c>
      <c r="J344">
        <v>1421733600</v>
      </c>
      <c r="K344">
        <v>1422252000</v>
      </c>
      <c r="L344" t="b">
        <v>0</v>
      </c>
      <c r="M344" t="b">
        <v>0</v>
      </c>
      <c r="N344" t="s">
        <v>33</v>
      </c>
      <c r="O344">
        <v>772.07692307692309</v>
      </c>
      <c r="P344">
        <v>67.817567567567565</v>
      </c>
      <c r="Q344" t="s">
        <v>2036</v>
      </c>
      <c r="R344" t="s">
        <v>2037</v>
      </c>
    </row>
    <row r="345" spans="1:18" x14ac:dyDescent="0.2">
      <c r="A345">
        <v>755</v>
      </c>
      <c r="B345" t="s">
        <v>1546</v>
      </c>
      <c r="C345" t="s">
        <v>1547</v>
      </c>
      <c r="D345">
        <v>4500</v>
      </c>
      <c r="E345">
        <v>7496</v>
      </c>
      <c r="F345" t="s">
        <v>20</v>
      </c>
      <c r="G345">
        <v>288</v>
      </c>
      <c r="H345" t="s">
        <v>36</v>
      </c>
      <c r="I345" t="s">
        <v>37</v>
      </c>
      <c r="J345">
        <v>1514354400</v>
      </c>
      <c r="K345">
        <v>1515391200</v>
      </c>
      <c r="L345" t="b">
        <v>0</v>
      </c>
      <c r="M345" t="b">
        <v>1</v>
      </c>
      <c r="N345" t="s">
        <v>33</v>
      </c>
      <c r="O345">
        <v>166.57777777777778</v>
      </c>
      <c r="P345">
        <v>26.027777777777779</v>
      </c>
      <c r="Q345" t="s">
        <v>2036</v>
      </c>
      <c r="R345" t="s">
        <v>2037</v>
      </c>
    </row>
    <row r="346" spans="1:18" x14ac:dyDescent="0.2">
      <c r="A346">
        <v>754</v>
      </c>
      <c r="B346" t="s">
        <v>1544</v>
      </c>
      <c r="C346" t="s">
        <v>1545</v>
      </c>
      <c r="D346">
        <v>70400</v>
      </c>
      <c r="E346">
        <v>118603</v>
      </c>
      <c r="F346" t="s">
        <v>20</v>
      </c>
      <c r="G346">
        <v>3205</v>
      </c>
      <c r="H346" t="s">
        <v>21</v>
      </c>
      <c r="I346" t="s">
        <v>22</v>
      </c>
      <c r="J346">
        <v>1351400400</v>
      </c>
      <c r="K346">
        <v>1355983200</v>
      </c>
      <c r="L346" t="b">
        <v>0</v>
      </c>
      <c r="M346" t="b">
        <v>0</v>
      </c>
      <c r="N346" t="s">
        <v>33</v>
      </c>
      <c r="O346">
        <v>168.47017045454547</v>
      </c>
      <c r="P346">
        <v>37.005616224648989</v>
      </c>
      <c r="Q346" t="s">
        <v>2036</v>
      </c>
      <c r="R346" t="s">
        <v>2037</v>
      </c>
    </row>
    <row r="347" spans="1:18" x14ac:dyDescent="0.2">
      <c r="A347">
        <v>753</v>
      </c>
      <c r="B347" t="s">
        <v>1542</v>
      </c>
      <c r="C347" t="s">
        <v>1543</v>
      </c>
      <c r="D347">
        <v>4700</v>
      </c>
      <c r="E347">
        <v>12065</v>
      </c>
      <c r="F347" t="s">
        <v>20</v>
      </c>
      <c r="G347">
        <v>137</v>
      </c>
      <c r="H347" t="s">
        <v>21</v>
      </c>
      <c r="I347" t="s">
        <v>22</v>
      </c>
      <c r="J347">
        <v>1274590800</v>
      </c>
      <c r="K347">
        <v>1275886800</v>
      </c>
      <c r="L347" t="b">
        <v>0</v>
      </c>
      <c r="M347" t="b">
        <v>0</v>
      </c>
      <c r="N347" t="s">
        <v>122</v>
      </c>
      <c r="O347">
        <v>256.70212765957444</v>
      </c>
      <c r="P347">
        <v>88.065693430656935</v>
      </c>
      <c r="Q347" t="s">
        <v>2051</v>
      </c>
      <c r="R347" t="s">
        <v>2052</v>
      </c>
    </row>
    <row r="348" spans="1:18" x14ac:dyDescent="0.2">
      <c r="A348">
        <v>751</v>
      </c>
      <c r="B348" t="s">
        <v>1538</v>
      </c>
      <c r="C348" t="s">
        <v>1539</v>
      </c>
      <c r="D348">
        <v>3600</v>
      </c>
      <c r="E348">
        <v>8363</v>
      </c>
      <c r="F348" t="s">
        <v>20</v>
      </c>
      <c r="G348">
        <v>270</v>
      </c>
      <c r="H348" t="s">
        <v>21</v>
      </c>
      <c r="I348" t="s">
        <v>22</v>
      </c>
      <c r="J348">
        <v>1458190800</v>
      </c>
      <c r="K348">
        <v>1459486800</v>
      </c>
      <c r="L348" t="b">
        <v>1</v>
      </c>
      <c r="M348" t="b">
        <v>1</v>
      </c>
      <c r="N348" t="s">
        <v>68</v>
      </c>
      <c r="O348">
        <v>232.30555555555554</v>
      </c>
      <c r="P348">
        <v>30.974074074074075</v>
      </c>
      <c r="Q348" t="s">
        <v>2044</v>
      </c>
      <c r="R348" t="s">
        <v>2045</v>
      </c>
    </row>
    <row r="349" spans="1:18" x14ac:dyDescent="0.2">
      <c r="A349">
        <v>347</v>
      </c>
      <c r="B349" t="s">
        <v>746</v>
      </c>
      <c r="C349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>
        <v>1400.7777777777778</v>
      </c>
      <c r="P349">
        <v>66.005235602094245</v>
      </c>
      <c r="Q349" t="s">
        <v>2034</v>
      </c>
      <c r="R349" t="s">
        <v>2035</v>
      </c>
    </row>
    <row r="350" spans="1:18" x14ac:dyDescent="0.2">
      <c r="A350">
        <v>749</v>
      </c>
      <c r="B350" t="s">
        <v>1534</v>
      </c>
      <c r="C350" t="s">
        <v>1535</v>
      </c>
      <c r="D350">
        <v>8600</v>
      </c>
      <c r="E350">
        <v>13527</v>
      </c>
      <c r="F350" t="s">
        <v>20</v>
      </c>
      <c r="G350">
        <v>366</v>
      </c>
      <c r="H350" t="s">
        <v>107</v>
      </c>
      <c r="I350" t="s">
        <v>108</v>
      </c>
      <c r="J350">
        <v>1412744400</v>
      </c>
      <c r="K350">
        <v>1413781200</v>
      </c>
      <c r="L350" t="b">
        <v>0</v>
      </c>
      <c r="M350" t="b">
        <v>1</v>
      </c>
      <c r="N350" t="s">
        <v>65</v>
      </c>
      <c r="O350">
        <v>157.29069767441862</v>
      </c>
      <c r="P350">
        <v>36.959016393442624</v>
      </c>
      <c r="Q350" t="s">
        <v>2034</v>
      </c>
      <c r="R350" t="s">
        <v>2043</v>
      </c>
    </row>
    <row r="351" spans="1:18" x14ac:dyDescent="0.2">
      <c r="A351">
        <v>747</v>
      </c>
      <c r="B351" t="s">
        <v>1530</v>
      </c>
      <c r="C351" t="s">
        <v>1531</v>
      </c>
      <c r="D351">
        <v>4900</v>
      </c>
      <c r="E351">
        <v>11214</v>
      </c>
      <c r="F351" t="s">
        <v>20</v>
      </c>
      <c r="G351">
        <v>280</v>
      </c>
      <c r="H351" t="s">
        <v>21</v>
      </c>
      <c r="I351" t="s">
        <v>22</v>
      </c>
      <c r="J351">
        <v>1283403600</v>
      </c>
      <c r="K351">
        <v>1284354000</v>
      </c>
      <c r="L351" t="b">
        <v>0</v>
      </c>
      <c r="M351" t="b">
        <v>0</v>
      </c>
      <c r="N351" t="s">
        <v>33</v>
      </c>
      <c r="O351">
        <v>228.85714285714286</v>
      </c>
      <c r="P351">
        <v>40.049999999999997</v>
      </c>
      <c r="Q351" t="s">
        <v>2036</v>
      </c>
      <c r="R351" t="s">
        <v>2037</v>
      </c>
    </row>
    <row r="352" spans="1:18" x14ac:dyDescent="0.2">
      <c r="A352">
        <v>746</v>
      </c>
      <c r="B352" t="s">
        <v>1528</v>
      </c>
      <c r="C352" t="s">
        <v>1529</v>
      </c>
      <c r="D352">
        <v>55800</v>
      </c>
      <c r="E352">
        <v>118580</v>
      </c>
      <c r="F352" t="s">
        <v>20</v>
      </c>
      <c r="G352">
        <v>3388</v>
      </c>
      <c r="H352" t="s">
        <v>21</v>
      </c>
      <c r="I352" t="s">
        <v>22</v>
      </c>
      <c r="J352">
        <v>1318136400</v>
      </c>
      <c r="K352">
        <v>1318568400</v>
      </c>
      <c r="L352" t="b">
        <v>0</v>
      </c>
      <c r="M352" t="b">
        <v>0</v>
      </c>
      <c r="N352" t="s">
        <v>28</v>
      </c>
      <c r="O352">
        <v>212.50896057347671</v>
      </c>
      <c r="P352">
        <v>35</v>
      </c>
      <c r="Q352" t="s">
        <v>2034</v>
      </c>
      <c r="R352" t="s">
        <v>2035</v>
      </c>
    </row>
    <row r="353" spans="1:18" x14ac:dyDescent="0.2">
      <c r="A353">
        <v>351</v>
      </c>
      <c r="B353" t="s">
        <v>754</v>
      </c>
      <c r="C35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>
        <v>127.70715249662618</v>
      </c>
      <c r="P353">
        <v>47.009935419771487</v>
      </c>
      <c r="Q353" t="s">
        <v>2032</v>
      </c>
      <c r="R353" t="s">
        <v>2033</v>
      </c>
    </row>
    <row r="354" spans="1:18" x14ac:dyDescent="0.2">
      <c r="A354">
        <v>744</v>
      </c>
      <c r="B354" t="s">
        <v>1524</v>
      </c>
      <c r="C354" t="s">
        <v>1525</v>
      </c>
      <c r="D354">
        <v>2000</v>
      </c>
      <c r="E354">
        <v>14240</v>
      </c>
      <c r="F354" t="s">
        <v>20</v>
      </c>
      <c r="G354">
        <v>140</v>
      </c>
      <c r="H354" t="s">
        <v>21</v>
      </c>
      <c r="I354" t="s">
        <v>22</v>
      </c>
      <c r="J354">
        <v>1533877200</v>
      </c>
      <c r="K354">
        <v>1534050000</v>
      </c>
      <c r="L354" t="b">
        <v>0</v>
      </c>
      <c r="M354" t="b">
        <v>1</v>
      </c>
      <c r="N354" t="s">
        <v>33</v>
      </c>
      <c r="O354">
        <v>712</v>
      </c>
      <c r="P354">
        <v>101.71428571428571</v>
      </c>
      <c r="Q354" t="s">
        <v>2036</v>
      </c>
      <c r="R354" t="s">
        <v>2037</v>
      </c>
    </row>
    <row r="355" spans="1:18" x14ac:dyDescent="0.2">
      <c r="A355">
        <v>353</v>
      </c>
      <c r="B355" t="s">
        <v>758</v>
      </c>
      <c r="C355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>
        <v>410.59821428571428</v>
      </c>
      <c r="P355">
        <v>81.010569583088667</v>
      </c>
      <c r="Q355" t="s">
        <v>2036</v>
      </c>
      <c r="R355" t="s">
        <v>2037</v>
      </c>
    </row>
    <row r="356" spans="1:18" x14ac:dyDescent="0.2">
      <c r="A356">
        <v>354</v>
      </c>
      <c r="B356" t="s">
        <v>760</v>
      </c>
      <c r="C356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>
        <v>123.73770491803278</v>
      </c>
      <c r="P356">
        <v>94.35</v>
      </c>
      <c r="Q356" t="s">
        <v>2038</v>
      </c>
      <c r="R356" t="s">
        <v>2039</v>
      </c>
    </row>
    <row r="357" spans="1:18" x14ac:dyDescent="0.2">
      <c r="A357">
        <v>742</v>
      </c>
      <c r="B357" t="s">
        <v>1520</v>
      </c>
      <c r="C357" t="s">
        <v>1521</v>
      </c>
      <c r="D357">
        <v>1200</v>
      </c>
      <c r="E357">
        <v>13513</v>
      </c>
      <c r="F357" t="s">
        <v>20</v>
      </c>
      <c r="G357">
        <v>122</v>
      </c>
      <c r="H357" t="s">
        <v>21</v>
      </c>
      <c r="I357" t="s">
        <v>22</v>
      </c>
      <c r="J357">
        <v>1263880800</v>
      </c>
      <c r="K357">
        <v>1267509600</v>
      </c>
      <c r="L357" t="b">
        <v>0</v>
      </c>
      <c r="M357" t="b">
        <v>0</v>
      </c>
      <c r="N357" t="s">
        <v>50</v>
      </c>
      <c r="O357">
        <v>1126.0833333333335</v>
      </c>
      <c r="P357">
        <v>110.76229508196721</v>
      </c>
      <c r="Q357" t="s">
        <v>2032</v>
      </c>
      <c r="R357" t="s">
        <v>2040</v>
      </c>
    </row>
    <row r="358" spans="1:18" x14ac:dyDescent="0.2">
      <c r="A358">
        <v>741</v>
      </c>
      <c r="B358" t="s">
        <v>628</v>
      </c>
      <c r="C358" t="s">
        <v>1519</v>
      </c>
      <c r="D358">
        <v>1200</v>
      </c>
      <c r="E358">
        <v>14150</v>
      </c>
      <c r="F358" t="s">
        <v>20</v>
      </c>
      <c r="G358">
        <v>130</v>
      </c>
      <c r="H358" t="s">
        <v>21</v>
      </c>
      <c r="I358" t="s">
        <v>22</v>
      </c>
      <c r="J358">
        <v>1274590800</v>
      </c>
      <c r="K358">
        <v>1274677200</v>
      </c>
      <c r="L358" t="b">
        <v>0</v>
      </c>
      <c r="M358" t="b">
        <v>0</v>
      </c>
      <c r="N358" t="s">
        <v>33</v>
      </c>
      <c r="O358">
        <v>1179.1666666666665</v>
      </c>
      <c r="P358">
        <v>108.84615384615384</v>
      </c>
      <c r="Q358" t="s">
        <v>2036</v>
      </c>
      <c r="R358" t="s">
        <v>2037</v>
      </c>
    </row>
    <row r="359" spans="1:18" x14ac:dyDescent="0.2">
      <c r="A359">
        <v>357</v>
      </c>
      <c r="B359" t="s">
        <v>766</v>
      </c>
      <c r="C359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>
        <v>184.91304347826087</v>
      </c>
      <c r="P359">
        <v>103.73170731707317</v>
      </c>
      <c r="Q359" t="s">
        <v>2047</v>
      </c>
      <c r="R359" t="s">
        <v>2048</v>
      </c>
    </row>
    <row r="360" spans="1:18" x14ac:dyDescent="0.2">
      <c r="A360">
        <v>737</v>
      </c>
      <c r="B360" t="s">
        <v>1512</v>
      </c>
      <c r="C360" t="s">
        <v>1513</v>
      </c>
      <c r="D360">
        <v>3700</v>
      </c>
      <c r="E360">
        <v>5028</v>
      </c>
      <c r="F360" t="s">
        <v>20</v>
      </c>
      <c r="G360">
        <v>180</v>
      </c>
      <c r="H360" t="s">
        <v>21</v>
      </c>
      <c r="I360" t="s">
        <v>22</v>
      </c>
      <c r="J360">
        <v>1478844000</v>
      </c>
      <c r="K360">
        <v>1479880800</v>
      </c>
      <c r="L360" t="b">
        <v>0</v>
      </c>
      <c r="M360" t="b">
        <v>0</v>
      </c>
      <c r="N360" t="s">
        <v>60</v>
      </c>
      <c r="O360">
        <v>135.8918918918919</v>
      </c>
      <c r="P360">
        <v>27.933333333333334</v>
      </c>
      <c r="Q360" t="s">
        <v>2032</v>
      </c>
      <c r="R360" t="s">
        <v>2042</v>
      </c>
    </row>
    <row r="361" spans="1:18" x14ac:dyDescent="0.2">
      <c r="A361">
        <v>359</v>
      </c>
      <c r="B361" t="s">
        <v>770</v>
      </c>
      <c r="C361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>
        <v>298.7</v>
      </c>
      <c r="P361">
        <v>63.893048128342244</v>
      </c>
      <c r="Q361" t="s">
        <v>2038</v>
      </c>
      <c r="R361" t="s">
        <v>2046</v>
      </c>
    </row>
    <row r="362" spans="1:18" x14ac:dyDescent="0.2">
      <c r="A362">
        <v>360</v>
      </c>
      <c r="B362" t="s">
        <v>772</v>
      </c>
      <c r="C362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>
        <v>226.35175879396985</v>
      </c>
      <c r="P362">
        <v>47.002434782608695</v>
      </c>
      <c r="Q362" t="s">
        <v>2036</v>
      </c>
      <c r="R362" t="s">
        <v>2037</v>
      </c>
    </row>
    <row r="363" spans="1:18" x14ac:dyDescent="0.2">
      <c r="A363">
        <v>361</v>
      </c>
      <c r="B363" t="s">
        <v>774</v>
      </c>
      <c r="C36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>
        <v>173.56363636363636</v>
      </c>
      <c r="P363">
        <v>108.47727272727273</v>
      </c>
      <c r="Q363" t="s">
        <v>2036</v>
      </c>
      <c r="R363" t="s">
        <v>2037</v>
      </c>
    </row>
    <row r="364" spans="1:18" x14ac:dyDescent="0.2">
      <c r="A364">
        <v>362</v>
      </c>
      <c r="B364" t="s">
        <v>776</v>
      </c>
      <c r="C364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>
        <v>371.75675675675677</v>
      </c>
      <c r="P364">
        <v>72.015706806282722</v>
      </c>
      <c r="Q364" t="s">
        <v>2032</v>
      </c>
      <c r="R364" t="s">
        <v>2033</v>
      </c>
    </row>
    <row r="365" spans="1:18" x14ac:dyDescent="0.2">
      <c r="A365">
        <v>363</v>
      </c>
      <c r="B365" t="s">
        <v>778</v>
      </c>
      <c r="C365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>
        <v>160.19230769230771</v>
      </c>
      <c r="P365">
        <v>59.928057553956833</v>
      </c>
      <c r="Q365" t="s">
        <v>2032</v>
      </c>
      <c r="R365" t="s">
        <v>2033</v>
      </c>
    </row>
    <row r="366" spans="1:18" x14ac:dyDescent="0.2">
      <c r="A366">
        <v>364</v>
      </c>
      <c r="B366" t="s">
        <v>780</v>
      </c>
      <c r="C366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>
        <v>1616.3333333333335</v>
      </c>
      <c r="P366">
        <v>78.209677419354833</v>
      </c>
      <c r="Q366" t="s">
        <v>2032</v>
      </c>
      <c r="R366" t="s">
        <v>2042</v>
      </c>
    </row>
    <row r="367" spans="1:18" x14ac:dyDescent="0.2">
      <c r="A367">
        <v>365</v>
      </c>
      <c r="B367" t="s">
        <v>782</v>
      </c>
      <c r="C367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>
        <v>733.4375</v>
      </c>
      <c r="P367">
        <v>104.77678571428571</v>
      </c>
      <c r="Q367" t="s">
        <v>2036</v>
      </c>
      <c r="R367" t="s">
        <v>2037</v>
      </c>
    </row>
    <row r="368" spans="1:18" x14ac:dyDescent="0.2">
      <c r="A368">
        <v>366</v>
      </c>
      <c r="B368" t="s">
        <v>784</v>
      </c>
      <c r="C368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>
        <v>592.11111111111109</v>
      </c>
      <c r="P368">
        <v>105.52475247524752</v>
      </c>
      <c r="Q368" t="s">
        <v>2036</v>
      </c>
      <c r="R368" t="s">
        <v>2037</v>
      </c>
    </row>
    <row r="369" spans="1:18" x14ac:dyDescent="0.2">
      <c r="A369">
        <v>735</v>
      </c>
      <c r="B369" t="s">
        <v>1508</v>
      </c>
      <c r="C369" t="s">
        <v>1509</v>
      </c>
      <c r="D369">
        <v>37100</v>
      </c>
      <c r="E369">
        <v>131404</v>
      </c>
      <c r="F369" t="s">
        <v>20</v>
      </c>
      <c r="G369">
        <v>1991</v>
      </c>
      <c r="H369" t="s">
        <v>21</v>
      </c>
      <c r="I369" t="s">
        <v>22</v>
      </c>
      <c r="J369">
        <v>1459314000</v>
      </c>
      <c r="K369">
        <v>1459918800</v>
      </c>
      <c r="L369" t="b">
        <v>0</v>
      </c>
      <c r="M369" t="b">
        <v>0</v>
      </c>
      <c r="N369" t="s">
        <v>122</v>
      </c>
      <c r="O369">
        <v>354.18867924528303</v>
      </c>
      <c r="P369">
        <v>65.998995479658461</v>
      </c>
      <c r="Q369" t="s">
        <v>2051</v>
      </c>
      <c r="R369" t="s">
        <v>2052</v>
      </c>
    </row>
    <row r="370" spans="1:18" x14ac:dyDescent="0.2">
      <c r="A370">
        <v>368</v>
      </c>
      <c r="B370" t="s">
        <v>788</v>
      </c>
      <c r="C370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>
        <v>276.80769230769232</v>
      </c>
      <c r="P370">
        <v>69.873786407766985</v>
      </c>
      <c r="Q370" t="s">
        <v>2038</v>
      </c>
      <c r="R370" t="s">
        <v>2039</v>
      </c>
    </row>
    <row r="371" spans="1:18" x14ac:dyDescent="0.2">
      <c r="A371">
        <v>369</v>
      </c>
      <c r="B371" t="s">
        <v>790</v>
      </c>
      <c r="C371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>
        <v>273.01851851851848</v>
      </c>
      <c r="P371">
        <v>95.733766233766232</v>
      </c>
      <c r="Q371" t="s">
        <v>2038</v>
      </c>
      <c r="R371" t="s">
        <v>2057</v>
      </c>
    </row>
    <row r="372" spans="1:18" x14ac:dyDescent="0.2">
      <c r="A372">
        <v>370</v>
      </c>
      <c r="B372" t="s">
        <v>792</v>
      </c>
      <c r="C372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>
        <v>159.36331255565449</v>
      </c>
      <c r="P372">
        <v>29.997485752598056</v>
      </c>
      <c r="Q372" t="s">
        <v>2036</v>
      </c>
      <c r="R372" t="s">
        <v>2037</v>
      </c>
    </row>
    <row r="373" spans="1:18" x14ac:dyDescent="0.2">
      <c r="A373">
        <v>734</v>
      </c>
      <c r="B373" t="s">
        <v>1506</v>
      </c>
      <c r="C373" t="s">
        <v>1507</v>
      </c>
      <c r="D373">
        <v>4200</v>
      </c>
      <c r="E373">
        <v>13404</v>
      </c>
      <c r="F373" t="s">
        <v>20</v>
      </c>
      <c r="G373">
        <v>536</v>
      </c>
      <c r="H373" t="s">
        <v>21</v>
      </c>
      <c r="I373" t="s">
        <v>22</v>
      </c>
      <c r="J373">
        <v>1485583200</v>
      </c>
      <c r="K373">
        <v>1486620000</v>
      </c>
      <c r="L373" t="b">
        <v>0</v>
      </c>
      <c r="M373" t="b">
        <v>1</v>
      </c>
      <c r="N373" t="s">
        <v>33</v>
      </c>
      <c r="O373">
        <v>319.14285714285711</v>
      </c>
      <c r="P373">
        <v>25.007462686567163</v>
      </c>
      <c r="Q373" t="s">
        <v>2036</v>
      </c>
      <c r="R373" t="s">
        <v>2037</v>
      </c>
    </row>
    <row r="374" spans="1:18" x14ac:dyDescent="0.2">
      <c r="A374">
        <v>372</v>
      </c>
      <c r="B374" t="s">
        <v>796</v>
      </c>
      <c r="C374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>
        <v>1591.5555555555554</v>
      </c>
      <c r="P374">
        <v>84.757396449704146</v>
      </c>
      <c r="Q374" t="s">
        <v>2038</v>
      </c>
      <c r="R374" t="s">
        <v>2039</v>
      </c>
    </row>
    <row r="375" spans="1:18" x14ac:dyDescent="0.2">
      <c r="A375">
        <v>373</v>
      </c>
      <c r="B375" t="s">
        <v>798</v>
      </c>
      <c r="C375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>
        <v>730.18222222222221</v>
      </c>
      <c r="P375">
        <v>78.010921177587846</v>
      </c>
      <c r="Q375" t="s">
        <v>2036</v>
      </c>
      <c r="R375" t="s">
        <v>2037</v>
      </c>
    </row>
    <row r="376" spans="1:18" x14ac:dyDescent="0.2">
      <c r="A376">
        <v>733</v>
      </c>
      <c r="B376" t="s">
        <v>1504</v>
      </c>
      <c r="C376" t="s">
        <v>1505</v>
      </c>
      <c r="D376">
        <v>15800</v>
      </c>
      <c r="E376">
        <v>83267</v>
      </c>
      <c r="F376" t="s">
        <v>20</v>
      </c>
      <c r="G376">
        <v>980</v>
      </c>
      <c r="H376" t="s">
        <v>21</v>
      </c>
      <c r="I376" t="s">
        <v>22</v>
      </c>
      <c r="J376">
        <v>1406178000</v>
      </c>
      <c r="K376">
        <v>1407301200</v>
      </c>
      <c r="L376" t="b">
        <v>0</v>
      </c>
      <c r="M376" t="b">
        <v>0</v>
      </c>
      <c r="N376" t="s">
        <v>148</v>
      </c>
      <c r="O376">
        <v>527.00632911392404</v>
      </c>
      <c r="P376">
        <v>84.96632653061225</v>
      </c>
      <c r="Q376" t="s">
        <v>2032</v>
      </c>
      <c r="R376" t="s">
        <v>2054</v>
      </c>
    </row>
    <row r="377" spans="1:18" x14ac:dyDescent="0.2">
      <c r="A377">
        <v>730</v>
      </c>
      <c r="B377" t="s">
        <v>1498</v>
      </c>
      <c r="C377" t="s">
        <v>1499</v>
      </c>
      <c r="D377">
        <v>28800</v>
      </c>
      <c r="E377">
        <v>118847</v>
      </c>
      <c r="F377" t="s">
        <v>20</v>
      </c>
      <c r="G377">
        <v>1071</v>
      </c>
      <c r="H377" t="s">
        <v>15</v>
      </c>
      <c r="I377" t="s">
        <v>16</v>
      </c>
      <c r="J377">
        <v>1432357200</v>
      </c>
      <c r="K377">
        <v>1432875600</v>
      </c>
      <c r="L377" t="b">
        <v>0</v>
      </c>
      <c r="M377" t="b">
        <v>0</v>
      </c>
      <c r="N377" t="s">
        <v>65</v>
      </c>
      <c r="O377">
        <v>412.6631944444444</v>
      </c>
      <c r="P377">
        <v>110.96825396825396</v>
      </c>
      <c r="Q377" t="s">
        <v>2034</v>
      </c>
      <c r="R377" t="s">
        <v>2043</v>
      </c>
    </row>
    <row r="378" spans="1:18" x14ac:dyDescent="0.2">
      <c r="A378">
        <v>376</v>
      </c>
      <c r="B378" t="s">
        <v>804</v>
      </c>
      <c r="C378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>
        <v>361.02941176470591</v>
      </c>
      <c r="P378">
        <v>93.702290076335885</v>
      </c>
      <c r="Q378" t="s">
        <v>2032</v>
      </c>
      <c r="R378" t="s">
        <v>2033</v>
      </c>
    </row>
    <row r="379" spans="1:18" x14ac:dyDescent="0.2">
      <c r="A379">
        <v>729</v>
      </c>
      <c r="B379" t="s">
        <v>1496</v>
      </c>
      <c r="C379" t="s">
        <v>1497</v>
      </c>
      <c r="D379">
        <v>5600</v>
      </c>
      <c r="E379">
        <v>10397</v>
      </c>
      <c r="F379" t="s">
        <v>20</v>
      </c>
      <c r="G379">
        <v>122</v>
      </c>
      <c r="H379" t="s">
        <v>21</v>
      </c>
      <c r="I379" t="s">
        <v>22</v>
      </c>
      <c r="J379">
        <v>1359957600</v>
      </c>
      <c r="K379">
        <v>1360130400</v>
      </c>
      <c r="L379" t="b">
        <v>0</v>
      </c>
      <c r="M379" t="b">
        <v>0</v>
      </c>
      <c r="N379" t="s">
        <v>53</v>
      </c>
      <c r="O379">
        <v>185.66071428571428</v>
      </c>
      <c r="P379">
        <v>85.221311475409834</v>
      </c>
      <c r="Q379" t="s">
        <v>2038</v>
      </c>
      <c r="R379" t="s">
        <v>2041</v>
      </c>
    </row>
    <row r="380" spans="1:18" x14ac:dyDescent="0.2">
      <c r="A380">
        <v>727</v>
      </c>
      <c r="B380" t="s">
        <v>1492</v>
      </c>
      <c r="C380" t="s">
        <v>1493</v>
      </c>
      <c r="D380">
        <v>8900</v>
      </c>
      <c r="E380">
        <v>14685</v>
      </c>
      <c r="F380" t="s">
        <v>20</v>
      </c>
      <c r="G380">
        <v>181</v>
      </c>
      <c r="H380" t="s">
        <v>21</v>
      </c>
      <c r="I380" t="s">
        <v>22</v>
      </c>
      <c r="J380">
        <v>1547964000</v>
      </c>
      <c r="K380">
        <v>1552971600</v>
      </c>
      <c r="L380" t="b">
        <v>0</v>
      </c>
      <c r="M380" t="b">
        <v>0</v>
      </c>
      <c r="N380" t="s">
        <v>28</v>
      </c>
      <c r="O380">
        <v>165</v>
      </c>
      <c r="P380">
        <v>81.132596685082873</v>
      </c>
      <c r="Q380" t="s">
        <v>2034</v>
      </c>
      <c r="R380" t="s">
        <v>2035</v>
      </c>
    </row>
    <row r="381" spans="1:18" x14ac:dyDescent="0.2">
      <c r="A381">
        <v>724</v>
      </c>
      <c r="B381" t="s">
        <v>1486</v>
      </c>
      <c r="C381" t="s">
        <v>1487</v>
      </c>
      <c r="D381">
        <v>8400</v>
      </c>
      <c r="E381">
        <v>11261</v>
      </c>
      <c r="F381" t="s">
        <v>20</v>
      </c>
      <c r="G381">
        <v>121</v>
      </c>
      <c r="H381" t="s">
        <v>40</v>
      </c>
      <c r="I381" t="s">
        <v>41</v>
      </c>
      <c r="J381">
        <v>1413954000</v>
      </c>
      <c r="K381">
        <v>1414126800</v>
      </c>
      <c r="L381" t="b">
        <v>0</v>
      </c>
      <c r="M381" t="b">
        <v>1</v>
      </c>
      <c r="N381" t="s">
        <v>33</v>
      </c>
      <c r="O381">
        <v>134.05952380952382</v>
      </c>
      <c r="P381">
        <v>93.066115702479337</v>
      </c>
      <c r="Q381" t="s">
        <v>2036</v>
      </c>
      <c r="R381" t="s">
        <v>2037</v>
      </c>
    </row>
    <row r="382" spans="1:18" x14ac:dyDescent="0.2">
      <c r="A382">
        <v>380</v>
      </c>
      <c r="B382" t="s">
        <v>812</v>
      </c>
      <c r="C382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>
        <v>160.32</v>
      </c>
      <c r="P382">
        <v>47.714285714285715</v>
      </c>
      <c r="Q382" t="s">
        <v>2036</v>
      </c>
      <c r="R382" t="s">
        <v>2037</v>
      </c>
    </row>
    <row r="383" spans="1:18" x14ac:dyDescent="0.2">
      <c r="A383">
        <v>381</v>
      </c>
      <c r="B383" t="s">
        <v>814</v>
      </c>
      <c r="C38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>
        <v>183.9433962264151</v>
      </c>
      <c r="P383">
        <v>62.896774193548389</v>
      </c>
      <c r="Q383" t="s">
        <v>2036</v>
      </c>
      <c r="R383" t="s">
        <v>2037</v>
      </c>
    </row>
    <row r="384" spans="1:18" x14ac:dyDescent="0.2">
      <c r="A384">
        <v>723</v>
      </c>
      <c r="B384" t="s">
        <v>1484</v>
      </c>
      <c r="C384" t="s">
        <v>1485</v>
      </c>
      <c r="D384">
        <v>4900</v>
      </c>
      <c r="E384">
        <v>13250</v>
      </c>
      <c r="F384" t="s">
        <v>20</v>
      </c>
      <c r="G384">
        <v>144</v>
      </c>
      <c r="H384" t="s">
        <v>26</v>
      </c>
      <c r="I384" t="s">
        <v>27</v>
      </c>
      <c r="J384">
        <v>1456898400</v>
      </c>
      <c r="K384">
        <v>1458709200</v>
      </c>
      <c r="L384" t="b">
        <v>0</v>
      </c>
      <c r="M384" t="b">
        <v>0</v>
      </c>
      <c r="N384" t="s">
        <v>33</v>
      </c>
      <c r="O384">
        <v>270.40816326530609</v>
      </c>
      <c r="P384">
        <v>92.013888888888886</v>
      </c>
      <c r="Q384" t="s">
        <v>2036</v>
      </c>
      <c r="R384" t="s">
        <v>2037</v>
      </c>
    </row>
    <row r="385" spans="1:18" x14ac:dyDescent="0.2">
      <c r="A385">
        <v>383</v>
      </c>
      <c r="B385" t="s">
        <v>818</v>
      </c>
      <c r="C385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>
        <v>225.38095238095238</v>
      </c>
      <c r="P385">
        <v>75.126984126984127</v>
      </c>
      <c r="Q385" t="s">
        <v>2030</v>
      </c>
      <c r="R385" t="s">
        <v>2031</v>
      </c>
    </row>
    <row r="386" spans="1:18" x14ac:dyDescent="0.2">
      <c r="A386">
        <v>384</v>
      </c>
      <c r="B386" t="s">
        <v>820</v>
      </c>
      <c r="C386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>
        <v>172.00961538461539</v>
      </c>
      <c r="P386">
        <v>41.004167534903104</v>
      </c>
      <c r="Q386" t="s">
        <v>2038</v>
      </c>
      <c r="R386" t="s">
        <v>2039</v>
      </c>
    </row>
    <row r="387" spans="1:18" x14ac:dyDescent="0.2">
      <c r="A387">
        <v>385</v>
      </c>
      <c r="B387" t="s">
        <v>822</v>
      </c>
      <c r="C387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>
        <v>146.16709511568124</v>
      </c>
      <c r="P387">
        <v>50.007915567282325</v>
      </c>
      <c r="Q387" t="s">
        <v>2044</v>
      </c>
      <c r="R387" t="s">
        <v>2045</v>
      </c>
    </row>
    <row r="388" spans="1:18" x14ac:dyDescent="0.2">
      <c r="A388">
        <v>722</v>
      </c>
      <c r="B388" t="s">
        <v>1482</v>
      </c>
      <c r="C388" t="s">
        <v>1483</v>
      </c>
      <c r="D388">
        <v>48500</v>
      </c>
      <c r="E388">
        <v>75906</v>
      </c>
      <c r="F388" t="s">
        <v>20</v>
      </c>
      <c r="G388">
        <v>3036</v>
      </c>
      <c r="H388" t="s">
        <v>21</v>
      </c>
      <c r="I388" t="s">
        <v>22</v>
      </c>
      <c r="J388">
        <v>1509948000</v>
      </c>
      <c r="K388">
        <v>1512280800</v>
      </c>
      <c r="L388" t="b">
        <v>0</v>
      </c>
      <c r="M388" t="b">
        <v>0</v>
      </c>
      <c r="N388" t="s">
        <v>42</v>
      </c>
      <c r="O388">
        <v>156.50721649484535</v>
      </c>
      <c r="P388">
        <v>25.00197628458498</v>
      </c>
      <c r="Q388" t="s">
        <v>2038</v>
      </c>
      <c r="R388" t="s">
        <v>2039</v>
      </c>
    </row>
    <row r="389" spans="1:18" x14ac:dyDescent="0.2">
      <c r="A389">
        <v>719</v>
      </c>
      <c r="B389" t="s">
        <v>1476</v>
      </c>
      <c r="C389" t="s">
        <v>1477</v>
      </c>
      <c r="D389">
        <v>6900</v>
      </c>
      <c r="E389">
        <v>10557</v>
      </c>
      <c r="F389" t="s">
        <v>20</v>
      </c>
      <c r="G389">
        <v>123</v>
      </c>
      <c r="H389" t="s">
        <v>21</v>
      </c>
      <c r="I389" t="s">
        <v>22</v>
      </c>
      <c r="J389">
        <v>1338267600</v>
      </c>
      <c r="K389">
        <v>1339218000</v>
      </c>
      <c r="L389" t="b">
        <v>0</v>
      </c>
      <c r="M389" t="b">
        <v>0</v>
      </c>
      <c r="N389" t="s">
        <v>119</v>
      </c>
      <c r="O389">
        <v>153</v>
      </c>
      <c r="P389">
        <v>85.829268292682926</v>
      </c>
      <c r="Q389" t="s">
        <v>2044</v>
      </c>
      <c r="R389" t="s">
        <v>2050</v>
      </c>
    </row>
    <row r="390" spans="1:18" x14ac:dyDescent="0.2">
      <c r="A390">
        <v>718</v>
      </c>
      <c r="B390" t="s">
        <v>1474</v>
      </c>
      <c r="C390" t="s">
        <v>1475</v>
      </c>
      <c r="D390">
        <v>8300</v>
      </c>
      <c r="E390">
        <v>8317</v>
      </c>
      <c r="F390" t="s">
        <v>20</v>
      </c>
      <c r="G390">
        <v>297</v>
      </c>
      <c r="H390" t="s">
        <v>21</v>
      </c>
      <c r="I390" t="s">
        <v>22</v>
      </c>
      <c r="J390">
        <v>1371445200</v>
      </c>
      <c r="K390">
        <v>1373691600</v>
      </c>
      <c r="L390" t="b">
        <v>0</v>
      </c>
      <c r="M390" t="b">
        <v>0</v>
      </c>
      <c r="N390" t="s">
        <v>65</v>
      </c>
      <c r="O390">
        <v>100.20481927710843</v>
      </c>
      <c r="P390">
        <v>28.003367003367003</v>
      </c>
      <c r="Q390" t="s">
        <v>2034</v>
      </c>
      <c r="R390" t="s">
        <v>2043</v>
      </c>
    </row>
    <row r="391" spans="1:18" x14ac:dyDescent="0.2">
      <c r="A391">
        <v>389</v>
      </c>
      <c r="B391" t="s">
        <v>830</v>
      </c>
      <c r="C391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>
        <v>122.11084337349398</v>
      </c>
      <c r="P391">
        <v>87.979166666666671</v>
      </c>
      <c r="Q391" t="s">
        <v>2036</v>
      </c>
      <c r="R391" t="s">
        <v>2037</v>
      </c>
    </row>
    <row r="392" spans="1:18" x14ac:dyDescent="0.2">
      <c r="A392">
        <v>390</v>
      </c>
      <c r="B392" t="s">
        <v>832</v>
      </c>
      <c r="C392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>
        <v>186.54166666666669</v>
      </c>
      <c r="P392">
        <v>89.54</v>
      </c>
      <c r="Q392" t="s">
        <v>2051</v>
      </c>
      <c r="R392" t="s">
        <v>2052</v>
      </c>
    </row>
    <row r="393" spans="1:18" x14ac:dyDescent="0.2">
      <c r="A393">
        <v>717</v>
      </c>
      <c r="B393" t="s">
        <v>1472</v>
      </c>
      <c r="C393" t="s">
        <v>1473</v>
      </c>
      <c r="D393">
        <v>5600</v>
      </c>
      <c r="E393">
        <v>13868</v>
      </c>
      <c r="F393" t="s">
        <v>20</v>
      </c>
      <c r="G393">
        <v>555</v>
      </c>
      <c r="H393" t="s">
        <v>21</v>
      </c>
      <c r="I393" t="s">
        <v>22</v>
      </c>
      <c r="J393">
        <v>1313989200</v>
      </c>
      <c r="K393">
        <v>1315803600</v>
      </c>
      <c r="L393" t="b">
        <v>0</v>
      </c>
      <c r="M393" t="b">
        <v>0</v>
      </c>
      <c r="N393" t="s">
        <v>42</v>
      </c>
      <c r="O393">
        <v>247.64285714285714</v>
      </c>
      <c r="P393">
        <v>24.987387387387386</v>
      </c>
      <c r="Q393" t="s">
        <v>2038</v>
      </c>
      <c r="R393" t="s">
        <v>2039</v>
      </c>
    </row>
    <row r="394" spans="1:18" x14ac:dyDescent="0.2">
      <c r="A394">
        <v>716</v>
      </c>
      <c r="B394" t="s">
        <v>1470</v>
      </c>
      <c r="C394" t="s">
        <v>1471</v>
      </c>
      <c r="D394">
        <v>2000</v>
      </c>
      <c r="E394">
        <v>10353</v>
      </c>
      <c r="F394" t="s">
        <v>20</v>
      </c>
      <c r="G394">
        <v>157</v>
      </c>
      <c r="H394" t="s">
        <v>21</v>
      </c>
      <c r="I394" t="s">
        <v>22</v>
      </c>
      <c r="J394">
        <v>1373432400</v>
      </c>
      <c r="K394">
        <v>1375851600</v>
      </c>
      <c r="L394" t="b">
        <v>0</v>
      </c>
      <c r="M394" t="b">
        <v>1</v>
      </c>
      <c r="N394" t="s">
        <v>33</v>
      </c>
      <c r="O394">
        <v>517.65</v>
      </c>
      <c r="P394">
        <v>65.942675159235662</v>
      </c>
      <c r="Q394" t="s">
        <v>2036</v>
      </c>
      <c r="R394" t="s">
        <v>2037</v>
      </c>
    </row>
    <row r="395" spans="1:18" x14ac:dyDescent="0.2">
      <c r="A395">
        <v>393</v>
      </c>
      <c r="B395" t="s">
        <v>838</v>
      </c>
      <c r="C395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>
        <v>228.96178343949046</v>
      </c>
      <c r="P395">
        <v>47.004903563255965</v>
      </c>
      <c r="Q395" t="s">
        <v>2032</v>
      </c>
      <c r="R395" t="s">
        <v>2055</v>
      </c>
    </row>
    <row r="396" spans="1:18" x14ac:dyDescent="0.2">
      <c r="A396">
        <v>394</v>
      </c>
      <c r="B396" t="s">
        <v>840</v>
      </c>
      <c r="C396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>
        <v>469.37499999999994</v>
      </c>
      <c r="P396">
        <v>110.44117647058823</v>
      </c>
      <c r="Q396" t="s">
        <v>2038</v>
      </c>
      <c r="R396" t="s">
        <v>2039</v>
      </c>
    </row>
    <row r="397" spans="1:18" x14ac:dyDescent="0.2">
      <c r="A397">
        <v>395</v>
      </c>
      <c r="B397" t="s">
        <v>295</v>
      </c>
      <c r="C397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>
        <v>130.11267605633802</v>
      </c>
      <c r="P397">
        <v>41.990909090909092</v>
      </c>
      <c r="Q397" t="s">
        <v>2036</v>
      </c>
      <c r="R397" t="s">
        <v>2037</v>
      </c>
    </row>
    <row r="398" spans="1:18" x14ac:dyDescent="0.2">
      <c r="A398">
        <v>396</v>
      </c>
      <c r="B398" t="s">
        <v>843</v>
      </c>
      <c r="C398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>
        <v>167.05422993492408</v>
      </c>
      <c r="P398">
        <v>48.012468827930178</v>
      </c>
      <c r="Q398" t="s">
        <v>2038</v>
      </c>
      <c r="R398" t="s">
        <v>2041</v>
      </c>
    </row>
    <row r="399" spans="1:18" x14ac:dyDescent="0.2">
      <c r="A399">
        <v>397</v>
      </c>
      <c r="B399" t="s">
        <v>845</v>
      </c>
      <c r="C399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>
        <v>173.8641975308642</v>
      </c>
      <c r="P399">
        <v>31.019823788546255</v>
      </c>
      <c r="Q399" t="s">
        <v>2032</v>
      </c>
      <c r="R399" t="s">
        <v>2033</v>
      </c>
    </row>
    <row r="400" spans="1:18" x14ac:dyDescent="0.2">
      <c r="A400">
        <v>398</v>
      </c>
      <c r="B400" t="s">
        <v>847</v>
      </c>
      <c r="C400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>
        <v>717.76470588235293</v>
      </c>
      <c r="P400">
        <v>99.203252032520325</v>
      </c>
      <c r="Q400" t="s">
        <v>2038</v>
      </c>
      <c r="R400" t="s">
        <v>2046</v>
      </c>
    </row>
    <row r="401" spans="1:18" x14ac:dyDescent="0.2">
      <c r="A401">
        <v>714</v>
      </c>
      <c r="B401" t="s">
        <v>1466</v>
      </c>
      <c r="C401" t="s">
        <v>1467</v>
      </c>
      <c r="D401">
        <v>38500</v>
      </c>
      <c r="E401">
        <v>182036</v>
      </c>
      <c r="F401" t="s">
        <v>20</v>
      </c>
      <c r="G401">
        <v>1785</v>
      </c>
      <c r="H401" t="s">
        <v>21</v>
      </c>
      <c r="I401" t="s">
        <v>22</v>
      </c>
      <c r="J401">
        <v>1408424400</v>
      </c>
      <c r="K401">
        <v>1408510800</v>
      </c>
      <c r="L401" t="b">
        <v>0</v>
      </c>
      <c r="M401" t="b">
        <v>0</v>
      </c>
      <c r="N401" t="s">
        <v>23</v>
      </c>
      <c r="O401">
        <v>472.82077922077923</v>
      </c>
      <c r="P401">
        <v>101.98095238095237</v>
      </c>
      <c r="Q401" t="s">
        <v>2032</v>
      </c>
      <c r="R401" t="s">
        <v>2033</v>
      </c>
    </row>
    <row r="402" spans="1:18" x14ac:dyDescent="0.2">
      <c r="A402">
        <v>713</v>
      </c>
      <c r="B402" t="s">
        <v>1464</v>
      </c>
      <c r="C402" t="s">
        <v>1465</v>
      </c>
      <c r="D402">
        <v>6900</v>
      </c>
      <c r="E402">
        <v>11174</v>
      </c>
      <c r="F402" t="s">
        <v>20</v>
      </c>
      <c r="G402">
        <v>103</v>
      </c>
      <c r="H402" t="s">
        <v>21</v>
      </c>
      <c r="I402" t="s">
        <v>22</v>
      </c>
      <c r="J402">
        <v>1471842000</v>
      </c>
      <c r="K402">
        <v>1472878800</v>
      </c>
      <c r="L402" t="b">
        <v>0</v>
      </c>
      <c r="M402" t="b">
        <v>0</v>
      </c>
      <c r="N402" t="s">
        <v>133</v>
      </c>
      <c r="O402">
        <v>161.94202898550725</v>
      </c>
      <c r="P402">
        <v>108.48543689320388</v>
      </c>
      <c r="Q402" t="s">
        <v>2044</v>
      </c>
      <c r="R402" t="s">
        <v>2053</v>
      </c>
    </row>
    <row r="403" spans="1:18" x14ac:dyDescent="0.2">
      <c r="A403">
        <v>401</v>
      </c>
      <c r="B403" t="s">
        <v>853</v>
      </c>
      <c r="C40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>
        <v>1530.2222222222222</v>
      </c>
      <c r="P403">
        <v>46.060200668896321</v>
      </c>
      <c r="Q403" t="s">
        <v>2036</v>
      </c>
      <c r="R403" t="s">
        <v>2037</v>
      </c>
    </row>
    <row r="404" spans="1:18" x14ac:dyDescent="0.2">
      <c r="A404">
        <v>712</v>
      </c>
      <c r="B404" t="s">
        <v>1462</v>
      </c>
      <c r="C404" t="s">
        <v>1463</v>
      </c>
      <c r="D404">
        <v>800</v>
      </c>
      <c r="E404">
        <v>14725</v>
      </c>
      <c r="F404" t="s">
        <v>20</v>
      </c>
      <c r="G404">
        <v>202</v>
      </c>
      <c r="H404" t="s">
        <v>21</v>
      </c>
      <c r="I404" t="s">
        <v>22</v>
      </c>
      <c r="J404">
        <v>1467954000</v>
      </c>
      <c r="K404">
        <v>1471496400</v>
      </c>
      <c r="L404" t="b">
        <v>0</v>
      </c>
      <c r="M404" t="b">
        <v>0</v>
      </c>
      <c r="N404" t="s">
        <v>33</v>
      </c>
      <c r="O404">
        <v>1840.625</v>
      </c>
      <c r="P404">
        <v>72.896039603960389</v>
      </c>
      <c r="Q404" t="s">
        <v>2036</v>
      </c>
      <c r="R404" t="s">
        <v>2037</v>
      </c>
    </row>
    <row r="405" spans="1:18" x14ac:dyDescent="0.2">
      <c r="A405">
        <v>710</v>
      </c>
      <c r="B405" t="s">
        <v>1458</v>
      </c>
      <c r="C405" t="s">
        <v>1459</v>
      </c>
      <c r="D405">
        <v>4300</v>
      </c>
      <c r="E405">
        <v>6358</v>
      </c>
      <c r="F405" t="s">
        <v>20</v>
      </c>
      <c r="G405">
        <v>125</v>
      </c>
      <c r="H405" t="s">
        <v>21</v>
      </c>
      <c r="I405" t="s">
        <v>22</v>
      </c>
      <c r="J405">
        <v>1531544400</v>
      </c>
      <c r="K405">
        <v>1532149200</v>
      </c>
      <c r="L405" t="b">
        <v>0</v>
      </c>
      <c r="M405" t="b">
        <v>1</v>
      </c>
      <c r="N405" t="s">
        <v>33</v>
      </c>
      <c r="O405">
        <v>147.86046511627907</v>
      </c>
      <c r="P405">
        <v>50.863999999999997</v>
      </c>
      <c r="Q405" t="s">
        <v>2036</v>
      </c>
      <c r="R405" t="s">
        <v>2037</v>
      </c>
    </row>
    <row r="406" spans="1:18" x14ac:dyDescent="0.2">
      <c r="A406">
        <v>404</v>
      </c>
      <c r="B406" t="s">
        <v>859</v>
      </c>
      <c r="C406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>
        <v>315.58486707566465</v>
      </c>
      <c r="P406">
        <v>68.985695127402778</v>
      </c>
      <c r="Q406" t="s">
        <v>2036</v>
      </c>
      <c r="R406" t="s">
        <v>2037</v>
      </c>
    </row>
    <row r="407" spans="1:18" x14ac:dyDescent="0.2">
      <c r="A407">
        <v>709</v>
      </c>
      <c r="B407" t="s">
        <v>1456</v>
      </c>
      <c r="C407" t="s">
        <v>1457</v>
      </c>
      <c r="D407">
        <v>9800</v>
      </c>
      <c r="E407">
        <v>13954</v>
      </c>
      <c r="F407" t="s">
        <v>20</v>
      </c>
      <c r="G407">
        <v>186</v>
      </c>
      <c r="H407" t="s">
        <v>107</v>
      </c>
      <c r="I407" t="s">
        <v>108</v>
      </c>
      <c r="J407">
        <v>1334811600</v>
      </c>
      <c r="K407">
        <v>1335416400</v>
      </c>
      <c r="L407" t="b">
        <v>0</v>
      </c>
      <c r="M407" t="b">
        <v>0</v>
      </c>
      <c r="N407" t="s">
        <v>33</v>
      </c>
      <c r="O407">
        <v>142.38775510204081</v>
      </c>
      <c r="P407">
        <v>75.021505376344081</v>
      </c>
      <c r="Q407" t="s">
        <v>2036</v>
      </c>
      <c r="R407" t="s">
        <v>2037</v>
      </c>
    </row>
    <row r="408" spans="1:18" x14ac:dyDescent="0.2">
      <c r="A408">
        <v>406</v>
      </c>
      <c r="B408" t="s">
        <v>863</v>
      </c>
      <c r="C408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>
        <v>182.14503816793894</v>
      </c>
      <c r="P408">
        <v>110.98139534883721</v>
      </c>
      <c r="Q408" t="s">
        <v>2038</v>
      </c>
      <c r="R408" t="s">
        <v>2039</v>
      </c>
    </row>
    <row r="409" spans="1:18" x14ac:dyDescent="0.2">
      <c r="A409">
        <v>407</v>
      </c>
      <c r="B409" t="s">
        <v>865</v>
      </c>
      <c r="C409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>
        <v>355.88235294117646</v>
      </c>
      <c r="P409">
        <v>25</v>
      </c>
      <c r="Q409" t="s">
        <v>2036</v>
      </c>
      <c r="R409" t="s">
        <v>2037</v>
      </c>
    </row>
    <row r="410" spans="1:18" x14ac:dyDescent="0.2">
      <c r="A410">
        <v>408</v>
      </c>
      <c r="B410" t="s">
        <v>867</v>
      </c>
      <c r="C410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>
        <v>131.83695652173913</v>
      </c>
      <c r="P410">
        <v>78.759740259740255</v>
      </c>
      <c r="Q410" t="s">
        <v>2038</v>
      </c>
      <c r="R410" t="s">
        <v>2039</v>
      </c>
    </row>
    <row r="411" spans="1:18" x14ac:dyDescent="0.2">
      <c r="A411">
        <v>708</v>
      </c>
      <c r="B411" t="s">
        <v>1454</v>
      </c>
      <c r="C411" t="s">
        <v>1455</v>
      </c>
      <c r="D411">
        <v>1700</v>
      </c>
      <c r="E411">
        <v>12020</v>
      </c>
      <c r="F411" t="s">
        <v>20</v>
      </c>
      <c r="G411">
        <v>137</v>
      </c>
      <c r="H411" t="s">
        <v>98</v>
      </c>
      <c r="I411" t="s">
        <v>99</v>
      </c>
      <c r="J411">
        <v>1495429200</v>
      </c>
      <c r="K411">
        <v>1496293200</v>
      </c>
      <c r="L411" t="b">
        <v>0</v>
      </c>
      <c r="M411" t="b">
        <v>0</v>
      </c>
      <c r="N411" t="s">
        <v>33</v>
      </c>
      <c r="O411">
        <v>707.05882352941171</v>
      </c>
      <c r="P411">
        <v>87.737226277372258</v>
      </c>
      <c r="Q411" t="s">
        <v>2036</v>
      </c>
      <c r="R411" t="s">
        <v>2037</v>
      </c>
    </row>
    <row r="412" spans="1:18" x14ac:dyDescent="0.2">
      <c r="A412">
        <v>707</v>
      </c>
      <c r="B412" t="s">
        <v>1452</v>
      </c>
      <c r="C412" t="s">
        <v>1453</v>
      </c>
      <c r="D412">
        <v>7300</v>
      </c>
      <c r="E412">
        <v>11579</v>
      </c>
      <c r="F412" t="s">
        <v>20</v>
      </c>
      <c r="G412">
        <v>168</v>
      </c>
      <c r="H412" t="s">
        <v>21</v>
      </c>
      <c r="I412" t="s">
        <v>22</v>
      </c>
      <c r="J412">
        <v>1544248800</v>
      </c>
      <c r="K412">
        <v>1547359200</v>
      </c>
      <c r="L412" t="b">
        <v>0</v>
      </c>
      <c r="M412" t="b">
        <v>0</v>
      </c>
      <c r="N412" t="s">
        <v>53</v>
      </c>
      <c r="O412">
        <v>158.61643835616439</v>
      </c>
      <c r="P412">
        <v>68.922619047619051</v>
      </c>
      <c r="Q412" t="s">
        <v>2038</v>
      </c>
      <c r="R412" t="s">
        <v>2041</v>
      </c>
    </row>
    <row r="413" spans="1:18" x14ac:dyDescent="0.2">
      <c r="A413">
        <v>411</v>
      </c>
      <c r="B413" t="s">
        <v>872</v>
      </c>
      <c r="C41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>
        <v>104.62820512820512</v>
      </c>
      <c r="P413">
        <v>99.524390243902445</v>
      </c>
      <c r="Q413" t="s">
        <v>2036</v>
      </c>
      <c r="R413" t="s">
        <v>2037</v>
      </c>
    </row>
    <row r="414" spans="1:18" x14ac:dyDescent="0.2">
      <c r="A414">
        <v>412</v>
      </c>
      <c r="B414" t="s">
        <v>874</v>
      </c>
      <c r="C414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>
        <v>668.85714285714289</v>
      </c>
      <c r="P414">
        <v>104.82089552238806</v>
      </c>
      <c r="Q414" t="s">
        <v>2044</v>
      </c>
      <c r="R414" t="s">
        <v>2050</v>
      </c>
    </row>
    <row r="415" spans="1:18" x14ac:dyDescent="0.2">
      <c r="A415">
        <v>706</v>
      </c>
      <c r="B415" t="s">
        <v>1450</v>
      </c>
      <c r="C415" t="s">
        <v>1451</v>
      </c>
      <c r="D415">
        <v>108400</v>
      </c>
      <c r="E415">
        <v>138586</v>
      </c>
      <c r="F415" t="s">
        <v>20</v>
      </c>
      <c r="G415">
        <v>1345</v>
      </c>
      <c r="H415" t="s">
        <v>26</v>
      </c>
      <c r="I415" t="s">
        <v>27</v>
      </c>
      <c r="J415">
        <v>1546754400</v>
      </c>
      <c r="K415">
        <v>1547445600</v>
      </c>
      <c r="L415" t="b">
        <v>0</v>
      </c>
      <c r="M415" t="b">
        <v>1</v>
      </c>
      <c r="N415" t="s">
        <v>28</v>
      </c>
      <c r="O415">
        <v>127.84686346863469</v>
      </c>
      <c r="P415">
        <v>103.03791821561339</v>
      </c>
      <c r="Q415" t="s">
        <v>2034</v>
      </c>
      <c r="R415" t="s">
        <v>2035</v>
      </c>
    </row>
    <row r="416" spans="1:18" x14ac:dyDescent="0.2">
      <c r="A416">
        <v>704</v>
      </c>
      <c r="B416" t="s">
        <v>1446</v>
      </c>
      <c r="C416" t="s">
        <v>1447</v>
      </c>
      <c r="D416">
        <v>8700</v>
      </c>
      <c r="E416">
        <v>10682</v>
      </c>
      <c r="F416" t="s">
        <v>20</v>
      </c>
      <c r="G416">
        <v>116</v>
      </c>
      <c r="H416" t="s">
        <v>21</v>
      </c>
      <c r="I416" t="s">
        <v>22</v>
      </c>
      <c r="J416">
        <v>1467608400</v>
      </c>
      <c r="K416">
        <v>1468904400</v>
      </c>
      <c r="L416" t="b">
        <v>0</v>
      </c>
      <c r="M416" t="b">
        <v>0</v>
      </c>
      <c r="N416" t="s">
        <v>71</v>
      </c>
      <c r="O416">
        <v>122.78160919540231</v>
      </c>
      <c r="P416">
        <v>92.08620689655173</v>
      </c>
      <c r="Q416" t="s">
        <v>2038</v>
      </c>
      <c r="R416" t="s">
        <v>2046</v>
      </c>
    </row>
    <row r="417" spans="1:18" x14ac:dyDescent="0.2">
      <c r="A417">
        <v>703</v>
      </c>
      <c r="B417" t="s">
        <v>1444</v>
      </c>
      <c r="C417" t="s">
        <v>1445</v>
      </c>
      <c r="D417">
        <v>63400</v>
      </c>
      <c r="E417">
        <v>197728</v>
      </c>
      <c r="F417" t="s">
        <v>20</v>
      </c>
      <c r="G417">
        <v>2038</v>
      </c>
      <c r="H417" t="s">
        <v>21</v>
      </c>
      <c r="I417" t="s">
        <v>22</v>
      </c>
      <c r="J417">
        <v>1334984400</v>
      </c>
      <c r="K417">
        <v>1336453200</v>
      </c>
      <c r="L417" t="b">
        <v>1</v>
      </c>
      <c r="M417" t="b">
        <v>1</v>
      </c>
      <c r="N417" t="s">
        <v>206</v>
      </c>
      <c r="O417">
        <v>311.87381703470032</v>
      </c>
      <c r="P417">
        <v>97.020608439646708</v>
      </c>
      <c r="Q417" t="s">
        <v>2044</v>
      </c>
      <c r="R417" t="s">
        <v>2056</v>
      </c>
    </row>
    <row r="418" spans="1:18" x14ac:dyDescent="0.2">
      <c r="A418">
        <v>701</v>
      </c>
      <c r="B418" t="s">
        <v>1440</v>
      </c>
      <c r="C418" t="s">
        <v>1441</v>
      </c>
      <c r="D418">
        <v>52000</v>
      </c>
      <c r="E418">
        <v>91014</v>
      </c>
      <c r="F418" t="s">
        <v>20</v>
      </c>
      <c r="G418">
        <v>820</v>
      </c>
      <c r="H418" t="s">
        <v>21</v>
      </c>
      <c r="I418" t="s">
        <v>22</v>
      </c>
      <c r="J418">
        <v>1301202000</v>
      </c>
      <c r="K418">
        <v>1301806800</v>
      </c>
      <c r="L418" t="b">
        <v>1</v>
      </c>
      <c r="M418" t="b">
        <v>0</v>
      </c>
      <c r="N418" t="s">
        <v>33</v>
      </c>
      <c r="O418">
        <v>175.02692307692308</v>
      </c>
      <c r="P418">
        <v>110.99268292682927</v>
      </c>
      <c r="Q418" t="s">
        <v>2036</v>
      </c>
      <c r="R418" t="s">
        <v>2037</v>
      </c>
    </row>
    <row r="419" spans="1:18" x14ac:dyDescent="0.2">
      <c r="A419">
        <v>698</v>
      </c>
      <c r="B419" t="s">
        <v>1435</v>
      </c>
      <c r="C419" t="s">
        <v>1436</v>
      </c>
      <c r="D419">
        <v>42100</v>
      </c>
      <c r="E419">
        <v>188057</v>
      </c>
      <c r="F419" t="s">
        <v>20</v>
      </c>
      <c r="G419">
        <v>2893</v>
      </c>
      <c r="H419" t="s">
        <v>15</v>
      </c>
      <c r="I419" t="s">
        <v>16</v>
      </c>
      <c r="J419">
        <v>1322114400</v>
      </c>
      <c r="K419">
        <v>1323324000</v>
      </c>
      <c r="L419" t="b">
        <v>0</v>
      </c>
      <c r="M419" t="b">
        <v>0</v>
      </c>
      <c r="N419" t="s">
        <v>65</v>
      </c>
      <c r="O419">
        <v>446.69121140142522</v>
      </c>
      <c r="P419">
        <v>65.004147943311438</v>
      </c>
      <c r="Q419" t="s">
        <v>2034</v>
      </c>
      <c r="R419" t="s">
        <v>2043</v>
      </c>
    </row>
    <row r="420" spans="1:18" x14ac:dyDescent="0.2">
      <c r="A420">
        <v>697</v>
      </c>
      <c r="B420" t="s">
        <v>1433</v>
      </c>
      <c r="C420" t="s">
        <v>1434</v>
      </c>
      <c r="D420">
        <v>128900</v>
      </c>
      <c r="E420">
        <v>196960</v>
      </c>
      <c r="F420" t="s">
        <v>20</v>
      </c>
      <c r="G420">
        <v>7295</v>
      </c>
      <c r="H420" t="s">
        <v>21</v>
      </c>
      <c r="I420" t="s">
        <v>22</v>
      </c>
      <c r="J420">
        <v>1522472400</v>
      </c>
      <c r="K420">
        <v>1522645200</v>
      </c>
      <c r="L420" t="b">
        <v>0</v>
      </c>
      <c r="M420" t="b">
        <v>0</v>
      </c>
      <c r="N420" t="s">
        <v>50</v>
      </c>
      <c r="O420">
        <v>152.80062063615205</v>
      </c>
      <c r="P420">
        <v>26.999314599040439</v>
      </c>
      <c r="Q420" t="s">
        <v>2032</v>
      </c>
      <c r="R420" t="s">
        <v>2040</v>
      </c>
    </row>
    <row r="421" spans="1:18" x14ac:dyDescent="0.2">
      <c r="A421">
        <v>419</v>
      </c>
      <c r="B421" t="s">
        <v>887</v>
      </c>
      <c r="C421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>
        <v>123.43497363796135</v>
      </c>
      <c r="P421">
        <v>26.997693638285604</v>
      </c>
      <c r="Q421" t="s">
        <v>2034</v>
      </c>
      <c r="R421" t="s">
        <v>2035</v>
      </c>
    </row>
    <row r="422" spans="1:18" x14ac:dyDescent="0.2">
      <c r="A422">
        <v>420</v>
      </c>
      <c r="B422" t="s">
        <v>889</v>
      </c>
      <c r="C422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>
        <v>128.46</v>
      </c>
      <c r="P422">
        <v>68.329787234042556</v>
      </c>
      <c r="Q422" t="s">
        <v>2036</v>
      </c>
      <c r="R422" t="s">
        <v>2037</v>
      </c>
    </row>
    <row r="423" spans="1:18" x14ac:dyDescent="0.2">
      <c r="A423">
        <v>695</v>
      </c>
      <c r="B423" t="s">
        <v>1429</v>
      </c>
      <c r="C423" t="s">
        <v>1430</v>
      </c>
      <c r="D423">
        <v>9200</v>
      </c>
      <c r="E423">
        <v>12322</v>
      </c>
      <c r="F423" t="s">
        <v>20</v>
      </c>
      <c r="G423">
        <v>196</v>
      </c>
      <c r="H423" t="s">
        <v>107</v>
      </c>
      <c r="I423" t="s">
        <v>108</v>
      </c>
      <c r="J423">
        <v>1447480800</v>
      </c>
      <c r="K423">
        <v>1448863200</v>
      </c>
      <c r="L423" t="b">
        <v>1</v>
      </c>
      <c r="M423" t="b">
        <v>0</v>
      </c>
      <c r="N423" t="s">
        <v>23</v>
      </c>
      <c r="O423">
        <v>133.93478260869566</v>
      </c>
      <c r="P423">
        <v>62.867346938775512</v>
      </c>
      <c r="Q423" t="s">
        <v>2032</v>
      </c>
      <c r="R423" t="s">
        <v>2033</v>
      </c>
    </row>
    <row r="424" spans="1:18" x14ac:dyDescent="0.2">
      <c r="A424">
        <v>422</v>
      </c>
      <c r="B424" t="s">
        <v>893</v>
      </c>
      <c r="C424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>
        <v>127.29885057471265</v>
      </c>
      <c r="P424">
        <v>54.024390243902438</v>
      </c>
      <c r="Q424" t="s">
        <v>2036</v>
      </c>
      <c r="R424" t="s">
        <v>2037</v>
      </c>
    </row>
    <row r="425" spans="1:18" x14ac:dyDescent="0.2">
      <c r="A425">
        <v>691</v>
      </c>
      <c r="B425" t="s">
        <v>1421</v>
      </c>
      <c r="C425" t="s">
        <v>1422</v>
      </c>
      <c r="D425">
        <v>5000</v>
      </c>
      <c r="E425">
        <v>7119</v>
      </c>
      <c r="F425" t="s">
        <v>20</v>
      </c>
      <c r="G425">
        <v>237</v>
      </c>
      <c r="H425" t="s">
        <v>21</v>
      </c>
      <c r="I425" t="s">
        <v>22</v>
      </c>
      <c r="J425">
        <v>1349240400</v>
      </c>
      <c r="K425">
        <v>1350709200</v>
      </c>
      <c r="L425" t="b">
        <v>1</v>
      </c>
      <c r="M425" t="b">
        <v>1</v>
      </c>
      <c r="N425" t="s">
        <v>42</v>
      </c>
      <c r="O425">
        <v>142.38</v>
      </c>
      <c r="P425">
        <v>30.037974683544302</v>
      </c>
      <c r="Q425" t="s">
        <v>2038</v>
      </c>
      <c r="R425" t="s">
        <v>2039</v>
      </c>
    </row>
    <row r="426" spans="1:18" x14ac:dyDescent="0.2">
      <c r="A426">
        <v>690</v>
      </c>
      <c r="B426" t="s">
        <v>1419</v>
      </c>
      <c r="C426" t="s">
        <v>1420</v>
      </c>
      <c r="D426">
        <v>3600</v>
      </c>
      <c r="E426">
        <v>8158</v>
      </c>
      <c r="F426" t="s">
        <v>20</v>
      </c>
      <c r="G426">
        <v>190</v>
      </c>
      <c r="H426" t="s">
        <v>21</v>
      </c>
      <c r="I426" t="s">
        <v>22</v>
      </c>
      <c r="J426">
        <v>1322373600</v>
      </c>
      <c r="K426">
        <v>1322892000</v>
      </c>
      <c r="L426" t="b">
        <v>0</v>
      </c>
      <c r="M426" t="b">
        <v>1</v>
      </c>
      <c r="N426" t="s">
        <v>42</v>
      </c>
      <c r="O426">
        <v>226.61111111111109</v>
      </c>
      <c r="P426">
        <v>42.93684210526316</v>
      </c>
      <c r="Q426" t="s">
        <v>2038</v>
      </c>
      <c r="R426" t="s">
        <v>2039</v>
      </c>
    </row>
    <row r="427" spans="1:18" x14ac:dyDescent="0.2">
      <c r="A427">
        <v>425</v>
      </c>
      <c r="B427" t="s">
        <v>899</v>
      </c>
      <c r="C427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>
        <v>287.66666666666663</v>
      </c>
      <c r="P427">
        <v>84.423913043478265</v>
      </c>
      <c r="Q427" t="s">
        <v>2051</v>
      </c>
      <c r="R427" t="s">
        <v>2052</v>
      </c>
    </row>
    <row r="428" spans="1:18" x14ac:dyDescent="0.2">
      <c r="A428">
        <v>426</v>
      </c>
      <c r="B428" t="s">
        <v>901</v>
      </c>
      <c r="C428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>
        <v>572.94444444444446</v>
      </c>
      <c r="P428">
        <v>47.091324200913242</v>
      </c>
      <c r="Q428" t="s">
        <v>2036</v>
      </c>
      <c r="R428" t="s">
        <v>2037</v>
      </c>
    </row>
    <row r="429" spans="1:18" x14ac:dyDescent="0.2">
      <c r="A429">
        <v>427</v>
      </c>
      <c r="B429" t="s">
        <v>903</v>
      </c>
      <c r="C429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>
        <v>112.90429799426933</v>
      </c>
      <c r="P429">
        <v>77.996041171813147</v>
      </c>
      <c r="Q429" t="s">
        <v>2036</v>
      </c>
      <c r="R429" t="s">
        <v>2037</v>
      </c>
    </row>
    <row r="430" spans="1:18" x14ac:dyDescent="0.2">
      <c r="A430">
        <v>689</v>
      </c>
      <c r="B430" t="s">
        <v>1417</v>
      </c>
      <c r="C430" t="s">
        <v>1418</v>
      </c>
      <c r="D430">
        <v>7300</v>
      </c>
      <c r="E430">
        <v>7348</v>
      </c>
      <c r="F430" t="s">
        <v>20</v>
      </c>
      <c r="G430">
        <v>69</v>
      </c>
      <c r="H430" t="s">
        <v>21</v>
      </c>
      <c r="I430" t="s">
        <v>22</v>
      </c>
      <c r="J430">
        <v>1383022800</v>
      </c>
      <c r="K430">
        <v>1384063200</v>
      </c>
      <c r="L430" t="b">
        <v>0</v>
      </c>
      <c r="M430" t="b">
        <v>0</v>
      </c>
      <c r="N430" t="s">
        <v>28</v>
      </c>
      <c r="O430">
        <v>100.65753424657535</v>
      </c>
      <c r="P430">
        <v>106.49275362318841</v>
      </c>
      <c r="Q430" t="s">
        <v>2034</v>
      </c>
      <c r="R430" t="s">
        <v>2035</v>
      </c>
    </row>
    <row r="431" spans="1:18" x14ac:dyDescent="0.2">
      <c r="A431">
        <v>688</v>
      </c>
      <c r="B431" t="s">
        <v>1415</v>
      </c>
      <c r="C431" t="s">
        <v>1416</v>
      </c>
      <c r="D431">
        <v>2900</v>
      </c>
      <c r="E431">
        <v>12449</v>
      </c>
      <c r="F431" t="s">
        <v>20</v>
      </c>
      <c r="G431">
        <v>175</v>
      </c>
      <c r="H431" t="s">
        <v>21</v>
      </c>
      <c r="I431" t="s">
        <v>22</v>
      </c>
      <c r="J431">
        <v>1547100000</v>
      </c>
      <c r="K431">
        <v>1548482400</v>
      </c>
      <c r="L431" t="b">
        <v>0</v>
      </c>
      <c r="M431" t="b">
        <v>1</v>
      </c>
      <c r="N431" t="s">
        <v>269</v>
      </c>
      <c r="O431">
        <v>429.27586206896552</v>
      </c>
      <c r="P431">
        <v>71.137142857142862</v>
      </c>
      <c r="Q431" t="s">
        <v>2038</v>
      </c>
      <c r="R431" t="s">
        <v>2057</v>
      </c>
    </row>
    <row r="432" spans="1:18" x14ac:dyDescent="0.2">
      <c r="A432">
        <v>687</v>
      </c>
      <c r="B432" t="s">
        <v>1413</v>
      </c>
      <c r="C432" t="s">
        <v>1414</v>
      </c>
      <c r="D432">
        <v>1500</v>
      </c>
      <c r="E432">
        <v>13980</v>
      </c>
      <c r="F432" t="s">
        <v>20</v>
      </c>
      <c r="G432">
        <v>269</v>
      </c>
      <c r="H432" t="s">
        <v>21</v>
      </c>
      <c r="I432" t="s">
        <v>22</v>
      </c>
      <c r="J432">
        <v>1489298400</v>
      </c>
      <c r="K432">
        <v>1489554000</v>
      </c>
      <c r="L432" t="b">
        <v>0</v>
      </c>
      <c r="M432" t="b">
        <v>0</v>
      </c>
      <c r="N432" t="s">
        <v>33</v>
      </c>
      <c r="O432">
        <v>932</v>
      </c>
      <c r="P432">
        <v>51.970260223048328</v>
      </c>
      <c r="Q432" t="s">
        <v>2036</v>
      </c>
      <c r="R432" t="s">
        <v>2037</v>
      </c>
    </row>
    <row r="433" spans="1:18" x14ac:dyDescent="0.2">
      <c r="A433">
        <v>431</v>
      </c>
      <c r="B433" t="s">
        <v>911</v>
      </c>
      <c r="C43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>
        <v>192.49019607843135</v>
      </c>
      <c r="P433">
        <v>104.43617021276596</v>
      </c>
      <c r="Q433" t="s">
        <v>2036</v>
      </c>
      <c r="R433" t="s">
        <v>2037</v>
      </c>
    </row>
    <row r="434" spans="1:18" x14ac:dyDescent="0.2">
      <c r="A434">
        <v>686</v>
      </c>
      <c r="B434" t="s">
        <v>1411</v>
      </c>
      <c r="C434" t="s">
        <v>1412</v>
      </c>
      <c r="D434">
        <v>7500</v>
      </c>
      <c r="E434">
        <v>14381</v>
      </c>
      <c r="F434" t="s">
        <v>20</v>
      </c>
      <c r="G434">
        <v>134</v>
      </c>
      <c r="H434" t="s">
        <v>21</v>
      </c>
      <c r="I434" t="s">
        <v>22</v>
      </c>
      <c r="J434">
        <v>1522126800</v>
      </c>
      <c r="K434">
        <v>1523077200</v>
      </c>
      <c r="L434" t="b">
        <v>0</v>
      </c>
      <c r="M434" t="b">
        <v>0</v>
      </c>
      <c r="N434" t="s">
        <v>65</v>
      </c>
      <c r="O434">
        <v>191.74666666666667</v>
      </c>
      <c r="P434">
        <v>107.32089552238806</v>
      </c>
      <c r="Q434" t="s">
        <v>2034</v>
      </c>
      <c r="R434" t="s">
        <v>2043</v>
      </c>
    </row>
    <row r="435" spans="1:18" x14ac:dyDescent="0.2">
      <c r="A435">
        <v>684</v>
      </c>
      <c r="B435" t="s">
        <v>1407</v>
      </c>
      <c r="C435" t="s">
        <v>1408</v>
      </c>
      <c r="D435">
        <v>1400</v>
      </c>
      <c r="E435">
        <v>7600</v>
      </c>
      <c r="F435" t="s">
        <v>20</v>
      </c>
      <c r="G435">
        <v>110</v>
      </c>
      <c r="H435" t="s">
        <v>15</v>
      </c>
      <c r="I435" t="s">
        <v>16</v>
      </c>
      <c r="J435">
        <v>1277787600</v>
      </c>
      <c r="K435">
        <v>1279515600</v>
      </c>
      <c r="L435" t="b">
        <v>0</v>
      </c>
      <c r="M435" t="b">
        <v>0</v>
      </c>
      <c r="N435" t="s">
        <v>68</v>
      </c>
      <c r="O435">
        <v>542.85714285714289</v>
      </c>
      <c r="P435">
        <v>69.090909090909093</v>
      </c>
      <c r="Q435" t="s">
        <v>2044</v>
      </c>
      <c r="R435" t="s">
        <v>2045</v>
      </c>
    </row>
    <row r="436" spans="1:18" x14ac:dyDescent="0.2">
      <c r="A436">
        <v>683</v>
      </c>
      <c r="B436" t="s">
        <v>1405</v>
      </c>
      <c r="C436" t="s">
        <v>1406</v>
      </c>
      <c r="D436">
        <v>2300</v>
      </c>
      <c r="E436">
        <v>8244</v>
      </c>
      <c r="F436" t="s">
        <v>20</v>
      </c>
      <c r="G436">
        <v>147</v>
      </c>
      <c r="H436" t="s">
        <v>21</v>
      </c>
      <c r="I436" t="s">
        <v>22</v>
      </c>
      <c r="J436">
        <v>1537074000</v>
      </c>
      <c r="K436">
        <v>1537246800</v>
      </c>
      <c r="L436" t="b">
        <v>0</v>
      </c>
      <c r="M436" t="b">
        <v>0</v>
      </c>
      <c r="N436" t="s">
        <v>33</v>
      </c>
      <c r="O436">
        <v>358.43478260869563</v>
      </c>
      <c r="P436">
        <v>56.081632653061227</v>
      </c>
      <c r="Q436" t="s">
        <v>2036</v>
      </c>
      <c r="R436" t="s">
        <v>2037</v>
      </c>
    </row>
    <row r="437" spans="1:18" x14ac:dyDescent="0.2">
      <c r="A437">
        <v>435</v>
      </c>
      <c r="B437" t="s">
        <v>919</v>
      </c>
      <c r="C437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>
        <v>116.87664041994749</v>
      </c>
      <c r="P437">
        <v>103.98131932282546</v>
      </c>
      <c r="Q437" t="s">
        <v>2036</v>
      </c>
      <c r="R437" t="s">
        <v>2037</v>
      </c>
    </row>
    <row r="438" spans="1:18" x14ac:dyDescent="0.2">
      <c r="A438">
        <v>436</v>
      </c>
      <c r="B438" t="s">
        <v>921</v>
      </c>
      <c r="C438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>
        <v>1052.1538461538462</v>
      </c>
      <c r="P438">
        <v>54.931726907630519</v>
      </c>
      <c r="Q438" t="s">
        <v>2032</v>
      </c>
      <c r="R438" t="s">
        <v>2055</v>
      </c>
    </row>
    <row r="439" spans="1:18" x14ac:dyDescent="0.2">
      <c r="A439">
        <v>437</v>
      </c>
      <c r="B439" t="s">
        <v>923</v>
      </c>
      <c r="C439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>
        <v>123.07407407407408</v>
      </c>
      <c r="P439">
        <v>51.921875</v>
      </c>
      <c r="Q439" t="s">
        <v>2038</v>
      </c>
      <c r="R439" t="s">
        <v>2046</v>
      </c>
    </row>
    <row r="440" spans="1:18" x14ac:dyDescent="0.2">
      <c r="A440">
        <v>438</v>
      </c>
      <c r="B440" t="s">
        <v>925</v>
      </c>
      <c r="C440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>
        <v>178.63855421686748</v>
      </c>
      <c r="P440">
        <v>60.02834008097166</v>
      </c>
      <c r="Q440" t="s">
        <v>2036</v>
      </c>
      <c r="R440" t="s">
        <v>2037</v>
      </c>
    </row>
    <row r="441" spans="1:18" x14ac:dyDescent="0.2">
      <c r="A441">
        <v>439</v>
      </c>
      <c r="B441" t="s">
        <v>927</v>
      </c>
      <c r="C441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>
        <v>355.28169014084506</v>
      </c>
      <c r="P441">
        <v>44.003488879197555</v>
      </c>
      <c r="Q441" t="s">
        <v>2038</v>
      </c>
      <c r="R441" t="s">
        <v>2060</v>
      </c>
    </row>
    <row r="442" spans="1:18" x14ac:dyDescent="0.2">
      <c r="A442">
        <v>440</v>
      </c>
      <c r="B442" t="s">
        <v>929</v>
      </c>
      <c r="C442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>
        <v>161.90634146341463</v>
      </c>
      <c r="P442">
        <v>53.003513254551258</v>
      </c>
      <c r="Q442" t="s">
        <v>2038</v>
      </c>
      <c r="R442" t="s">
        <v>2057</v>
      </c>
    </row>
    <row r="443" spans="1:18" x14ac:dyDescent="0.2">
      <c r="A443">
        <v>682</v>
      </c>
      <c r="B443" t="s">
        <v>1403</v>
      </c>
      <c r="C443" t="s">
        <v>1404</v>
      </c>
      <c r="D443">
        <v>5400</v>
      </c>
      <c r="E443">
        <v>8109</v>
      </c>
      <c r="F443" t="s">
        <v>20</v>
      </c>
      <c r="G443">
        <v>103</v>
      </c>
      <c r="H443" t="s">
        <v>21</v>
      </c>
      <c r="I443" t="s">
        <v>22</v>
      </c>
      <c r="J443">
        <v>1386741600</v>
      </c>
      <c r="K443">
        <v>1387519200</v>
      </c>
      <c r="L443" t="b">
        <v>0</v>
      </c>
      <c r="M443" t="b">
        <v>0</v>
      </c>
      <c r="N443" t="s">
        <v>33</v>
      </c>
      <c r="O443">
        <v>150.16666666666666</v>
      </c>
      <c r="P443">
        <v>78.728155339805824</v>
      </c>
      <c r="Q443" t="s">
        <v>2036</v>
      </c>
      <c r="R443" t="s">
        <v>2037</v>
      </c>
    </row>
    <row r="444" spans="1:18" x14ac:dyDescent="0.2">
      <c r="A444">
        <v>442</v>
      </c>
      <c r="B444" t="s">
        <v>933</v>
      </c>
      <c r="C444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>
        <v>198.72222222222223</v>
      </c>
      <c r="P444">
        <v>75.04195804195804</v>
      </c>
      <c r="Q444" t="s">
        <v>2036</v>
      </c>
      <c r="R444" t="s">
        <v>2037</v>
      </c>
    </row>
    <row r="445" spans="1:18" x14ac:dyDescent="0.2">
      <c r="A445">
        <v>679</v>
      </c>
      <c r="B445" t="s">
        <v>668</v>
      </c>
      <c r="C445" t="s">
        <v>1398</v>
      </c>
      <c r="D445">
        <v>1400</v>
      </c>
      <c r="E445">
        <v>14511</v>
      </c>
      <c r="F445" t="s">
        <v>20</v>
      </c>
      <c r="G445">
        <v>363</v>
      </c>
      <c r="H445" t="s">
        <v>21</v>
      </c>
      <c r="I445" t="s">
        <v>22</v>
      </c>
      <c r="J445">
        <v>1571374800</v>
      </c>
      <c r="K445">
        <v>1571806800</v>
      </c>
      <c r="L445" t="b">
        <v>0</v>
      </c>
      <c r="M445" t="b">
        <v>1</v>
      </c>
      <c r="N445" t="s">
        <v>17</v>
      </c>
      <c r="O445">
        <v>1036.5</v>
      </c>
      <c r="P445">
        <v>39.97520661157025</v>
      </c>
      <c r="Q445" t="s">
        <v>2030</v>
      </c>
      <c r="R445" t="s">
        <v>2031</v>
      </c>
    </row>
    <row r="446" spans="1:18" x14ac:dyDescent="0.2">
      <c r="A446">
        <v>444</v>
      </c>
      <c r="B446" t="s">
        <v>748</v>
      </c>
      <c r="C446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>
        <v>176.41935483870967</v>
      </c>
      <c r="P446">
        <v>36.952702702702702</v>
      </c>
      <c r="Q446" t="s">
        <v>2032</v>
      </c>
      <c r="R446" t="s">
        <v>2042</v>
      </c>
    </row>
    <row r="447" spans="1:18" x14ac:dyDescent="0.2">
      <c r="A447">
        <v>445</v>
      </c>
      <c r="B447" t="s">
        <v>938</v>
      </c>
      <c r="C447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>
        <v>511.38095238095235</v>
      </c>
      <c r="P447">
        <v>63.170588235294119</v>
      </c>
      <c r="Q447" t="s">
        <v>2036</v>
      </c>
      <c r="R447" t="s">
        <v>2037</v>
      </c>
    </row>
    <row r="448" spans="1:18" x14ac:dyDescent="0.2">
      <c r="A448">
        <v>676</v>
      </c>
      <c r="B448" t="s">
        <v>1392</v>
      </c>
      <c r="C448" t="s">
        <v>1393</v>
      </c>
      <c r="D448">
        <v>62300</v>
      </c>
      <c r="E448">
        <v>118214</v>
      </c>
      <c r="F448" t="s">
        <v>20</v>
      </c>
      <c r="G448">
        <v>1170</v>
      </c>
      <c r="H448" t="s">
        <v>21</v>
      </c>
      <c r="I448" t="s">
        <v>22</v>
      </c>
      <c r="J448">
        <v>1348635600</v>
      </c>
      <c r="K448">
        <v>1349413200</v>
      </c>
      <c r="L448" t="b">
        <v>0</v>
      </c>
      <c r="M448" t="b">
        <v>0</v>
      </c>
      <c r="N448" t="s">
        <v>122</v>
      </c>
      <c r="O448">
        <v>189.74959871589084</v>
      </c>
      <c r="P448">
        <v>101.03760683760684</v>
      </c>
      <c r="Q448" t="s">
        <v>2051</v>
      </c>
      <c r="R448" t="s">
        <v>2052</v>
      </c>
    </row>
    <row r="449" spans="1:18" x14ac:dyDescent="0.2">
      <c r="A449">
        <v>675</v>
      </c>
      <c r="B449" t="s">
        <v>1390</v>
      </c>
      <c r="C449" t="s">
        <v>1391</v>
      </c>
      <c r="D449">
        <v>9700</v>
      </c>
      <c r="E449">
        <v>11929</v>
      </c>
      <c r="F449" t="s">
        <v>20</v>
      </c>
      <c r="G449">
        <v>331</v>
      </c>
      <c r="H449" t="s">
        <v>21</v>
      </c>
      <c r="I449" t="s">
        <v>22</v>
      </c>
      <c r="J449">
        <v>1568178000</v>
      </c>
      <c r="K449">
        <v>1568782800</v>
      </c>
      <c r="L449" t="b">
        <v>0</v>
      </c>
      <c r="M449" t="b">
        <v>0</v>
      </c>
      <c r="N449" t="s">
        <v>1029</v>
      </c>
      <c r="O449">
        <v>122.97938144329896</v>
      </c>
      <c r="P449">
        <v>36.0392749244713</v>
      </c>
      <c r="Q449" t="s">
        <v>2061</v>
      </c>
      <c r="R449" t="s">
        <v>2062</v>
      </c>
    </row>
    <row r="450" spans="1:18" x14ac:dyDescent="0.2">
      <c r="A450">
        <v>671</v>
      </c>
      <c r="B450" t="s">
        <v>1382</v>
      </c>
      <c r="C450" t="s">
        <v>1383</v>
      </c>
      <c r="D450">
        <v>97600</v>
      </c>
      <c r="E450">
        <v>119127</v>
      </c>
      <c r="F450" t="s">
        <v>20</v>
      </c>
      <c r="G450">
        <v>1073</v>
      </c>
      <c r="H450" t="s">
        <v>21</v>
      </c>
      <c r="I450" t="s">
        <v>22</v>
      </c>
      <c r="J450">
        <v>1280552400</v>
      </c>
      <c r="K450">
        <v>1280898000</v>
      </c>
      <c r="L450" t="b">
        <v>0</v>
      </c>
      <c r="M450" t="b">
        <v>1</v>
      </c>
      <c r="N450" t="s">
        <v>33</v>
      </c>
      <c r="O450">
        <v>122.05635245901641</v>
      </c>
      <c r="P450">
        <v>111.02236719478098</v>
      </c>
      <c r="Q450" t="s">
        <v>2036</v>
      </c>
      <c r="R450" t="s">
        <v>2037</v>
      </c>
    </row>
    <row r="451" spans="1:18" x14ac:dyDescent="0.2">
      <c r="A451">
        <v>449</v>
      </c>
      <c r="B451" t="s">
        <v>946</v>
      </c>
      <c r="C451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>
        <v>967</v>
      </c>
      <c r="P451">
        <v>101.19767441860465</v>
      </c>
      <c r="Q451" t="s">
        <v>2047</v>
      </c>
      <c r="R451" t="s">
        <v>2048</v>
      </c>
    </row>
    <row r="452" spans="1:18" x14ac:dyDescent="0.2">
      <c r="A452">
        <v>670</v>
      </c>
      <c r="B452" t="s">
        <v>1334</v>
      </c>
      <c r="C452" t="s">
        <v>1381</v>
      </c>
      <c r="D452">
        <v>16200</v>
      </c>
      <c r="E452">
        <v>75955</v>
      </c>
      <c r="F452" t="s">
        <v>20</v>
      </c>
      <c r="G452">
        <v>1101</v>
      </c>
      <c r="H452" t="s">
        <v>21</v>
      </c>
      <c r="I452" t="s">
        <v>22</v>
      </c>
      <c r="J452">
        <v>1456380000</v>
      </c>
      <c r="K452">
        <v>1457416800</v>
      </c>
      <c r="L452" t="b">
        <v>0</v>
      </c>
      <c r="M452" t="b">
        <v>0</v>
      </c>
      <c r="N452" t="s">
        <v>60</v>
      </c>
      <c r="O452">
        <v>468.85802469135803</v>
      </c>
      <c r="P452">
        <v>68.987284287011803</v>
      </c>
      <c r="Q452" t="s">
        <v>2032</v>
      </c>
      <c r="R452" t="s">
        <v>2042</v>
      </c>
    </row>
    <row r="453" spans="1:18" x14ac:dyDescent="0.2">
      <c r="A453">
        <v>451</v>
      </c>
      <c r="B453" t="s">
        <v>950</v>
      </c>
      <c r="C45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>
        <v>122.84501347708894</v>
      </c>
      <c r="P453">
        <v>29.001272669424118</v>
      </c>
      <c r="Q453" t="s">
        <v>2032</v>
      </c>
      <c r="R453" t="s">
        <v>2033</v>
      </c>
    </row>
    <row r="454" spans="1:18" x14ac:dyDescent="0.2">
      <c r="A454">
        <v>669</v>
      </c>
      <c r="B454" t="s">
        <v>1379</v>
      </c>
      <c r="C454" t="s">
        <v>1380</v>
      </c>
      <c r="D454">
        <v>48800</v>
      </c>
      <c r="E454">
        <v>175020</v>
      </c>
      <c r="F454" t="s">
        <v>20</v>
      </c>
      <c r="G454">
        <v>1621</v>
      </c>
      <c r="H454" t="s">
        <v>107</v>
      </c>
      <c r="I454" t="s">
        <v>108</v>
      </c>
      <c r="J454">
        <v>1498453200</v>
      </c>
      <c r="K454">
        <v>1499230800</v>
      </c>
      <c r="L454" t="b">
        <v>0</v>
      </c>
      <c r="M454" t="b">
        <v>0</v>
      </c>
      <c r="N454" t="s">
        <v>33</v>
      </c>
      <c r="O454">
        <v>358.64754098360658</v>
      </c>
      <c r="P454">
        <v>107.97038864898211</v>
      </c>
      <c r="Q454" t="s">
        <v>2036</v>
      </c>
      <c r="R454" t="s">
        <v>2037</v>
      </c>
    </row>
    <row r="455" spans="1:18" x14ac:dyDescent="0.2">
      <c r="A455">
        <v>667</v>
      </c>
      <c r="B455" t="s">
        <v>1375</v>
      </c>
      <c r="C455" t="s">
        <v>1376</v>
      </c>
      <c r="D455">
        <v>6900</v>
      </c>
      <c r="E455">
        <v>12155</v>
      </c>
      <c r="F455" t="s">
        <v>20</v>
      </c>
      <c r="G455">
        <v>419</v>
      </c>
      <c r="H455" t="s">
        <v>21</v>
      </c>
      <c r="I455" t="s">
        <v>22</v>
      </c>
      <c r="J455">
        <v>1410325200</v>
      </c>
      <c r="K455">
        <v>1411102800</v>
      </c>
      <c r="L455" t="b">
        <v>0</v>
      </c>
      <c r="M455" t="b">
        <v>0</v>
      </c>
      <c r="N455" t="s">
        <v>1029</v>
      </c>
      <c r="O455">
        <v>176.15942028985506</v>
      </c>
      <c r="P455">
        <v>29.009546539379475</v>
      </c>
      <c r="Q455" t="s">
        <v>2061</v>
      </c>
      <c r="R455" t="s">
        <v>2062</v>
      </c>
    </row>
    <row r="456" spans="1:18" x14ac:dyDescent="0.2">
      <c r="A456">
        <v>665</v>
      </c>
      <c r="B456" t="s">
        <v>1371</v>
      </c>
      <c r="C456" t="s">
        <v>1372</v>
      </c>
      <c r="D456">
        <v>5100</v>
      </c>
      <c r="E456">
        <v>12219</v>
      </c>
      <c r="F456" t="s">
        <v>20</v>
      </c>
      <c r="G456">
        <v>272</v>
      </c>
      <c r="H456" t="s">
        <v>21</v>
      </c>
      <c r="I456" t="s">
        <v>22</v>
      </c>
      <c r="J456">
        <v>1310187600</v>
      </c>
      <c r="K456">
        <v>1311397200</v>
      </c>
      <c r="L456" t="b">
        <v>0</v>
      </c>
      <c r="M456" t="b">
        <v>1</v>
      </c>
      <c r="N456" t="s">
        <v>42</v>
      </c>
      <c r="O456">
        <v>239.58823529411765</v>
      </c>
      <c r="P456">
        <v>44.922794117647058</v>
      </c>
      <c r="Q456" t="s">
        <v>2038</v>
      </c>
      <c r="R456" t="s">
        <v>2039</v>
      </c>
    </row>
    <row r="457" spans="1:18" x14ac:dyDescent="0.2">
      <c r="A457">
        <v>455</v>
      </c>
      <c r="B457" t="s">
        <v>958</v>
      </c>
      <c r="C457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>
        <v>118.37253218884121</v>
      </c>
      <c r="P457">
        <v>37.001341561577675</v>
      </c>
      <c r="Q457" t="s">
        <v>2036</v>
      </c>
      <c r="R457" t="s">
        <v>2037</v>
      </c>
    </row>
    <row r="458" spans="1:18" x14ac:dyDescent="0.2">
      <c r="A458">
        <v>456</v>
      </c>
      <c r="B458" t="s">
        <v>960</v>
      </c>
      <c r="C458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>
        <v>104.1243169398907</v>
      </c>
      <c r="P458">
        <v>94.976947040498445</v>
      </c>
      <c r="Q458" t="s">
        <v>2032</v>
      </c>
      <c r="R458" t="s">
        <v>2042</v>
      </c>
    </row>
    <row r="459" spans="1:18" x14ac:dyDescent="0.2">
      <c r="A459">
        <v>655</v>
      </c>
      <c r="B459" t="s">
        <v>1352</v>
      </c>
      <c r="C459" t="s">
        <v>1353</v>
      </c>
      <c r="D459">
        <v>6900</v>
      </c>
      <c r="E459">
        <v>13212</v>
      </c>
      <c r="F459" t="s">
        <v>20</v>
      </c>
      <c r="G459">
        <v>264</v>
      </c>
      <c r="H459" t="s">
        <v>21</v>
      </c>
      <c r="I459" t="s">
        <v>22</v>
      </c>
      <c r="J459">
        <v>1488434400</v>
      </c>
      <c r="K459">
        <v>1489554000</v>
      </c>
      <c r="L459" t="b">
        <v>1</v>
      </c>
      <c r="M459" t="b">
        <v>0</v>
      </c>
      <c r="N459" t="s">
        <v>122</v>
      </c>
      <c r="O459">
        <v>191.47826086956522</v>
      </c>
      <c r="P459">
        <v>50.045454545454547</v>
      </c>
      <c r="Q459" t="s">
        <v>2051</v>
      </c>
      <c r="R459" t="s">
        <v>2052</v>
      </c>
    </row>
    <row r="460" spans="1:18" x14ac:dyDescent="0.2">
      <c r="A460">
        <v>458</v>
      </c>
      <c r="B460" t="s">
        <v>964</v>
      </c>
      <c r="C460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>
        <v>351.20118343195264</v>
      </c>
      <c r="P460">
        <v>55.993396226415094</v>
      </c>
      <c r="Q460" t="s">
        <v>2036</v>
      </c>
      <c r="R460" t="s">
        <v>2037</v>
      </c>
    </row>
    <row r="461" spans="1:18" x14ac:dyDescent="0.2">
      <c r="A461">
        <v>654</v>
      </c>
      <c r="B461" t="s">
        <v>1350</v>
      </c>
      <c r="C461" t="s">
        <v>1351</v>
      </c>
      <c r="D461">
        <v>35000</v>
      </c>
      <c r="E461">
        <v>177936</v>
      </c>
      <c r="F461" t="s">
        <v>20</v>
      </c>
      <c r="G461">
        <v>3016</v>
      </c>
      <c r="H461" t="s">
        <v>21</v>
      </c>
      <c r="I461" t="s">
        <v>22</v>
      </c>
      <c r="J461">
        <v>1440392400</v>
      </c>
      <c r="K461">
        <v>1440824400</v>
      </c>
      <c r="L461" t="b">
        <v>0</v>
      </c>
      <c r="M461" t="b">
        <v>0</v>
      </c>
      <c r="N461" t="s">
        <v>148</v>
      </c>
      <c r="O461">
        <v>508.38857142857148</v>
      </c>
      <c r="P461">
        <v>58.9973474801061</v>
      </c>
      <c r="Q461" t="s">
        <v>2032</v>
      </c>
      <c r="R461" t="s">
        <v>2054</v>
      </c>
    </row>
    <row r="462" spans="1:18" x14ac:dyDescent="0.2">
      <c r="A462">
        <v>460</v>
      </c>
      <c r="B462" t="s">
        <v>968</v>
      </c>
      <c r="C462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>
        <v>171.625</v>
      </c>
      <c r="P462">
        <v>82.38</v>
      </c>
      <c r="Q462" t="s">
        <v>2036</v>
      </c>
      <c r="R462" t="s">
        <v>2037</v>
      </c>
    </row>
    <row r="463" spans="1:18" x14ac:dyDescent="0.2">
      <c r="A463">
        <v>461</v>
      </c>
      <c r="B463" t="s">
        <v>970</v>
      </c>
      <c r="C46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>
        <v>141.04655870445345</v>
      </c>
      <c r="P463">
        <v>66.997115384615384</v>
      </c>
      <c r="Q463" t="s">
        <v>2038</v>
      </c>
      <c r="R463" t="s">
        <v>2041</v>
      </c>
    </row>
    <row r="464" spans="1:18" x14ac:dyDescent="0.2">
      <c r="A464">
        <v>653</v>
      </c>
      <c r="B464" t="s">
        <v>1348</v>
      </c>
      <c r="C464" t="s">
        <v>1349</v>
      </c>
      <c r="D464">
        <v>600</v>
      </c>
      <c r="E464">
        <v>14033</v>
      </c>
      <c r="F464" t="s">
        <v>20</v>
      </c>
      <c r="G464">
        <v>234</v>
      </c>
      <c r="H464" t="s">
        <v>21</v>
      </c>
      <c r="I464" t="s">
        <v>22</v>
      </c>
      <c r="J464">
        <v>1460091600</v>
      </c>
      <c r="K464">
        <v>1460264400</v>
      </c>
      <c r="L464" t="b">
        <v>0</v>
      </c>
      <c r="M464" t="b">
        <v>0</v>
      </c>
      <c r="N464" t="s">
        <v>28</v>
      </c>
      <c r="O464">
        <v>2338.833333333333</v>
      </c>
      <c r="P464">
        <v>59.970085470085472</v>
      </c>
      <c r="Q464" t="s">
        <v>2034</v>
      </c>
      <c r="R464" t="s">
        <v>2035</v>
      </c>
    </row>
    <row r="465" spans="1:18" x14ac:dyDescent="0.2">
      <c r="A465">
        <v>463</v>
      </c>
      <c r="B465" t="s">
        <v>974</v>
      </c>
      <c r="C465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>
        <v>108.16455696202532</v>
      </c>
      <c r="P465">
        <v>69.009501187648453</v>
      </c>
      <c r="Q465" t="s">
        <v>2038</v>
      </c>
      <c r="R465" t="s">
        <v>2046</v>
      </c>
    </row>
    <row r="466" spans="1:18" x14ac:dyDescent="0.2">
      <c r="A466">
        <v>464</v>
      </c>
      <c r="B466" t="s">
        <v>976</v>
      </c>
      <c r="C466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>
        <v>133.45505617977528</v>
      </c>
      <c r="P466">
        <v>39.006568144499177</v>
      </c>
      <c r="Q466" t="s">
        <v>2036</v>
      </c>
      <c r="R466" t="s">
        <v>2037</v>
      </c>
    </row>
    <row r="467" spans="1:18" x14ac:dyDescent="0.2">
      <c r="A467">
        <v>465</v>
      </c>
      <c r="B467" t="s">
        <v>978</v>
      </c>
      <c r="C467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>
        <v>187.85106382978722</v>
      </c>
      <c r="P467">
        <v>110.3625</v>
      </c>
      <c r="Q467" t="s">
        <v>2044</v>
      </c>
      <c r="R467" t="s">
        <v>2056</v>
      </c>
    </row>
    <row r="468" spans="1:18" x14ac:dyDescent="0.2">
      <c r="A468">
        <v>466</v>
      </c>
      <c r="B468" t="s">
        <v>980</v>
      </c>
      <c r="C468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>
        <v>332</v>
      </c>
      <c r="P468">
        <v>94.857142857142861</v>
      </c>
      <c r="Q468" t="s">
        <v>2034</v>
      </c>
      <c r="R468" t="s">
        <v>2043</v>
      </c>
    </row>
    <row r="469" spans="1:18" x14ac:dyDescent="0.2">
      <c r="A469">
        <v>467</v>
      </c>
      <c r="B469" t="s">
        <v>982</v>
      </c>
      <c r="C469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>
        <v>575.21428571428578</v>
      </c>
      <c r="P469">
        <v>57.935251798561154</v>
      </c>
      <c r="Q469" t="s">
        <v>2034</v>
      </c>
      <c r="R469" t="s">
        <v>2035</v>
      </c>
    </row>
    <row r="470" spans="1:18" x14ac:dyDescent="0.2">
      <c r="A470">
        <v>652</v>
      </c>
      <c r="B470" t="s">
        <v>1346</v>
      </c>
      <c r="C470" t="s">
        <v>1347</v>
      </c>
      <c r="D470">
        <v>10000</v>
      </c>
      <c r="E470">
        <v>12684</v>
      </c>
      <c r="F470" t="s">
        <v>20</v>
      </c>
      <c r="G470">
        <v>409</v>
      </c>
      <c r="H470" t="s">
        <v>21</v>
      </c>
      <c r="I470" t="s">
        <v>22</v>
      </c>
      <c r="J470">
        <v>1470373200</v>
      </c>
      <c r="K470">
        <v>1474088400</v>
      </c>
      <c r="L470" t="b">
        <v>0</v>
      </c>
      <c r="M470" t="b">
        <v>0</v>
      </c>
      <c r="N470" t="s">
        <v>28</v>
      </c>
      <c r="O470">
        <v>126.84</v>
      </c>
      <c r="P470">
        <v>31.012224938875306</v>
      </c>
      <c r="Q470" t="s">
        <v>2034</v>
      </c>
      <c r="R470" t="s">
        <v>2035</v>
      </c>
    </row>
    <row r="471" spans="1:18" x14ac:dyDescent="0.2">
      <c r="A471">
        <v>469</v>
      </c>
      <c r="B471" t="s">
        <v>986</v>
      </c>
      <c r="C471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>
        <v>184.42857142857144</v>
      </c>
      <c r="P471">
        <v>64.95597484276729</v>
      </c>
      <c r="Q471" t="s">
        <v>2038</v>
      </c>
      <c r="R471" t="s">
        <v>2041</v>
      </c>
    </row>
    <row r="472" spans="1:18" x14ac:dyDescent="0.2">
      <c r="A472">
        <v>470</v>
      </c>
      <c r="B472" t="s">
        <v>988</v>
      </c>
      <c r="C472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>
        <v>285.80555555555554</v>
      </c>
      <c r="P472">
        <v>27.00524934383202</v>
      </c>
      <c r="Q472" t="s">
        <v>2034</v>
      </c>
      <c r="R472" t="s">
        <v>2043</v>
      </c>
    </row>
    <row r="473" spans="1:18" x14ac:dyDescent="0.2">
      <c r="A473">
        <v>471</v>
      </c>
      <c r="B473" t="s">
        <v>446</v>
      </c>
      <c r="C47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>
        <v>319</v>
      </c>
      <c r="P473">
        <v>50.97422680412371</v>
      </c>
      <c r="Q473" t="s">
        <v>2030</v>
      </c>
      <c r="R473" t="s">
        <v>2031</v>
      </c>
    </row>
    <row r="474" spans="1:18" x14ac:dyDescent="0.2">
      <c r="A474">
        <v>643</v>
      </c>
      <c r="B474" t="s">
        <v>1328</v>
      </c>
      <c r="C474" t="s">
        <v>1329</v>
      </c>
      <c r="D474">
        <v>14900</v>
      </c>
      <c r="E474">
        <v>32986</v>
      </c>
      <c r="F474" t="s">
        <v>20</v>
      </c>
      <c r="G474">
        <v>375</v>
      </c>
      <c r="H474" t="s">
        <v>21</v>
      </c>
      <c r="I474" t="s">
        <v>22</v>
      </c>
      <c r="J474">
        <v>1488348000</v>
      </c>
      <c r="K474">
        <v>1489899600</v>
      </c>
      <c r="L474" t="b">
        <v>0</v>
      </c>
      <c r="M474" t="b">
        <v>0</v>
      </c>
      <c r="N474" t="s">
        <v>33</v>
      </c>
      <c r="O474">
        <v>221.38255033557047</v>
      </c>
      <c r="P474">
        <v>87.962666666666664</v>
      </c>
      <c r="Q474" t="s">
        <v>2036</v>
      </c>
      <c r="R474" t="s">
        <v>2037</v>
      </c>
    </row>
    <row r="475" spans="1:18" x14ac:dyDescent="0.2">
      <c r="A475">
        <v>473</v>
      </c>
      <c r="B475" t="s">
        <v>993</v>
      </c>
      <c r="C475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>
        <v>178.14000000000001</v>
      </c>
      <c r="P475">
        <v>84.028301886792448</v>
      </c>
      <c r="Q475" t="s">
        <v>2032</v>
      </c>
      <c r="R475" t="s">
        <v>2040</v>
      </c>
    </row>
    <row r="476" spans="1:18" x14ac:dyDescent="0.2">
      <c r="A476">
        <v>474</v>
      </c>
      <c r="B476" t="s">
        <v>995</v>
      </c>
      <c r="C476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>
        <v>365.15</v>
      </c>
      <c r="P476">
        <v>102.85915492957747</v>
      </c>
      <c r="Q476" t="s">
        <v>2038</v>
      </c>
      <c r="R476" t="s">
        <v>2057</v>
      </c>
    </row>
    <row r="477" spans="1:18" x14ac:dyDescent="0.2">
      <c r="A477">
        <v>475</v>
      </c>
      <c r="B477" t="s">
        <v>997</v>
      </c>
      <c r="C477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>
        <v>113.94594594594594</v>
      </c>
      <c r="P477">
        <v>39.962085308056871</v>
      </c>
      <c r="Q477" t="s">
        <v>2044</v>
      </c>
      <c r="R477" t="s">
        <v>2056</v>
      </c>
    </row>
    <row r="478" spans="1:18" x14ac:dyDescent="0.2">
      <c r="A478">
        <v>642</v>
      </c>
      <c r="B478" t="s">
        <v>1326</v>
      </c>
      <c r="C478" t="s">
        <v>1327</v>
      </c>
      <c r="D478">
        <v>9200</v>
      </c>
      <c r="E478">
        <v>13382</v>
      </c>
      <c r="F478" t="s">
        <v>20</v>
      </c>
      <c r="G478">
        <v>129</v>
      </c>
      <c r="H478" t="s">
        <v>15</v>
      </c>
      <c r="I478" t="s">
        <v>16</v>
      </c>
      <c r="J478">
        <v>1545026400</v>
      </c>
      <c r="K478">
        <v>1545804000</v>
      </c>
      <c r="L478" t="b">
        <v>0</v>
      </c>
      <c r="M478" t="b">
        <v>0</v>
      </c>
      <c r="N478" t="s">
        <v>65</v>
      </c>
      <c r="O478">
        <v>145.45652173913044</v>
      </c>
      <c r="P478">
        <v>103.73643410852713</v>
      </c>
      <c r="Q478" t="s">
        <v>2034</v>
      </c>
      <c r="R478" t="s">
        <v>2043</v>
      </c>
    </row>
    <row r="479" spans="1:18" x14ac:dyDescent="0.2">
      <c r="A479">
        <v>641</v>
      </c>
      <c r="B479" t="s">
        <v>1324</v>
      </c>
      <c r="C479" t="s">
        <v>1325</v>
      </c>
      <c r="D479">
        <v>9400</v>
      </c>
      <c r="E479">
        <v>11277</v>
      </c>
      <c r="F479" t="s">
        <v>20</v>
      </c>
      <c r="G479">
        <v>194</v>
      </c>
      <c r="H479" t="s">
        <v>98</v>
      </c>
      <c r="I479" t="s">
        <v>99</v>
      </c>
      <c r="J479">
        <v>1487570400</v>
      </c>
      <c r="K479">
        <v>1489986000</v>
      </c>
      <c r="L479" t="b">
        <v>0</v>
      </c>
      <c r="M479" t="b">
        <v>0</v>
      </c>
      <c r="N479" t="s">
        <v>33</v>
      </c>
      <c r="O479">
        <v>119.96808510638297</v>
      </c>
      <c r="P479">
        <v>58.128865979381445</v>
      </c>
      <c r="Q479" t="s">
        <v>2036</v>
      </c>
      <c r="R479" t="s">
        <v>2037</v>
      </c>
    </row>
    <row r="480" spans="1:18" x14ac:dyDescent="0.2">
      <c r="A480">
        <v>478</v>
      </c>
      <c r="B480" t="s">
        <v>1003</v>
      </c>
      <c r="C480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>
        <v>236.34156976744185</v>
      </c>
      <c r="P480">
        <v>58.999637155297535</v>
      </c>
      <c r="Q480" t="s">
        <v>2034</v>
      </c>
      <c r="R480" t="s">
        <v>2043</v>
      </c>
    </row>
    <row r="481" spans="1:18" x14ac:dyDescent="0.2">
      <c r="A481">
        <v>479</v>
      </c>
      <c r="B481" t="s">
        <v>1005</v>
      </c>
      <c r="C481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>
        <v>512.91666666666663</v>
      </c>
      <c r="P481">
        <v>71.156069364161851</v>
      </c>
      <c r="Q481" t="s">
        <v>2030</v>
      </c>
      <c r="R481" t="s">
        <v>2031</v>
      </c>
    </row>
    <row r="482" spans="1:18" x14ac:dyDescent="0.2">
      <c r="A482">
        <v>480</v>
      </c>
      <c r="B482" t="s">
        <v>1007</v>
      </c>
      <c r="C482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>
        <v>100.65116279069768</v>
      </c>
      <c r="P482">
        <v>99.494252873563212</v>
      </c>
      <c r="Q482" t="s">
        <v>2051</v>
      </c>
      <c r="R482" t="s">
        <v>2052</v>
      </c>
    </row>
    <row r="483" spans="1:18" x14ac:dyDescent="0.2">
      <c r="A483">
        <v>635</v>
      </c>
      <c r="B483" t="s">
        <v>1312</v>
      </c>
      <c r="C483" t="s">
        <v>1313</v>
      </c>
      <c r="D483">
        <v>139000</v>
      </c>
      <c r="E483">
        <v>158590</v>
      </c>
      <c r="F483" t="s">
        <v>20</v>
      </c>
      <c r="G483">
        <v>2266</v>
      </c>
      <c r="H483" t="s">
        <v>21</v>
      </c>
      <c r="I483" t="s">
        <v>22</v>
      </c>
      <c r="J483">
        <v>1360389600</v>
      </c>
      <c r="K483">
        <v>1363150800</v>
      </c>
      <c r="L483" t="b">
        <v>0</v>
      </c>
      <c r="M483" t="b">
        <v>0</v>
      </c>
      <c r="N483" t="s">
        <v>269</v>
      </c>
      <c r="O483">
        <v>114.09352517985612</v>
      </c>
      <c r="P483">
        <v>69.986760812003524</v>
      </c>
      <c r="Q483" t="s">
        <v>2038</v>
      </c>
      <c r="R483" t="s">
        <v>2057</v>
      </c>
    </row>
    <row r="484" spans="1:18" x14ac:dyDescent="0.2">
      <c r="A484">
        <v>631</v>
      </c>
      <c r="B484" t="s">
        <v>1304</v>
      </c>
      <c r="C484" t="s">
        <v>1305</v>
      </c>
      <c r="D484">
        <v>59200</v>
      </c>
      <c r="E484">
        <v>183756</v>
      </c>
      <c r="F484" t="s">
        <v>20</v>
      </c>
      <c r="G484">
        <v>3063</v>
      </c>
      <c r="H484" t="s">
        <v>21</v>
      </c>
      <c r="I484" t="s">
        <v>22</v>
      </c>
      <c r="J484">
        <v>1553576400</v>
      </c>
      <c r="K484">
        <v>1553922000</v>
      </c>
      <c r="L484" t="b">
        <v>0</v>
      </c>
      <c r="M484" t="b">
        <v>0</v>
      </c>
      <c r="N484" t="s">
        <v>33</v>
      </c>
      <c r="O484">
        <v>310.39864864864865</v>
      </c>
      <c r="P484">
        <v>59.992164544564154</v>
      </c>
      <c r="Q484" t="s">
        <v>2036</v>
      </c>
      <c r="R484" t="s">
        <v>2037</v>
      </c>
    </row>
    <row r="485" spans="1:18" x14ac:dyDescent="0.2">
      <c r="A485">
        <v>628</v>
      </c>
      <c r="B485" t="s">
        <v>1298</v>
      </c>
      <c r="C485" t="s">
        <v>1299</v>
      </c>
      <c r="D485">
        <v>1900</v>
      </c>
      <c r="E485">
        <v>2884</v>
      </c>
      <c r="F485" t="s">
        <v>20</v>
      </c>
      <c r="G485">
        <v>96</v>
      </c>
      <c r="H485" t="s">
        <v>21</v>
      </c>
      <c r="I485" t="s">
        <v>22</v>
      </c>
      <c r="J485">
        <v>1286168400</v>
      </c>
      <c r="K485">
        <v>1286427600</v>
      </c>
      <c r="L485" t="b">
        <v>0</v>
      </c>
      <c r="M485" t="b">
        <v>0</v>
      </c>
      <c r="N485" t="s">
        <v>60</v>
      </c>
      <c r="O485">
        <v>151.78947368421052</v>
      </c>
      <c r="P485">
        <v>30.041666666666668</v>
      </c>
      <c r="Q485" t="s">
        <v>2032</v>
      </c>
      <c r="R485" t="s">
        <v>2042</v>
      </c>
    </row>
    <row r="486" spans="1:18" x14ac:dyDescent="0.2">
      <c r="A486">
        <v>484</v>
      </c>
      <c r="B486" t="s">
        <v>1015</v>
      </c>
      <c r="C486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>
        <v>260.20608108108109</v>
      </c>
      <c r="P486">
        <v>48.99554707379135</v>
      </c>
      <c r="Q486" t="s">
        <v>2030</v>
      </c>
      <c r="R486" t="s">
        <v>2031</v>
      </c>
    </row>
    <row r="487" spans="1:18" x14ac:dyDescent="0.2">
      <c r="A487">
        <v>627</v>
      </c>
      <c r="B487" t="s">
        <v>1296</v>
      </c>
      <c r="C487" t="s">
        <v>1297</v>
      </c>
      <c r="D487">
        <v>1600</v>
      </c>
      <c r="E487">
        <v>11108</v>
      </c>
      <c r="F487" t="s">
        <v>20</v>
      </c>
      <c r="G487">
        <v>154</v>
      </c>
      <c r="H487" t="s">
        <v>40</v>
      </c>
      <c r="I487" t="s">
        <v>41</v>
      </c>
      <c r="J487">
        <v>1276664400</v>
      </c>
      <c r="K487">
        <v>1278738000</v>
      </c>
      <c r="L487" t="b">
        <v>1</v>
      </c>
      <c r="M487" t="b">
        <v>0</v>
      </c>
      <c r="N487" t="s">
        <v>17</v>
      </c>
      <c r="O487">
        <v>694.25</v>
      </c>
      <c r="P487">
        <v>72.129870129870127</v>
      </c>
      <c r="Q487" t="s">
        <v>2030</v>
      </c>
      <c r="R487" t="s">
        <v>2031</v>
      </c>
    </row>
    <row r="488" spans="1:18" x14ac:dyDescent="0.2">
      <c r="A488">
        <v>626</v>
      </c>
      <c r="B488" t="s">
        <v>1294</v>
      </c>
      <c r="C488" t="s">
        <v>1295</v>
      </c>
      <c r="D488">
        <v>6400</v>
      </c>
      <c r="E488">
        <v>13205</v>
      </c>
      <c r="F488" t="s">
        <v>20</v>
      </c>
      <c r="G488">
        <v>189</v>
      </c>
      <c r="H488" t="s">
        <v>21</v>
      </c>
      <c r="I488" t="s">
        <v>22</v>
      </c>
      <c r="J488">
        <v>1285650000</v>
      </c>
      <c r="K488">
        <v>1286427600</v>
      </c>
      <c r="L488" t="b">
        <v>0</v>
      </c>
      <c r="M488" t="b">
        <v>1</v>
      </c>
      <c r="N488" t="s">
        <v>33</v>
      </c>
      <c r="O488">
        <v>206.32812500000003</v>
      </c>
      <c r="P488">
        <v>69.867724867724874</v>
      </c>
      <c r="Q488" t="s">
        <v>2036</v>
      </c>
      <c r="R488" t="s">
        <v>2037</v>
      </c>
    </row>
    <row r="489" spans="1:18" x14ac:dyDescent="0.2">
      <c r="A489">
        <v>487</v>
      </c>
      <c r="B489" t="s">
        <v>1021</v>
      </c>
      <c r="C489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>
        <v>178.62556663644605</v>
      </c>
      <c r="P489">
        <v>83.982949701619773</v>
      </c>
      <c r="Q489" t="s">
        <v>2036</v>
      </c>
      <c r="R489" t="s">
        <v>2037</v>
      </c>
    </row>
    <row r="490" spans="1:18" x14ac:dyDescent="0.2">
      <c r="A490">
        <v>488</v>
      </c>
      <c r="B490" t="s">
        <v>1023</v>
      </c>
      <c r="C490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>
        <v>220.0566037735849</v>
      </c>
      <c r="P490">
        <v>101.41739130434783</v>
      </c>
      <c r="Q490" t="s">
        <v>2036</v>
      </c>
      <c r="R490" t="s">
        <v>2037</v>
      </c>
    </row>
    <row r="491" spans="1:18" x14ac:dyDescent="0.2">
      <c r="A491">
        <v>489</v>
      </c>
      <c r="B491" t="s">
        <v>1025</v>
      </c>
      <c r="C491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>
        <v>101.5108695652174</v>
      </c>
      <c r="P491">
        <v>109.87058823529412</v>
      </c>
      <c r="Q491" t="s">
        <v>2034</v>
      </c>
      <c r="R491" t="s">
        <v>2043</v>
      </c>
    </row>
    <row r="492" spans="1:18" x14ac:dyDescent="0.2">
      <c r="A492">
        <v>490</v>
      </c>
      <c r="B492" t="s">
        <v>1027</v>
      </c>
      <c r="C492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>
        <v>191.5</v>
      </c>
      <c r="P492">
        <v>31.916666666666668</v>
      </c>
      <c r="Q492" t="s">
        <v>2061</v>
      </c>
      <c r="R492" t="s">
        <v>2062</v>
      </c>
    </row>
    <row r="493" spans="1:18" x14ac:dyDescent="0.2">
      <c r="A493">
        <v>491</v>
      </c>
      <c r="B493" t="s">
        <v>1030</v>
      </c>
      <c r="C49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>
        <v>305.34683098591546</v>
      </c>
      <c r="P493">
        <v>70.993450675399103</v>
      </c>
      <c r="Q493" t="s">
        <v>2030</v>
      </c>
      <c r="R493" t="s">
        <v>2031</v>
      </c>
    </row>
    <row r="494" spans="1:18" x14ac:dyDescent="0.2">
      <c r="A494">
        <v>624</v>
      </c>
      <c r="B494" t="s">
        <v>1290</v>
      </c>
      <c r="C494" t="s">
        <v>1291</v>
      </c>
      <c r="D494">
        <v>5100</v>
      </c>
      <c r="E494">
        <v>14249</v>
      </c>
      <c r="F494" t="s">
        <v>20</v>
      </c>
      <c r="G494">
        <v>432</v>
      </c>
      <c r="H494" t="s">
        <v>21</v>
      </c>
      <c r="I494" t="s">
        <v>22</v>
      </c>
      <c r="J494">
        <v>1422165600</v>
      </c>
      <c r="K494">
        <v>1422684000</v>
      </c>
      <c r="L494" t="b">
        <v>0</v>
      </c>
      <c r="M494" t="b">
        <v>0</v>
      </c>
      <c r="N494" t="s">
        <v>122</v>
      </c>
      <c r="O494">
        <v>279.39215686274508</v>
      </c>
      <c r="P494">
        <v>32.983796296296298</v>
      </c>
      <c r="Q494" t="s">
        <v>2051</v>
      </c>
      <c r="R494" t="s">
        <v>2052</v>
      </c>
    </row>
    <row r="495" spans="1:18" x14ac:dyDescent="0.2">
      <c r="A495">
        <v>493</v>
      </c>
      <c r="B495" t="s">
        <v>1034</v>
      </c>
      <c r="C495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>
        <v>723.77777777777771</v>
      </c>
      <c r="P495">
        <v>101.78125</v>
      </c>
      <c r="Q495" t="s">
        <v>2051</v>
      </c>
      <c r="R495" t="s">
        <v>2052</v>
      </c>
    </row>
    <row r="496" spans="1:18" x14ac:dyDescent="0.2">
      <c r="A496">
        <v>494</v>
      </c>
      <c r="B496" t="s">
        <v>1036</v>
      </c>
      <c r="C496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>
        <v>547.36</v>
      </c>
      <c r="P496">
        <v>51.059701492537314</v>
      </c>
      <c r="Q496" t="s">
        <v>2034</v>
      </c>
      <c r="R496" t="s">
        <v>2043</v>
      </c>
    </row>
    <row r="497" spans="1:18" x14ac:dyDescent="0.2">
      <c r="A497">
        <v>495</v>
      </c>
      <c r="B497" t="s">
        <v>1038</v>
      </c>
      <c r="C497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>
        <v>414.49999999999994</v>
      </c>
      <c r="P497">
        <v>68.02051282051282</v>
      </c>
      <c r="Q497" t="s">
        <v>2036</v>
      </c>
      <c r="R497" t="s">
        <v>2037</v>
      </c>
    </row>
    <row r="498" spans="1:18" x14ac:dyDescent="0.2">
      <c r="A498">
        <v>623</v>
      </c>
      <c r="B498" t="s">
        <v>1288</v>
      </c>
      <c r="C498" t="s">
        <v>1289</v>
      </c>
      <c r="D498">
        <v>94300</v>
      </c>
      <c r="E498">
        <v>150806</v>
      </c>
      <c r="F498" t="s">
        <v>20</v>
      </c>
      <c r="G498">
        <v>2693</v>
      </c>
      <c r="H498" t="s">
        <v>40</v>
      </c>
      <c r="I498" t="s">
        <v>41</v>
      </c>
      <c r="J498">
        <v>1437022800</v>
      </c>
      <c r="K498">
        <v>1437454800</v>
      </c>
      <c r="L498" t="b">
        <v>0</v>
      </c>
      <c r="M498" t="b">
        <v>0</v>
      </c>
      <c r="N498" t="s">
        <v>33</v>
      </c>
      <c r="O498">
        <v>159.92152704135739</v>
      </c>
      <c r="P498">
        <v>55.999257333828446</v>
      </c>
      <c r="Q498" t="s">
        <v>2036</v>
      </c>
      <c r="R498" t="s">
        <v>2037</v>
      </c>
    </row>
    <row r="499" spans="1:18" x14ac:dyDescent="0.2">
      <c r="A499">
        <v>621</v>
      </c>
      <c r="B499" t="s">
        <v>1284</v>
      </c>
      <c r="C499" t="s">
        <v>1285</v>
      </c>
      <c r="D499">
        <v>25600</v>
      </c>
      <c r="E499">
        <v>158669</v>
      </c>
      <c r="F499" t="s">
        <v>20</v>
      </c>
      <c r="G499">
        <v>2144</v>
      </c>
      <c r="H499" t="s">
        <v>21</v>
      </c>
      <c r="I499" t="s">
        <v>22</v>
      </c>
      <c r="J499">
        <v>1473742800</v>
      </c>
      <c r="K499">
        <v>1474174800</v>
      </c>
      <c r="L499" t="b">
        <v>0</v>
      </c>
      <c r="M499" t="b">
        <v>0</v>
      </c>
      <c r="N499" t="s">
        <v>33</v>
      </c>
      <c r="O499">
        <v>619.80078125</v>
      </c>
      <c r="P499">
        <v>74.006063432835816</v>
      </c>
      <c r="Q499" t="s">
        <v>2036</v>
      </c>
      <c r="R499" t="s">
        <v>2037</v>
      </c>
    </row>
    <row r="500" spans="1:18" x14ac:dyDescent="0.2">
      <c r="A500">
        <v>620</v>
      </c>
      <c r="B500" t="s">
        <v>1282</v>
      </c>
      <c r="C500" t="s">
        <v>1283</v>
      </c>
      <c r="D500">
        <v>4300</v>
      </c>
      <c r="E500">
        <v>11525</v>
      </c>
      <c r="F500" t="s">
        <v>20</v>
      </c>
      <c r="G500">
        <v>128</v>
      </c>
      <c r="H500" t="s">
        <v>26</v>
      </c>
      <c r="I500" t="s">
        <v>27</v>
      </c>
      <c r="J500">
        <v>1467954000</v>
      </c>
      <c r="K500">
        <v>1468299600</v>
      </c>
      <c r="L500" t="b">
        <v>0</v>
      </c>
      <c r="M500" t="b">
        <v>0</v>
      </c>
      <c r="N500" t="s">
        <v>122</v>
      </c>
      <c r="O500">
        <v>268.02325581395348</v>
      </c>
      <c r="P500">
        <v>90.0390625</v>
      </c>
      <c r="Q500" t="s">
        <v>2051</v>
      </c>
      <c r="R500" t="s">
        <v>2052</v>
      </c>
    </row>
    <row r="501" spans="1:18" x14ac:dyDescent="0.2">
      <c r="A501">
        <v>617</v>
      </c>
      <c r="B501" t="s">
        <v>1276</v>
      </c>
      <c r="C501" t="s">
        <v>1277</v>
      </c>
      <c r="D501">
        <v>1400</v>
      </c>
      <c r="E501">
        <v>3496</v>
      </c>
      <c r="F501" t="s">
        <v>20</v>
      </c>
      <c r="G501">
        <v>55</v>
      </c>
      <c r="H501" t="s">
        <v>21</v>
      </c>
      <c r="I501" t="s">
        <v>22</v>
      </c>
      <c r="J501">
        <v>1401858000</v>
      </c>
      <c r="K501">
        <v>1402722000</v>
      </c>
      <c r="L501" t="b">
        <v>0</v>
      </c>
      <c r="M501" t="b">
        <v>0</v>
      </c>
      <c r="N501" t="s">
        <v>33</v>
      </c>
      <c r="O501">
        <v>249.71428571428572</v>
      </c>
      <c r="P501">
        <v>63.563636363636363</v>
      </c>
      <c r="Q501" t="s">
        <v>2036</v>
      </c>
      <c r="R501" t="s">
        <v>2037</v>
      </c>
    </row>
    <row r="502" spans="1:18" x14ac:dyDescent="0.2">
      <c r="A502">
        <v>616</v>
      </c>
      <c r="B502" t="s">
        <v>1274</v>
      </c>
      <c r="C502" t="s">
        <v>1275</v>
      </c>
      <c r="D502">
        <v>6400</v>
      </c>
      <c r="E502">
        <v>12129</v>
      </c>
      <c r="F502" t="s">
        <v>20</v>
      </c>
      <c r="G502">
        <v>238</v>
      </c>
      <c r="H502" t="s">
        <v>40</v>
      </c>
      <c r="I502" t="s">
        <v>41</v>
      </c>
      <c r="J502">
        <v>1379653200</v>
      </c>
      <c r="K502">
        <v>1379739600</v>
      </c>
      <c r="L502" t="b">
        <v>0</v>
      </c>
      <c r="M502" t="b">
        <v>1</v>
      </c>
      <c r="N502" t="s">
        <v>60</v>
      </c>
      <c r="O502">
        <v>189.515625</v>
      </c>
      <c r="P502">
        <v>50.962184873949582</v>
      </c>
      <c r="Q502" t="s">
        <v>2032</v>
      </c>
      <c r="R502" t="s">
        <v>2042</v>
      </c>
    </row>
    <row r="503" spans="1:18" x14ac:dyDescent="0.2">
      <c r="A503">
        <v>615</v>
      </c>
      <c r="B503" t="s">
        <v>1272</v>
      </c>
      <c r="C503" t="s">
        <v>1273</v>
      </c>
      <c r="D503">
        <v>8500</v>
      </c>
      <c r="E503">
        <v>14488</v>
      </c>
      <c r="F503" t="s">
        <v>20</v>
      </c>
      <c r="G503">
        <v>170</v>
      </c>
      <c r="H503" t="s">
        <v>107</v>
      </c>
      <c r="I503" t="s">
        <v>108</v>
      </c>
      <c r="J503">
        <v>1461906000</v>
      </c>
      <c r="K503">
        <v>1462770000</v>
      </c>
      <c r="L503" t="b">
        <v>0</v>
      </c>
      <c r="M503" t="b">
        <v>0</v>
      </c>
      <c r="N503" t="s">
        <v>33</v>
      </c>
      <c r="O503">
        <v>170.44705882352943</v>
      </c>
      <c r="P503">
        <v>85.223529411764702</v>
      </c>
      <c r="Q503" t="s">
        <v>2036</v>
      </c>
      <c r="R503" t="s">
        <v>2037</v>
      </c>
    </row>
    <row r="504" spans="1:18" x14ac:dyDescent="0.2">
      <c r="A504">
        <v>502</v>
      </c>
      <c r="B504" t="s">
        <v>477</v>
      </c>
      <c r="C504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>
        <v>529.92307692307691</v>
      </c>
      <c r="P504">
        <v>37.037634408602152</v>
      </c>
      <c r="Q504" t="s">
        <v>2047</v>
      </c>
      <c r="R504" t="s">
        <v>2048</v>
      </c>
    </row>
    <row r="505" spans="1:18" x14ac:dyDescent="0.2">
      <c r="A505">
        <v>503</v>
      </c>
      <c r="B505" t="s">
        <v>1053</v>
      </c>
      <c r="C505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>
        <v>180.32549019607845</v>
      </c>
      <c r="P505">
        <v>99.963043478260872</v>
      </c>
      <c r="Q505" t="s">
        <v>2038</v>
      </c>
      <c r="R505" t="s">
        <v>2041</v>
      </c>
    </row>
    <row r="506" spans="1:18" x14ac:dyDescent="0.2">
      <c r="A506">
        <v>614</v>
      </c>
      <c r="B506" t="s">
        <v>1270</v>
      </c>
      <c r="C506" t="s">
        <v>1271</v>
      </c>
      <c r="D506">
        <v>26500</v>
      </c>
      <c r="E506">
        <v>41205</v>
      </c>
      <c r="F506" t="s">
        <v>20</v>
      </c>
      <c r="G506">
        <v>723</v>
      </c>
      <c r="H506" t="s">
        <v>21</v>
      </c>
      <c r="I506" t="s">
        <v>22</v>
      </c>
      <c r="J506">
        <v>1484114400</v>
      </c>
      <c r="K506">
        <v>1485669600</v>
      </c>
      <c r="L506" t="b">
        <v>0</v>
      </c>
      <c r="M506" t="b">
        <v>0</v>
      </c>
      <c r="N506" t="s">
        <v>33</v>
      </c>
      <c r="O506">
        <v>155.49056603773585</v>
      </c>
      <c r="P506">
        <v>56.991701244813278</v>
      </c>
      <c r="Q506" t="s">
        <v>2036</v>
      </c>
      <c r="R506" t="s">
        <v>2037</v>
      </c>
    </row>
    <row r="507" spans="1:18" x14ac:dyDescent="0.2">
      <c r="A507">
        <v>613</v>
      </c>
      <c r="B507" t="s">
        <v>1268</v>
      </c>
      <c r="C507" t="s">
        <v>1269</v>
      </c>
      <c r="D507">
        <v>1100</v>
      </c>
      <c r="E507">
        <v>1914</v>
      </c>
      <c r="F507" t="s">
        <v>20</v>
      </c>
      <c r="G507">
        <v>26</v>
      </c>
      <c r="H507" t="s">
        <v>15</v>
      </c>
      <c r="I507" t="s">
        <v>16</v>
      </c>
      <c r="J507">
        <v>1503723600</v>
      </c>
      <c r="K507">
        <v>1504501200</v>
      </c>
      <c r="L507" t="b">
        <v>0</v>
      </c>
      <c r="M507" t="b">
        <v>0</v>
      </c>
      <c r="N507" t="s">
        <v>33</v>
      </c>
      <c r="O507">
        <v>174</v>
      </c>
      <c r="P507">
        <v>73.615384615384613</v>
      </c>
      <c r="Q507" t="s">
        <v>2036</v>
      </c>
      <c r="R507" t="s">
        <v>2037</v>
      </c>
    </row>
    <row r="508" spans="1:18" x14ac:dyDescent="0.2">
      <c r="A508">
        <v>506</v>
      </c>
      <c r="B508" t="s">
        <v>1059</v>
      </c>
      <c r="C508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>
        <v>927.07777777777767</v>
      </c>
      <c r="P508">
        <v>66.010284810126578</v>
      </c>
      <c r="Q508" t="s">
        <v>2036</v>
      </c>
      <c r="R508" t="s">
        <v>2037</v>
      </c>
    </row>
    <row r="509" spans="1:18" x14ac:dyDescent="0.2">
      <c r="A509">
        <v>612</v>
      </c>
      <c r="B509" t="s">
        <v>1266</v>
      </c>
      <c r="C509" t="s">
        <v>1267</v>
      </c>
      <c r="D509">
        <v>6200</v>
      </c>
      <c r="E509">
        <v>8645</v>
      </c>
      <c r="F509" t="s">
        <v>20</v>
      </c>
      <c r="G509">
        <v>192</v>
      </c>
      <c r="H509" t="s">
        <v>21</v>
      </c>
      <c r="I509" t="s">
        <v>22</v>
      </c>
      <c r="J509">
        <v>1287810000</v>
      </c>
      <c r="K509">
        <v>1289800800</v>
      </c>
      <c r="L509" t="b">
        <v>0</v>
      </c>
      <c r="M509" t="b">
        <v>0</v>
      </c>
      <c r="N509" t="s">
        <v>50</v>
      </c>
      <c r="O509">
        <v>139.43548387096774</v>
      </c>
      <c r="P509">
        <v>45.026041666666664</v>
      </c>
      <c r="Q509" t="s">
        <v>2032</v>
      </c>
      <c r="R509" t="s">
        <v>2040</v>
      </c>
    </row>
    <row r="510" spans="1:18" x14ac:dyDescent="0.2">
      <c r="A510">
        <v>508</v>
      </c>
      <c r="B510" t="s">
        <v>1063</v>
      </c>
      <c r="C510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>
        <v>112.22929936305732</v>
      </c>
      <c r="P510">
        <v>52.999726551818434</v>
      </c>
      <c r="Q510" t="s">
        <v>2036</v>
      </c>
      <c r="R510" t="s">
        <v>2037</v>
      </c>
    </row>
    <row r="511" spans="1:18" x14ac:dyDescent="0.2">
      <c r="A511">
        <v>610</v>
      </c>
      <c r="B511" t="s">
        <v>1262</v>
      </c>
      <c r="C511" t="s">
        <v>1263</v>
      </c>
      <c r="D511">
        <v>42800</v>
      </c>
      <c r="E511">
        <v>179356</v>
      </c>
      <c r="F511" t="s">
        <v>20</v>
      </c>
      <c r="G511">
        <v>6406</v>
      </c>
      <c r="H511" t="s">
        <v>21</v>
      </c>
      <c r="I511" t="s">
        <v>22</v>
      </c>
      <c r="J511">
        <v>1355637600</v>
      </c>
      <c r="K511">
        <v>1356847200</v>
      </c>
      <c r="L511" t="b">
        <v>0</v>
      </c>
      <c r="M511" t="b">
        <v>0</v>
      </c>
      <c r="N511" t="s">
        <v>33</v>
      </c>
      <c r="O511">
        <v>419.0560747663551</v>
      </c>
      <c r="P511">
        <v>27.998126756166094</v>
      </c>
      <c r="Q511" t="s">
        <v>2036</v>
      </c>
      <c r="R511" t="s">
        <v>2037</v>
      </c>
    </row>
    <row r="512" spans="1:18" x14ac:dyDescent="0.2">
      <c r="A512">
        <v>510</v>
      </c>
      <c r="B512" t="s">
        <v>1066</v>
      </c>
      <c r="C512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>
        <v>119.08974358974358</v>
      </c>
      <c r="P512">
        <v>70.908396946564892</v>
      </c>
      <c r="Q512" t="s">
        <v>2038</v>
      </c>
      <c r="R512" t="s">
        <v>2041</v>
      </c>
    </row>
    <row r="513" spans="1:18" x14ac:dyDescent="0.2">
      <c r="A513">
        <v>609</v>
      </c>
      <c r="B513" t="s">
        <v>1260</v>
      </c>
      <c r="C513" t="s">
        <v>1261</v>
      </c>
      <c r="D513">
        <v>10000</v>
      </c>
      <c r="E513">
        <v>12042</v>
      </c>
      <c r="F513" t="s">
        <v>20</v>
      </c>
      <c r="G513">
        <v>117</v>
      </c>
      <c r="H513" t="s">
        <v>21</v>
      </c>
      <c r="I513" t="s">
        <v>22</v>
      </c>
      <c r="J513">
        <v>1547618400</v>
      </c>
      <c r="K513">
        <v>1549087200</v>
      </c>
      <c r="L513" t="b">
        <v>0</v>
      </c>
      <c r="M513" t="b">
        <v>0</v>
      </c>
      <c r="N513" t="s">
        <v>474</v>
      </c>
      <c r="O513">
        <v>120.41999999999999</v>
      </c>
      <c r="P513">
        <v>102.92307692307692</v>
      </c>
      <c r="Q513" t="s">
        <v>2038</v>
      </c>
      <c r="R513" t="s">
        <v>2060</v>
      </c>
    </row>
    <row r="514" spans="1:18" x14ac:dyDescent="0.2">
      <c r="A514">
        <v>512</v>
      </c>
      <c r="B514" t="s">
        <v>1070</v>
      </c>
      <c r="C514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>
        <v>139.31868131868131</v>
      </c>
      <c r="P514">
        <v>53.046025104602514</v>
      </c>
      <c r="Q514" t="s">
        <v>2047</v>
      </c>
      <c r="R514" t="s">
        <v>2048</v>
      </c>
    </row>
    <row r="515" spans="1:18" x14ac:dyDescent="0.2">
      <c r="A515">
        <v>608</v>
      </c>
      <c r="B515" t="s">
        <v>1258</v>
      </c>
      <c r="C515" t="s">
        <v>1259</v>
      </c>
      <c r="D515">
        <v>3900</v>
      </c>
      <c r="E515">
        <v>11075</v>
      </c>
      <c r="F515" t="s">
        <v>20</v>
      </c>
      <c r="G515">
        <v>316</v>
      </c>
      <c r="H515" t="s">
        <v>21</v>
      </c>
      <c r="I515" t="s">
        <v>22</v>
      </c>
      <c r="J515">
        <v>1551852000</v>
      </c>
      <c r="K515">
        <v>1552197600</v>
      </c>
      <c r="L515" t="b">
        <v>0</v>
      </c>
      <c r="M515" t="b">
        <v>1</v>
      </c>
      <c r="N515" t="s">
        <v>159</v>
      </c>
      <c r="O515">
        <v>283.97435897435901</v>
      </c>
      <c r="P515">
        <v>35.047468354430379</v>
      </c>
      <c r="Q515" t="s">
        <v>2032</v>
      </c>
      <c r="R515" t="s">
        <v>2055</v>
      </c>
    </row>
    <row r="516" spans="1:18" x14ac:dyDescent="0.2">
      <c r="A516">
        <v>607</v>
      </c>
      <c r="B516" t="s">
        <v>1256</v>
      </c>
      <c r="C516" t="s">
        <v>1257</v>
      </c>
      <c r="D516">
        <v>137600</v>
      </c>
      <c r="E516">
        <v>180667</v>
      </c>
      <c r="F516" t="s">
        <v>20</v>
      </c>
      <c r="G516">
        <v>2230</v>
      </c>
      <c r="H516" t="s">
        <v>21</v>
      </c>
      <c r="I516" t="s">
        <v>22</v>
      </c>
      <c r="J516">
        <v>1395550800</v>
      </c>
      <c r="K516">
        <v>1395723600</v>
      </c>
      <c r="L516" t="b">
        <v>0</v>
      </c>
      <c r="M516" t="b">
        <v>0</v>
      </c>
      <c r="N516" t="s">
        <v>17</v>
      </c>
      <c r="O516">
        <v>131.29869186046511</v>
      </c>
      <c r="P516">
        <v>81.016591928251117</v>
      </c>
      <c r="Q516" t="s">
        <v>2030</v>
      </c>
      <c r="R516" t="s">
        <v>2031</v>
      </c>
    </row>
    <row r="517" spans="1:18" x14ac:dyDescent="0.2">
      <c r="A517">
        <v>606</v>
      </c>
      <c r="B517" t="s">
        <v>1254</v>
      </c>
      <c r="C517" t="s">
        <v>1255</v>
      </c>
      <c r="D517">
        <v>3400</v>
      </c>
      <c r="E517">
        <v>6405</v>
      </c>
      <c r="F517" t="s">
        <v>20</v>
      </c>
      <c r="G517">
        <v>160</v>
      </c>
      <c r="H517" t="s">
        <v>40</v>
      </c>
      <c r="I517" t="s">
        <v>41</v>
      </c>
      <c r="J517">
        <v>1457330400</v>
      </c>
      <c r="K517">
        <v>1458277200</v>
      </c>
      <c r="L517" t="b">
        <v>0</v>
      </c>
      <c r="M517" t="b">
        <v>0</v>
      </c>
      <c r="N517" t="s">
        <v>23</v>
      </c>
      <c r="O517">
        <v>188.38235294117646</v>
      </c>
      <c r="P517">
        <v>40.03125</v>
      </c>
      <c r="Q517" t="s">
        <v>2032</v>
      </c>
      <c r="R517" t="s">
        <v>2033</v>
      </c>
    </row>
    <row r="518" spans="1:18" x14ac:dyDescent="0.2">
      <c r="A518">
        <v>605</v>
      </c>
      <c r="B518" t="s">
        <v>1252</v>
      </c>
      <c r="C518" t="s">
        <v>1253</v>
      </c>
      <c r="D518">
        <v>3300</v>
      </c>
      <c r="E518">
        <v>6178</v>
      </c>
      <c r="F518" t="s">
        <v>20</v>
      </c>
      <c r="G518">
        <v>107</v>
      </c>
      <c r="H518" t="s">
        <v>21</v>
      </c>
      <c r="I518" t="s">
        <v>22</v>
      </c>
      <c r="J518">
        <v>1443848400</v>
      </c>
      <c r="K518">
        <v>1447394400</v>
      </c>
      <c r="L518" t="b">
        <v>0</v>
      </c>
      <c r="M518" t="b">
        <v>0</v>
      </c>
      <c r="N518" t="s">
        <v>68</v>
      </c>
      <c r="O518">
        <v>187.21212121212122</v>
      </c>
      <c r="P518">
        <v>57.738317757009348</v>
      </c>
      <c r="Q518" t="s">
        <v>2044</v>
      </c>
      <c r="R518" t="s">
        <v>2045</v>
      </c>
    </row>
    <row r="519" spans="1:18" x14ac:dyDescent="0.2">
      <c r="A519">
        <v>517</v>
      </c>
      <c r="B519" t="s">
        <v>1080</v>
      </c>
      <c r="C519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>
        <v>112.00000000000001</v>
      </c>
      <c r="P519">
        <v>84.717948717948715</v>
      </c>
      <c r="Q519" t="s">
        <v>2030</v>
      </c>
      <c r="R519" t="s">
        <v>2031</v>
      </c>
    </row>
    <row r="520" spans="1:18" x14ac:dyDescent="0.2">
      <c r="A520">
        <v>604</v>
      </c>
      <c r="B520" t="s">
        <v>1250</v>
      </c>
      <c r="C520" t="s">
        <v>1251</v>
      </c>
      <c r="D520">
        <v>88700</v>
      </c>
      <c r="E520">
        <v>151438</v>
      </c>
      <c r="F520" t="s">
        <v>20</v>
      </c>
      <c r="G520">
        <v>2857</v>
      </c>
      <c r="H520" t="s">
        <v>21</v>
      </c>
      <c r="I520" t="s">
        <v>22</v>
      </c>
      <c r="J520">
        <v>1295676000</v>
      </c>
      <c r="K520">
        <v>1297490400</v>
      </c>
      <c r="L520" t="b">
        <v>0</v>
      </c>
      <c r="M520" t="b">
        <v>0</v>
      </c>
      <c r="N520" t="s">
        <v>33</v>
      </c>
      <c r="O520">
        <v>170.73055242390078</v>
      </c>
      <c r="P520">
        <v>53.005950297514879</v>
      </c>
      <c r="Q520" t="s">
        <v>2036</v>
      </c>
      <c r="R520" t="s">
        <v>2037</v>
      </c>
    </row>
    <row r="521" spans="1:18" x14ac:dyDescent="0.2">
      <c r="A521">
        <v>519</v>
      </c>
      <c r="B521" t="s">
        <v>1084</v>
      </c>
      <c r="C521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>
        <v>101.74563871693867</v>
      </c>
      <c r="P521">
        <v>101.97518330513255</v>
      </c>
      <c r="Q521" t="s">
        <v>2032</v>
      </c>
      <c r="R521" t="s">
        <v>2033</v>
      </c>
    </row>
    <row r="522" spans="1:18" x14ac:dyDescent="0.2">
      <c r="A522">
        <v>520</v>
      </c>
      <c r="B522" t="s">
        <v>1086</v>
      </c>
      <c r="C522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>
        <v>425.75</v>
      </c>
      <c r="P522">
        <v>106.4375</v>
      </c>
      <c r="Q522" t="s">
        <v>2036</v>
      </c>
      <c r="R522" t="s">
        <v>2037</v>
      </c>
    </row>
    <row r="523" spans="1:18" x14ac:dyDescent="0.2">
      <c r="A523">
        <v>521</v>
      </c>
      <c r="B523" t="s">
        <v>1088</v>
      </c>
      <c r="C52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>
        <v>145.53947368421052</v>
      </c>
      <c r="P523">
        <v>29.975609756097562</v>
      </c>
      <c r="Q523" t="s">
        <v>2038</v>
      </c>
      <c r="R523" t="s">
        <v>2041</v>
      </c>
    </row>
    <row r="524" spans="1:18" x14ac:dyDescent="0.2">
      <c r="A524">
        <v>603</v>
      </c>
      <c r="B524" t="s">
        <v>1248</v>
      </c>
      <c r="C524" t="s">
        <v>1249</v>
      </c>
      <c r="D524">
        <v>5300</v>
      </c>
      <c r="E524">
        <v>6342</v>
      </c>
      <c r="F524" t="s">
        <v>20</v>
      </c>
      <c r="G524">
        <v>102</v>
      </c>
      <c r="H524" t="s">
        <v>21</v>
      </c>
      <c r="I524" t="s">
        <v>22</v>
      </c>
      <c r="J524">
        <v>1555563600</v>
      </c>
      <c r="K524">
        <v>1557896400</v>
      </c>
      <c r="L524" t="b">
        <v>0</v>
      </c>
      <c r="M524" t="b">
        <v>0</v>
      </c>
      <c r="N524" t="s">
        <v>33</v>
      </c>
      <c r="O524">
        <v>119.66037735849055</v>
      </c>
      <c r="P524">
        <v>62.176470588235297</v>
      </c>
      <c r="Q524" t="s">
        <v>2036</v>
      </c>
      <c r="R524" t="s">
        <v>2037</v>
      </c>
    </row>
    <row r="525" spans="1:18" x14ac:dyDescent="0.2">
      <c r="A525">
        <v>523</v>
      </c>
      <c r="B525" t="s">
        <v>1091</v>
      </c>
      <c r="C525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>
        <v>700.33333333333326</v>
      </c>
      <c r="P525">
        <v>70.82022471910112</v>
      </c>
      <c r="Q525" t="s">
        <v>2038</v>
      </c>
      <c r="R525" t="s">
        <v>2049</v>
      </c>
    </row>
    <row r="526" spans="1:18" x14ac:dyDescent="0.2">
      <c r="A526">
        <v>602</v>
      </c>
      <c r="B526" t="s">
        <v>1246</v>
      </c>
      <c r="C526" t="s">
        <v>1247</v>
      </c>
      <c r="D526">
        <v>71100</v>
      </c>
      <c r="E526">
        <v>91176</v>
      </c>
      <c r="F526" t="s">
        <v>20</v>
      </c>
      <c r="G526">
        <v>1140</v>
      </c>
      <c r="H526" t="s">
        <v>21</v>
      </c>
      <c r="I526" t="s">
        <v>22</v>
      </c>
      <c r="J526">
        <v>1433480400</v>
      </c>
      <c r="K526">
        <v>1434430800</v>
      </c>
      <c r="L526" t="b">
        <v>0</v>
      </c>
      <c r="M526" t="b">
        <v>0</v>
      </c>
      <c r="N526" t="s">
        <v>33</v>
      </c>
      <c r="O526">
        <v>128.23628691983123</v>
      </c>
      <c r="P526">
        <v>79.978947368421046</v>
      </c>
      <c r="Q526" t="s">
        <v>2036</v>
      </c>
      <c r="R526" t="s">
        <v>2037</v>
      </c>
    </row>
    <row r="527" spans="1:18" x14ac:dyDescent="0.2">
      <c r="A527">
        <v>601</v>
      </c>
      <c r="B527" t="s">
        <v>1244</v>
      </c>
      <c r="C527" t="s">
        <v>1245</v>
      </c>
      <c r="D527">
        <v>6300</v>
      </c>
      <c r="E527">
        <v>13018</v>
      </c>
      <c r="F527" t="s">
        <v>20</v>
      </c>
      <c r="G527">
        <v>194</v>
      </c>
      <c r="H527" t="s">
        <v>21</v>
      </c>
      <c r="I527" t="s">
        <v>22</v>
      </c>
      <c r="J527">
        <v>1401426000</v>
      </c>
      <c r="K527">
        <v>1402894800</v>
      </c>
      <c r="L527" t="b">
        <v>1</v>
      </c>
      <c r="M527" t="b">
        <v>0</v>
      </c>
      <c r="N527" t="s">
        <v>65</v>
      </c>
      <c r="O527">
        <v>206.63492063492063</v>
      </c>
      <c r="P527">
        <v>67.103092783505161</v>
      </c>
      <c r="Q527" t="s">
        <v>2034</v>
      </c>
      <c r="R527" t="s">
        <v>2043</v>
      </c>
    </row>
    <row r="528" spans="1:18" x14ac:dyDescent="0.2">
      <c r="A528">
        <v>526</v>
      </c>
      <c r="B528" t="s">
        <v>1097</v>
      </c>
      <c r="C528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>
        <v>155.95180722891567</v>
      </c>
      <c r="P528">
        <v>88.054421768707485</v>
      </c>
      <c r="Q528" t="s">
        <v>2036</v>
      </c>
      <c r="R528" t="s">
        <v>2037</v>
      </c>
    </row>
    <row r="529" spans="1:18" x14ac:dyDescent="0.2">
      <c r="A529">
        <v>598</v>
      </c>
      <c r="B529" t="s">
        <v>1238</v>
      </c>
      <c r="C529" t="s">
        <v>1239</v>
      </c>
      <c r="D529">
        <v>108500</v>
      </c>
      <c r="E529">
        <v>175868</v>
      </c>
      <c r="F529" t="s">
        <v>20</v>
      </c>
      <c r="G529">
        <v>2409</v>
      </c>
      <c r="H529" t="s">
        <v>107</v>
      </c>
      <c r="I529" t="s">
        <v>108</v>
      </c>
      <c r="J529">
        <v>1276578000</v>
      </c>
      <c r="K529">
        <v>1279083600</v>
      </c>
      <c r="L529" t="b">
        <v>0</v>
      </c>
      <c r="M529" t="b">
        <v>0</v>
      </c>
      <c r="N529" t="s">
        <v>23</v>
      </c>
      <c r="O529">
        <v>162.09032258064516</v>
      </c>
      <c r="P529">
        <v>73.004566210045667</v>
      </c>
      <c r="Q529" t="s">
        <v>2032</v>
      </c>
      <c r="R529" t="s">
        <v>2033</v>
      </c>
    </row>
    <row r="530" spans="1:18" x14ac:dyDescent="0.2">
      <c r="A530">
        <v>597</v>
      </c>
      <c r="B530" t="s">
        <v>1236</v>
      </c>
      <c r="C530" t="s">
        <v>1237</v>
      </c>
      <c r="D530">
        <v>73800</v>
      </c>
      <c r="E530">
        <v>148779</v>
      </c>
      <c r="F530" t="s">
        <v>20</v>
      </c>
      <c r="G530">
        <v>2188</v>
      </c>
      <c r="H530" t="s">
        <v>21</v>
      </c>
      <c r="I530" t="s">
        <v>22</v>
      </c>
      <c r="J530">
        <v>1573970400</v>
      </c>
      <c r="K530">
        <v>1575525600</v>
      </c>
      <c r="L530" t="b">
        <v>0</v>
      </c>
      <c r="M530" t="b">
        <v>0</v>
      </c>
      <c r="N530" t="s">
        <v>33</v>
      </c>
      <c r="O530">
        <v>201.59756097560978</v>
      </c>
      <c r="P530">
        <v>67.997714808043881</v>
      </c>
      <c r="Q530" t="s">
        <v>2036</v>
      </c>
      <c r="R530" t="s">
        <v>2037</v>
      </c>
    </row>
    <row r="531" spans="1:18" x14ac:dyDescent="0.2">
      <c r="A531">
        <v>595</v>
      </c>
      <c r="B531" t="s">
        <v>1232</v>
      </c>
      <c r="C531" t="s">
        <v>1233</v>
      </c>
      <c r="D531">
        <v>70300</v>
      </c>
      <c r="E531">
        <v>146595</v>
      </c>
      <c r="F531" t="s">
        <v>20</v>
      </c>
      <c r="G531">
        <v>1629</v>
      </c>
      <c r="H531" t="s">
        <v>21</v>
      </c>
      <c r="I531" t="s">
        <v>22</v>
      </c>
      <c r="J531">
        <v>1268715600</v>
      </c>
      <c r="K531">
        <v>1270530000</v>
      </c>
      <c r="L531" t="b">
        <v>0</v>
      </c>
      <c r="M531" t="b">
        <v>1</v>
      </c>
      <c r="N531" t="s">
        <v>33</v>
      </c>
      <c r="O531">
        <v>208.52773826458036</v>
      </c>
      <c r="P531">
        <v>89.99079189686924</v>
      </c>
      <c r="Q531" t="s">
        <v>2036</v>
      </c>
      <c r="R531" t="s">
        <v>2037</v>
      </c>
    </row>
    <row r="532" spans="1:18" x14ac:dyDescent="0.2">
      <c r="A532">
        <v>593</v>
      </c>
      <c r="B532" t="s">
        <v>1228</v>
      </c>
      <c r="C532" t="s">
        <v>1229</v>
      </c>
      <c r="D532">
        <v>121600</v>
      </c>
      <c r="E532">
        <v>188288</v>
      </c>
      <c r="F532" t="s">
        <v>20</v>
      </c>
      <c r="G532">
        <v>4006</v>
      </c>
      <c r="H532" t="s">
        <v>21</v>
      </c>
      <c r="I532" t="s">
        <v>22</v>
      </c>
      <c r="J532">
        <v>1395810000</v>
      </c>
      <c r="K532">
        <v>1396933200</v>
      </c>
      <c r="L532" t="b">
        <v>0</v>
      </c>
      <c r="M532" t="b">
        <v>0</v>
      </c>
      <c r="N532" t="s">
        <v>71</v>
      </c>
      <c r="O532">
        <v>154.84210526315789</v>
      </c>
      <c r="P532">
        <v>47.001497753369947</v>
      </c>
      <c r="Q532" t="s">
        <v>2038</v>
      </c>
      <c r="R532" t="s">
        <v>2046</v>
      </c>
    </row>
    <row r="533" spans="1:18" x14ac:dyDescent="0.2">
      <c r="A533">
        <v>591</v>
      </c>
      <c r="B533" t="s">
        <v>1224</v>
      </c>
      <c r="C533" t="s">
        <v>1225</v>
      </c>
      <c r="D533">
        <v>600</v>
      </c>
      <c r="E533">
        <v>6226</v>
      </c>
      <c r="F533" t="s">
        <v>20</v>
      </c>
      <c r="G533">
        <v>102</v>
      </c>
      <c r="H533" t="s">
        <v>21</v>
      </c>
      <c r="I533" t="s">
        <v>22</v>
      </c>
      <c r="J533">
        <v>1279083600</v>
      </c>
      <c r="K533">
        <v>1279947600</v>
      </c>
      <c r="L533" t="b">
        <v>0</v>
      </c>
      <c r="M533" t="b">
        <v>0</v>
      </c>
      <c r="N533" t="s">
        <v>89</v>
      </c>
      <c r="O533">
        <v>1037.6666666666667</v>
      </c>
      <c r="P533">
        <v>61.03921568627451</v>
      </c>
      <c r="Q533" t="s">
        <v>2047</v>
      </c>
      <c r="R533" t="s">
        <v>2048</v>
      </c>
    </row>
    <row r="534" spans="1:18" x14ac:dyDescent="0.2">
      <c r="A534">
        <v>532</v>
      </c>
      <c r="B534" t="s">
        <v>1109</v>
      </c>
      <c r="C534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>
        <v>502.87499999999994</v>
      </c>
      <c r="P534">
        <v>63.857142857142854</v>
      </c>
      <c r="Q534" t="s">
        <v>2036</v>
      </c>
      <c r="R534" t="s">
        <v>2037</v>
      </c>
    </row>
    <row r="535" spans="1:18" x14ac:dyDescent="0.2">
      <c r="A535">
        <v>533</v>
      </c>
      <c r="B535" t="s">
        <v>1111</v>
      </c>
      <c r="C535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>
        <v>159.24394463667818</v>
      </c>
      <c r="P535">
        <v>82.996393146979258</v>
      </c>
      <c r="Q535" t="s">
        <v>2032</v>
      </c>
      <c r="R535" t="s">
        <v>2042</v>
      </c>
    </row>
    <row r="536" spans="1:18" x14ac:dyDescent="0.2">
      <c r="A536">
        <v>586</v>
      </c>
      <c r="B536" t="s">
        <v>1214</v>
      </c>
      <c r="C536" t="s">
        <v>1215</v>
      </c>
      <c r="D536">
        <v>700</v>
      </c>
      <c r="E536">
        <v>6654</v>
      </c>
      <c r="F536" t="s">
        <v>20</v>
      </c>
      <c r="G536">
        <v>130</v>
      </c>
      <c r="H536" t="s">
        <v>21</v>
      </c>
      <c r="I536" t="s">
        <v>22</v>
      </c>
      <c r="J536">
        <v>1289973600</v>
      </c>
      <c r="K536">
        <v>1291615200</v>
      </c>
      <c r="L536" t="b">
        <v>0</v>
      </c>
      <c r="M536" t="b">
        <v>0</v>
      </c>
      <c r="N536" t="s">
        <v>23</v>
      </c>
      <c r="O536">
        <v>950.57142857142856</v>
      </c>
      <c r="P536">
        <v>51.184615384615384</v>
      </c>
      <c r="Q536" t="s">
        <v>2032</v>
      </c>
      <c r="R536" t="s">
        <v>2033</v>
      </c>
    </row>
    <row r="537" spans="1:18" x14ac:dyDescent="0.2">
      <c r="A537">
        <v>535</v>
      </c>
      <c r="B537" t="s">
        <v>1115</v>
      </c>
      <c r="C537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>
        <v>482.03846153846149</v>
      </c>
      <c r="P537">
        <v>62.044554455445542</v>
      </c>
      <c r="Q537" t="s">
        <v>2036</v>
      </c>
      <c r="R537" t="s">
        <v>2037</v>
      </c>
    </row>
    <row r="538" spans="1:18" x14ac:dyDescent="0.2">
      <c r="A538">
        <v>536</v>
      </c>
      <c r="B538" t="s">
        <v>1117</v>
      </c>
      <c r="C538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>
        <v>149.96938775510205</v>
      </c>
      <c r="P538">
        <v>104.97857142857143</v>
      </c>
      <c r="Q538" t="s">
        <v>2044</v>
      </c>
      <c r="R538" t="s">
        <v>2050</v>
      </c>
    </row>
    <row r="539" spans="1:18" x14ac:dyDescent="0.2">
      <c r="A539">
        <v>537</v>
      </c>
      <c r="B539" t="s">
        <v>1119</v>
      </c>
      <c r="C539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>
        <v>117.22156398104266</v>
      </c>
      <c r="P539">
        <v>94.044676806083643</v>
      </c>
      <c r="Q539" t="s">
        <v>2038</v>
      </c>
      <c r="R539" t="s">
        <v>2039</v>
      </c>
    </row>
    <row r="540" spans="1:18" x14ac:dyDescent="0.2">
      <c r="A540">
        <v>585</v>
      </c>
      <c r="B540" t="s">
        <v>1212</v>
      </c>
      <c r="C540" t="s">
        <v>1213</v>
      </c>
      <c r="D540">
        <v>8900</v>
      </c>
      <c r="E540">
        <v>13065</v>
      </c>
      <c r="F540" t="s">
        <v>20</v>
      </c>
      <c r="G540">
        <v>136</v>
      </c>
      <c r="H540" t="s">
        <v>21</v>
      </c>
      <c r="I540" t="s">
        <v>22</v>
      </c>
      <c r="J540">
        <v>1268888400</v>
      </c>
      <c r="K540">
        <v>1269752400</v>
      </c>
      <c r="L540" t="b">
        <v>0</v>
      </c>
      <c r="M540" t="b">
        <v>0</v>
      </c>
      <c r="N540" t="s">
        <v>206</v>
      </c>
      <c r="O540">
        <v>146.79775280898878</v>
      </c>
      <c r="P540">
        <v>96.066176470588232</v>
      </c>
      <c r="Q540" t="s">
        <v>2044</v>
      </c>
      <c r="R540" t="s">
        <v>2056</v>
      </c>
    </row>
    <row r="541" spans="1:18" x14ac:dyDescent="0.2">
      <c r="A541">
        <v>584</v>
      </c>
      <c r="B541" t="s">
        <v>45</v>
      </c>
      <c r="C541" t="s">
        <v>1211</v>
      </c>
      <c r="D541">
        <v>86400</v>
      </c>
      <c r="E541">
        <v>103255</v>
      </c>
      <c r="F541" t="s">
        <v>20</v>
      </c>
      <c r="G541">
        <v>1613</v>
      </c>
      <c r="H541" t="s">
        <v>21</v>
      </c>
      <c r="I541" t="s">
        <v>22</v>
      </c>
      <c r="J541">
        <v>1335330000</v>
      </c>
      <c r="K541">
        <v>1336539600</v>
      </c>
      <c r="L541" t="b">
        <v>0</v>
      </c>
      <c r="M541" t="b">
        <v>0</v>
      </c>
      <c r="N541" t="s">
        <v>28</v>
      </c>
      <c r="O541">
        <v>119.50810185185186</v>
      </c>
      <c r="P541">
        <v>64.01425914445133</v>
      </c>
      <c r="Q541" t="s">
        <v>2034</v>
      </c>
      <c r="R541" t="s">
        <v>2035</v>
      </c>
    </row>
    <row r="542" spans="1:18" x14ac:dyDescent="0.2">
      <c r="A542">
        <v>540</v>
      </c>
      <c r="B542" t="s">
        <v>1125</v>
      </c>
      <c r="C542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>
        <v>265.98113207547169</v>
      </c>
      <c r="P542">
        <v>57.072874493927124</v>
      </c>
      <c r="Q542" t="s">
        <v>2051</v>
      </c>
      <c r="R542" t="s">
        <v>2052</v>
      </c>
    </row>
    <row r="543" spans="1:18" x14ac:dyDescent="0.2">
      <c r="A543">
        <v>583</v>
      </c>
      <c r="B543" t="s">
        <v>1209</v>
      </c>
      <c r="C543" t="s">
        <v>1210</v>
      </c>
      <c r="D543">
        <v>18900</v>
      </c>
      <c r="E543">
        <v>60934</v>
      </c>
      <c r="F543" t="s">
        <v>20</v>
      </c>
      <c r="G543">
        <v>909</v>
      </c>
      <c r="H543" t="s">
        <v>21</v>
      </c>
      <c r="I543" t="s">
        <v>22</v>
      </c>
      <c r="J543">
        <v>1329717600</v>
      </c>
      <c r="K543">
        <v>1331186400</v>
      </c>
      <c r="L543" t="b">
        <v>0</v>
      </c>
      <c r="M543" t="b">
        <v>0</v>
      </c>
      <c r="N543" t="s">
        <v>42</v>
      </c>
      <c r="O543">
        <v>322.40211640211641</v>
      </c>
      <c r="P543">
        <v>67.034103410341032</v>
      </c>
      <c r="Q543" t="s">
        <v>2038</v>
      </c>
      <c r="R543" t="s">
        <v>2039</v>
      </c>
    </row>
    <row r="544" spans="1:18" x14ac:dyDescent="0.2">
      <c r="A544">
        <v>580</v>
      </c>
      <c r="B544" t="s">
        <v>556</v>
      </c>
      <c r="C544" t="s">
        <v>1204</v>
      </c>
      <c r="D544">
        <v>43800</v>
      </c>
      <c r="E544">
        <v>149578</v>
      </c>
      <c r="F544" t="s">
        <v>20</v>
      </c>
      <c r="G544">
        <v>3116</v>
      </c>
      <c r="H544" t="s">
        <v>21</v>
      </c>
      <c r="I544" t="s">
        <v>22</v>
      </c>
      <c r="J544">
        <v>1393394400</v>
      </c>
      <c r="K544">
        <v>1394085600</v>
      </c>
      <c r="L544" t="b">
        <v>0</v>
      </c>
      <c r="M544" t="b">
        <v>0</v>
      </c>
      <c r="N544" t="s">
        <v>33</v>
      </c>
      <c r="O544">
        <v>341.5022831050228</v>
      </c>
      <c r="P544">
        <v>48.003209242618745</v>
      </c>
      <c r="Q544" t="s">
        <v>2036</v>
      </c>
      <c r="R544" t="s">
        <v>2037</v>
      </c>
    </row>
    <row r="545" spans="1:18" x14ac:dyDescent="0.2">
      <c r="A545">
        <v>579</v>
      </c>
      <c r="B545" t="s">
        <v>1202</v>
      </c>
      <c r="C545" t="s">
        <v>1203</v>
      </c>
      <c r="D545">
        <v>6200</v>
      </c>
      <c r="E545">
        <v>6269</v>
      </c>
      <c r="F545" t="s">
        <v>20</v>
      </c>
      <c r="G545">
        <v>87</v>
      </c>
      <c r="H545" t="s">
        <v>21</v>
      </c>
      <c r="I545" t="s">
        <v>22</v>
      </c>
      <c r="J545">
        <v>1312693200</v>
      </c>
      <c r="K545">
        <v>1313730000</v>
      </c>
      <c r="L545" t="b">
        <v>0</v>
      </c>
      <c r="M545" t="b">
        <v>0</v>
      </c>
      <c r="N545" t="s">
        <v>159</v>
      </c>
      <c r="O545">
        <v>101.11290322580646</v>
      </c>
      <c r="P545">
        <v>72.05747126436782</v>
      </c>
      <c r="Q545" t="s">
        <v>2032</v>
      </c>
      <c r="R545" t="s">
        <v>2055</v>
      </c>
    </row>
    <row r="546" spans="1:18" x14ac:dyDescent="0.2">
      <c r="A546">
        <v>544</v>
      </c>
      <c r="B546" t="s">
        <v>1133</v>
      </c>
      <c r="C546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>
        <v>276.5</v>
      </c>
      <c r="P546">
        <v>92.166666666666671</v>
      </c>
      <c r="Q546" t="s">
        <v>2032</v>
      </c>
      <c r="R546" t="s">
        <v>2033</v>
      </c>
    </row>
    <row r="547" spans="1:18" x14ac:dyDescent="0.2">
      <c r="A547">
        <v>574</v>
      </c>
      <c r="B547" t="s">
        <v>1192</v>
      </c>
      <c r="C547" t="s">
        <v>1193</v>
      </c>
      <c r="D547">
        <v>2700</v>
      </c>
      <c r="E547">
        <v>9967</v>
      </c>
      <c r="F547" t="s">
        <v>20</v>
      </c>
      <c r="G547">
        <v>144</v>
      </c>
      <c r="H547" t="s">
        <v>21</v>
      </c>
      <c r="I547" t="s">
        <v>22</v>
      </c>
      <c r="J547">
        <v>1575698400</v>
      </c>
      <c r="K547">
        <v>1576562400</v>
      </c>
      <c r="L547" t="b">
        <v>0</v>
      </c>
      <c r="M547" t="b">
        <v>1</v>
      </c>
      <c r="N547" t="s">
        <v>17</v>
      </c>
      <c r="O547">
        <v>369.14814814814815</v>
      </c>
      <c r="P547">
        <v>69.215277777777771</v>
      </c>
      <c r="Q547" t="s">
        <v>2030</v>
      </c>
      <c r="R547" t="s">
        <v>2031</v>
      </c>
    </row>
    <row r="548" spans="1:18" x14ac:dyDescent="0.2">
      <c r="A548">
        <v>546</v>
      </c>
      <c r="B548" t="s">
        <v>1137</v>
      </c>
      <c r="C548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>
        <v>163.57142857142856</v>
      </c>
      <c r="P548">
        <v>78.068181818181813</v>
      </c>
      <c r="Q548" t="s">
        <v>2036</v>
      </c>
      <c r="R548" t="s">
        <v>2037</v>
      </c>
    </row>
    <row r="549" spans="1:18" x14ac:dyDescent="0.2">
      <c r="A549">
        <v>547</v>
      </c>
      <c r="B549" t="s">
        <v>1139</v>
      </c>
      <c r="C549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>
        <v>969</v>
      </c>
      <c r="P549">
        <v>80.75</v>
      </c>
      <c r="Q549" t="s">
        <v>2038</v>
      </c>
      <c r="R549" t="s">
        <v>2041</v>
      </c>
    </row>
    <row r="550" spans="1:18" x14ac:dyDescent="0.2">
      <c r="A550">
        <v>548</v>
      </c>
      <c r="B550" t="s">
        <v>1141</v>
      </c>
      <c r="C550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>
        <v>270.91376701966715</v>
      </c>
      <c r="P550">
        <v>59.991289782244557</v>
      </c>
      <c r="Q550" t="s">
        <v>2036</v>
      </c>
      <c r="R550" t="s">
        <v>2037</v>
      </c>
    </row>
    <row r="551" spans="1:18" x14ac:dyDescent="0.2">
      <c r="A551">
        <v>549</v>
      </c>
      <c r="B551" t="s">
        <v>1143</v>
      </c>
      <c r="C551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>
        <v>284.21355932203392</v>
      </c>
      <c r="P551">
        <v>110.03018372703411</v>
      </c>
      <c r="Q551" t="s">
        <v>2034</v>
      </c>
      <c r="R551" t="s">
        <v>2043</v>
      </c>
    </row>
    <row r="552" spans="1:18" x14ac:dyDescent="0.2">
      <c r="A552">
        <v>573</v>
      </c>
      <c r="B552" t="s">
        <v>1190</v>
      </c>
      <c r="C552" t="s">
        <v>1191</v>
      </c>
      <c r="D552">
        <v>6700</v>
      </c>
      <c r="E552">
        <v>7496</v>
      </c>
      <c r="F552" t="s">
        <v>20</v>
      </c>
      <c r="G552">
        <v>300</v>
      </c>
      <c r="H552" t="s">
        <v>21</v>
      </c>
      <c r="I552" t="s">
        <v>22</v>
      </c>
      <c r="J552">
        <v>1399006800</v>
      </c>
      <c r="K552">
        <v>1399179600</v>
      </c>
      <c r="L552" t="b">
        <v>0</v>
      </c>
      <c r="M552" t="b">
        <v>0</v>
      </c>
      <c r="N552" t="s">
        <v>1029</v>
      </c>
      <c r="O552">
        <v>111.88059701492537</v>
      </c>
      <c r="P552">
        <v>24.986666666666668</v>
      </c>
      <c r="Q552" t="s">
        <v>2061</v>
      </c>
      <c r="R552" t="s">
        <v>2062</v>
      </c>
    </row>
    <row r="553" spans="1:18" x14ac:dyDescent="0.2">
      <c r="A553">
        <v>570</v>
      </c>
      <c r="B553" t="s">
        <v>1184</v>
      </c>
      <c r="C553" t="s">
        <v>1185</v>
      </c>
      <c r="D553">
        <v>31200</v>
      </c>
      <c r="E553">
        <v>95364</v>
      </c>
      <c r="F553" t="s">
        <v>20</v>
      </c>
      <c r="G553">
        <v>2725</v>
      </c>
      <c r="H553" t="s">
        <v>21</v>
      </c>
      <c r="I553" t="s">
        <v>22</v>
      </c>
      <c r="J553">
        <v>1419055200</v>
      </c>
      <c r="K553">
        <v>1419573600</v>
      </c>
      <c r="L553" t="b">
        <v>0</v>
      </c>
      <c r="M553" t="b">
        <v>1</v>
      </c>
      <c r="N553" t="s">
        <v>23</v>
      </c>
      <c r="O553">
        <v>305.65384615384613</v>
      </c>
      <c r="P553">
        <v>34.995963302752294</v>
      </c>
      <c r="Q553" t="s">
        <v>2032</v>
      </c>
      <c r="R553" t="s">
        <v>2033</v>
      </c>
    </row>
    <row r="554" spans="1:18" x14ac:dyDescent="0.2">
      <c r="A554">
        <v>569</v>
      </c>
      <c r="B554" t="s">
        <v>1182</v>
      </c>
      <c r="C554" t="s">
        <v>1183</v>
      </c>
      <c r="D554">
        <v>20100</v>
      </c>
      <c r="E554">
        <v>47705</v>
      </c>
      <c r="F554" t="s">
        <v>20</v>
      </c>
      <c r="G554">
        <v>589</v>
      </c>
      <c r="H554" t="s">
        <v>107</v>
      </c>
      <c r="I554" t="s">
        <v>108</v>
      </c>
      <c r="J554">
        <v>1294725600</v>
      </c>
      <c r="K554">
        <v>1295762400</v>
      </c>
      <c r="L554" t="b">
        <v>0</v>
      </c>
      <c r="M554" t="b">
        <v>0</v>
      </c>
      <c r="N554" t="s">
        <v>71</v>
      </c>
      <c r="O554">
        <v>237.33830845771143</v>
      </c>
      <c r="P554">
        <v>80.993208828522924</v>
      </c>
      <c r="Q554" t="s">
        <v>2038</v>
      </c>
      <c r="R554" t="s">
        <v>2046</v>
      </c>
    </row>
    <row r="555" spans="1:18" x14ac:dyDescent="0.2">
      <c r="A555">
        <v>568</v>
      </c>
      <c r="B555" t="s">
        <v>1180</v>
      </c>
      <c r="C555" t="s">
        <v>1181</v>
      </c>
      <c r="D555">
        <v>72400</v>
      </c>
      <c r="E555">
        <v>134688</v>
      </c>
      <c r="F555" t="s">
        <v>20</v>
      </c>
      <c r="G555">
        <v>5180</v>
      </c>
      <c r="H555" t="s">
        <v>21</v>
      </c>
      <c r="I555" t="s">
        <v>22</v>
      </c>
      <c r="J555">
        <v>1279170000</v>
      </c>
      <c r="K555">
        <v>1283058000</v>
      </c>
      <c r="L555" t="b">
        <v>0</v>
      </c>
      <c r="M555" t="b">
        <v>0</v>
      </c>
      <c r="N555" t="s">
        <v>33</v>
      </c>
      <c r="O555">
        <v>186.03314917127071</v>
      </c>
      <c r="P555">
        <v>26.0015444015444</v>
      </c>
      <c r="Q555" t="s">
        <v>2036</v>
      </c>
      <c r="R555" t="s">
        <v>2037</v>
      </c>
    </row>
    <row r="556" spans="1:18" x14ac:dyDescent="0.2">
      <c r="A556">
        <v>554</v>
      </c>
      <c r="B556" t="s">
        <v>1153</v>
      </c>
      <c r="C556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>
        <v>151.66315789473683</v>
      </c>
      <c r="P556">
        <v>26.007220216606498</v>
      </c>
      <c r="Q556" t="s">
        <v>2032</v>
      </c>
      <c r="R556" t="s">
        <v>2042</v>
      </c>
    </row>
    <row r="557" spans="1:18" x14ac:dyDescent="0.2">
      <c r="A557">
        <v>555</v>
      </c>
      <c r="B557" t="s">
        <v>1155</v>
      </c>
      <c r="C557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>
        <v>223.63492063492063</v>
      </c>
      <c r="P557">
        <v>104.36296296296297</v>
      </c>
      <c r="Q557" t="s">
        <v>2032</v>
      </c>
      <c r="R557" t="s">
        <v>2033</v>
      </c>
    </row>
    <row r="558" spans="1:18" x14ac:dyDescent="0.2">
      <c r="A558">
        <v>556</v>
      </c>
      <c r="B558" t="s">
        <v>442</v>
      </c>
      <c r="C558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>
        <v>239.75</v>
      </c>
      <c r="P558">
        <v>102.18852459016394</v>
      </c>
      <c r="Q558" t="s">
        <v>2044</v>
      </c>
      <c r="R558" t="s">
        <v>2056</v>
      </c>
    </row>
    <row r="559" spans="1:18" x14ac:dyDescent="0.2">
      <c r="A559">
        <v>557</v>
      </c>
      <c r="B559" t="s">
        <v>1158</v>
      </c>
      <c r="C559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>
        <v>199.33333333333334</v>
      </c>
      <c r="P559">
        <v>54.117647058823529</v>
      </c>
      <c r="Q559" t="s">
        <v>2038</v>
      </c>
      <c r="R559" t="s">
        <v>2060</v>
      </c>
    </row>
    <row r="560" spans="1:18" x14ac:dyDescent="0.2">
      <c r="A560">
        <v>558</v>
      </c>
      <c r="B560" t="s">
        <v>1160</v>
      </c>
      <c r="C560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>
        <v>137.34482758620689</v>
      </c>
      <c r="P560">
        <v>63.222222222222221</v>
      </c>
      <c r="Q560" t="s">
        <v>2036</v>
      </c>
      <c r="R560" t="s">
        <v>2037</v>
      </c>
    </row>
    <row r="561" spans="1:18" x14ac:dyDescent="0.2">
      <c r="A561">
        <v>559</v>
      </c>
      <c r="B561" t="s">
        <v>1162</v>
      </c>
      <c r="C561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>
        <v>100.9696106362773</v>
      </c>
      <c r="P561">
        <v>104.03228962818004</v>
      </c>
      <c r="Q561" t="s">
        <v>2036</v>
      </c>
      <c r="R561" t="s">
        <v>2037</v>
      </c>
    </row>
    <row r="562" spans="1:18" x14ac:dyDescent="0.2">
      <c r="A562">
        <v>560</v>
      </c>
      <c r="B562" t="s">
        <v>1164</v>
      </c>
      <c r="C562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>
        <v>794.16</v>
      </c>
      <c r="P562">
        <v>49.994334277620396</v>
      </c>
      <c r="Q562" t="s">
        <v>2038</v>
      </c>
      <c r="R562" t="s">
        <v>2046</v>
      </c>
    </row>
    <row r="563" spans="1:18" x14ac:dyDescent="0.2">
      <c r="A563">
        <v>561</v>
      </c>
      <c r="B563" t="s">
        <v>1166</v>
      </c>
      <c r="C56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>
        <v>369.7</v>
      </c>
      <c r="P563">
        <v>56.015151515151516</v>
      </c>
      <c r="Q563" t="s">
        <v>2036</v>
      </c>
      <c r="R563" t="s">
        <v>2037</v>
      </c>
    </row>
    <row r="564" spans="1:18" x14ac:dyDescent="0.2">
      <c r="A564">
        <v>567</v>
      </c>
      <c r="B564" t="s">
        <v>1178</v>
      </c>
      <c r="C564" t="s">
        <v>1179</v>
      </c>
      <c r="D564">
        <v>6800</v>
      </c>
      <c r="E564">
        <v>14865</v>
      </c>
      <c r="F564" t="s">
        <v>20</v>
      </c>
      <c r="G564">
        <v>244</v>
      </c>
      <c r="H564" t="s">
        <v>21</v>
      </c>
      <c r="I564" t="s">
        <v>22</v>
      </c>
      <c r="J564">
        <v>1404968400</v>
      </c>
      <c r="K564">
        <v>1405141200</v>
      </c>
      <c r="L564" t="b">
        <v>0</v>
      </c>
      <c r="M564" t="b">
        <v>0</v>
      </c>
      <c r="N564" t="s">
        <v>23</v>
      </c>
      <c r="O564">
        <v>218.60294117647058</v>
      </c>
      <c r="P564">
        <v>60.922131147540981</v>
      </c>
      <c r="Q564" t="s">
        <v>2032</v>
      </c>
      <c r="R564" t="s">
        <v>2033</v>
      </c>
    </row>
    <row r="565" spans="1:18" x14ac:dyDescent="0.2">
      <c r="A565">
        <v>563</v>
      </c>
      <c r="B565" t="s">
        <v>1170</v>
      </c>
      <c r="C565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>
        <v>138.02702702702703</v>
      </c>
      <c r="P565">
        <v>60.082352941176474</v>
      </c>
      <c r="Q565" t="s">
        <v>2038</v>
      </c>
      <c r="R565" t="s">
        <v>2039</v>
      </c>
    </row>
    <row r="566" spans="1:18" x14ac:dyDescent="0.2">
      <c r="A566">
        <v>565</v>
      </c>
      <c r="B566" t="s">
        <v>1174</v>
      </c>
      <c r="C566" t="s">
        <v>1175</v>
      </c>
      <c r="D566">
        <v>94900</v>
      </c>
      <c r="E566">
        <v>194166</v>
      </c>
      <c r="F566" t="s">
        <v>20</v>
      </c>
      <c r="G566">
        <v>3596</v>
      </c>
      <c r="H566" t="s">
        <v>21</v>
      </c>
      <c r="I566" t="s">
        <v>22</v>
      </c>
      <c r="J566">
        <v>1321336800</v>
      </c>
      <c r="K566">
        <v>1323064800</v>
      </c>
      <c r="L566" t="b">
        <v>0</v>
      </c>
      <c r="M566" t="b">
        <v>0</v>
      </c>
      <c r="N566" t="s">
        <v>33</v>
      </c>
      <c r="O566">
        <v>204.60063224446787</v>
      </c>
      <c r="P566">
        <v>53.99499443826474</v>
      </c>
      <c r="Q566" t="s">
        <v>2036</v>
      </c>
      <c r="R566" t="s">
        <v>2037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Crowdfunding</vt:lpstr>
      <vt:lpstr>parent categories</vt:lpstr>
      <vt:lpstr>sub-categories</vt:lpstr>
      <vt:lpstr>date launched</vt:lpstr>
      <vt:lpstr>goal</vt:lpstr>
      <vt:lpstr>statistical analysis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Sophia Saavedra</cp:lastModifiedBy>
  <dcterms:created xsi:type="dcterms:W3CDTF">2021-09-29T18:52:28Z</dcterms:created>
  <dcterms:modified xsi:type="dcterms:W3CDTF">2023-02-10T07:16:19Z</dcterms:modified>
</cp:coreProperties>
</file>