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_Doyle\Documents\A-CURRENT\Projects\A Doyle lab\WQ Analyses\LWW WQ\2021 here we go again\"/>
    </mc:Choice>
  </mc:AlternateContent>
  <xr:revisionPtr revIDLastSave="0" documentId="13_ncr:1_{B1932662-69BF-49C1-884F-01DCEC928B9C}" xr6:coauthVersionLast="47" xr6:coauthVersionMax="47" xr10:uidLastSave="{00000000-0000-0000-0000-000000000000}"/>
  <bookViews>
    <workbookView xWindow="4455" yWindow="135" windowWidth="21870" windowHeight="14865" activeTab="4" xr2:uid="{69B3B0AC-F85D-4E12-B8D1-DE7F38BBA4AC}"/>
  </bookViews>
  <sheets>
    <sheet name="Tracking" sheetId="1" r:id="rId1"/>
    <sheet name="04-05 Startup" sheetId="2" r:id="rId2"/>
    <sheet name="Maggie Data" sheetId="3" r:id="rId3"/>
    <sheet name="2018 C&amp;H" sheetId="4" r:id="rId4"/>
    <sheet name="Commen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1" i="3" l="1"/>
  <c r="Q120" i="3"/>
  <c r="Q119" i="3"/>
  <c r="Q115" i="3"/>
  <c r="N113" i="3"/>
  <c r="Q110" i="3"/>
  <c r="P110" i="3"/>
  <c r="Q109" i="3"/>
  <c r="P109" i="3"/>
  <c r="Q108" i="3"/>
  <c r="P108" i="3"/>
  <c r="Q107" i="3"/>
  <c r="P107" i="3"/>
  <c r="Q106" i="3"/>
  <c r="P106" i="3"/>
  <c r="Q105" i="3"/>
  <c r="P105" i="3"/>
  <c r="Q104" i="3"/>
  <c r="P104" i="3"/>
  <c r="Q103" i="3"/>
  <c r="Q52" i="3"/>
  <c r="O33" i="3"/>
  <c r="N33" i="3"/>
  <c r="M33" i="3"/>
  <c r="L33" i="3"/>
  <c r="M27" i="3"/>
  <c r="L27" i="3"/>
  <c r="M26" i="3"/>
  <c r="L26" i="3"/>
  <c r="O25" i="3"/>
  <c r="N25" i="3"/>
  <c r="K25" i="3"/>
  <c r="O19" i="3"/>
  <c r="N19" i="3"/>
  <c r="K19" i="3"/>
  <c r="O18" i="3"/>
  <c r="N18" i="3"/>
  <c r="K18" i="3"/>
  <c r="L176" i="2"/>
  <c r="N176" i="2" s="1"/>
  <c r="N175" i="2"/>
  <c r="L175" i="2"/>
  <c r="N174" i="2"/>
  <c r="L174" i="2"/>
  <c r="L173" i="2"/>
  <c r="N173" i="2" s="1"/>
  <c r="L172" i="2"/>
  <c r="N172" i="2" s="1"/>
  <c r="N171" i="2"/>
  <c r="L171" i="2"/>
  <c r="N170" i="2"/>
  <c r="L170" i="2"/>
  <c r="L169" i="2"/>
  <c r="N169" i="2" s="1"/>
  <c r="L168" i="2"/>
  <c r="N168" i="2" s="1"/>
  <c r="N167" i="2"/>
  <c r="L167" i="2"/>
  <c r="N166" i="2"/>
  <c r="L166" i="2"/>
  <c r="L165" i="2"/>
  <c r="N165" i="2" s="1"/>
  <c r="L164" i="2"/>
  <c r="N164" i="2" s="1"/>
  <c r="N163" i="2"/>
  <c r="L163" i="2"/>
  <c r="N162" i="2"/>
  <c r="L162" i="2"/>
  <c r="L161" i="2"/>
  <c r="N161" i="2" s="1"/>
  <c r="N160" i="2"/>
  <c r="L159" i="2"/>
  <c r="N159" i="2" s="1"/>
  <c r="N158" i="2"/>
  <c r="L158" i="2"/>
  <c r="N157" i="2"/>
  <c r="L157" i="2"/>
  <c r="L156" i="2"/>
  <c r="N156" i="2" s="1"/>
  <c r="L155" i="2"/>
  <c r="N155" i="2" s="1"/>
  <c r="N154" i="2"/>
  <c r="L154" i="2"/>
  <c r="N153" i="2"/>
  <c r="L153" i="2"/>
  <c r="L152" i="2"/>
  <c r="N152" i="2" s="1"/>
  <c r="L151" i="2"/>
  <c r="N151" i="2" s="1"/>
  <c r="N150" i="2"/>
  <c r="L150" i="2"/>
  <c r="N149" i="2"/>
  <c r="L149" i="2"/>
  <c r="L148" i="2"/>
  <c r="N148" i="2" s="1"/>
  <c r="L147" i="2"/>
  <c r="N147" i="2" s="1"/>
  <c r="N146" i="2"/>
  <c r="L146" i="2"/>
  <c r="N145" i="2"/>
  <c r="L145" i="2"/>
  <c r="L144" i="2"/>
  <c r="N144" i="2" s="1"/>
  <c r="L143" i="2"/>
  <c r="N143" i="2" s="1"/>
  <c r="N142" i="2"/>
  <c r="L142" i="2"/>
  <c r="N141" i="2"/>
  <c r="L141" i="2"/>
  <c r="L140" i="2"/>
  <c r="N140" i="2" s="1"/>
  <c r="L139" i="2"/>
  <c r="N139" i="2" s="1"/>
  <c r="N138" i="2"/>
  <c r="L138" i="2"/>
  <c r="N137" i="2"/>
  <c r="L137" i="2"/>
  <c r="L136" i="2"/>
  <c r="N136" i="2" s="1"/>
  <c r="L135" i="2"/>
  <c r="N135" i="2" s="1"/>
  <c r="N134" i="2"/>
  <c r="N133" i="2"/>
  <c r="N132" i="2"/>
  <c r="L132" i="2"/>
  <c r="L131" i="2"/>
  <c r="N131" i="2" s="1"/>
  <c r="L130" i="2"/>
  <c r="N130" i="2" s="1"/>
  <c r="N129" i="2"/>
  <c r="L129" i="2"/>
  <c r="N128" i="2"/>
  <c r="L128" i="2"/>
  <c r="L127" i="2"/>
  <c r="N127" i="2" s="1"/>
  <c r="L126" i="2"/>
  <c r="N126" i="2" s="1"/>
  <c r="N125" i="2"/>
  <c r="L125" i="2"/>
  <c r="N124" i="2"/>
  <c r="L124" i="2"/>
  <c r="L123" i="2"/>
  <c r="N123" i="2" s="1"/>
  <c r="L122" i="2"/>
  <c r="N122" i="2" s="1"/>
  <c r="N121" i="2"/>
  <c r="L121" i="2"/>
  <c r="N120" i="2"/>
  <c r="L120" i="2"/>
  <c r="L119" i="2"/>
  <c r="N119" i="2" s="1"/>
  <c r="L118" i="2"/>
  <c r="N118" i="2" s="1"/>
  <c r="N117" i="2"/>
  <c r="L117" i="2"/>
  <c r="N116" i="2"/>
  <c r="L116" i="2"/>
  <c r="L115" i="2"/>
  <c r="N115" i="2" s="1"/>
  <c r="L114" i="2"/>
  <c r="N114" i="2" s="1"/>
  <c r="N113" i="2"/>
  <c r="L113" i="2"/>
  <c r="N112" i="2"/>
  <c r="L112" i="2"/>
  <c r="L111" i="2"/>
  <c r="N111" i="2" s="1"/>
  <c r="L110" i="2"/>
  <c r="N110" i="2" s="1"/>
  <c r="N109" i="2"/>
  <c r="L109" i="2"/>
  <c r="N108" i="2"/>
  <c r="L108" i="2"/>
  <c r="L107" i="2"/>
  <c r="N107" i="2" s="1"/>
  <c r="L106" i="2"/>
  <c r="N106" i="2" s="1"/>
  <c r="N105" i="2"/>
  <c r="L105" i="2"/>
  <c r="N104" i="2"/>
  <c r="L104" i="2"/>
  <c r="L103" i="2"/>
  <c r="N103" i="2" s="1"/>
  <c r="L102" i="2"/>
  <c r="N102" i="2" s="1"/>
  <c r="N101" i="2"/>
  <c r="L101" i="2"/>
  <c r="N100" i="2"/>
  <c r="L100" i="2"/>
  <c r="L99" i="2"/>
  <c r="N99" i="2" s="1"/>
  <c r="L98" i="2"/>
  <c r="N98" i="2" s="1"/>
  <c r="N97" i="2"/>
  <c r="L97" i="2"/>
  <c r="N96" i="2"/>
  <c r="L96" i="2"/>
  <c r="L95" i="2"/>
  <c r="N95" i="2" s="1"/>
  <c r="L94" i="2"/>
  <c r="N94" i="2" s="1"/>
  <c r="N93" i="2"/>
  <c r="L93" i="2"/>
  <c r="N92" i="2"/>
  <c r="L92" i="2"/>
  <c r="L91" i="2"/>
  <c r="N91" i="2" s="1"/>
  <c r="L90" i="2"/>
  <c r="N90" i="2" s="1"/>
  <c r="N89" i="2"/>
  <c r="L89" i="2"/>
  <c r="N88" i="2"/>
  <c r="L88" i="2"/>
  <c r="L87" i="2"/>
  <c r="N87" i="2" s="1"/>
  <c r="L86" i="2"/>
  <c r="N86" i="2" s="1"/>
  <c r="N85" i="2"/>
  <c r="L85" i="2"/>
  <c r="N84" i="2"/>
  <c r="L84" i="2"/>
  <c r="L83" i="2"/>
  <c r="N83" i="2" s="1"/>
  <c r="L82" i="2"/>
  <c r="N82" i="2" s="1"/>
  <c r="N81" i="2"/>
  <c r="L81" i="2"/>
  <c r="N80" i="2"/>
  <c r="L80" i="2"/>
  <c r="L79" i="2"/>
  <c r="N79" i="2" s="1"/>
  <c r="L78" i="2"/>
  <c r="N78" i="2" s="1"/>
  <c r="N77" i="2"/>
  <c r="L77" i="2"/>
  <c r="N76" i="2"/>
  <c r="L76" i="2"/>
  <c r="L75" i="2"/>
  <c r="N75" i="2" s="1"/>
  <c r="L74" i="2"/>
  <c r="N74" i="2" s="1"/>
  <c r="N73" i="2"/>
  <c r="L73" i="2"/>
  <c r="N72" i="2"/>
  <c r="L72" i="2"/>
  <c r="L71" i="2"/>
  <c r="N71" i="2" s="1"/>
  <c r="L70" i="2"/>
  <c r="N70" i="2" s="1"/>
  <c r="N69" i="2"/>
  <c r="L69" i="2"/>
  <c r="N68" i="2"/>
  <c r="L68" i="2"/>
  <c r="L67" i="2"/>
  <c r="N67" i="2" s="1"/>
  <c r="L66" i="2"/>
  <c r="N66" i="2" s="1"/>
  <c r="N65" i="2"/>
  <c r="L65" i="2"/>
  <c r="N64" i="2"/>
  <c r="L64" i="2"/>
  <c r="L63" i="2"/>
  <c r="N63" i="2" s="1"/>
  <c r="L62" i="2"/>
  <c r="N62" i="2" s="1"/>
  <c r="N61" i="2"/>
  <c r="L61" i="2"/>
  <c r="L60" i="2"/>
  <c r="L59" i="2"/>
  <c r="L58" i="2"/>
  <c r="N58" i="2" s="1"/>
  <c r="L57" i="2"/>
  <c r="N57" i="2" s="1"/>
  <c r="N56" i="2"/>
  <c r="L56" i="2"/>
  <c r="N55" i="2"/>
  <c r="L55" i="2"/>
  <c r="L54" i="2"/>
  <c r="N54" i="2" s="1"/>
  <c r="L53" i="2"/>
  <c r="N53" i="2" s="1"/>
  <c r="N52" i="2"/>
  <c r="L52" i="2"/>
  <c r="N51" i="2"/>
  <c r="L51" i="2"/>
  <c r="L50" i="2"/>
  <c r="N50" i="2" s="1"/>
  <c r="L49" i="2"/>
  <c r="N49" i="2" s="1"/>
  <c r="N48" i="2"/>
  <c r="L48" i="2"/>
  <c r="N47" i="2"/>
  <c r="L47" i="2"/>
  <c r="L46" i="2"/>
  <c r="N46" i="2" s="1"/>
  <c r="L45" i="2"/>
  <c r="N45" i="2" s="1"/>
  <c r="N44" i="2"/>
  <c r="L44" i="2"/>
  <c r="N43" i="2"/>
  <c r="L43" i="2"/>
  <c r="L42" i="2"/>
  <c r="N42" i="2" s="1"/>
  <c r="L41" i="2"/>
  <c r="N41" i="2" s="1"/>
  <c r="N40" i="2"/>
  <c r="L40" i="2"/>
  <c r="N39" i="2"/>
  <c r="L39" i="2"/>
  <c r="L38" i="2"/>
  <c r="N38" i="2" s="1"/>
  <c r="L37" i="2"/>
  <c r="N37" i="2" s="1"/>
  <c r="N36" i="2"/>
  <c r="L36" i="2"/>
  <c r="N35" i="2"/>
  <c r="L35" i="2"/>
  <c r="L34" i="2"/>
  <c r="N34" i="2" s="1"/>
  <c r="L33" i="2"/>
  <c r="N33" i="2" s="1"/>
  <c r="N32" i="2"/>
  <c r="L32" i="2"/>
  <c r="N31" i="2"/>
  <c r="L31" i="2"/>
  <c r="L30" i="2"/>
  <c r="N30" i="2" s="1"/>
  <c r="N29" i="2"/>
  <c r="N28" i="2"/>
  <c r="L28" i="2"/>
  <c r="N27" i="2"/>
  <c r="L27" i="2"/>
  <c r="N26" i="2"/>
  <c r="L26" i="2"/>
  <c r="L25" i="2"/>
  <c r="N25" i="2" s="1"/>
  <c r="N24" i="2"/>
  <c r="L24" i="2"/>
  <c r="N23" i="2"/>
  <c r="L23" i="2"/>
  <c r="N22" i="2"/>
  <c r="L22" i="2"/>
  <c r="N21" i="2"/>
  <c r="N20" i="2"/>
  <c r="N19" i="2"/>
  <c r="N18" i="2"/>
  <c r="N17" i="2"/>
  <c r="N16" i="2"/>
  <c r="N15" i="2"/>
  <c r="L15" i="2"/>
  <c r="L14" i="2"/>
  <c r="N14" i="2" s="1"/>
  <c r="N13" i="2"/>
  <c r="L13" i="2"/>
  <c r="N12" i="2"/>
  <c r="L12" i="2"/>
  <c r="N11" i="2"/>
  <c r="L11" i="2"/>
  <c r="L10" i="2"/>
  <c r="N10" i="2" s="1"/>
  <c r="N9" i="2"/>
  <c r="L9" i="2"/>
  <c r="N8" i="2"/>
  <c r="L8" i="2"/>
  <c r="N7" i="2"/>
  <c r="L7" i="2"/>
  <c r="L6" i="2"/>
  <c r="N6" i="2" s="1"/>
  <c r="N5" i="2"/>
  <c r="L5" i="2"/>
  <c r="N4" i="2"/>
  <c r="L4" i="2"/>
  <c r="N3" i="2"/>
  <c r="L3" i="2"/>
  <c r="L2" i="2"/>
  <c r="N2" i="2" s="1"/>
</calcChain>
</file>

<file path=xl/sharedStrings.xml><?xml version="1.0" encoding="utf-8"?>
<sst xmlns="http://schemas.openxmlformats.org/spreadsheetml/2006/main" count="2779" uniqueCount="247">
  <si>
    <t>LWW Water Quality- 8/2004-5/2018</t>
  </si>
  <si>
    <t>Date</t>
  </si>
  <si>
    <t>Time</t>
  </si>
  <si>
    <t># sampled</t>
  </si>
  <si>
    <t>DNP file</t>
  </si>
  <si>
    <t>PO4-NOX File</t>
  </si>
  <si>
    <t>NH3 File</t>
  </si>
  <si>
    <t>TN File</t>
  </si>
  <si>
    <t>TP File</t>
  </si>
  <si>
    <t>TOC/DOC file</t>
  </si>
  <si>
    <t>notes</t>
  </si>
  <si>
    <t>Start of "Maggie" data</t>
  </si>
  <si>
    <t>TP 20080103?</t>
  </si>
  <si>
    <t>TP 20080117?/ missing date on COC/ Nox 20080118?</t>
  </si>
  <si>
    <t>NH3 20080121?/ 20080128?</t>
  </si>
  <si>
    <t>20090701?</t>
  </si>
  <si>
    <t>duplicate - found in both files</t>
  </si>
  <si>
    <t>TP says 5/15??</t>
  </si>
  <si>
    <t>TN &amp; TP says 7/2??</t>
  </si>
  <si>
    <t>No 7/15 data- but all have a mystery 10/18 date??? Same???</t>
  </si>
  <si>
    <t>WQ data- but no field sheet- not in Bobby's data file</t>
  </si>
  <si>
    <t>NB &amp; 3 LWW</t>
  </si>
  <si>
    <t>these data appear to exist, no COC's but data in files</t>
  </si>
  <si>
    <t>20141011_LWW_DNP</t>
  </si>
  <si>
    <t>20141015_LWW_TN</t>
  </si>
  <si>
    <t>20141007_LWW_TP_FINAL</t>
  </si>
  <si>
    <t>20141222_LWW_DNP</t>
  </si>
  <si>
    <t>20150126_LWW_TN</t>
  </si>
  <si>
    <t>20141216_LWW_TP</t>
  </si>
  <si>
    <t>20150214_LWW_DNP_FINAL</t>
  </si>
  <si>
    <t>20150214_LWW_TP_FINAL</t>
  </si>
  <si>
    <t>20150310_LWW_TN_FINAL</t>
  </si>
  <si>
    <t>20150323_LWW_DNP_FINAL</t>
  </si>
  <si>
    <t>Data in spreadsheet seems wrong</t>
  </si>
  <si>
    <t>3/13 or 3/14??</t>
  </si>
  <si>
    <t>?? 3/13 AND 3/14??</t>
  </si>
  <si>
    <t>20150428_LWW_DNP</t>
  </si>
  <si>
    <t>20160323_LWW_0404_LK WACO_DN</t>
  </si>
  <si>
    <t>20160323_LWW_TN</t>
  </si>
  <si>
    <t>20160225_0404_LK W_0323_LWW_TP</t>
  </si>
  <si>
    <t>20170402_LWW_DNP</t>
  </si>
  <si>
    <t>20170131_LWW_TN</t>
  </si>
  <si>
    <t>20170412_LWW_TP</t>
  </si>
  <si>
    <t>TP is 2/13 really 2/18?</t>
  </si>
  <si>
    <t>20170218_0419_LWW_TN</t>
  </si>
  <si>
    <t>20170419_LWW_DNP</t>
  </si>
  <si>
    <t>20170419_LLW_TP</t>
  </si>
  <si>
    <t>20170927_LWW_DNP</t>
  </si>
  <si>
    <t>20170915_LWW_TN</t>
  </si>
  <si>
    <t>20170927_LWW_TP</t>
  </si>
  <si>
    <t>20171025_LWW_LKWACO_DNP</t>
  </si>
  <si>
    <t>20171030_LWW_TN</t>
  </si>
  <si>
    <t>20171107_LWW_TP</t>
  </si>
  <si>
    <t>20180405_LWW_DNP</t>
  </si>
  <si>
    <t>20180416_LKWACO_LWW_TN</t>
  </si>
  <si>
    <t>20180410_LWW_LK WACO_TP</t>
  </si>
  <si>
    <t>Start of Bobbie Costello &amp; Hererra data entries</t>
  </si>
  <si>
    <t>Wetland startup period (Original data first tab in June10_2010_LWW_MASTER_rdd2014)</t>
  </si>
  <si>
    <t>Maggie Forbes Data Entry (Original in June10_2010_LWW_MASTER_rdd2014, "Maggie data" tab)</t>
  </si>
  <si>
    <t>Costello &amp; Herrera Data entry (original in "2018 LWW WQ field notes_bobby_costello_Hererra")</t>
  </si>
  <si>
    <t>Site code</t>
  </si>
  <si>
    <t>Site</t>
  </si>
  <si>
    <t>Temp C</t>
  </si>
  <si>
    <t>Cond</t>
  </si>
  <si>
    <t>pH</t>
  </si>
  <si>
    <t>DO (mg/L)</t>
  </si>
  <si>
    <t>Turbidity (NTU)</t>
  </si>
  <si>
    <t>Chl-a (ug/L)</t>
  </si>
  <si>
    <t>NH4 (ug/L)</t>
  </si>
  <si>
    <t>NO23 (ug/L)</t>
  </si>
  <si>
    <t>DIN (ug/L)</t>
  </si>
  <si>
    <t>SRP (ug/L)</t>
  </si>
  <si>
    <t>DIN:SRP</t>
  </si>
  <si>
    <t>Comment</t>
  </si>
  <si>
    <t>A</t>
  </si>
  <si>
    <t>NB</t>
  </si>
  <si>
    <t>B</t>
  </si>
  <si>
    <t>Inflow</t>
  </si>
  <si>
    <t>C</t>
  </si>
  <si>
    <t>1-Out</t>
  </si>
  <si>
    <t>D</t>
  </si>
  <si>
    <t>2-Out</t>
  </si>
  <si>
    <t>E</t>
  </si>
  <si>
    <t>3-Out</t>
  </si>
  <si>
    <t>F</t>
  </si>
  <si>
    <t>4-Out</t>
  </si>
  <si>
    <t>G</t>
  </si>
  <si>
    <t>5-Out</t>
  </si>
  <si>
    <t>NH4 samples lost on 3/1/04</t>
  </si>
  <si>
    <t>dry</t>
  </si>
  <si>
    <t>DO % sat</t>
  </si>
  <si>
    <t>SRP (PO4) (ug/L)</t>
  </si>
  <si>
    <t>TN (ug/L)</t>
  </si>
  <si>
    <t>TP (ug/L)</t>
  </si>
  <si>
    <t>TOC (mg/L)</t>
  </si>
  <si>
    <t>DOC (mg/L)</t>
  </si>
  <si>
    <t>TSS (mg/L)</t>
  </si>
  <si>
    <t>depth=0.4</t>
  </si>
  <si>
    <t>INFLOW</t>
  </si>
  <si>
    <t>full-started pumping</t>
  </si>
  <si>
    <t>1 OUT</t>
  </si>
  <si>
    <t>0.2m deep</t>
  </si>
  <si>
    <t>2 OUT</t>
  </si>
  <si>
    <t>ponded water near bird blind-unvegetated</t>
  </si>
  <si>
    <t>3 OUT</t>
  </si>
  <si>
    <t>DRY</t>
  </si>
  <si>
    <t>4 OUT</t>
  </si>
  <si>
    <t>5 OUT</t>
  </si>
  <si>
    <t>Hydrilla</t>
  </si>
  <si>
    <t>depth = 0.24 m</t>
  </si>
  <si>
    <t>depth =.04 m</t>
  </si>
  <si>
    <t>Hyrdrilla</t>
  </si>
  <si>
    <t>isolated pond w/ some water</t>
  </si>
  <si>
    <t>using Owen's sonde - suspect its broken</t>
  </si>
  <si>
    <t>isolated pond</t>
  </si>
  <si>
    <t>lab error</t>
  </si>
  <si>
    <t>depth=.1 m</t>
  </si>
  <si>
    <t>depth = .1m</t>
  </si>
  <si>
    <t>only place with water</t>
  </si>
  <si>
    <t>river flooded over road-took sample from south side of bridge near support</t>
  </si>
  <si>
    <t>stagnant, water has bubbles</t>
  </si>
  <si>
    <t>saw carp swimming across road at site 5 out</t>
  </si>
  <si>
    <t>this is the real 5 OUT finally</t>
  </si>
  <si>
    <t>WETLAND NOW FLOODED</t>
  </si>
  <si>
    <t>lake/river backed up into wetland</t>
  </si>
  <si>
    <t>River still very high but pumps off. Doyle installing LICOR mount</t>
  </si>
  <si>
    <t>Sites 4 and 5 are same body of water, river backed up into 4 &amp; 5</t>
  </si>
  <si>
    <t>Same as 4, all one shallow body of water</t>
  </si>
  <si>
    <t>PUMP</t>
  </si>
  <si>
    <t>pH measured with lab probe</t>
  </si>
  <si>
    <t>problem with YSI ph probe</t>
  </si>
  <si>
    <t>pH measured in lab, YSI probe</t>
  </si>
  <si>
    <t>INTAKE</t>
  </si>
  <si>
    <t>won't calibrate correctly, reads</t>
  </si>
  <si>
    <t>high</t>
  </si>
  <si>
    <t>YSI data collected next day for</t>
  </si>
  <si>
    <t>2-out and pump - batteries died</t>
  </si>
  <si>
    <t>listed as No_Date for TOC and DOC</t>
  </si>
  <si>
    <t>Jeff can't find data</t>
  </si>
  <si>
    <t xml:space="preserve">These were grab samples taken by Ches-no YSI measurements </t>
  </si>
  <si>
    <t>2OUT</t>
  </si>
  <si>
    <t>TAP</t>
  </si>
  <si>
    <t>NS</t>
  </si>
  <si>
    <t>pump well dry</t>
  </si>
  <si>
    <t>pump dug up</t>
  </si>
  <si>
    <t>values &lt; MDL replaced with MDL for that run</t>
  </si>
  <si>
    <t>TOC standards failed</t>
  </si>
  <si>
    <t>this date ammonia MDL = 11.4</t>
  </si>
  <si>
    <t>NPOC failed trip blank and 2 out too high</t>
  </si>
  <si>
    <t>check these</t>
  </si>
  <si>
    <t>on DOC run, TOC ok</t>
  </si>
  <si>
    <t>in notebook</t>
  </si>
  <si>
    <t>contamination?</t>
  </si>
  <si>
    <t>NPOC failed standards (too high)</t>
  </si>
  <si>
    <t>1out</t>
  </si>
  <si>
    <t>2out</t>
  </si>
  <si>
    <t>3out</t>
  </si>
  <si>
    <t>5outLILYPOND</t>
  </si>
  <si>
    <t>5out HYDRILLA</t>
  </si>
  <si>
    <t>pump</t>
  </si>
  <si>
    <t>1OUT</t>
  </si>
  <si>
    <t>NOT SAMPLED</t>
  </si>
  <si>
    <t>not sure where sample came from</t>
  </si>
  <si>
    <t>TOC was rerun due to issues</t>
  </si>
  <si>
    <t>with first run</t>
  </si>
  <si>
    <t>DO readings suspicious in field/air bubble/will be re-done immediately in lab</t>
  </si>
  <si>
    <t>date on TOC/DOC tubes is 2/2/2009</t>
  </si>
  <si>
    <t>air spike in NB TOC</t>
  </si>
  <si>
    <t>THERE IS ANOTHER TOC/DOC FILE WITH DATE 20090202, LOOK IN NOTEBOOK TO SEE WHATS UP</t>
  </si>
  <si>
    <t>THERE ARE TWO TOC/DOC FILES WITH THIS DATE, LOOK IN NOTEBOOK TO SEE WHATS UP</t>
  </si>
  <si>
    <t>trip blanks NH3 high</t>
  </si>
  <si>
    <t>where</t>
  </si>
  <si>
    <t xml:space="preserve">are </t>
  </si>
  <si>
    <t>these</t>
  </si>
  <si>
    <t>data?</t>
  </si>
  <si>
    <t>high trip blanks NH4 and TN</t>
  </si>
  <si>
    <t>NH3 MDL</t>
  </si>
  <si>
    <t>appear to be two ammonia runs for this date</t>
  </si>
  <si>
    <t>??</t>
  </si>
  <si>
    <t>GROUNDWATER</t>
  </si>
  <si>
    <t>NB sample collected 12/17/09 from bridge</t>
  </si>
  <si>
    <t>waited 2 weeks for water pumps down</t>
  </si>
  <si>
    <t>Not actually dry  but not enough wtr to smple</t>
  </si>
  <si>
    <t>Pumps?</t>
  </si>
  <si>
    <t>Location</t>
  </si>
  <si>
    <t>DO (%Sat)</t>
  </si>
  <si>
    <t>Temp</t>
  </si>
  <si>
    <t>Turb</t>
  </si>
  <si>
    <t>Fluorescence</t>
  </si>
  <si>
    <t>Notes</t>
  </si>
  <si>
    <t>note: "0" = &lt;MDL</t>
  </si>
  <si>
    <t>On</t>
  </si>
  <si>
    <t>Infall</t>
  </si>
  <si>
    <t>1 out</t>
  </si>
  <si>
    <t>2 Out</t>
  </si>
  <si>
    <t>3 Out</t>
  </si>
  <si>
    <t>4 Out</t>
  </si>
  <si>
    <t>Ditch</t>
  </si>
  <si>
    <t>1 Out</t>
  </si>
  <si>
    <t>4 out</t>
  </si>
  <si>
    <t>Cell 1</t>
  </si>
  <si>
    <t>Cell 2</t>
  </si>
  <si>
    <t xml:space="preserve">3 Out </t>
  </si>
  <si>
    <t>2 out</t>
  </si>
  <si>
    <t>3 out</t>
  </si>
  <si>
    <t xml:space="preserve">1 Out </t>
  </si>
  <si>
    <t>any chance this is really 2/18??</t>
  </si>
  <si>
    <t>"dam" = bottle id</t>
  </si>
  <si>
    <t>"SB" = bottle id</t>
  </si>
  <si>
    <t>4 "appendix"</t>
  </si>
  <si>
    <t>"appendix" pool near 4-out</t>
  </si>
  <si>
    <t>No DOC b/c no acid in lab</t>
  </si>
  <si>
    <t>TN data nearly identical to NO2 and TP nearly identical to SRP??</t>
  </si>
  <si>
    <t>NA</t>
  </si>
  <si>
    <t>YSI not working</t>
  </si>
  <si>
    <t>No Flow</t>
  </si>
  <si>
    <t>no 4 out in data set</t>
  </si>
  <si>
    <t>2014 no longer doing TOC sample (-rdd)</t>
  </si>
  <si>
    <t>Some available from BOD files</t>
  </si>
  <si>
    <t>where do DOC data come from?</t>
  </si>
  <si>
    <t>no water flowing</t>
  </si>
  <si>
    <t>DO as %</t>
  </si>
  <si>
    <t>left-over rainwater</t>
  </si>
  <si>
    <t>NB is backwater flood zone</t>
  </si>
  <si>
    <t>raining</t>
  </si>
  <si>
    <t>General notes: Heavy rainfall overnight (3/19-3/20) resulted in flooding. Beaver or Nutria (2 observed)</t>
  </si>
  <si>
    <t>flooded</t>
  </si>
  <si>
    <t>Conductivity probe would not calibrate, unsure of 'accurate' readings; for Infall, 1 Out and 2 Out locations</t>
  </si>
  <si>
    <t>These data appear to exist</t>
  </si>
  <si>
    <t>no water</t>
  </si>
  <si>
    <t>YSI missing probe</t>
  </si>
  <si>
    <t>1out low + very turbid, 2out + 4out completely dry</t>
  </si>
  <si>
    <t>NOT ACIDIFIED</t>
  </si>
  <si>
    <t>No data on these</t>
  </si>
  <si>
    <t>----------</t>
  </si>
  <si>
    <t>ONLY TB ACIDIFIED: will rerun</t>
  </si>
  <si>
    <t>20220214, -rdd removed- data in cells was not reasonable TN/TP values</t>
  </si>
  <si>
    <t>20220214 -rdd, not a reasonable DO value</t>
  </si>
  <si>
    <t>20220214, -rdd, negative valules need to be flagged with red font</t>
  </si>
  <si>
    <t>Sophie Kearney &amp; March for Science club students want to tackle data analysis.</t>
  </si>
  <si>
    <t>First, we need to clean up the data.</t>
  </si>
  <si>
    <t>flag negative values in red font</t>
  </si>
  <si>
    <t>Decide how to handle negative valules (options = log as zero, or 50%v Min Detect Level)</t>
  </si>
  <si>
    <t>Numerous other flags- probably only Doyle can figure out.</t>
  </si>
  <si>
    <t>Blanks… that seem like they should exist. The original files probably exist somewhere</t>
  </si>
  <si>
    <t>Next, combine data files from 3 "data entry" periods (startup, Maggie, C&amp;H)</t>
  </si>
  <si>
    <t>2022 0214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</si>
</sst>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h:mm;@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  <font>
      <i/>
      <sz val="8"/>
      <name val="Arial"/>
      <family val="2"/>
    </font>
    <font>
      <sz val="8"/>
      <color rgb="FFFF000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indexed="10"/>
      <name val="Arial"/>
      <family val="2"/>
    </font>
    <font>
      <sz val="11"/>
      <color indexed="1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4" fillId="0" borderId="1" xfId="0" applyNumberFormat="1" applyFont="1" applyBorder="1"/>
    <xf numFmtId="0" fontId="0" fillId="0" borderId="1" xfId="0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4" fontId="4" fillId="3" borderId="1" xfId="0" applyNumberFormat="1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20" fontId="4" fillId="0" borderId="1" xfId="0" applyNumberFormat="1" applyFont="1" applyBorder="1" applyAlignment="1">
      <alignment horizontal="center"/>
    </xf>
    <xf numFmtId="14" fontId="4" fillId="4" borderId="1" xfId="0" applyNumberFormat="1" applyFont="1" applyFill="1" applyBorder="1" applyAlignment="1">
      <alignment horizontal="center"/>
    </xf>
    <xf numFmtId="20" fontId="4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4" borderId="1" xfId="0" applyFill="1" applyBorder="1"/>
    <xf numFmtId="14" fontId="4" fillId="5" borderId="1" xfId="0" applyNumberFormat="1" applyFont="1" applyFill="1" applyBorder="1" applyAlignment="1">
      <alignment horizontal="center"/>
    </xf>
    <xf numFmtId="20" fontId="4" fillId="5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5" borderId="1" xfId="0" applyFill="1" applyBorder="1"/>
    <xf numFmtId="14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4" fontId="4" fillId="3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1" xfId="0" applyNumberFormat="1" applyBorder="1" applyAlignment="1">
      <alignment horizontal="center"/>
    </xf>
    <xf numFmtId="14" fontId="0" fillId="0" borderId="2" xfId="0" applyNumberFormat="1" applyBorder="1"/>
    <xf numFmtId="14" fontId="0" fillId="0" borderId="2" xfId="0" applyNumberFormat="1" applyBorder="1" applyAlignment="1">
      <alignment horizontal="center"/>
    </xf>
    <xf numFmtId="0" fontId="0" fillId="0" borderId="2" xfId="0" applyBorder="1"/>
    <xf numFmtId="14" fontId="0" fillId="5" borderId="3" xfId="0" applyNumberFormat="1" applyFill="1" applyBorder="1"/>
    <xf numFmtId="14" fontId="0" fillId="5" borderId="4" xfId="0" applyNumberFormat="1" applyFill="1" applyBorder="1"/>
    <xf numFmtId="14" fontId="0" fillId="5" borderId="4" xfId="0" applyNumberFormat="1" applyFill="1" applyBorder="1" applyAlignment="1">
      <alignment horizontal="center"/>
    </xf>
    <xf numFmtId="0" fontId="0" fillId="5" borderId="5" xfId="0" applyFill="1" applyBorder="1"/>
    <xf numFmtId="0" fontId="0" fillId="5" borderId="6" xfId="0" applyFill="1" applyBorder="1"/>
    <xf numFmtId="14" fontId="0" fillId="5" borderId="7" xfId="0" applyNumberFormat="1" applyFill="1" applyBorder="1"/>
    <xf numFmtId="14" fontId="0" fillId="5" borderId="8" xfId="0" applyNumberFormat="1" applyFill="1" applyBorder="1"/>
    <xf numFmtId="14" fontId="0" fillId="5" borderId="8" xfId="0" applyNumberFormat="1" applyFill="1" applyBorder="1" applyAlignment="1">
      <alignment horizontal="center"/>
    </xf>
    <xf numFmtId="0" fontId="0" fillId="5" borderId="9" xfId="0" applyFill="1" applyBorder="1"/>
    <xf numFmtId="0" fontId="0" fillId="5" borderId="10" xfId="0" applyFill="1" applyBorder="1"/>
    <xf numFmtId="14" fontId="0" fillId="0" borderId="3" xfId="0" applyNumberFormat="1" applyBorder="1"/>
    <xf numFmtId="14" fontId="0" fillId="0" borderId="4" xfId="0" applyNumberFormat="1" applyBorder="1"/>
    <xf numFmtId="14" fontId="0" fillId="0" borderId="4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14" fontId="0" fillId="0" borderId="11" xfId="0" applyNumberFormat="1" applyBorder="1"/>
    <xf numFmtId="14" fontId="0" fillId="0" borderId="12" xfId="0" applyNumberFormat="1" applyBorder="1"/>
    <xf numFmtId="14" fontId="0" fillId="0" borderId="12" xfId="0" applyNumberFormat="1" applyBorder="1" applyAlignment="1">
      <alignment horizontal="center"/>
    </xf>
    <xf numFmtId="0" fontId="0" fillId="0" borderId="13" xfId="0" applyBorder="1"/>
    <xf numFmtId="14" fontId="0" fillId="0" borderId="7" xfId="0" applyNumberFormat="1" applyBorder="1"/>
    <xf numFmtId="14" fontId="0" fillId="0" borderId="8" xfId="0" applyNumberFormat="1" applyBorder="1"/>
    <xf numFmtId="14" fontId="0" fillId="0" borderId="8" xfId="0" applyNumberFormat="1" applyBorder="1" applyAlignment="1">
      <alignment horizontal="center"/>
    </xf>
    <xf numFmtId="0" fontId="0" fillId="0" borderId="9" xfId="0" applyBorder="1"/>
    <xf numFmtId="0" fontId="0" fillId="0" borderId="10" xfId="0" applyBorder="1"/>
    <xf numFmtId="14" fontId="0" fillId="0" borderId="14" xfId="0" applyNumberFormat="1" applyBorder="1"/>
    <xf numFmtId="14" fontId="0" fillId="0" borderId="15" xfId="0" applyNumberFormat="1" applyBorder="1"/>
    <xf numFmtId="14" fontId="0" fillId="0" borderId="15" xfId="0" applyNumberFormat="1" applyBorder="1" applyAlignment="1">
      <alignment horizontal="center"/>
    </xf>
    <xf numFmtId="0" fontId="0" fillId="0" borderId="16" xfId="0" applyBorder="1"/>
    <xf numFmtId="0" fontId="0" fillId="0" borderId="17" xfId="0" applyBorder="1"/>
    <xf numFmtId="14" fontId="0" fillId="5" borderId="11" xfId="0" applyNumberFormat="1" applyFill="1" applyBorder="1"/>
    <xf numFmtId="14" fontId="0" fillId="5" borderId="12" xfId="0" applyNumberFormat="1" applyFill="1" applyBorder="1"/>
    <xf numFmtId="14" fontId="0" fillId="5" borderId="12" xfId="0" applyNumberFormat="1" applyFill="1" applyBorder="1" applyAlignment="1">
      <alignment horizontal="center"/>
    </xf>
    <xf numFmtId="0" fontId="0" fillId="5" borderId="13" xfId="0" applyFill="1" applyBorder="1"/>
    <xf numFmtId="14" fontId="0" fillId="0" borderId="18" xfId="0" applyNumberFormat="1" applyBorder="1"/>
    <xf numFmtId="14" fontId="0" fillId="0" borderId="18" xfId="0" applyNumberFormat="1" applyBorder="1" applyAlignment="1">
      <alignment horizontal="center"/>
    </xf>
    <xf numFmtId="0" fontId="0" fillId="0" borderId="18" xfId="0" applyBorder="1"/>
    <xf numFmtId="14" fontId="0" fillId="6" borderId="1" xfId="0" applyNumberFormat="1" applyFill="1" applyBorder="1"/>
    <xf numFmtId="14" fontId="0" fillId="6" borderId="1" xfId="0" applyNumberFormat="1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0" xfId="0" applyAlignment="1">
      <alignment horizontal="center"/>
    </xf>
    <xf numFmtId="0" fontId="0" fillId="9" borderId="0" xfId="0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/>
    <xf numFmtId="14" fontId="5" fillId="0" borderId="0" xfId="0" applyNumberFormat="1" applyFont="1"/>
    <xf numFmtId="1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2" fontId="0" fillId="0" borderId="0" xfId="0" applyNumberFormat="1"/>
    <xf numFmtId="2" fontId="5" fillId="0" borderId="0" xfId="0" applyNumberFormat="1" applyFont="1" applyAlignment="1">
      <alignment horizontal="center" wrapText="1"/>
    </xf>
    <xf numFmtId="2" fontId="5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5" fillId="12" borderId="0" xfId="0" applyFont="1" applyFill="1" applyAlignment="1">
      <alignment horizontal="center"/>
    </xf>
    <xf numFmtId="14" fontId="5" fillId="0" borderId="20" xfId="0" applyNumberFormat="1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0" xfId="0" applyFont="1" applyBorder="1"/>
    <xf numFmtId="164" fontId="5" fillId="12" borderId="0" xfId="0" applyNumberFormat="1" applyFont="1" applyFill="1" applyAlignment="1">
      <alignment horizontal="center"/>
    </xf>
    <xf numFmtId="164" fontId="5" fillId="12" borderId="20" xfId="0" applyNumberFormat="1" applyFont="1" applyFill="1" applyBorder="1" applyAlignment="1">
      <alignment horizontal="center"/>
    </xf>
    <xf numFmtId="20" fontId="5" fillId="0" borderId="0" xfId="0" applyNumberFormat="1" applyFont="1" applyAlignment="1">
      <alignment horizontal="center"/>
    </xf>
    <xf numFmtId="164" fontId="5" fillId="0" borderId="0" xfId="0" applyNumberFormat="1" applyFont="1"/>
    <xf numFmtId="0" fontId="5" fillId="12" borderId="20" xfId="0" applyFont="1" applyFill="1" applyBorder="1" applyAlignment="1">
      <alignment horizontal="center"/>
    </xf>
    <xf numFmtId="0" fontId="5" fillId="0" borderId="20" xfId="0" applyFont="1" applyBorder="1" applyAlignment="1">
      <alignment horizontal="left"/>
    </xf>
    <xf numFmtId="164" fontId="5" fillId="0" borderId="0" xfId="0" applyNumberFormat="1" applyFont="1" applyAlignment="1">
      <alignment horizontal="center"/>
    </xf>
    <xf numFmtId="20" fontId="5" fillId="0" borderId="20" xfId="0" applyNumberFormat="1" applyFont="1" applyBorder="1" applyAlignment="1">
      <alignment horizontal="center"/>
    </xf>
    <xf numFmtId="2" fontId="5" fillId="0" borderId="20" xfId="0" applyNumberFormat="1" applyFont="1" applyBorder="1" applyAlignment="1">
      <alignment horizontal="center"/>
    </xf>
    <xf numFmtId="164" fontId="5" fillId="0" borderId="20" xfId="0" applyNumberFormat="1" applyFont="1" applyBorder="1" applyAlignment="1">
      <alignment horizontal="center"/>
    </xf>
    <xf numFmtId="164" fontId="5" fillId="13" borderId="0" xfId="0" applyNumberFormat="1" applyFont="1" applyFill="1" applyAlignment="1">
      <alignment horizontal="center"/>
    </xf>
    <xf numFmtId="164" fontId="5" fillId="13" borderId="20" xfId="0" applyNumberFormat="1" applyFont="1" applyFill="1" applyBorder="1" applyAlignment="1">
      <alignment horizontal="center"/>
    </xf>
    <xf numFmtId="164" fontId="5" fillId="0" borderId="20" xfId="0" applyNumberFormat="1" applyFont="1" applyBorder="1"/>
    <xf numFmtId="14" fontId="0" fillId="0" borderId="0" xfId="0" applyNumberFormat="1"/>
    <xf numFmtId="1" fontId="5" fillId="0" borderId="0" xfId="0" applyNumberFormat="1" applyFont="1" applyAlignment="1">
      <alignment horizontal="center"/>
    </xf>
    <xf numFmtId="164" fontId="5" fillId="14" borderId="0" xfId="0" applyNumberFormat="1" applyFont="1" applyFill="1" applyAlignment="1">
      <alignment horizontal="center"/>
    </xf>
    <xf numFmtId="1" fontId="5" fillId="0" borderId="20" xfId="0" applyNumberFormat="1" applyFont="1" applyBorder="1" applyAlignment="1">
      <alignment horizontal="center"/>
    </xf>
    <xf numFmtId="164" fontId="5" fillId="14" borderId="20" xfId="0" applyNumberFormat="1" applyFont="1" applyFill="1" applyBorder="1" applyAlignment="1">
      <alignment horizontal="center"/>
    </xf>
    <xf numFmtId="164" fontId="5" fillId="2" borderId="0" xfId="0" applyNumberFormat="1" applyFont="1" applyFill="1" applyAlignment="1">
      <alignment horizontal="center"/>
    </xf>
    <xf numFmtId="164" fontId="5" fillId="2" borderId="20" xfId="0" applyNumberFormat="1" applyFont="1" applyFill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164" fontId="6" fillId="0" borderId="20" xfId="0" applyNumberFormat="1" applyFont="1" applyBorder="1" applyAlignment="1">
      <alignment horizontal="center"/>
    </xf>
    <xf numFmtId="0" fontId="5" fillId="15" borderId="0" xfId="0" applyFont="1" applyFill="1" applyAlignment="1">
      <alignment horizontal="center"/>
    </xf>
    <xf numFmtId="0" fontId="5" fillId="15" borderId="20" xfId="0" applyFont="1" applyFill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64" fontId="7" fillId="0" borderId="20" xfId="0" applyNumberFormat="1" applyFont="1" applyBorder="1" applyAlignment="1">
      <alignment horizontal="center"/>
    </xf>
    <xf numFmtId="0" fontId="5" fillId="13" borderId="0" xfId="0" applyFont="1" applyFill="1" applyAlignment="1">
      <alignment horizontal="center"/>
    </xf>
    <xf numFmtId="0" fontId="5" fillId="13" borderId="20" xfId="0" applyFont="1" applyFill="1" applyBorder="1" applyAlignment="1">
      <alignment horizontal="center"/>
    </xf>
    <xf numFmtId="1" fontId="7" fillId="0" borderId="0" xfId="0" applyNumberFormat="1" applyFont="1" applyAlignment="1">
      <alignment horizontal="center"/>
    </xf>
    <xf numFmtId="0" fontId="0" fillId="16" borderId="0" xfId="0" applyFill="1" applyAlignment="1">
      <alignment horizontal="center"/>
    </xf>
    <xf numFmtId="0" fontId="8" fillId="16" borderId="0" xfId="0" applyFont="1" applyFill="1"/>
    <xf numFmtId="0" fontId="7" fillId="0" borderId="0" xfId="0" applyFont="1"/>
    <xf numFmtId="0" fontId="0" fillId="16" borderId="0" xfId="0" applyFill="1"/>
    <xf numFmtId="1" fontId="7" fillId="9" borderId="0" xfId="0" applyNumberFormat="1" applyFont="1" applyFill="1" applyAlignment="1">
      <alignment horizontal="center"/>
    </xf>
    <xf numFmtId="1" fontId="7" fillId="0" borderId="20" xfId="0" applyNumberFormat="1" applyFont="1" applyBorder="1" applyAlignment="1">
      <alignment horizontal="center"/>
    </xf>
    <xf numFmtId="164" fontId="7" fillId="16" borderId="0" xfId="0" applyNumberFormat="1" applyFont="1" applyFill="1" applyAlignment="1">
      <alignment horizontal="center"/>
    </xf>
    <xf numFmtId="164" fontId="7" fillId="16" borderId="20" xfId="0" applyNumberFormat="1" applyFont="1" applyFill="1" applyBorder="1" applyAlignment="1">
      <alignment horizontal="center"/>
    </xf>
    <xf numFmtId="14" fontId="5" fillId="0" borderId="21" xfId="0" applyNumberFormat="1" applyFont="1" applyBorder="1" applyAlignment="1">
      <alignment horizontal="center"/>
    </xf>
    <xf numFmtId="20" fontId="5" fillId="0" borderId="21" xfId="0" applyNumberFormat="1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5" fillId="0" borderId="21" xfId="0" applyNumberFormat="1" applyFont="1" applyBorder="1" applyAlignment="1">
      <alignment horizontal="center"/>
    </xf>
    <xf numFmtId="1" fontId="5" fillId="0" borderId="21" xfId="0" applyNumberFormat="1" applyFont="1" applyBorder="1" applyAlignment="1">
      <alignment horizontal="center"/>
    </xf>
    <xf numFmtId="0" fontId="9" fillId="10" borderId="0" xfId="0" applyFont="1" applyFill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7" fillId="9" borderId="0" xfId="0" applyFont="1" applyFill="1"/>
    <xf numFmtId="0" fontId="0" fillId="9" borderId="20" xfId="0" applyFill="1" applyBorder="1"/>
    <xf numFmtId="14" fontId="5" fillId="0" borderId="20" xfId="0" applyNumberFormat="1" applyFont="1" applyBorder="1"/>
    <xf numFmtId="14" fontId="5" fillId="2" borderId="0" xfId="0" applyNumberFormat="1" applyFont="1" applyFill="1" applyAlignment="1">
      <alignment horizontal="center"/>
    </xf>
    <xf numFmtId="1" fontId="5" fillId="2" borderId="0" xfId="0" applyNumberFormat="1" applyFont="1" applyFill="1" applyAlignment="1">
      <alignment horizontal="center"/>
    </xf>
    <xf numFmtId="0" fontId="5" fillId="2" borderId="0" xfId="0" applyFont="1" applyFill="1"/>
    <xf numFmtId="165" fontId="5" fillId="0" borderId="0" xfId="0" applyNumberFormat="1" applyFont="1" applyAlignment="1">
      <alignment horizontal="center"/>
    </xf>
    <xf numFmtId="165" fontId="5" fillId="0" borderId="20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/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4" fillId="0" borderId="22" xfId="0" applyFont="1" applyBorder="1" applyAlignment="1">
      <alignment horizontal="right" wrapText="1"/>
    </xf>
    <xf numFmtId="14" fontId="0" fillId="5" borderId="1" xfId="0" applyNumberFormat="1" applyFill="1" applyBorder="1"/>
    <xf numFmtId="166" fontId="0" fillId="5" borderId="1" xfId="0" applyNumberFormat="1" applyFill="1" applyBorder="1" applyAlignment="1">
      <alignment horizontal="right"/>
    </xf>
    <xf numFmtId="1" fontId="0" fillId="5" borderId="1" xfId="0" applyNumberFormat="1" applyFill="1" applyBorder="1" applyAlignment="1">
      <alignment horizontal="right"/>
    </xf>
    <xf numFmtId="2" fontId="0" fillId="5" borderId="1" xfId="0" applyNumberFormat="1" applyFill="1" applyBorder="1" applyAlignment="1">
      <alignment horizontal="right"/>
    </xf>
    <xf numFmtId="2" fontId="0" fillId="5" borderId="1" xfId="0" applyNumberFormat="1" applyFill="1" applyBorder="1"/>
    <xf numFmtId="0" fontId="4" fillId="5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right" wrapText="1"/>
    </xf>
    <xf numFmtId="0" fontId="4" fillId="5" borderId="1" xfId="0" applyFont="1" applyFill="1" applyBorder="1" applyAlignment="1">
      <alignment wrapText="1"/>
    </xf>
    <xf numFmtId="0" fontId="1" fillId="5" borderId="1" xfId="0" applyFont="1" applyFill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right" wrapText="1"/>
    </xf>
    <xf numFmtId="164" fontId="0" fillId="5" borderId="1" xfId="0" applyNumberFormat="1" applyFill="1" applyBorder="1" applyAlignment="1">
      <alignment horizontal="center"/>
    </xf>
    <xf numFmtId="0" fontId="10" fillId="5" borderId="1" xfId="0" applyFont="1" applyFill="1" applyBorder="1" applyAlignment="1">
      <alignment horizontal="right" wrapText="1"/>
    </xf>
    <xf numFmtId="0" fontId="10" fillId="5" borderId="1" xfId="0" applyFont="1" applyFill="1" applyBorder="1" applyAlignment="1">
      <alignment wrapText="1"/>
    </xf>
    <xf numFmtId="0" fontId="4" fillId="5" borderId="23" xfId="0" applyFont="1" applyFill="1" applyBorder="1" applyAlignment="1">
      <alignment horizontal="right" wrapText="1"/>
    </xf>
    <xf numFmtId="0" fontId="11" fillId="5" borderId="1" xfId="0" applyFont="1" applyFill="1" applyBorder="1" applyAlignment="1">
      <alignment horizontal="right" wrapText="1"/>
    </xf>
    <xf numFmtId="0" fontId="11" fillId="5" borderId="1" xfId="0" applyFont="1" applyFill="1" applyBorder="1" applyAlignment="1">
      <alignment wrapText="1"/>
    </xf>
    <xf numFmtId="0" fontId="10" fillId="0" borderId="1" xfId="0" applyFont="1" applyBorder="1" applyAlignment="1">
      <alignment wrapText="1"/>
    </xf>
    <xf numFmtId="0" fontId="4" fillId="0" borderId="23" xfId="0" applyFont="1" applyBorder="1" applyAlignment="1">
      <alignment horizontal="right" wrapText="1"/>
    </xf>
    <xf numFmtId="0" fontId="0" fillId="2" borderId="0" xfId="0" applyFill="1"/>
    <xf numFmtId="2" fontId="0" fillId="5" borderId="23" xfId="0" applyNumberFormat="1" applyFill="1" applyBorder="1"/>
    <xf numFmtId="14" fontId="0" fillId="4" borderId="1" xfId="0" applyNumberFormat="1" applyFill="1" applyBorder="1"/>
    <xf numFmtId="166" fontId="0" fillId="4" borderId="1" xfId="0" applyNumberFormat="1" applyFill="1" applyBorder="1" applyAlignment="1">
      <alignment horizontal="right"/>
    </xf>
    <xf numFmtId="1" fontId="0" fillId="4" borderId="1" xfId="0" applyNumberFormat="1" applyFill="1" applyBorder="1" applyAlignment="1">
      <alignment horizontal="right"/>
    </xf>
    <xf numFmtId="2" fontId="0" fillId="4" borderId="1" xfId="0" applyNumberFormat="1" applyFill="1" applyBorder="1" applyAlignment="1">
      <alignment horizontal="right"/>
    </xf>
    <xf numFmtId="2" fontId="0" fillId="4" borderId="1" xfId="0" applyNumberFormat="1" applyFill="1" applyBorder="1"/>
    <xf numFmtId="0" fontId="4" fillId="4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wrapText="1"/>
    </xf>
    <xf numFmtId="0" fontId="4" fillId="4" borderId="23" xfId="0" applyFont="1" applyFill="1" applyBorder="1" applyAlignment="1">
      <alignment horizontal="right" wrapText="1"/>
    </xf>
    <xf numFmtId="0" fontId="0" fillId="2" borderId="18" xfId="0" applyFill="1" applyBorder="1"/>
    <xf numFmtId="0" fontId="0" fillId="4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1" fillId="4" borderId="1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5" borderId="1" xfId="0" applyFill="1" applyBorder="1" applyAlignment="1">
      <alignment horizontal="left"/>
    </xf>
    <xf numFmtId="0" fontId="1" fillId="5" borderId="1" xfId="0" applyFont="1" applyFill="1" applyBorder="1" applyAlignment="1">
      <alignment horizontal="right"/>
    </xf>
    <xf numFmtId="0" fontId="0" fillId="4" borderId="1" xfId="0" applyFill="1" applyBorder="1" applyAlignment="1">
      <alignment horizontal="left"/>
    </xf>
    <xf numFmtId="2" fontId="0" fillId="5" borderId="0" xfId="0" applyNumberFormat="1" applyFill="1" applyAlignment="1">
      <alignment horizontal="right"/>
    </xf>
    <xf numFmtId="0" fontId="1" fillId="5" borderId="1" xfId="0" applyFont="1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2" xfId="0" applyBorder="1" applyAlignment="1">
      <alignment horizontal="right"/>
    </xf>
    <xf numFmtId="0" fontId="4" fillId="4" borderId="1" xfId="0" applyFont="1" applyFill="1" applyBorder="1" applyAlignment="1">
      <alignment wrapText="1"/>
    </xf>
    <xf numFmtId="166" fontId="0" fillId="4" borderId="1" xfId="0" applyNumberFormat="1" applyFill="1" applyBorder="1"/>
    <xf numFmtId="0" fontId="1" fillId="0" borderId="1" xfId="0" applyFont="1" applyBorder="1"/>
    <xf numFmtId="0" fontId="1" fillId="0" borderId="12" xfId="0" applyFont="1" applyBorder="1" applyAlignment="1">
      <alignment horizontal="right"/>
    </xf>
    <xf numFmtId="1" fontId="0" fillId="5" borderId="1" xfId="0" applyNumberFormat="1" applyFill="1" applyBorder="1"/>
    <xf numFmtId="166" fontId="0" fillId="5" borderId="1" xfId="0" applyNumberFormat="1" applyFill="1" applyBorder="1"/>
    <xf numFmtId="1" fontId="0" fillId="0" borderId="1" xfId="0" applyNumberFormat="1" applyBorder="1"/>
    <xf numFmtId="0" fontId="0" fillId="0" borderId="12" xfId="0" applyBorder="1"/>
    <xf numFmtId="0" fontId="1" fillId="0" borderId="12" xfId="0" applyFont="1" applyBorder="1"/>
    <xf numFmtId="0" fontId="0" fillId="5" borderId="0" xfId="0" applyFill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23" xfId="0" applyBorder="1"/>
    <xf numFmtId="0" fontId="1" fillId="0" borderId="23" xfId="0" applyFont="1" applyBorder="1"/>
    <xf numFmtId="164" fontId="0" fillId="5" borderId="1" xfId="0" applyNumberFormat="1" applyFill="1" applyBorder="1" applyAlignment="1">
      <alignment horizontal="right"/>
    </xf>
    <xf numFmtId="0" fontId="0" fillId="5" borderId="23" xfId="0" applyFill="1" applyBorder="1" applyAlignment="1">
      <alignment horizontal="right"/>
    </xf>
    <xf numFmtId="0" fontId="1" fillId="5" borderId="1" xfId="0" applyFont="1" applyFill="1" applyBorder="1" applyAlignment="1">
      <alignment horizontal="left"/>
    </xf>
    <xf numFmtId="0" fontId="0" fillId="17" borderId="0" xfId="0" applyFill="1"/>
    <xf numFmtId="0" fontId="0" fillId="17" borderId="0" xfId="0" applyFill="1" applyAlignment="1">
      <alignment horizontal="left"/>
    </xf>
    <xf numFmtId="0" fontId="4" fillId="4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center" wrapText="1"/>
    </xf>
    <xf numFmtId="166" fontId="0" fillId="4" borderId="1" xfId="0" applyNumberFormat="1" applyFill="1" applyBorder="1" applyAlignment="1">
      <alignment horizontal="right" wrapText="1"/>
    </xf>
    <xf numFmtId="166" fontId="0" fillId="4" borderId="1" xfId="0" applyNumberFormat="1" applyFill="1" applyBorder="1" applyAlignment="1">
      <alignment horizontal="left" wrapText="1"/>
    </xf>
    <xf numFmtId="0" fontId="4" fillId="5" borderId="1" xfId="0" applyFont="1" applyFill="1" applyBorder="1" applyAlignment="1">
      <alignment horizontal="right"/>
    </xf>
    <xf numFmtId="0" fontId="12" fillId="0" borderId="0" xfId="0" applyFont="1"/>
    <xf numFmtId="14" fontId="4" fillId="5" borderId="1" xfId="0" applyNumberFormat="1" applyFont="1" applyFill="1" applyBorder="1"/>
    <xf numFmtId="0" fontId="4" fillId="5" borderId="1" xfId="0" applyFont="1" applyFill="1" applyBorder="1"/>
    <xf numFmtId="166" fontId="4" fillId="5" borderId="1" xfId="0" applyNumberFormat="1" applyFont="1" applyFill="1" applyBorder="1" applyAlignment="1">
      <alignment horizontal="right"/>
    </xf>
    <xf numFmtId="1" fontId="4" fillId="5" borderId="1" xfId="0" applyNumberFormat="1" applyFont="1" applyFill="1" applyBorder="1" applyAlignment="1">
      <alignment horizontal="right"/>
    </xf>
    <xf numFmtId="2" fontId="4" fillId="5" borderId="1" xfId="0" applyNumberFormat="1" applyFont="1" applyFill="1" applyBorder="1" applyAlignment="1">
      <alignment horizontal="right"/>
    </xf>
    <xf numFmtId="2" fontId="4" fillId="5" borderId="1" xfId="0" applyNumberFormat="1" applyFont="1" applyFill="1" applyBorder="1"/>
    <xf numFmtId="1" fontId="0" fillId="5" borderId="1" xfId="0" applyNumberFormat="1" applyFill="1" applyBorder="1" applyAlignment="1">
      <alignment horizontal="left"/>
    </xf>
    <xf numFmtId="1" fontId="0" fillId="5" borderId="1" xfId="0" applyNumberFormat="1" applyFill="1" applyBorder="1" applyAlignment="1">
      <alignment horizontal="right" wrapText="1"/>
    </xf>
    <xf numFmtId="1" fontId="0" fillId="5" borderId="1" xfId="0" applyNumberFormat="1" applyFill="1" applyBorder="1" applyAlignment="1">
      <alignment horizontal="left" wrapText="1"/>
    </xf>
    <xf numFmtId="0" fontId="0" fillId="0" borderId="1" xfId="0" applyBorder="1" applyAlignment="1">
      <alignment horizontal="left"/>
    </xf>
    <xf numFmtId="0" fontId="13" fillId="5" borderId="1" xfId="0" applyFont="1" applyFill="1" applyBorder="1" applyAlignment="1">
      <alignment horizontal="right"/>
    </xf>
    <xf numFmtId="0" fontId="13" fillId="0" borderId="1" xfId="0" applyFont="1" applyBorder="1" applyAlignment="1">
      <alignment horizontal="right"/>
    </xf>
    <xf numFmtId="2" fontId="0" fillId="2" borderId="1" xfId="0" applyNumberFormat="1" applyFill="1" applyBorder="1" applyAlignment="1">
      <alignment horizontal="right"/>
    </xf>
    <xf numFmtId="0" fontId="1" fillId="5" borderId="0" xfId="0" applyFont="1" applyFill="1"/>
    <xf numFmtId="1" fontId="4" fillId="4" borderId="1" xfId="0" applyNumberFormat="1" applyFont="1" applyFill="1" applyBorder="1" applyAlignment="1">
      <alignment horizontal="right"/>
    </xf>
    <xf numFmtId="1" fontId="0" fillId="2" borderId="1" xfId="0" applyNumberFormat="1" applyFill="1" applyBorder="1" applyAlignment="1">
      <alignment horizontal="right"/>
    </xf>
    <xf numFmtId="2" fontId="0" fillId="2" borderId="1" xfId="0" applyNumberFormat="1" applyFill="1" applyBorder="1"/>
    <xf numFmtId="1" fontId="4" fillId="5" borderId="1" xfId="0" applyNumberFormat="1" applyFont="1" applyFill="1" applyBorder="1"/>
    <xf numFmtId="166" fontId="0" fillId="5" borderId="1" xfId="0" applyNumberFormat="1" applyFill="1" applyBorder="1" applyAlignment="1">
      <alignment horizontal="center"/>
    </xf>
    <xf numFmtId="2" fontId="0" fillId="18" borderId="1" xfId="0" applyNumberFormat="1" applyFill="1" applyBorder="1" applyAlignment="1">
      <alignment horizontal="right"/>
    </xf>
    <xf numFmtId="166" fontId="0" fillId="5" borderId="1" xfId="0" quotePrefix="1" applyNumberFormat="1" applyFill="1" applyBorder="1" applyAlignment="1">
      <alignment horizontal="right"/>
    </xf>
    <xf numFmtId="166" fontId="0" fillId="0" borderId="1" xfId="0" quotePrefix="1" applyNumberFormat="1" applyBorder="1" applyAlignment="1">
      <alignment horizontal="right"/>
    </xf>
    <xf numFmtId="0" fontId="1" fillId="4" borderId="1" xfId="0" applyFont="1" applyFill="1" applyBorder="1"/>
    <xf numFmtId="1" fontId="7" fillId="17" borderId="0" xfId="0" applyNumberFormat="1" applyFont="1" applyFill="1" applyAlignment="1">
      <alignment horizontal="center"/>
    </xf>
    <xf numFmtId="0" fontId="5" fillId="17" borderId="0" xfId="0" applyFont="1" applyFill="1"/>
    <xf numFmtId="0" fontId="0" fillId="9" borderId="19" xfId="0" applyFill="1" applyBorder="1" applyAlignment="1">
      <alignment horizontal="center" vertical="center" textRotation="90"/>
    </xf>
    <xf numFmtId="0" fontId="0" fillId="10" borderId="19" xfId="0" applyFill="1" applyBorder="1" applyAlignment="1">
      <alignment horizontal="center" vertical="center" textRotation="90"/>
    </xf>
    <xf numFmtId="0" fontId="0" fillId="11" borderId="0" xfId="0" applyFill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44AA0-45AE-4B7C-8F4D-C975D4C35981}">
  <dimension ref="A1:K176"/>
  <sheetViews>
    <sheetView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cols>
    <col min="2" max="3" width="14.42578125" customWidth="1"/>
    <col min="4" max="4" width="14.42578125" style="76" customWidth="1"/>
    <col min="5" max="5" width="29" customWidth="1"/>
    <col min="6" max="7" width="16.7109375" customWidth="1"/>
    <col min="8" max="8" width="29" customWidth="1"/>
    <col min="9" max="9" width="27.28515625" customWidth="1"/>
    <col min="10" max="10" width="16.7109375" customWidth="1"/>
    <col min="11" max="11" width="59.28515625" customWidth="1"/>
  </cols>
  <sheetData>
    <row r="1" spans="1:11" ht="28.5" x14ac:dyDescent="0.45">
      <c r="B1" s="1" t="s">
        <v>0</v>
      </c>
      <c r="C1" s="1"/>
      <c r="D1" s="2"/>
    </row>
    <row r="2" spans="1:11" x14ac:dyDescent="0.25">
      <c r="B2" s="3" t="s">
        <v>1</v>
      </c>
      <c r="C2" s="3" t="s">
        <v>2</v>
      </c>
      <c r="D2" s="3" t="s">
        <v>3</v>
      </c>
      <c r="E2" s="4" t="s">
        <v>4</v>
      </c>
      <c r="F2" s="3" t="s">
        <v>5</v>
      </c>
      <c r="G2" s="3" t="s">
        <v>6</v>
      </c>
      <c r="H2" s="4" t="s">
        <v>7</v>
      </c>
      <c r="I2" s="4" t="s">
        <v>8</v>
      </c>
      <c r="J2" s="3" t="s">
        <v>9</v>
      </c>
      <c r="K2" s="5" t="s">
        <v>10</v>
      </c>
    </row>
    <row r="3" spans="1:11" ht="24" customHeight="1" x14ac:dyDescent="0.25">
      <c r="A3" s="255" t="s">
        <v>57</v>
      </c>
      <c r="B3" s="6">
        <v>38019</v>
      </c>
      <c r="C3" s="7"/>
      <c r="D3" s="5">
        <v>7</v>
      </c>
      <c r="E3" s="8"/>
      <c r="F3" s="8"/>
      <c r="G3" s="8"/>
      <c r="H3" s="7"/>
      <c r="I3" s="7"/>
      <c r="J3" s="7"/>
      <c r="K3" s="7"/>
    </row>
    <row r="4" spans="1:11" ht="24" customHeight="1" x14ac:dyDescent="0.25">
      <c r="A4" s="255"/>
      <c r="B4" s="6">
        <v>38032</v>
      </c>
      <c r="C4" s="7"/>
      <c r="D4" s="5">
        <v>7</v>
      </c>
      <c r="E4" s="8"/>
      <c r="F4" s="8"/>
      <c r="G4" s="8"/>
      <c r="H4" s="7"/>
      <c r="I4" s="7"/>
      <c r="J4" s="7"/>
      <c r="K4" s="7"/>
    </row>
    <row r="5" spans="1:11" ht="24" customHeight="1" x14ac:dyDescent="0.25">
      <c r="A5" s="255"/>
      <c r="B5" s="6">
        <v>38047</v>
      </c>
      <c r="C5" s="7"/>
      <c r="D5" s="5">
        <v>7</v>
      </c>
      <c r="E5" s="8"/>
      <c r="F5" s="8"/>
      <c r="G5" s="8"/>
      <c r="H5" s="7"/>
      <c r="I5" s="7"/>
      <c r="J5" s="7"/>
      <c r="K5" s="7"/>
    </row>
    <row r="6" spans="1:11" ht="24" customHeight="1" x14ac:dyDescent="0.25">
      <c r="A6" s="255"/>
      <c r="B6" s="6">
        <v>38061</v>
      </c>
      <c r="C6" s="7"/>
      <c r="D6" s="5">
        <v>7</v>
      </c>
      <c r="E6" s="8"/>
      <c r="F6" s="8"/>
      <c r="G6" s="8"/>
      <c r="H6" s="7"/>
      <c r="I6" s="7"/>
      <c r="J6" s="7"/>
      <c r="K6" s="7"/>
    </row>
    <row r="7" spans="1:11" ht="24" customHeight="1" x14ac:dyDescent="0.25">
      <c r="A7" s="255"/>
      <c r="B7" s="6">
        <v>38075</v>
      </c>
      <c r="C7" s="7"/>
      <c r="D7" s="5">
        <v>7</v>
      </c>
      <c r="E7" s="8"/>
      <c r="F7" s="8"/>
      <c r="G7" s="8"/>
      <c r="H7" s="7"/>
      <c r="I7" s="7"/>
      <c r="J7" s="7"/>
      <c r="K7" s="7"/>
    </row>
    <row r="8" spans="1:11" ht="24" customHeight="1" x14ac:dyDescent="0.25">
      <c r="A8" s="255"/>
      <c r="B8" s="6">
        <v>38090</v>
      </c>
      <c r="C8" s="7"/>
      <c r="D8" s="5">
        <v>7</v>
      </c>
      <c r="E8" s="8"/>
      <c r="F8" s="8"/>
      <c r="G8" s="8"/>
      <c r="H8" s="7"/>
      <c r="I8" s="7"/>
      <c r="J8" s="7"/>
      <c r="K8" s="7"/>
    </row>
    <row r="9" spans="1:11" ht="24" customHeight="1" x14ac:dyDescent="0.25">
      <c r="A9" s="255"/>
      <c r="B9" s="6">
        <v>38117</v>
      </c>
      <c r="C9" s="7"/>
      <c r="D9" s="5">
        <v>7</v>
      </c>
      <c r="E9" s="8"/>
      <c r="F9" s="8"/>
      <c r="G9" s="8"/>
      <c r="H9" s="7"/>
      <c r="I9" s="7"/>
      <c r="J9" s="7"/>
      <c r="K9" s="7"/>
    </row>
    <row r="10" spans="1:11" ht="24" customHeight="1" x14ac:dyDescent="0.25">
      <c r="A10" s="255"/>
      <c r="B10" s="6">
        <v>38129</v>
      </c>
      <c r="C10" s="7"/>
      <c r="D10" s="5">
        <v>7</v>
      </c>
      <c r="E10" s="8"/>
      <c r="F10" s="8"/>
      <c r="G10" s="8"/>
      <c r="H10" s="7"/>
      <c r="I10" s="7"/>
      <c r="J10" s="7"/>
      <c r="K10" s="7"/>
    </row>
    <row r="11" spans="1:11" ht="24" customHeight="1" x14ac:dyDescent="0.25">
      <c r="A11" s="255"/>
      <c r="B11" s="6">
        <v>38166</v>
      </c>
      <c r="C11" s="7"/>
      <c r="D11" s="5">
        <v>7</v>
      </c>
      <c r="E11" s="8"/>
      <c r="F11" s="8"/>
      <c r="G11" s="8"/>
      <c r="H11" s="7"/>
      <c r="I11" s="7"/>
      <c r="J11" s="7"/>
      <c r="K11" s="7"/>
    </row>
    <row r="12" spans="1:11" ht="24" customHeight="1" x14ac:dyDescent="0.25">
      <c r="A12" s="255"/>
      <c r="B12" s="6">
        <v>38187</v>
      </c>
      <c r="C12" s="7"/>
      <c r="D12" s="5">
        <v>7</v>
      </c>
      <c r="E12" s="8"/>
      <c r="F12" s="8"/>
      <c r="G12" s="8"/>
      <c r="H12" s="7"/>
      <c r="I12" s="7"/>
      <c r="J12" s="7"/>
      <c r="K12" s="7"/>
    </row>
    <row r="13" spans="1:11" ht="24" customHeight="1" x14ac:dyDescent="0.25">
      <c r="A13" s="255"/>
      <c r="B13" s="6">
        <v>38201</v>
      </c>
      <c r="C13" s="7"/>
      <c r="D13" s="5">
        <v>7</v>
      </c>
      <c r="E13" s="8"/>
      <c r="F13" s="8"/>
      <c r="G13" s="8"/>
      <c r="H13" s="7"/>
      <c r="I13" s="7"/>
      <c r="J13" s="7"/>
      <c r="K13" s="7"/>
    </row>
    <row r="14" spans="1:11" ht="24" customHeight="1" x14ac:dyDescent="0.25">
      <c r="A14" s="255"/>
      <c r="B14" s="6">
        <v>38216</v>
      </c>
      <c r="C14" s="7"/>
      <c r="D14" s="5">
        <v>7</v>
      </c>
      <c r="E14" s="8"/>
      <c r="F14" s="8"/>
      <c r="G14" s="8"/>
      <c r="H14" s="7"/>
      <c r="I14" s="7"/>
      <c r="J14" s="7"/>
      <c r="K14" s="7"/>
    </row>
    <row r="15" spans="1:11" ht="24" customHeight="1" x14ac:dyDescent="0.25">
      <c r="A15" s="255"/>
      <c r="B15" s="6">
        <v>38229</v>
      </c>
      <c r="C15" s="7"/>
      <c r="D15" s="5">
        <v>7</v>
      </c>
      <c r="E15" s="8"/>
      <c r="F15" s="8"/>
      <c r="G15" s="8"/>
      <c r="H15" s="7"/>
      <c r="I15" s="7"/>
      <c r="J15" s="7"/>
      <c r="K15" s="7"/>
    </row>
    <row r="16" spans="1:11" ht="24" customHeight="1" x14ac:dyDescent="0.25">
      <c r="A16" s="255"/>
      <c r="B16" s="6">
        <v>38243</v>
      </c>
      <c r="C16" s="7"/>
      <c r="D16" s="5">
        <v>7</v>
      </c>
      <c r="E16" s="8"/>
      <c r="F16" s="8"/>
      <c r="G16" s="8"/>
      <c r="H16" s="7"/>
      <c r="I16" s="7"/>
      <c r="J16" s="7"/>
      <c r="K16" s="7"/>
    </row>
    <row r="17" spans="1:11" ht="24" customHeight="1" x14ac:dyDescent="0.25">
      <c r="A17" s="255"/>
      <c r="B17" s="6">
        <v>38257</v>
      </c>
      <c r="C17" s="7"/>
      <c r="D17" s="5">
        <v>7</v>
      </c>
      <c r="E17" s="8"/>
      <c r="F17" s="8"/>
      <c r="G17" s="8"/>
      <c r="H17" s="7"/>
      <c r="I17" s="7"/>
      <c r="J17" s="7"/>
      <c r="K17" s="7"/>
    </row>
    <row r="18" spans="1:11" ht="24" customHeight="1" x14ac:dyDescent="0.25">
      <c r="A18" s="255"/>
      <c r="B18" s="6">
        <v>38271</v>
      </c>
      <c r="C18" s="7"/>
      <c r="D18" s="5">
        <v>7</v>
      </c>
      <c r="E18" s="8"/>
      <c r="F18" s="8"/>
      <c r="G18" s="8"/>
      <c r="H18" s="7"/>
      <c r="I18" s="7"/>
      <c r="J18" s="7"/>
      <c r="K18" s="7"/>
    </row>
    <row r="19" spans="1:11" ht="24" customHeight="1" x14ac:dyDescent="0.25">
      <c r="A19" s="255"/>
      <c r="B19" s="6">
        <v>38285</v>
      </c>
      <c r="C19" s="7"/>
      <c r="D19" s="5">
        <v>7</v>
      </c>
      <c r="E19" s="8"/>
      <c r="F19" s="8"/>
      <c r="G19" s="8"/>
      <c r="H19" s="7"/>
      <c r="I19" s="7"/>
      <c r="J19" s="7"/>
      <c r="K19" s="7"/>
    </row>
    <row r="20" spans="1:11" ht="24" customHeight="1" x14ac:dyDescent="0.25">
      <c r="A20" s="255"/>
      <c r="B20" s="6">
        <v>38299</v>
      </c>
      <c r="C20" s="7"/>
      <c r="D20" s="5">
        <v>7</v>
      </c>
      <c r="E20" s="8"/>
      <c r="F20" s="8"/>
      <c r="G20" s="8"/>
      <c r="H20" s="7"/>
      <c r="I20" s="7"/>
      <c r="J20" s="7"/>
      <c r="K20" s="7"/>
    </row>
    <row r="21" spans="1:11" ht="24" customHeight="1" x14ac:dyDescent="0.25">
      <c r="A21" s="255"/>
      <c r="B21" s="6">
        <v>38362</v>
      </c>
      <c r="C21" s="7"/>
      <c r="D21" s="5">
        <v>7</v>
      </c>
      <c r="E21" s="8"/>
      <c r="F21" s="8"/>
      <c r="G21" s="8"/>
      <c r="H21" s="7"/>
      <c r="I21" s="7"/>
      <c r="J21" s="7"/>
      <c r="K21" s="7"/>
    </row>
    <row r="22" spans="1:11" ht="24" customHeight="1" x14ac:dyDescent="0.25">
      <c r="A22" s="255"/>
      <c r="B22" s="6">
        <v>38376</v>
      </c>
      <c r="C22" s="7"/>
      <c r="D22" s="5">
        <v>7</v>
      </c>
      <c r="E22" s="8"/>
      <c r="F22" s="8"/>
      <c r="G22" s="8"/>
      <c r="H22" s="7"/>
      <c r="I22" s="7"/>
      <c r="J22" s="7"/>
      <c r="K22" s="7"/>
    </row>
    <row r="23" spans="1:11" ht="24" customHeight="1" x14ac:dyDescent="0.25">
      <c r="A23" s="255"/>
      <c r="B23" s="6">
        <v>38391</v>
      </c>
      <c r="C23" s="7"/>
      <c r="D23" s="5">
        <v>7</v>
      </c>
      <c r="E23" s="9"/>
      <c r="F23" s="9"/>
      <c r="G23" s="9"/>
      <c r="H23" s="7"/>
      <c r="I23" s="7"/>
      <c r="J23" s="7"/>
      <c r="K23" s="7"/>
    </row>
    <row r="24" spans="1:11" ht="24" customHeight="1" x14ac:dyDescent="0.25">
      <c r="A24" s="255"/>
      <c r="B24" s="6">
        <v>38404</v>
      </c>
      <c r="C24" s="7"/>
      <c r="D24" s="5">
        <v>7</v>
      </c>
      <c r="E24" s="9"/>
      <c r="F24" s="9"/>
      <c r="G24" s="9"/>
      <c r="H24" s="7"/>
      <c r="I24" s="7"/>
      <c r="J24" s="7"/>
      <c r="K24" s="7"/>
    </row>
    <row r="25" spans="1:11" ht="24" customHeight="1" x14ac:dyDescent="0.25">
      <c r="A25" s="255"/>
      <c r="B25" s="6">
        <v>38418</v>
      </c>
      <c r="C25" s="7"/>
      <c r="D25" s="5">
        <v>7</v>
      </c>
      <c r="E25" s="9"/>
      <c r="F25" s="9"/>
      <c r="G25" s="9"/>
      <c r="H25" s="7"/>
      <c r="I25" s="7"/>
      <c r="J25" s="7"/>
      <c r="K25" s="7"/>
    </row>
    <row r="26" spans="1:11" ht="24" customHeight="1" x14ac:dyDescent="0.25">
      <c r="A26" s="255"/>
      <c r="B26" s="6">
        <v>38434</v>
      </c>
      <c r="C26" s="7"/>
      <c r="D26" s="5">
        <v>7</v>
      </c>
      <c r="E26" s="9"/>
      <c r="F26" s="9"/>
      <c r="G26" s="9"/>
      <c r="H26" s="7"/>
      <c r="I26" s="7"/>
      <c r="J26" s="7"/>
      <c r="K26" s="7"/>
    </row>
    <row r="27" spans="1:11" ht="24" customHeight="1" x14ac:dyDescent="0.25">
      <c r="A27" s="255"/>
      <c r="B27" s="6">
        <v>38447</v>
      </c>
      <c r="C27" s="7"/>
      <c r="D27" s="5">
        <v>7</v>
      </c>
      <c r="E27" s="9"/>
      <c r="F27" s="9"/>
      <c r="G27" s="9"/>
      <c r="H27" s="7"/>
      <c r="I27" s="7"/>
      <c r="J27" s="7"/>
      <c r="K27" s="7"/>
    </row>
    <row r="28" spans="1:11" ht="24" customHeight="1" x14ac:dyDescent="0.25">
      <c r="B28" s="10" t="s">
        <v>11</v>
      </c>
      <c r="C28" s="11"/>
      <c r="D28" s="12"/>
      <c r="E28" s="13"/>
      <c r="F28" s="13"/>
      <c r="G28" s="13"/>
      <c r="H28" s="11"/>
      <c r="I28" s="11"/>
      <c r="J28" s="11"/>
      <c r="K28" s="11"/>
    </row>
    <row r="29" spans="1:11" ht="24" customHeight="1" x14ac:dyDescent="0.25">
      <c r="A29" s="256" t="s">
        <v>58</v>
      </c>
      <c r="B29" s="8">
        <v>38774</v>
      </c>
      <c r="C29" s="8"/>
      <c r="D29" s="5">
        <v>7</v>
      </c>
      <c r="E29" s="9"/>
      <c r="F29" s="9"/>
      <c r="G29" s="9"/>
      <c r="H29" s="7"/>
      <c r="I29" s="7"/>
      <c r="J29" s="7"/>
      <c r="K29" s="7"/>
    </row>
    <row r="30" spans="1:11" ht="24" customHeight="1" x14ac:dyDescent="0.25">
      <c r="A30" s="256"/>
      <c r="B30" s="8">
        <v>38992</v>
      </c>
      <c r="C30" s="8"/>
      <c r="D30" s="5">
        <v>7</v>
      </c>
      <c r="E30" s="9"/>
      <c r="F30" s="9"/>
      <c r="G30" s="9"/>
      <c r="H30" s="7"/>
      <c r="I30" s="7"/>
      <c r="J30" s="7"/>
      <c r="K30" s="7"/>
    </row>
    <row r="31" spans="1:11" ht="24" customHeight="1" x14ac:dyDescent="0.25">
      <c r="A31" s="256"/>
      <c r="B31" s="8">
        <v>39006</v>
      </c>
      <c r="C31" s="8"/>
      <c r="D31" s="5">
        <v>7</v>
      </c>
      <c r="E31" s="9"/>
      <c r="F31" s="9"/>
      <c r="G31" s="9"/>
      <c r="H31" s="7"/>
      <c r="I31" s="7"/>
      <c r="J31" s="7"/>
      <c r="K31" s="7"/>
    </row>
    <row r="32" spans="1:11" ht="24" customHeight="1" x14ac:dyDescent="0.25">
      <c r="A32" s="256"/>
      <c r="B32" s="8">
        <v>39041</v>
      </c>
      <c r="C32" s="8"/>
      <c r="D32" s="5">
        <v>7</v>
      </c>
      <c r="E32" s="9"/>
      <c r="F32" s="9"/>
      <c r="G32" s="9"/>
      <c r="H32" s="7"/>
      <c r="I32" s="7"/>
      <c r="J32" s="7"/>
      <c r="K32" s="7"/>
    </row>
    <row r="33" spans="1:11" ht="24" customHeight="1" x14ac:dyDescent="0.25">
      <c r="A33" s="256"/>
      <c r="B33" s="8">
        <v>39072</v>
      </c>
      <c r="C33" s="8"/>
      <c r="D33" s="5">
        <v>7</v>
      </c>
      <c r="E33" s="9"/>
      <c r="F33" s="9"/>
      <c r="G33" s="9"/>
      <c r="H33" s="7"/>
      <c r="I33" s="7"/>
      <c r="J33" s="7"/>
      <c r="K33" s="7"/>
    </row>
    <row r="34" spans="1:11" ht="24" customHeight="1" x14ac:dyDescent="0.25">
      <c r="A34" s="256"/>
      <c r="B34" s="8">
        <v>39176</v>
      </c>
      <c r="C34" s="8"/>
      <c r="D34" s="5">
        <v>7</v>
      </c>
      <c r="E34" s="9"/>
      <c r="F34" s="9"/>
      <c r="G34" s="9"/>
      <c r="H34" s="7"/>
      <c r="I34" s="7"/>
      <c r="J34" s="7"/>
      <c r="K34" s="7"/>
    </row>
    <row r="35" spans="1:11" ht="24" customHeight="1" x14ac:dyDescent="0.25">
      <c r="A35" s="256"/>
      <c r="B35" s="8">
        <v>39212</v>
      </c>
      <c r="C35" s="8"/>
      <c r="D35" s="5">
        <v>7</v>
      </c>
      <c r="E35" s="9"/>
      <c r="F35" s="9"/>
      <c r="G35" s="9"/>
      <c r="H35" s="7"/>
      <c r="I35" s="7"/>
      <c r="J35" s="7"/>
      <c r="K35" s="7"/>
    </row>
    <row r="36" spans="1:11" ht="24" customHeight="1" x14ac:dyDescent="0.25">
      <c r="A36" s="256"/>
      <c r="B36" s="8">
        <v>39255</v>
      </c>
      <c r="C36" s="14">
        <v>0.41319444444444442</v>
      </c>
      <c r="D36" s="5">
        <v>7</v>
      </c>
      <c r="E36" s="9"/>
      <c r="F36" s="9"/>
      <c r="G36" s="9"/>
      <c r="H36" s="7"/>
      <c r="I36" s="7"/>
      <c r="J36" s="7"/>
      <c r="K36" s="7"/>
    </row>
    <row r="37" spans="1:11" ht="24" customHeight="1" x14ac:dyDescent="0.25">
      <c r="A37" s="256"/>
      <c r="B37" s="8">
        <v>39420</v>
      </c>
      <c r="C37" s="14">
        <v>0.16805555555555554</v>
      </c>
      <c r="D37" s="5">
        <v>7</v>
      </c>
      <c r="E37" s="9">
        <v>20071214</v>
      </c>
      <c r="F37" s="9"/>
      <c r="G37" s="9"/>
      <c r="H37" s="7">
        <v>20071217</v>
      </c>
      <c r="I37" s="7">
        <v>20071128</v>
      </c>
      <c r="J37" s="7"/>
      <c r="K37" s="7"/>
    </row>
    <row r="38" spans="1:11" ht="24" customHeight="1" x14ac:dyDescent="0.25">
      <c r="A38" s="256"/>
      <c r="B38" s="8">
        <v>39427</v>
      </c>
      <c r="C38" s="14">
        <v>0.3972222222222222</v>
      </c>
      <c r="D38" s="5">
        <v>7</v>
      </c>
      <c r="E38" s="9">
        <v>20071214</v>
      </c>
      <c r="F38" s="9"/>
      <c r="G38" s="9"/>
      <c r="H38" s="7">
        <v>20071217</v>
      </c>
      <c r="I38" s="7">
        <v>20080122</v>
      </c>
      <c r="J38" s="7"/>
      <c r="K38" s="7"/>
    </row>
    <row r="39" spans="1:11" ht="24" customHeight="1" x14ac:dyDescent="0.25">
      <c r="A39" s="256"/>
      <c r="B39" s="8">
        <v>39434</v>
      </c>
      <c r="C39" s="14">
        <v>0.44305555555555554</v>
      </c>
      <c r="D39" s="5">
        <v>7</v>
      </c>
      <c r="E39" s="9"/>
      <c r="F39" s="9">
        <v>20080118</v>
      </c>
      <c r="G39" s="9">
        <v>20080118</v>
      </c>
      <c r="H39" s="7"/>
      <c r="I39" s="7">
        <v>20080122</v>
      </c>
      <c r="J39" s="7"/>
      <c r="K39" s="7"/>
    </row>
    <row r="40" spans="1:11" ht="24" customHeight="1" x14ac:dyDescent="0.25">
      <c r="A40" s="256"/>
      <c r="B40" s="8">
        <v>39442</v>
      </c>
      <c r="C40" s="14">
        <v>0.13541666666666666</v>
      </c>
      <c r="D40" s="5">
        <v>7</v>
      </c>
      <c r="E40" s="9"/>
      <c r="F40" s="9">
        <v>20080118</v>
      </c>
      <c r="G40" s="9">
        <v>20080118</v>
      </c>
      <c r="H40" s="7">
        <v>20080125</v>
      </c>
      <c r="I40" s="7">
        <v>20080122</v>
      </c>
      <c r="J40" s="7"/>
      <c r="K40" s="7"/>
    </row>
    <row r="41" spans="1:11" ht="24" customHeight="1" x14ac:dyDescent="0.25">
      <c r="A41" s="256"/>
      <c r="B41" s="8">
        <v>39449</v>
      </c>
      <c r="C41" s="14">
        <v>0.15138888888888888</v>
      </c>
      <c r="D41" s="5">
        <v>7</v>
      </c>
      <c r="E41" s="9"/>
      <c r="F41" s="9">
        <v>20080118</v>
      </c>
      <c r="G41" s="9">
        <v>20080118</v>
      </c>
      <c r="H41" s="7">
        <v>20080125</v>
      </c>
      <c r="I41" s="7">
        <v>20080122</v>
      </c>
      <c r="J41" s="7"/>
      <c r="K41" s="7" t="s">
        <v>12</v>
      </c>
    </row>
    <row r="42" spans="1:11" ht="24" customHeight="1" x14ac:dyDescent="0.25">
      <c r="A42" s="256"/>
      <c r="B42" s="8">
        <v>39458</v>
      </c>
      <c r="C42" s="14">
        <v>0.44166666666666665</v>
      </c>
      <c r="D42" s="5">
        <v>7</v>
      </c>
      <c r="E42" s="9"/>
      <c r="F42" s="9"/>
      <c r="G42" s="9"/>
      <c r="H42" s="7">
        <v>20080125</v>
      </c>
      <c r="I42" s="7"/>
      <c r="J42" s="7"/>
      <c r="K42" s="7" t="s">
        <v>13</v>
      </c>
    </row>
    <row r="43" spans="1:11" ht="24" customHeight="1" x14ac:dyDescent="0.25">
      <c r="A43" s="256"/>
      <c r="B43" s="8">
        <v>39470</v>
      </c>
      <c r="C43" s="14">
        <v>0.54097222222222219</v>
      </c>
      <c r="D43" s="5">
        <v>7</v>
      </c>
      <c r="E43" s="9"/>
      <c r="F43" s="9">
        <v>20080207</v>
      </c>
      <c r="G43" s="9">
        <v>20080125</v>
      </c>
      <c r="H43" s="7">
        <v>20080125</v>
      </c>
      <c r="I43" s="7">
        <v>20080208</v>
      </c>
      <c r="J43" s="7"/>
      <c r="K43" s="7" t="s">
        <v>14</v>
      </c>
    </row>
    <row r="44" spans="1:11" ht="24" customHeight="1" x14ac:dyDescent="0.25">
      <c r="A44" s="256"/>
      <c r="B44" s="8">
        <v>39483</v>
      </c>
      <c r="C44" s="14">
        <v>0.58263888888888882</v>
      </c>
      <c r="D44" s="5">
        <v>7</v>
      </c>
      <c r="E44" s="9"/>
      <c r="F44" s="9">
        <v>20080207</v>
      </c>
      <c r="G44" s="9">
        <v>20080123</v>
      </c>
      <c r="H44" s="7">
        <v>20080211</v>
      </c>
      <c r="I44" s="7">
        <v>20080208</v>
      </c>
      <c r="J44" s="7"/>
      <c r="K44" s="7"/>
    </row>
    <row r="45" spans="1:11" ht="24" customHeight="1" x14ac:dyDescent="0.25">
      <c r="A45" s="256"/>
      <c r="B45" s="8">
        <v>39498</v>
      </c>
      <c r="C45" s="14">
        <v>0.13472222222222222</v>
      </c>
      <c r="D45" s="5">
        <v>7</v>
      </c>
      <c r="E45" s="9">
        <v>20080220</v>
      </c>
      <c r="F45" s="9"/>
      <c r="G45" s="9"/>
      <c r="H45" s="7">
        <v>20080220</v>
      </c>
      <c r="I45" s="7">
        <v>20080220</v>
      </c>
      <c r="J45" s="7"/>
      <c r="K45" s="7"/>
    </row>
    <row r="46" spans="1:11" ht="24" customHeight="1" x14ac:dyDescent="0.25">
      <c r="A46" s="256"/>
      <c r="B46" s="8">
        <v>39534</v>
      </c>
      <c r="C46" s="14">
        <v>5.7638888888888885E-2</v>
      </c>
      <c r="D46" s="5">
        <v>7</v>
      </c>
      <c r="E46" s="9">
        <v>20080329</v>
      </c>
      <c r="F46" s="9"/>
      <c r="G46" s="9"/>
      <c r="H46" s="7">
        <v>20080327</v>
      </c>
      <c r="I46" s="7">
        <v>20080327</v>
      </c>
      <c r="J46" s="7"/>
      <c r="K46" s="7"/>
    </row>
    <row r="47" spans="1:11" ht="24" customHeight="1" x14ac:dyDescent="0.25">
      <c r="A47" s="256"/>
      <c r="B47" s="8">
        <v>39553</v>
      </c>
      <c r="C47" s="14">
        <v>9.0277777777777776E-2</v>
      </c>
      <c r="D47" s="5">
        <v>7</v>
      </c>
      <c r="E47" s="9">
        <v>20080415</v>
      </c>
      <c r="F47" s="9"/>
      <c r="G47" s="9"/>
      <c r="H47" s="7">
        <v>20080327</v>
      </c>
      <c r="I47" s="7">
        <v>20080415</v>
      </c>
      <c r="J47" s="7"/>
      <c r="K47" s="7"/>
    </row>
    <row r="48" spans="1:11" ht="24" customHeight="1" x14ac:dyDescent="0.25">
      <c r="A48" s="256"/>
      <c r="B48" s="8">
        <v>39562</v>
      </c>
      <c r="C48" s="14">
        <v>0.15069444444444444</v>
      </c>
      <c r="D48" s="5">
        <v>7</v>
      </c>
      <c r="E48" s="9"/>
      <c r="F48" s="9"/>
      <c r="G48" s="9"/>
      <c r="H48" s="7">
        <v>20080327</v>
      </c>
      <c r="I48" s="7">
        <v>20080415</v>
      </c>
      <c r="J48" s="7"/>
      <c r="K48" s="7"/>
    </row>
    <row r="49" spans="1:11" ht="24" customHeight="1" x14ac:dyDescent="0.25">
      <c r="A49" s="256"/>
      <c r="B49" s="8">
        <v>39590</v>
      </c>
      <c r="C49" s="14">
        <v>8.819444444444445E-2</v>
      </c>
      <c r="D49" s="5">
        <v>7</v>
      </c>
      <c r="E49" s="9"/>
      <c r="F49" s="9"/>
      <c r="G49" s="9"/>
      <c r="H49" s="7">
        <v>20080327</v>
      </c>
      <c r="I49" s="7">
        <v>20080415</v>
      </c>
      <c r="J49" s="7"/>
      <c r="K49" s="7"/>
    </row>
    <row r="50" spans="1:11" ht="24" customHeight="1" x14ac:dyDescent="0.25">
      <c r="A50" s="256"/>
      <c r="B50" s="8">
        <v>39603</v>
      </c>
      <c r="C50" s="14">
        <v>0.4548611111111111</v>
      </c>
      <c r="D50" s="5">
        <v>7</v>
      </c>
      <c r="E50" s="9">
        <v>20080522</v>
      </c>
      <c r="F50" s="9"/>
      <c r="G50" s="9"/>
      <c r="H50" s="7">
        <v>20080327</v>
      </c>
      <c r="I50" s="7">
        <v>20080415</v>
      </c>
      <c r="J50" s="7"/>
      <c r="K50" s="7"/>
    </row>
    <row r="51" spans="1:11" ht="24" customHeight="1" x14ac:dyDescent="0.25">
      <c r="A51" s="256"/>
      <c r="B51" s="8">
        <v>39623</v>
      </c>
      <c r="C51" s="14">
        <v>0.4548611111111111</v>
      </c>
      <c r="D51" s="5">
        <v>7</v>
      </c>
      <c r="E51" s="9">
        <v>20080624</v>
      </c>
      <c r="F51" s="9"/>
      <c r="G51" s="9"/>
      <c r="H51" s="7">
        <v>20080624</v>
      </c>
      <c r="I51" s="7">
        <v>20080624</v>
      </c>
      <c r="J51" s="7"/>
      <c r="K51" s="7"/>
    </row>
    <row r="52" spans="1:11" ht="24" customHeight="1" x14ac:dyDescent="0.25">
      <c r="A52" s="256"/>
      <c r="B52" s="8">
        <v>39661</v>
      </c>
      <c r="C52" s="14">
        <v>0.40486111111111112</v>
      </c>
      <c r="D52" s="5">
        <v>7</v>
      </c>
      <c r="E52" s="9">
        <v>20080829</v>
      </c>
      <c r="F52" s="9"/>
      <c r="G52" s="9"/>
      <c r="H52" s="7">
        <v>20080801</v>
      </c>
      <c r="I52" s="7">
        <v>20080801</v>
      </c>
      <c r="J52" s="7"/>
      <c r="K52" s="7"/>
    </row>
    <row r="53" spans="1:11" ht="24" customHeight="1" x14ac:dyDescent="0.25">
      <c r="A53" s="256"/>
      <c r="B53" s="15">
        <v>39665</v>
      </c>
      <c r="C53" s="16">
        <v>0.45833333333333331</v>
      </c>
      <c r="D53" s="17">
        <v>1</v>
      </c>
      <c r="E53" s="18">
        <v>20080829</v>
      </c>
      <c r="F53" s="18"/>
      <c r="G53" s="18"/>
      <c r="H53" s="19">
        <v>20080805</v>
      </c>
      <c r="I53" s="19">
        <v>20080805</v>
      </c>
      <c r="J53" s="19"/>
      <c r="K53" s="19"/>
    </row>
    <row r="54" spans="1:11" ht="24" customHeight="1" x14ac:dyDescent="0.25">
      <c r="A54" s="256"/>
      <c r="B54" s="15">
        <v>39666</v>
      </c>
      <c r="C54" s="16">
        <v>0.45833333333333331</v>
      </c>
      <c r="D54" s="17">
        <v>2</v>
      </c>
      <c r="E54" s="18"/>
      <c r="F54" s="18"/>
      <c r="G54" s="18"/>
      <c r="H54" s="19"/>
      <c r="I54" s="19">
        <v>20080805</v>
      </c>
      <c r="J54" s="19"/>
      <c r="K54" s="19"/>
    </row>
    <row r="55" spans="1:11" ht="24" customHeight="1" x14ac:dyDescent="0.25">
      <c r="A55" s="256"/>
      <c r="B55" s="15">
        <v>39678</v>
      </c>
      <c r="C55" s="16">
        <v>0.33333333333333331</v>
      </c>
      <c r="D55" s="17">
        <v>2</v>
      </c>
      <c r="E55" s="18">
        <v>20080829</v>
      </c>
      <c r="F55" s="18"/>
      <c r="G55" s="18"/>
      <c r="H55" s="19">
        <v>20080805</v>
      </c>
      <c r="I55" s="19">
        <v>20080805</v>
      </c>
      <c r="J55" s="19"/>
      <c r="K55" s="19"/>
    </row>
    <row r="56" spans="1:11" ht="24" customHeight="1" x14ac:dyDescent="0.25">
      <c r="A56" s="256"/>
      <c r="B56" s="15">
        <v>39679</v>
      </c>
      <c r="C56" s="16">
        <v>0.29166666666666669</v>
      </c>
      <c r="D56" s="17">
        <v>1</v>
      </c>
      <c r="E56" s="18">
        <v>20080829</v>
      </c>
      <c r="F56" s="18"/>
      <c r="G56" s="18"/>
      <c r="H56" s="19">
        <v>20080805</v>
      </c>
      <c r="I56" s="19">
        <v>20080805</v>
      </c>
      <c r="J56" s="19"/>
      <c r="K56" s="19"/>
    </row>
    <row r="57" spans="1:11" ht="24" customHeight="1" x14ac:dyDescent="0.25">
      <c r="A57" s="256"/>
      <c r="B57" s="15">
        <v>39679</v>
      </c>
      <c r="C57" s="16">
        <v>0.83333333333333337</v>
      </c>
      <c r="D57" s="17">
        <v>1</v>
      </c>
      <c r="E57" s="18"/>
      <c r="F57" s="18"/>
      <c r="G57" s="18"/>
      <c r="H57" s="19">
        <v>20080805</v>
      </c>
      <c r="I57" s="19">
        <v>20080805</v>
      </c>
      <c r="J57" s="19"/>
      <c r="K57" s="19"/>
    </row>
    <row r="58" spans="1:11" ht="24" customHeight="1" x14ac:dyDescent="0.25">
      <c r="A58" s="256"/>
      <c r="B58" s="15">
        <v>39680</v>
      </c>
      <c r="C58" s="16">
        <v>0.28125</v>
      </c>
      <c r="D58" s="17">
        <v>1</v>
      </c>
      <c r="E58" s="18">
        <v>20080829</v>
      </c>
      <c r="F58" s="18"/>
      <c r="G58" s="18"/>
      <c r="H58" s="19">
        <v>20080805</v>
      </c>
      <c r="I58" s="19">
        <v>20080805</v>
      </c>
      <c r="J58" s="19"/>
      <c r="K58" s="19"/>
    </row>
    <row r="59" spans="1:11" ht="24" customHeight="1" x14ac:dyDescent="0.25">
      <c r="A59" s="256"/>
      <c r="B59" s="15">
        <v>39680</v>
      </c>
      <c r="C59" s="16">
        <v>0.47916666666666669</v>
      </c>
      <c r="D59" s="17">
        <v>1</v>
      </c>
      <c r="E59" s="18">
        <v>20080829</v>
      </c>
      <c r="F59" s="18"/>
      <c r="G59" s="18"/>
      <c r="H59" s="19">
        <v>20080805</v>
      </c>
      <c r="I59" s="19">
        <v>20080805</v>
      </c>
      <c r="J59" s="19"/>
      <c r="K59" s="19"/>
    </row>
    <row r="60" spans="1:11" ht="24" customHeight="1" x14ac:dyDescent="0.25">
      <c r="A60" s="256"/>
      <c r="B60" s="15">
        <v>39680</v>
      </c>
      <c r="C60" s="16">
        <v>0.78125</v>
      </c>
      <c r="D60" s="17">
        <v>1</v>
      </c>
      <c r="E60" s="18">
        <v>20080829</v>
      </c>
      <c r="F60" s="18"/>
      <c r="G60" s="18"/>
      <c r="H60" s="19">
        <v>20080805</v>
      </c>
      <c r="I60" s="19">
        <v>20080805</v>
      </c>
      <c r="J60" s="19"/>
      <c r="K60" s="19"/>
    </row>
    <row r="61" spans="1:11" ht="24" customHeight="1" x14ac:dyDescent="0.25">
      <c r="A61" s="256"/>
      <c r="B61" s="8">
        <v>39682</v>
      </c>
      <c r="C61" s="14">
        <v>0.44166666666666665</v>
      </c>
      <c r="D61" s="5">
        <v>7</v>
      </c>
      <c r="E61" s="9">
        <v>20080829</v>
      </c>
      <c r="F61" s="9"/>
      <c r="G61" s="9"/>
      <c r="H61" s="7">
        <v>20080822</v>
      </c>
      <c r="I61" s="7">
        <v>20080805</v>
      </c>
      <c r="J61" s="7"/>
      <c r="K61" s="7"/>
    </row>
    <row r="62" spans="1:11" ht="24" customHeight="1" x14ac:dyDescent="0.25">
      <c r="A62" s="256"/>
      <c r="B62" s="20">
        <v>39702</v>
      </c>
      <c r="C62" s="21">
        <v>0.17361111111111113</v>
      </c>
      <c r="D62" s="22">
        <v>5</v>
      </c>
      <c r="E62" s="23"/>
      <c r="F62" s="23">
        <v>20081015</v>
      </c>
      <c r="G62" s="23">
        <v>20081018</v>
      </c>
      <c r="H62" s="24">
        <v>20081021</v>
      </c>
      <c r="I62" s="24">
        <v>20081017</v>
      </c>
      <c r="J62" s="24"/>
      <c r="K62" s="24"/>
    </row>
    <row r="63" spans="1:11" ht="24" customHeight="1" x14ac:dyDescent="0.25">
      <c r="A63" s="256"/>
      <c r="B63" s="20">
        <v>39722</v>
      </c>
      <c r="C63" s="21">
        <v>0.11805555555555557</v>
      </c>
      <c r="D63" s="22">
        <v>7</v>
      </c>
      <c r="E63" s="23"/>
      <c r="F63" s="23">
        <v>20081015</v>
      </c>
      <c r="G63" s="23">
        <v>20081018</v>
      </c>
      <c r="H63" s="24">
        <v>20081021</v>
      </c>
      <c r="I63" s="24">
        <v>20081017</v>
      </c>
      <c r="J63" s="24"/>
      <c r="K63" s="24"/>
    </row>
    <row r="64" spans="1:11" ht="24" customHeight="1" x14ac:dyDescent="0.25">
      <c r="A64" s="256"/>
      <c r="B64" s="8">
        <v>39756</v>
      </c>
      <c r="C64" s="14">
        <v>0.13333333333333333</v>
      </c>
      <c r="D64" s="5">
        <v>7</v>
      </c>
      <c r="E64" s="9"/>
      <c r="F64" s="9">
        <v>20081202</v>
      </c>
      <c r="G64" s="9">
        <v>20081208</v>
      </c>
      <c r="H64" s="7">
        <v>20081106</v>
      </c>
      <c r="I64" s="7">
        <v>20081204</v>
      </c>
      <c r="J64" s="7"/>
      <c r="K64" s="7"/>
    </row>
    <row r="65" spans="1:11" ht="24" customHeight="1" x14ac:dyDescent="0.25">
      <c r="A65" s="256"/>
      <c r="B65" s="8">
        <v>39772</v>
      </c>
      <c r="C65" s="14">
        <v>0.43541666666666662</v>
      </c>
      <c r="D65" s="5">
        <v>7</v>
      </c>
      <c r="E65" s="9"/>
      <c r="F65" s="9">
        <v>20081202</v>
      </c>
      <c r="G65" s="9">
        <v>20081203</v>
      </c>
      <c r="H65" s="7">
        <v>20082105</v>
      </c>
      <c r="I65" s="7">
        <v>20081204</v>
      </c>
      <c r="J65" s="7"/>
      <c r="K65" s="7"/>
    </row>
    <row r="66" spans="1:11" ht="24" customHeight="1" x14ac:dyDescent="0.25">
      <c r="A66" s="256"/>
      <c r="B66" s="8">
        <v>39792</v>
      </c>
      <c r="C66" s="14">
        <v>0.42986111111111108</v>
      </c>
      <c r="D66" s="5">
        <v>7</v>
      </c>
      <c r="E66" s="9"/>
      <c r="F66" s="9">
        <v>20090104</v>
      </c>
      <c r="G66" s="9">
        <v>20090224</v>
      </c>
      <c r="H66" s="7">
        <v>20090116</v>
      </c>
      <c r="I66" s="7">
        <v>20090115</v>
      </c>
      <c r="J66" s="7"/>
      <c r="K66" s="7"/>
    </row>
    <row r="67" spans="1:11" ht="24" customHeight="1" x14ac:dyDescent="0.25">
      <c r="A67" s="256"/>
      <c r="B67" s="8">
        <v>39849</v>
      </c>
      <c r="C67" s="14">
        <v>0.63194444444444442</v>
      </c>
      <c r="D67" s="17">
        <v>7</v>
      </c>
      <c r="E67" s="9"/>
      <c r="F67" s="9">
        <v>20090224</v>
      </c>
      <c r="G67" s="9">
        <v>20090224</v>
      </c>
      <c r="H67" s="7">
        <v>20090310</v>
      </c>
      <c r="I67" s="7">
        <v>2009226</v>
      </c>
      <c r="J67" s="7"/>
      <c r="K67" s="7"/>
    </row>
    <row r="68" spans="1:11" ht="24" customHeight="1" x14ac:dyDescent="0.25">
      <c r="A68" s="256"/>
      <c r="B68" s="8">
        <v>39869</v>
      </c>
      <c r="C68" s="14">
        <v>0.4909722222222222</v>
      </c>
      <c r="D68" s="5">
        <v>7</v>
      </c>
      <c r="E68" s="9"/>
      <c r="F68" s="9">
        <v>20090412</v>
      </c>
      <c r="G68" s="9">
        <v>20090417</v>
      </c>
      <c r="H68" s="7">
        <v>20090414</v>
      </c>
      <c r="I68" s="7">
        <v>20090412</v>
      </c>
      <c r="J68" s="7"/>
      <c r="K68" s="7"/>
    </row>
    <row r="69" spans="1:11" ht="24" customHeight="1" x14ac:dyDescent="0.25">
      <c r="A69" s="256"/>
      <c r="B69" s="8">
        <v>39920</v>
      </c>
      <c r="C69" s="14">
        <v>0.4069444444444445</v>
      </c>
      <c r="D69" s="5">
        <v>7</v>
      </c>
      <c r="E69" s="9"/>
      <c r="F69" s="9">
        <v>20090427</v>
      </c>
      <c r="G69" s="9">
        <v>20090417</v>
      </c>
      <c r="H69" s="7">
        <v>20090428</v>
      </c>
      <c r="I69" s="7">
        <v>20090427</v>
      </c>
      <c r="J69" s="7"/>
      <c r="K69" s="7"/>
    </row>
    <row r="70" spans="1:11" ht="24" customHeight="1" x14ac:dyDescent="0.25">
      <c r="A70" s="256"/>
      <c r="B70" s="20">
        <v>39954</v>
      </c>
      <c r="C70" s="21">
        <v>0.39930555555555558</v>
      </c>
      <c r="D70" s="22">
        <v>7</v>
      </c>
      <c r="E70" s="23"/>
      <c r="F70" s="23">
        <v>20090621</v>
      </c>
      <c r="G70" s="23">
        <v>20090622</v>
      </c>
      <c r="H70" s="24"/>
      <c r="I70" s="24">
        <v>20090617</v>
      </c>
      <c r="J70" s="24"/>
      <c r="K70" s="24"/>
    </row>
    <row r="71" spans="1:11" ht="24" customHeight="1" x14ac:dyDescent="0.25">
      <c r="A71" s="256"/>
      <c r="B71" s="20">
        <v>39959</v>
      </c>
      <c r="C71" s="23"/>
      <c r="D71" s="22">
        <v>7</v>
      </c>
      <c r="E71" s="23"/>
      <c r="F71" s="23">
        <v>20090621</v>
      </c>
      <c r="G71" s="23">
        <v>20090622</v>
      </c>
      <c r="H71" s="24"/>
      <c r="I71" s="24">
        <v>20090617</v>
      </c>
      <c r="J71" s="24"/>
      <c r="K71" s="24"/>
    </row>
    <row r="72" spans="1:11" ht="24" customHeight="1" x14ac:dyDescent="0.25">
      <c r="A72" s="256"/>
      <c r="B72" s="20">
        <v>39966</v>
      </c>
      <c r="C72" s="21">
        <v>0.43611111111111112</v>
      </c>
      <c r="D72" s="22">
        <v>7</v>
      </c>
      <c r="E72" s="23"/>
      <c r="F72" s="23">
        <v>20090621</v>
      </c>
      <c r="G72" s="23">
        <v>20090622</v>
      </c>
      <c r="H72" s="24"/>
      <c r="I72" s="24">
        <v>20090617</v>
      </c>
      <c r="J72" s="24"/>
      <c r="K72" s="24"/>
    </row>
    <row r="73" spans="1:11" ht="24" customHeight="1" x14ac:dyDescent="0.25">
      <c r="A73" s="256"/>
      <c r="B73" s="20">
        <v>39973</v>
      </c>
      <c r="C73" s="21">
        <v>0.43402777777777773</v>
      </c>
      <c r="D73" s="22">
        <v>7</v>
      </c>
      <c r="E73" s="23"/>
      <c r="F73" s="23">
        <v>20090621</v>
      </c>
      <c r="G73" s="23"/>
      <c r="H73" s="24"/>
      <c r="I73" s="24">
        <v>20090617</v>
      </c>
      <c r="J73" s="24"/>
      <c r="K73" s="24"/>
    </row>
    <row r="74" spans="1:11" ht="24" customHeight="1" x14ac:dyDescent="0.25">
      <c r="A74" s="256"/>
      <c r="B74" s="20">
        <v>39979</v>
      </c>
      <c r="C74" s="21">
        <v>0.43055555555555558</v>
      </c>
      <c r="D74" s="22">
        <v>7</v>
      </c>
      <c r="E74" s="23"/>
      <c r="F74" s="23">
        <v>20090621</v>
      </c>
      <c r="G74" s="23">
        <v>20090622</v>
      </c>
      <c r="H74" s="24"/>
      <c r="I74" s="24">
        <v>20090617</v>
      </c>
      <c r="J74" s="24"/>
      <c r="K74" s="24"/>
    </row>
    <row r="75" spans="1:11" ht="24" customHeight="1" x14ac:dyDescent="0.25">
      <c r="A75" s="256"/>
      <c r="B75" s="8">
        <v>39988</v>
      </c>
      <c r="C75" s="14">
        <v>0.4381944444444445</v>
      </c>
      <c r="D75" s="5">
        <v>7</v>
      </c>
      <c r="E75" s="9"/>
      <c r="F75" s="9">
        <v>20090706</v>
      </c>
      <c r="G75" s="9">
        <v>20090708</v>
      </c>
      <c r="H75" s="7"/>
      <c r="I75" s="7">
        <v>20090721</v>
      </c>
      <c r="J75" s="7"/>
      <c r="K75" s="7"/>
    </row>
    <row r="76" spans="1:11" ht="24" customHeight="1" x14ac:dyDescent="0.25">
      <c r="A76" s="256"/>
      <c r="B76" s="8">
        <v>39994</v>
      </c>
      <c r="C76" s="14">
        <v>0.44305555555555554</v>
      </c>
      <c r="D76" s="5">
        <v>7</v>
      </c>
      <c r="E76" s="9"/>
      <c r="F76" s="9">
        <v>20090706</v>
      </c>
      <c r="G76" s="9">
        <v>20090708</v>
      </c>
      <c r="H76" s="7"/>
      <c r="I76" s="7">
        <v>20090721</v>
      </c>
      <c r="J76" s="7"/>
      <c r="K76" s="7" t="s">
        <v>15</v>
      </c>
    </row>
    <row r="77" spans="1:11" ht="24" customHeight="1" x14ac:dyDescent="0.25">
      <c r="A77" s="256"/>
      <c r="B77" s="8">
        <v>40002</v>
      </c>
      <c r="C77" s="14">
        <v>0.42986111111111108</v>
      </c>
      <c r="D77" s="5">
        <v>7</v>
      </c>
      <c r="E77" s="9"/>
      <c r="F77" s="9">
        <v>20090720</v>
      </c>
      <c r="G77" s="9">
        <v>20090722</v>
      </c>
      <c r="H77" s="7"/>
      <c r="I77" s="7">
        <v>20090721</v>
      </c>
      <c r="J77" s="7"/>
      <c r="K77" s="7"/>
    </row>
    <row r="78" spans="1:11" ht="24" customHeight="1" x14ac:dyDescent="0.25">
      <c r="A78" s="256"/>
      <c r="B78" s="8">
        <v>40010</v>
      </c>
      <c r="C78" s="14">
        <v>0.39652777777777781</v>
      </c>
      <c r="D78" s="5">
        <v>7</v>
      </c>
      <c r="E78" s="9"/>
      <c r="F78" s="9">
        <v>20090720</v>
      </c>
      <c r="G78" s="9">
        <v>20090722</v>
      </c>
      <c r="H78" s="7"/>
      <c r="I78" s="7">
        <v>20090716</v>
      </c>
      <c r="J78" s="7"/>
      <c r="K78" s="7"/>
    </row>
    <row r="79" spans="1:11" ht="24" customHeight="1" x14ac:dyDescent="0.25">
      <c r="A79" s="256"/>
      <c r="B79" s="8">
        <v>40014</v>
      </c>
      <c r="C79" s="9"/>
      <c r="D79" s="5">
        <v>7</v>
      </c>
      <c r="E79" s="9"/>
      <c r="F79" s="9">
        <v>20090803</v>
      </c>
      <c r="G79" s="9">
        <v>20090722</v>
      </c>
      <c r="H79" s="7"/>
      <c r="I79" s="7">
        <v>20090720</v>
      </c>
      <c r="J79" s="7"/>
      <c r="K79" s="7"/>
    </row>
    <row r="80" spans="1:11" ht="24" customHeight="1" x14ac:dyDescent="0.25">
      <c r="A80" s="256"/>
      <c r="B80" s="25">
        <v>40031</v>
      </c>
      <c r="C80" s="26"/>
      <c r="D80" s="27">
        <v>7</v>
      </c>
      <c r="E80" s="26"/>
      <c r="F80" s="26"/>
      <c r="G80" s="26"/>
      <c r="H80" s="28"/>
      <c r="I80" s="28"/>
      <c r="J80" s="28"/>
      <c r="K80" s="28" t="s">
        <v>16</v>
      </c>
    </row>
    <row r="81" spans="1:11" ht="24" customHeight="1" x14ac:dyDescent="0.25">
      <c r="A81" s="256"/>
      <c r="B81" s="25">
        <v>40046</v>
      </c>
      <c r="C81" s="26"/>
      <c r="D81" s="27">
        <v>7</v>
      </c>
      <c r="E81" s="26"/>
      <c r="F81" s="26"/>
      <c r="G81" s="26"/>
      <c r="H81" s="28"/>
      <c r="I81" s="28"/>
      <c r="J81" s="28"/>
      <c r="K81" s="28" t="s">
        <v>16</v>
      </c>
    </row>
    <row r="82" spans="1:11" ht="24" customHeight="1" x14ac:dyDescent="0.25">
      <c r="A82" s="256"/>
      <c r="B82" s="25">
        <v>40060</v>
      </c>
      <c r="C82" s="26"/>
      <c r="D82" s="27">
        <v>7</v>
      </c>
      <c r="E82" s="26"/>
      <c r="F82" s="26"/>
      <c r="G82" s="26"/>
      <c r="H82" s="28"/>
      <c r="I82" s="28"/>
      <c r="J82" s="28"/>
      <c r="K82" s="28" t="s">
        <v>16</v>
      </c>
    </row>
    <row r="83" spans="1:11" ht="24" customHeight="1" x14ac:dyDescent="0.25">
      <c r="A83" s="256"/>
      <c r="B83" s="25">
        <v>40080</v>
      </c>
      <c r="C83" s="26"/>
      <c r="D83" s="27">
        <v>7</v>
      </c>
      <c r="E83" s="26"/>
      <c r="F83" s="26"/>
      <c r="G83" s="26"/>
      <c r="H83" s="28"/>
      <c r="I83" s="28"/>
      <c r="J83" s="28"/>
      <c r="K83" s="28" t="s">
        <v>16</v>
      </c>
    </row>
    <row r="84" spans="1:11" ht="24" customHeight="1" x14ac:dyDescent="0.25">
      <c r="A84" s="256"/>
      <c r="B84" s="25">
        <v>40116</v>
      </c>
      <c r="C84" s="26"/>
      <c r="D84" s="27"/>
      <c r="E84" s="26"/>
      <c r="F84" s="26"/>
      <c r="G84" s="26"/>
      <c r="H84" s="28"/>
      <c r="I84" s="28"/>
      <c r="J84" s="28"/>
      <c r="K84" s="28" t="s">
        <v>16</v>
      </c>
    </row>
    <row r="85" spans="1:11" ht="24" customHeight="1" x14ac:dyDescent="0.25">
      <c r="A85" s="256"/>
      <c r="B85" s="25">
        <v>40163</v>
      </c>
      <c r="C85" s="26"/>
      <c r="D85" s="27">
        <v>7</v>
      </c>
      <c r="E85" s="26"/>
      <c r="F85" s="26"/>
      <c r="G85" s="26"/>
      <c r="H85" s="28"/>
      <c r="I85" s="28"/>
      <c r="J85" s="28"/>
      <c r="K85" s="28" t="s">
        <v>16</v>
      </c>
    </row>
    <row r="86" spans="1:11" ht="24" customHeight="1" x14ac:dyDescent="0.25">
      <c r="A86" s="256"/>
      <c r="B86" s="25">
        <v>40214</v>
      </c>
      <c r="C86" s="26"/>
      <c r="D86" s="27">
        <v>7</v>
      </c>
      <c r="E86" s="26"/>
      <c r="F86" s="26"/>
      <c r="G86" s="26"/>
      <c r="H86" s="28"/>
      <c r="I86" s="28"/>
      <c r="J86" s="28"/>
      <c r="K86" s="28" t="s">
        <v>16</v>
      </c>
    </row>
    <row r="87" spans="1:11" ht="24" customHeight="1" x14ac:dyDescent="0.25">
      <c r="A87" s="256"/>
      <c r="B87" s="25">
        <v>40240</v>
      </c>
      <c r="C87" s="26"/>
      <c r="D87" s="27"/>
      <c r="E87" s="26"/>
      <c r="F87" s="26"/>
      <c r="G87" s="26"/>
      <c r="H87" s="28"/>
      <c r="I87" s="28"/>
      <c r="J87" s="28"/>
      <c r="K87" s="28" t="s">
        <v>16</v>
      </c>
    </row>
    <row r="88" spans="1:11" ht="24" customHeight="1" x14ac:dyDescent="0.25">
      <c r="A88" s="256"/>
      <c r="B88" s="25">
        <v>40263</v>
      </c>
      <c r="C88" s="26"/>
      <c r="D88" s="27">
        <v>7</v>
      </c>
      <c r="E88" s="26"/>
      <c r="F88" s="26"/>
      <c r="G88" s="26"/>
      <c r="H88" s="28"/>
      <c r="I88" s="28"/>
      <c r="J88" s="28"/>
      <c r="K88" s="28" t="s">
        <v>16</v>
      </c>
    </row>
    <row r="89" spans="1:11" ht="24" customHeight="1" x14ac:dyDescent="0.25">
      <c r="A89" s="256"/>
      <c r="B89" s="25">
        <v>40289</v>
      </c>
      <c r="C89" s="26"/>
      <c r="D89" s="27">
        <v>7</v>
      </c>
      <c r="E89" s="26"/>
      <c r="F89" s="26"/>
      <c r="G89" s="26"/>
      <c r="H89" s="28"/>
      <c r="I89" s="28"/>
      <c r="J89" s="28"/>
      <c r="K89" s="28" t="s">
        <v>16</v>
      </c>
    </row>
    <row r="90" spans="1:11" ht="24" customHeight="1" x14ac:dyDescent="0.25">
      <c r="B90" s="29" t="s">
        <v>56</v>
      </c>
      <c r="C90" s="13"/>
      <c r="D90" s="12"/>
      <c r="E90" s="13"/>
      <c r="F90" s="13"/>
      <c r="G90" s="13"/>
      <c r="H90" s="11"/>
      <c r="I90" s="11"/>
      <c r="J90" s="11"/>
      <c r="K90" s="11"/>
    </row>
    <row r="91" spans="1:11" ht="24" customHeight="1" x14ac:dyDescent="0.25">
      <c r="A91" s="257" t="s">
        <v>59</v>
      </c>
      <c r="B91" s="30">
        <v>40031</v>
      </c>
      <c r="C91" s="30"/>
      <c r="D91" s="31"/>
      <c r="E91" s="7"/>
      <c r="F91" s="7"/>
      <c r="G91" s="7"/>
      <c r="H91" s="7"/>
      <c r="I91" s="7"/>
      <c r="J91" s="7"/>
      <c r="K91" s="7"/>
    </row>
    <row r="92" spans="1:11" ht="24" customHeight="1" x14ac:dyDescent="0.25">
      <c r="A92" s="257"/>
      <c r="B92" s="30">
        <v>40046</v>
      </c>
      <c r="C92" s="30"/>
      <c r="D92" s="31"/>
      <c r="E92" s="7"/>
      <c r="F92" s="7"/>
      <c r="G92" s="7"/>
      <c r="H92" s="7"/>
      <c r="I92" s="7"/>
      <c r="J92" s="7"/>
      <c r="K92" s="7"/>
    </row>
    <row r="93" spans="1:11" ht="24" customHeight="1" x14ac:dyDescent="0.25">
      <c r="A93" s="257"/>
      <c r="B93" s="30">
        <v>40060</v>
      </c>
      <c r="C93" s="30"/>
      <c r="D93" s="31"/>
      <c r="E93" s="7"/>
      <c r="F93" s="7"/>
      <c r="G93" s="7"/>
      <c r="H93" s="7"/>
      <c r="I93" s="7"/>
      <c r="J93" s="7"/>
      <c r="K93" s="7"/>
    </row>
    <row r="94" spans="1:11" ht="24" customHeight="1" x14ac:dyDescent="0.25">
      <c r="A94" s="257"/>
      <c r="B94" s="30">
        <v>40080</v>
      </c>
      <c r="C94" s="30"/>
      <c r="D94" s="31"/>
      <c r="E94" s="7"/>
      <c r="F94" s="7"/>
      <c r="G94" s="7"/>
      <c r="H94" s="7"/>
      <c r="I94" s="7"/>
      <c r="J94" s="7"/>
      <c r="K94" s="7"/>
    </row>
    <row r="95" spans="1:11" ht="24" customHeight="1" x14ac:dyDescent="0.25">
      <c r="A95" s="257"/>
      <c r="B95" s="30">
        <v>40116</v>
      </c>
      <c r="C95" s="30"/>
      <c r="D95" s="31"/>
      <c r="E95" s="7"/>
      <c r="F95" s="7"/>
      <c r="G95" s="7"/>
      <c r="H95" s="7"/>
      <c r="I95" s="7"/>
      <c r="J95" s="7"/>
      <c r="K95" s="7"/>
    </row>
    <row r="96" spans="1:11" ht="24" customHeight="1" x14ac:dyDescent="0.25">
      <c r="A96" s="257"/>
      <c r="B96" s="30">
        <v>40163</v>
      </c>
      <c r="C96" s="30"/>
      <c r="D96" s="31"/>
      <c r="E96" s="7"/>
      <c r="F96" s="7"/>
      <c r="G96" s="7"/>
      <c r="H96" s="7"/>
      <c r="I96" s="7"/>
      <c r="J96" s="7"/>
      <c r="K96" s="7"/>
    </row>
    <row r="97" spans="1:11" ht="24" customHeight="1" thickBot="1" x14ac:dyDescent="0.3">
      <c r="A97" s="257"/>
      <c r="B97" s="32">
        <v>40214</v>
      </c>
      <c r="C97" s="32"/>
      <c r="D97" s="33"/>
      <c r="E97" s="34"/>
      <c r="F97" s="34"/>
      <c r="G97" s="34"/>
      <c r="H97" s="34"/>
      <c r="I97" s="34"/>
      <c r="J97" s="34"/>
      <c r="K97" s="34"/>
    </row>
    <row r="98" spans="1:11" ht="24" customHeight="1" x14ac:dyDescent="0.25">
      <c r="A98" s="257"/>
      <c r="B98" s="35">
        <v>40240</v>
      </c>
      <c r="C98" s="36"/>
      <c r="D98" s="37"/>
      <c r="E98" s="38">
        <v>20100408</v>
      </c>
      <c r="F98" s="38"/>
      <c r="G98" s="38"/>
      <c r="H98" s="38">
        <v>20100407</v>
      </c>
      <c r="I98" s="38">
        <v>20100407</v>
      </c>
      <c r="J98" s="38"/>
      <c r="K98" s="39"/>
    </row>
    <row r="99" spans="1:11" ht="24" customHeight="1" thickBot="1" x14ac:dyDescent="0.3">
      <c r="A99" s="257"/>
      <c r="B99" s="40">
        <v>40263</v>
      </c>
      <c r="C99" s="41"/>
      <c r="D99" s="42"/>
      <c r="E99" s="43">
        <v>20100408</v>
      </c>
      <c r="F99" s="43"/>
      <c r="G99" s="43"/>
      <c r="H99" s="43">
        <v>20100407</v>
      </c>
      <c r="I99" s="43">
        <v>20100407</v>
      </c>
      <c r="J99" s="43"/>
      <c r="K99" s="44"/>
    </row>
    <row r="100" spans="1:11" ht="24" customHeight="1" x14ac:dyDescent="0.25">
      <c r="A100" s="257"/>
      <c r="B100" s="45">
        <v>40289</v>
      </c>
      <c r="C100" s="46"/>
      <c r="D100" s="47"/>
      <c r="E100" s="48">
        <v>20100610</v>
      </c>
      <c r="F100" s="48"/>
      <c r="G100" s="48"/>
      <c r="H100" s="48">
        <v>20100609</v>
      </c>
      <c r="I100" s="48">
        <v>20100609</v>
      </c>
      <c r="J100" s="48"/>
      <c r="K100" s="49"/>
    </row>
    <row r="101" spans="1:11" ht="24" customHeight="1" x14ac:dyDescent="0.25">
      <c r="A101" s="257"/>
      <c r="B101" s="50">
        <v>40303</v>
      </c>
      <c r="C101" s="51"/>
      <c r="D101" s="52"/>
      <c r="E101" s="7">
        <v>20100610</v>
      </c>
      <c r="F101" s="7"/>
      <c r="G101" s="7"/>
      <c r="H101" s="7">
        <v>20100609</v>
      </c>
      <c r="I101" s="7">
        <v>20100609</v>
      </c>
      <c r="J101" s="7"/>
      <c r="K101" s="53"/>
    </row>
    <row r="102" spans="1:11" ht="24" customHeight="1" x14ac:dyDescent="0.25">
      <c r="A102" s="257"/>
      <c r="B102" s="50">
        <v>40317</v>
      </c>
      <c r="C102" s="51"/>
      <c r="D102" s="52"/>
      <c r="E102" s="7">
        <v>20100610</v>
      </c>
      <c r="F102" s="7"/>
      <c r="G102" s="7"/>
      <c r="H102" s="7">
        <v>20100609</v>
      </c>
      <c r="I102" s="7">
        <v>20100609</v>
      </c>
      <c r="J102" s="7"/>
      <c r="K102" s="53" t="s">
        <v>17</v>
      </c>
    </row>
    <row r="103" spans="1:11" ht="24" customHeight="1" thickBot="1" x14ac:dyDescent="0.3">
      <c r="A103" s="257"/>
      <c r="B103" s="54">
        <v>40331</v>
      </c>
      <c r="C103" s="55"/>
      <c r="D103" s="56"/>
      <c r="E103" s="57">
        <v>20100610</v>
      </c>
      <c r="F103" s="57"/>
      <c r="G103" s="57"/>
      <c r="H103" s="57">
        <v>20100609</v>
      </c>
      <c r="I103" s="57">
        <v>20100609</v>
      </c>
      <c r="J103" s="57"/>
      <c r="K103" s="58"/>
    </row>
    <row r="104" spans="1:11" ht="24" customHeight="1" x14ac:dyDescent="0.25">
      <c r="A104" s="257"/>
      <c r="B104" s="35">
        <v>40346</v>
      </c>
      <c r="C104" s="36"/>
      <c r="D104" s="37"/>
      <c r="E104" s="38">
        <v>20100803</v>
      </c>
      <c r="F104" s="38"/>
      <c r="G104" s="38"/>
      <c r="H104" s="38">
        <v>20100802</v>
      </c>
      <c r="I104" s="38">
        <v>20100802</v>
      </c>
      <c r="J104" s="38"/>
      <c r="K104" s="39"/>
    </row>
    <row r="105" spans="1:11" ht="24" customHeight="1" thickBot="1" x14ac:dyDescent="0.3">
      <c r="A105" s="257"/>
      <c r="B105" s="40">
        <v>40360</v>
      </c>
      <c r="C105" s="41"/>
      <c r="D105" s="42"/>
      <c r="E105" s="43">
        <v>20100803</v>
      </c>
      <c r="F105" s="43"/>
      <c r="G105" s="43"/>
      <c r="H105" s="43">
        <v>20100802</v>
      </c>
      <c r="I105" s="43">
        <v>20100802</v>
      </c>
      <c r="J105" s="43"/>
      <c r="K105" s="44" t="s">
        <v>18</v>
      </c>
    </row>
    <row r="106" spans="1:11" ht="24" customHeight="1" thickBot="1" x14ac:dyDescent="0.3">
      <c r="A106" s="257"/>
      <c r="B106" s="59">
        <v>40374</v>
      </c>
      <c r="C106" s="60"/>
      <c r="D106" s="61"/>
      <c r="E106" s="62"/>
      <c r="F106" s="62"/>
      <c r="G106" s="62"/>
      <c r="H106" s="62"/>
      <c r="I106" s="62"/>
      <c r="J106" s="62"/>
      <c r="K106" s="63" t="s">
        <v>19</v>
      </c>
    </row>
    <row r="107" spans="1:11" ht="24" customHeight="1" x14ac:dyDescent="0.25">
      <c r="A107" s="257"/>
      <c r="B107" s="45">
        <v>40471</v>
      </c>
      <c r="C107" s="46"/>
      <c r="D107" s="47"/>
      <c r="E107" s="48">
        <v>20101109</v>
      </c>
      <c r="F107" s="48"/>
      <c r="G107" s="48"/>
      <c r="H107" s="48">
        <v>20101111</v>
      </c>
      <c r="I107" s="48">
        <v>20101111</v>
      </c>
      <c r="J107" s="48"/>
      <c r="K107" s="49"/>
    </row>
    <row r="108" spans="1:11" ht="24" customHeight="1" thickBot="1" x14ac:dyDescent="0.3">
      <c r="A108" s="257"/>
      <c r="B108" s="54">
        <v>40487</v>
      </c>
      <c r="C108" s="55"/>
      <c r="D108" s="56"/>
      <c r="E108" s="57">
        <v>20101109</v>
      </c>
      <c r="F108" s="57"/>
      <c r="G108" s="57"/>
      <c r="H108" s="57">
        <v>20101111</v>
      </c>
      <c r="I108" s="57">
        <v>20101111</v>
      </c>
      <c r="J108" s="57"/>
      <c r="K108" s="58"/>
    </row>
    <row r="109" spans="1:11" ht="24" customHeight="1" x14ac:dyDescent="0.25">
      <c r="A109" s="257"/>
      <c r="B109" s="35">
        <v>40513</v>
      </c>
      <c r="C109" s="36"/>
      <c r="D109" s="37"/>
      <c r="E109" s="38">
        <v>20110113</v>
      </c>
      <c r="F109" s="38"/>
      <c r="G109" s="38"/>
      <c r="H109" s="38">
        <v>20110120</v>
      </c>
      <c r="I109" s="38">
        <v>20110120</v>
      </c>
      <c r="J109" s="38"/>
      <c r="K109" s="39"/>
    </row>
    <row r="110" spans="1:11" ht="24" customHeight="1" x14ac:dyDescent="0.25">
      <c r="A110" s="257"/>
      <c r="B110" s="64">
        <v>40527</v>
      </c>
      <c r="C110" s="65"/>
      <c r="D110" s="66"/>
      <c r="E110" s="24">
        <v>20110113</v>
      </c>
      <c r="F110" s="24"/>
      <c r="G110" s="24"/>
      <c r="H110" s="24">
        <v>20110120</v>
      </c>
      <c r="I110" s="24">
        <v>20110120</v>
      </c>
      <c r="J110" s="24"/>
      <c r="K110" s="67"/>
    </row>
    <row r="111" spans="1:11" ht="24" customHeight="1" thickBot="1" x14ac:dyDescent="0.3">
      <c r="A111" s="257"/>
      <c r="B111" s="40">
        <v>40556</v>
      </c>
      <c r="C111" s="41"/>
      <c r="D111" s="42"/>
      <c r="E111" s="57">
        <v>20110222</v>
      </c>
      <c r="F111" s="57"/>
      <c r="G111" s="57"/>
      <c r="H111" s="43">
        <v>20110120</v>
      </c>
      <c r="I111" s="43">
        <v>20110120</v>
      </c>
      <c r="J111" s="43"/>
      <c r="K111" s="44" t="s">
        <v>20</v>
      </c>
    </row>
    <row r="112" spans="1:11" ht="24" customHeight="1" x14ac:dyDescent="0.25">
      <c r="A112" s="257"/>
      <c r="B112" s="68">
        <v>40570</v>
      </c>
      <c r="C112" s="68"/>
      <c r="D112" s="69"/>
      <c r="E112" s="70">
        <v>20110222</v>
      </c>
      <c r="F112" s="70"/>
      <c r="G112" s="70"/>
      <c r="H112" s="70">
        <v>20110222</v>
      </c>
      <c r="I112" s="7">
        <v>20110222</v>
      </c>
      <c r="J112" s="70"/>
      <c r="K112" s="70"/>
    </row>
    <row r="113" spans="1:11" ht="24" customHeight="1" x14ac:dyDescent="0.25">
      <c r="A113" s="257"/>
      <c r="B113" s="30">
        <v>40584</v>
      </c>
      <c r="C113" s="30"/>
      <c r="D113" s="31"/>
      <c r="E113" s="7">
        <v>20110222</v>
      </c>
      <c r="F113" s="7"/>
      <c r="G113" s="7"/>
      <c r="H113" s="7">
        <v>20110222</v>
      </c>
      <c r="I113" s="7">
        <v>20110222</v>
      </c>
      <c r="J113" s="7"/>
      <c r="K113" s="7"/>
    </row>
    <row r="114" spans="1:11" ht="24" customHeight="1" x14ac:dyDescent="0.25">
      <c r="A114" s="257"/>
      <c r="B114" s="30">
        <v>40598</v>
      </c>
      <c r="C114" s="30"/>
      <c r="D114" s="31"/>
      <c r="E114" s="7"/>
      <c r="F114" s="7"/>
      <c r="G114" s="7"/>
      <c r="H114" s="7"/>
      <c r="I114" s="7"/>
      <c r="J114" s="7"/>
      <c r="K114" s="7"/>
    </row>
    <row r="115" spans="1:11" ht="24" customHeight="1" x14ac:dyDescent="0.25">
      <c r="A115" s="257"/>
      <c r="B115" s="30">
        <v>40610</v>
      </c>
      <c r="C115" s="30"/>
      <c r="D115" s="31"/>
      <c r="E115" s="7"/>
      <c r="F115" s="7"/>
      <c r="G115" s="7"/>
      <c r="H115" s="7"/>
      <c r="I115" s="7"/>
      <c r="J115" s="7"/>
      <c r="K115" s="7"/>
    </row>
    <row r="116" spans="1:11" ht="24" customHeight="1" x14ac:dyDescent="0.25">
      <c r="A116" s="257"/>
      <c r="B116" s="30">
        <v>40631</v>
      </c>
      <c r="C116" s="30"/>
      <c r="D116" s="31"/>
      <c r="E116" s="7"/>
      <c r="F116" s="7"/>
      <c r="G116" s="7"/>
      <c r="H116" s="7"/>
      <c r="I116" s="7"/>
      <c r="J116" s="7"/>
      <c r="K116" s="7"/>
    </row>
    <row r="117" spans="1:11" ht="24" customHeight="1" x14ac:dyDescent="0.25">
      <c r="A117" s="257"/>
      <c r="B117" s="30">
        <v>40645</v>
      </c>
      <c r="C117" s="30"/>
      <c r="D117" s="31"/>
      <c r="E117" s="7"/>
      <c r="F117" s="7"/>
      <c r="G117" s="7"/>
      <c r="H117" s="7"/>
      <c r="I117" s="7"/>
      <c r="J117" s="7"/>
      <c r="K117" s="7"/>
    </row>
    <row r="118" spans="1:11" ht="24" customHeight="1" x14ac:dyDescent="0.25">
      <c r="A118" s="257"/>
      <c r="B118" s="30">
        <v>40661</v>
      </c>
      <c r="C118" s="30"/>
      <c r="D118" s="31"/>
      <c r="E118" s="7"/>
      <c r="F118" s="7"/>
      <c r="G118" s="7"/>
      <c r="H118" s="7"/>
      <c r="I118" s="7"/>
      <c r="J118" s="7"/>
      <c r="K118" s="7"/>
    </row>
    <row r="119" spans="1:11" ht="24" customHeight="1" x14ac:dyDescent="0.25">
      <c r="A119" s="257"/>
      <c r="B119" s="30">
        <v>40689</v>
      </c>
      <c r="C119" s="30"/>
      <c r="D119" s="31"/>
      <c r="E119" s="7"/>
      <c r="F119" s="7"/>
      <c r="G119" s="7"/>
      <c r="H119" s="7"/>
      <c r="I119" s="7"/>
      <c r="J119" s="7"/>
      <c r="K119" s="7"/>
    </row>
    <row r="120" spans="1:11" ht="24" customHeight="1" x14ac:dyDescent="0.25">
      <c r="A120" s="257"/>
      <c r="B120" s="30">
        <v>40710</v>
      </c>
      <c r="C120" s="30"/>
      <c r="D120" s="31"/>
      <c r="E120" s="7"/>
      <c r="F120" s="7"/>
      <c r="G120" s="7"/>
      <c r="H120" s="7"/>
      <c r="I120" s="7"/>
      <c r="J120" s="7"/>
      <c r="K120" s="7"/>
    </row>
    <row r="121" spans="1:11" ht="24" customHeight="1" x14ac:dyDescent="0.25">
      <c r="A121" s="257"/>
      <c r="B121" s="30">
        <v>40731</v>
      </c>
      <c r="C121" s="30"/>
      <c r="D121" s="31"/>
      <c r="E121" s="7"/>
      <c r="F121" s="7"/>
      <c r="G121" s="7"/>
      <c r="H121" s="7"/>
      <c r="I121" s="7"/>
      <c r="J121" s="7"/>
      <c r="K121" s="7"/>
    </row>
    <row r="122" spans="1:11" ht="24" customHeight="1" x14ac:dyDescent="0.25">
      <c r="A122" s="257"/>
      <c r="B122" s="30">
        <v>40786</v>
      </c>
      <c r="C122" s="30"/>
      <c r="D122" s="31"/>
      <c r="E122" s="7"/>
      <c r="F122" s="7"/>
      <c r="G122" s="7"/>
      <c r="H122" s="7"/>
      <c r="I122" s="7"/>
      <c r="J122" s="7"/>
      <c r="K122" s="7"/>
    </row>
    <row r="123" spans="1:11" ht="24" customHeight="1" x14ac:dyDescent="0.25">
      <c r="A123" s="257"/>
      <c r="B123" s="71">
        <v>40800</v>
      </c>
      <c r="C123" s="71"/>
      <c r="D123" s="72" t="s">
        <v>21</v>
      </c>
      <c r="E123" s="73"/>
      <c r="F123" s="73"/>
      <c r="G123" s="73"/>
      <c r="H123" s="73"/>
      <c r="I123" s="73"/>
      <c r="J123" s="73"/>
      <c r="K123" s="73" t="s">
        <v>22</v>
      </c>
    </row>
    <row r="124" spans="1:11" ht="24" customHeight="1" x14ac:dyDescent="0.25">
      <c r="A124" s="257"/>
      <c r="B124" s="30">
        <v>40814</v>
      </c>
      <c r="C124" s="30"/>
      <c r="D124" s="31"/>
      <c r="E124" s="7"/>
      <c r="F124" s="7"/>
      <c r="G124" s="7"/>
      <c r="H124" s="7"/>
      <c r="I124" s="7"/>
      <c r="J124" s="7"/>
      <c r="K124" s="7"/>
    </row>
    <row r="125" spans="1:11" ht="24" customHeight="1" x14ac:dyDescent="0.25">
      <c r="A125" s="257"/>
      <c r="B125" s="30">
        <v>40828</v>
      </c>
      <c r="C125" s="30"/>
      <c r="D125" s="31"/>
      <c r="E125" s="7"/>
      <c r="F125" s="7"/>
      <c r="G125" s="7"/>
      <c r="H125" s="7"/>
      <c r="I125" s="7"/>
      <c r="J125" s="7"/>
      <c r="K125" s="7"/>
    </row>
    <row r="126" spans="1:11" ht="24" customHeight="1" x14ac:dyDescent="0.25">
      <c r="A126" s="257"/>
      <c r="B126" s="30">
        <v>40842</v>
      </c>
      <c r="C126" s="30"/>
      <c r="D126" s="31"/>
      <c r="E126" s="7"/>
      <c r="F126" s="7"/>
      <c r="G126" s="7"/>
      <c r="H126" s="7"/>
      <c r="I126" s="7"/>
      <c r="J126" s="7"/>
      <c r="K126" s="7"/>
    </row>
    <row r="127" spans="1:11" ht="24" customHeight="1" x14ac:dyDescent="0.25">
      <c r="A127" s="257"/>
      <c r="B127" s="30">
        <v>40856</v>
      </c>
      <c r="C127" s="30"/>
      <c r="D127" s="31"/>
      <c r="E127" s="7"/>
      <c r="F127" s="7"/>
      <c r="G127" s="7"/>
      <c r="H127" s="7"/>
      <c r="I127" s="7"/>
      <c r="J127" s="7"/>
      <c r="K127" s="7"/>
    </row>
    <row r="128" spans="1:11" ht="24" customHeight="1" x14ac:dyDescent="0.25">
      <c r="A128" s="257"/>
      <c r="B128" s="30">
        <v>40877</v>
      </c>
      <c r="C128" s="30"/>
      <c r="D128" s="31"/>
      <c r="E128" s="7"/>
      <c r="F128" s="7"/>
      <c r="G128" s="7"/>
      <c r="H128" s="7"/>
      <c r="I128" s="7"/>
      <c r="J128" s="7"/>
      <c r="K128" s="7"/>
    </row>
    <row r="129" spans="1:11" ht="24" customHeight="1" x14ac:dyDescent="0.25">
      <c r="A129" s="257"/>
      <c r="B129" s="30">
        <v>40891</v>
      </c>
      <c r="C129" s="30"/>
      <c r="D129" s="31"/>
      <c r="E129" s="7"/>
      <c r="F129" s="7"/>
      <c r="G129" s="7"/>
      <c r="H129" s="7"/>
      <c r="I129" s="7"/>
      <c r="J129" s="7"/>
      <c r="K129" s="7"/>
    </row>
    <row r="130" spans="1:11" ht="24" customHeight="1" x14ac:dyDescent="0.25">
      <c r="A130" s="257"/>
      <c r="B130" s="30">
        <v>40912</v>
      </c>
      <c r="C130" s="30"/>
      <c r="D130" s="31"/>
      <c r="E130" s="7"/>
      <c r="F130" s="7"/>
      <c r="G130" s="7"/>
      <c r="H130" s="7"/>
      <c r="I130" s="7"/>
      <c r="J130" s="7"/>
      <c r="K130" s="7"/>
    </row>
    <row r="131" spans="1:11" ht="24" customHeight="1" x14ac:dyDescent="0.25">
      <c r="A131" s="257"/>
      <c r="B131" s="30">
        <v>40927</v>
      </c>
      <c r="C131" s="30"/>
      <c r="D131" s="31"/>
      <c r="E131" s="7"/>
      <c r="F131" s="7"/>
      <c r="G131" s="7"/>
      <c r="H131" s="7"/>
      <c r="I131" s="7"/>
      <c r="J131" s="7"/>
      <c r="K131" s="7"/>
    </row>
    <row r="132" spans="1:11" ht="24" customHeight="1" x14ac:dyDescent="0.25">
      <c r="A132" s="257"/>
      <c r="B132" s="30">
        <v>40934</v>
      </c>
      <c r="C132" s="30"/>
      <c r="D132" s="31"/>
      <c r="E132" s="7"/>
      <c r="F132" s="7"/>
      <c r="G132" s="7"/>
      <c r="H132" s="7"/>
      <c r="I132" s="7"/>
      <c r="J132" s="7"/>
      <c r="K132" s="7"/>
    </row>
    <row r="133" spans="1:11" ht="24" customHeight="1" x14ac:dyDescent="0.25">
      <c r="A133" s="257"/>
      <c r="B133" s="30">
        <v>40941</v>
      </c>
      <c r="C133" s="30"/>
      <c r="D133" s="31"/>
      <c r="E133" s="7"/>
      <c r="F133" s="7"/>
      <c r="G133" s="7"/>
      <c r="H133" s="7"/>
      <c r="I133" s="7"/>
      <c r="J133" s="7"/>
      <c r="K133" s="7"/>
    </row>
    <row r="134" spans="1:11" ht="24" customHeight="1" x14ac:dyDescent="0.25">
      <c r="A134" s="257"/>
      <c r="B134" s="30">
        <v>40955</v>
      </c>
      <c r="C134" s="30"/>
      <c r="D134" s="31"/>
      <c r="E134" s="7"/>
      <c r="F134" s="7"/>
      <c r="G134" s="7"/>
      <c r="H134" s="7"/>
      <c r="I134" s="7"/>
      <c r="J134" s="7"/>
      <c r="K134" s="7"/>
    </row>
    <row r="135" spans="1:11" ht="24" customHeight="1" x14ac:dyDescent="0.25">
      <c r="A135" s="257"/>
      <c r="B135" s="30">
        <v>40969</v>
      </c>
      <c r="C135" s="30"/>
      <c r="D135" s="31"/>
      <c r="E135" s="7"/>
      <c r="F135" s="7"/>
      <c r="G135" s="7"/>
      <c r="H135" s="7"/>
      <c r="I135" s="7"/>
      <c r="J135" s="7"/>
      <c r="K135" s="7"/>
    </row>
    <row r="136" spans="1:11" ht="24" customHeight="1" x14ac:dyDescent="0.25">
      <c r="A136" s="257"/>
      <c r="B136" s="30">
        <v>40990</v>
      </c>
      <c r="C136" s="30"/>
      <c r="D136" s="31"/>
      <c r="E136" s="7"/>
      <c r="F136" s="7"/>
      <c r="G136" s="7"/>
      <c r="H136" s="7"/>
      <c r="I136" s="7"/>
      <c r="J136" s="7"/>
      <c r="K136" s="7"/>
    </row>
    <row r="137" spans="1:11" ht="24" customHeight="1" x14ac:dyDescent="0.25">
      <c r="A137" s="257"/>
      <c r="B137" s="30">
        <v>41002</v>
      </c>
      <c r="C137" s="30"/>
      <c r="D137" s="31"/>
      <c r="E137" s="7"/>
      <c r="F137" s="7"/>
      <c r="G137" s="7"/>
      <c r="H137" s="7"/>
      <c r="I137" s="7"/>
      <c r="J137" s="7"/>
      <c r="K137" s="7"/>
    </row>
    <row r="138" spans="1:11" ht="24" customHeight="1" x14ac:dyDescent="0.25">
      <c r="A138" s="257"/>
      <c r="B138" s="30">
        <v>41016</v>
      </c>
      <c r="C138" s="30"/>
      <c r="D138" s="31"/>
      <c r="E138" s="7"/>
      <c r="F138" s="7"/>
      <c r="G138" s="7"/>
      <c r="H138" s="7"/>
      <c r="I138" s="7"/>
      <c r="J138" s="7"/>
      <c r="K138" s="7"/>
    </row>
    <row r="139" spans="1:11" ht="24" customHeight="1" x14ac:dyDescent="0.25">
      <c r="A139" s="257"/>
      <c r="B139" s="30">
        <v>41032</v>
      </c>
      <c r="C139" s="30"/>
      <c r="D139" s="31"/>
      <c r="E139" s="7"/>
      <c r="F139" s="7"/>
      <c r="G139" s="7"/>
      <c r="H139" s="7"/>
      <c r="I139" s="7"/>
      <c r="J139" s="7"/>
      <c r="K139" s="7"/>
    </row>
    <row r="140" spans="1:11" ht="24" customHeight="1" x14ac:dyDescent="0.25">
      <c r="A140" s="257"/>
      <c r="B140" s="30">
        <v>41092</v>
      </c>
      <c r="C140" s="30"/>
      <c r="D140" s="31"/>
      <c r="E140" s="7"/>
      <c r="F140" s="7"/>
      <c r="G140" s="7"/>
      <c r="H140" s="7"/>
      <c r="I140" s="7"/>
      <c r="J140" s="7"/>
      <c r="K140" s="7"/>
    </row>
    <row r="141" spans="1:11" ht="24" customHeight="1" x14ac:dyDescent="0.25">
      <c r="A141" s="257"/>
      <c r="B141" s="30">
        <v>41192</v>
      </c>
      <c r="C141" s="30"/>
      <c r="D141" s="31"/>
      <c r="E141" s="7"/>
      <c r="F141" s="7"/>
      <c r="G141" s="7"/>
      <c r="H141" s="7"/>
      <c r="I141" s="7"/>
      <c r="J141" s="7"/>
      <c r="K141" s="7"/>
    </row>
    <row r="142" spans="1:11" ht="24" customHeight="1" x14ac:dyDescent="0.25">
      <c r="A142" s="257"/>
      <c r="B142" s="30">
        <v>41203</v>
      </c>
      <c r="C142" s="30"/>
      <c r="D142" s="31"/>
      <c r="E142" s="7"/>
      <c r="F142" s="7"/>
      <c r="G142" s="7"/>
      <c r="H142" s="7"/>
      <c r="I142" s="7"/>
      <c r="J142" s="7"/>
      <c r="K142" s="7"/>
    </row>
    <row r="143" spans="1:11" ht="24" customHeight="1" x14ac:dyDescent="0.25">
      <c r="A143" s="257"/>
      <c r="B143" s="30">
        <v>41220</v>
      </c>
      <c r="C143" s="30"/>
      <c r="D143" s="31"/>
      <c r="E143" s="7"/>
      <c r="F143" s="7"/>
      <c r="G143" s="7"/>
      <c r="H143" s="7"/>
      <c r="I143" s="7"/>
      <c r="J143" s="7"/>
      <c r="K143" s="7"/>
    </row>
    <row r="144" spans="1:11" ht="24" customHeight="1" x14ac:dyDescent="0.25">
      <c r="A144" s="257"/>
      <c r="B144" s="30">
        <v>41248</v>
      </c>
      <c r="C144" s="30"/>
      <c r="D144" s="31"/>
      <c r="E144" s="7"/>
      <c r="F144" s="7"/>
      <c r="G144" s="7"/>
      <c r="H144" s="7"/>
      <c r="I144" s="7"/>
      <c r="J144" s="7"/>
      <c r="K144" s="7"/>
    </row>
    <row r="145" spans="1:11" ht="24" customHeight="1" x14ac:dyDescent="0.25">
      <c r="A145" s="257"/>
      <c r="B145" s="30">
        <v>41282</v>
      </c>
      <c r="C145" s="30"/>
      <c r="D145" s="31"/>
      <c r="E145" s="7"/>
      <c r="F145" s="7"/>
      <c r="G145" s="7"/>
      <c r="H145" s="7"/>
      <c r="I145" s="7"/>
      <c r="J145" s="7"/>
      <c r="K145" s="7"/>
    </row>
    <row r="146" spans="1:11" ht="24" customHeight="1" x14ac:dyDescent="0.25">
      <c r="A146" s="257"/>
      <c r="B146" s="30">
        <v>41325</v>
      </c>
      <c r="C146" s="30"/>
      <c r="D146" s="31"/>
      <c r="E146" s="7"/>
      <c r="F146" s="7"/>
      <c r="G146" s="7"/>
      <c r="H146" s="7"/>
      <c r="I146" s="7"/>
      <c r="J146" s="7"/>
      <c r="K146" s="7"/>
    </row>
    <row r="147" spans="1:11" ht="24" customHeight="1" x14ac:dyDescent="0.25">
      <c r="A147" s="257"/>
      <c r="B147" s="30">
        <v>41339</v>
      </c>
      <c r="C147" s="30"/>
      <c r="D147" s="31"/>
      <c r="E147" s="7"/>
      <c r="F147" s="7"/>
      <c r="G147" s="7"/>
      <c r="H147" s="7"/>
      <c r="I147" s="7"/>
      <c r="J147" s="7"/>
      <c r="K147" s="7"/>
    </row>
    <row r="148" spans="1:11" ht="24" customHeight="1" x14ac:dyDescent="0.25">
      <c r="A148" s="257"/>
      <c r="B148" s="30">
        <v>41353</v>
      </c>
      <c r="C148" s="30"/>
      <c r="D148" s="31"/>
      <c r="E148" s="7"/>
      <c r="F148" s="7"/>
      <c r="G148" s="7"/>
      <c r="H148" s="7"/>
      <c r="I148" s="7"/>
      <c r="J148" s="7"/>
      <c r="K148" s="7"/>
    </row>
    <row r="149" spans="1:11" ht="24" customHeight="1" x14ac:dyDescent="0.25">
      <c r="A149" s="257"/>
      <c r="B149" s="30">
        <v>41916</v>
      </c>
      <c r="C149" s="7"/>
      <c r="D149" s="5"/>
      <c r="E149" s="7" t="s">
        <v>23</v>
      </c>
      <c r="F149" s="7"/>
      <c r="G149" s="7"/>
      <c r="H149" s="7" t="s">
        <v>24</v>
      </c>
      <c r="I149" s="7" t="s">
        <v>25</v>
      </c>
      <c r="J149" s="7"/>
      <c r="K149" s="7"/>
    </row>
    <row r="150" spans="1:11" ht="24" customHeight="1" x14ac:dyDescent="0.25">
      <c r="A150" s="257"/>
      <c r="B150" s="30">
        <v>41930</v>
      </c>
      <c r="C150" s="7"/>
      <c r="D150" s="5"/>
      <c r="E150" s="7" t="s">
        <v>26</v>
      </c>
      <c r="F150" s="7"/>
      <c r="G150" s="7"/>
      <c r="H150" s="7" t="s">
        <v>27</v>
      </c>
      <c r="I150" s="7" t="s">
        <v>28</v>
      </c>
      <c r="J150" s="7"/>
      <c r="K150" s="7"/>
    </row>
    <row r="151" spans="1:11" ht="24" customHeight="1" x14ac:dyDescent="0.25">
      <c r="A151" s="257"/>
      <c r="B151" s="30">
        <v>41951</v>
      </c>
      <c r="C151" s="7"/>
      <c r="D151" s="5"/>
      <c r="E151" s="7" t="s">
        <v>29</v>
      </c>
      <c r="F151" s="7"/>
      <c r="G151" s="7"/>
      <c r="H151" s="7" t="s">
        <v>27</v>
      </c>
      <c r="I151" s="7" t="s">
        <v>30</v>
      </c>
      <c r="J151" s="7"/>
      <c r="K151" s="7"/>
    </row>
    <row r="152" spans="1:11" ht="24" customHeight="1" x14ac:dyDescent="0.25">
      <c r="A152" s="257"/>
      <c r="B152" s="30">
        <v>41966</v>
      </c>
      <c r="C152" s="7"/>
      <c r="D152" s="5"/>
      <c r="E152" s="7" t="s">
        <v>29</v>
      </c>
      <c r="F152" s="7"/>
      <c r="G152" s="7"/>
      <c r="H152" s="7" t="s">
        <v>27</v>
      </c>
      <c r="I152" s="7" t="s">
        <v>30</v>
      </c>
      <c r="J152" s="7"/>
      <c r="K152" s="7"/>
    </row>
    <row r="153" spans="1:11" ht="24" customHeight="1" x14ac:dyDescent="0.25">
      <c r="A153" s="257"/>
      <c r="B153" s="30">
        <v>41980</v>
      </c>
      <c r="C153" s="7"/>
      <c r="D153" s="5"/>
      <c r="E153" s="7" t="s">
        <v>29</v>
      </c>
      <c r="F153" s="7"/>
      <c r="G153" s="7"/>
      <c r="H153" s="7" t="s">
        <v>27</v>
      </c>
      <c r="I153" s="7" t="s">
        <v>30</v>
      </c>
      <c r="J153" s="7"/>
      <c r="K153" s="7"/>
    </row>
    <row r="154" spans="1:11" ht="24" customHeight="1" x14ac:dyDescent="0.25">
      <c r="A154" s="257"/>
      <c r="B154" s="30">
        <v>42021</v>
      </c>
      <c r="C154" s="7"/>
      <c r="D154" s="5"/>
      <c r="E154" s="7" t="s">
        <v>29</v>
      </c>
      <c r="F154" s="7"/>
      <c r="G154" s="7"/>
      <c r="H154" s="7" t="s">
        <v>31</v>
      </c>
      <c r="I154" s="7" t="s">
        <v>30</v>
      </c>
      <c r="J154" s="7"/>
      <c r="K154" s="7"/>
    </row>
    <row r="155" spans="1:11" ht="24" customHeight="1" x14ac:dyDescent="0.25">
      <c r="A155" s="257"/>
      <c r="B155" s="30">
        <v>42035</v>
      </c>
      <c r="C155" s="7"/>
      <c r="D155" s="5"/>
      <c r="E155" s="7" t="s">
        <v>29</v>
      </c>
      <c r="F155" s="7"/>
      <c r="G155" s="7"/>
      <c r="H155" s="7" t="s">
        <v>31</v>
      </c>
      <c r="I155" s="7" t="s">
        <v>30</v>
      </c>
      <c r="J155" s="7"/>
      <c r="K155" s="7"/>
    </row>
    <row r="156" spans="1:11" ht="24" customHeight="1" x14ac:dyDescent="0.25">
      <c r="A156" s="257"/>
      <c r="B156" s="30">
        <v>42056</v>
      </c>
      <c r="C156" s="7"/>
      <c r="D156" s="5"/>
      <c r="E156" s="7" t="s">
        <v>32</v>
      </c>
      <c r="F156" s="7"/>
      <c r="G156" s="7"/>
      <c r="H156" s="74" t="s">
        <v>33</v>
      </c>
      <c r="I156" s="74" t="s">
        <v>33</v>
      </c>
      <c r="J156" s="7"/>
      <c r="K156" s="7"/>
    </row>
    <row r="157" spans="1:11" ht="24" customHeight="1" x14ac:dyDescent="0.25">
      <c r="A157" s="257"/>
      <c r="B157" s="30">
        <v>42076</v>
      </c>
      <c r="C157" s="7"/>
      <c r="D157" s="5"/>
      <c r="E157" s="28" t="s">
        <v>34</v>
      </c>
      <c r="F157" s="7"/>
      <c r="G157" s="7"/>
      <c r="H157" s="74" t="s">
        <v>33</v>
      </c>
      <c r="I157" s="74" t="s">
        <v>33</v>
      </c>
      <c r="J157" s="7"/>
      <c r="K157" s="7"/>
    </row>
    <row r="158" spans="1:11" ht="24" customHeight="1" x14ac:dyDescent="0.25">
      <c r="A158" s="257"/>
      <c r="B158" s="30">
        <v>42077</v>
      </c>
      <c r="C158" s="7"/>
      <c r="D158" s="5"/>
      <c r="E158" s="7" t="s">
        <v>32</v>
      </c>
      <c r="F158" s="7"/>
      <c r="G158" s="7"/>
      <c r="H158" s="74"/>
      <c r="I158" s="74"/>
      <c r="J158" s="7"/>
      <c r="K158" s="28" t="s">
        <v>35</v>
      </c>
    </row>
    <row r="159" spans="1:11" ht="24" customHeight="1" x14ac:dyDescent="0.25">
      <c r="A159" s="257"/>
      <c r="B159" s="30">
        <v>42084</v>
      </c>
      <c r="C159" s="7"/>
      <c r="D159" s="5"/>
      <c r="E159" s="7" t="s">
        <v>32</v>
      </c>
      <c r="F159" s="7"/>
      <c r="G159" s="7"/>
      <c r="H159" s="74" t="s">
        <v>33</v>
      </c>
      <c r="I159" s="74" t="s">
        <v>33</v>
      </c>
      <c r="J159" s="7"/>
      <c r="K159" s="7"/>
    </row>
    <row r="160" spans="1:11" ht="24" customHeight="1" x14ac:dyDescent="0.25">
      <c r="A160" s="257"/>
      <c r="B160" s="30">
        <v>42096</v>
      </c>
      <c r="C160" s="7"/>
      <c r="D160" s="5"/>
      <c r="E160" s="7" t="s">
        <v>36</v>
      </c>
      <c r="F160" s="7"/>
      <c r="G160" s="7"/>
      <c r="H160" s="74" t="s">
        <v>33</v>
      </c>
      <c r="I160" s="74" t="s">
        <v>33</v>
      </c>
      <c r="J160" s="7"/>
      <c r="K160" s="7"/>
    </row>
    <row r="161" spans="1:11" ht="24" customHeight="1" x14ac:dyDescent="0.25">
      <c r="A161" s="257"/>
      <c r="B161" s="30">
        <v>42452</v>
      </c>
      <c r="C161" s="7"/>
      <c r="D161" s="5"/>
      <c r="E161" s="75" t="s">
        <v>37</v>
      </c>
      <c r="F161" s="7"/>
      <c r="G161" s="7"/>
      <c r="H161" s="75" t="s">
        <v>38</v>
      </c>
      <c r="I161" s="75" t="s">
        <v>39</v>
      </c>
      <c r="J161" s="7"/>
      <c r="K161" s="7"/>
    </row>
    <row r="162" spans="1:11" ht="24" customHeight="1" x14ac:dyDescent="0.25">
      <c r="A162" s="257"/>
      <c r="B162" s="30">
        <v>42766</v>
      </c>
      <c r="C162" s="7"/>
      <c r="D162" s="5"/>
      <c r="E162" s="7" t="s">
        <v>40</v>
      </c>
      <c r="F162" s="7"/>
      <c r="G162" s="7"/>
      <c r="H162" s="75" t="s">
        <v>41</v>
      </c>
      <c r="I162" s="7" t="s">
        <v>42</v>
      </c>
      <c r="J162" s="7"/>
      <c r="K162" s="7"/>
    </row>
    <row r="163" spans="1:11" ht="24" customHeight="1" x14ac:dyDescent="0.25">
      <c r="A163" s="257"/>
      <c r="B163" s="30">
        <v>42779</v>
      </c>
      <c r="C163" s="7"/>
      <c r="D163" s="5"/>
      <c r="E163" s="74"/>
      <c r="F163" s="7"/>
      <c r="G163" s="7"/>
      <c r="H163" s="74"/>
      <c r="I163" s="7" t="s">
        <v>42</v>
      </c>
      <c r="J163" s="7"/>
      <c r="K163" s="28" t="s">
        <v>43</v>
      </c>
    </row>
    <row r="164" spans="1:11" ht="24" customHeight="1" x14ac:dyDescent="0.25">
      <c r="A164" s="257"/>
      <c r="B164" s="30">
        <v>42784</v>
      </c>
      <c r="C164" s="7"/>
      <c r="D164" s="5"/>
      <c r="E164" s="7" t="s">
        <v>40</v>
      </c>
      <c r="F164" s="7"/>
      <c r="G164" s="7"/>
      <c r="H164" s="75" t="s">
        <v>44</v>
      </c>
      <c r="I164" s="74"/>
      <c r="J164" s="7"/>
      <c r="K164" s="7"/>
    </row>
    <row r="165" spans="1:11" ht="24" customHeight="1" x14ac:dyDescent="0.25">
      <c r="A165" s="257"/>
      <c r="B165" s="30">
        <v>42844</v>
      </c>
      <c r="C165" s="7"/>
      <c r="D165" s="5"/>
      <c r="E165" s="75" t="s">
        <v>45</v>
      </c>
      <c r="F165" s="7"/>
      <c r="G165" s="7"/>
      <c r="H165" s="75" t="s">
        <v>44</v>
      </c>
      <c r="I165" s="75" t="s">
        <v>46</v>
      </c>
      <c r="J165" s="7"/>
      <c r="K165" s="7"/>
    </row>
    <row r="166" spans="1:11" ht="24" customHeight="1" x14ac:dyDescent="0.25">
      <c r="A166" s="257"/>
      <c r="B166" s="30">
        <v>42989</v>
      </c>
      <c r="C166" s="7"/>
      <c r="D166" s="5"/>
      <c r="E166" s="7" t="s">
        <v>47</v>
      </c>
      <c r="F166" s="7"/>
      <c r="G166" s="7"/>
      <c r="H166" s="7" t="s">
        <v>48</v>
      </c>
      <c r="I166" s="7" t="s">
        <v>49</v>
      </c>
      <c r="J166" s="7"/>
      <c r="K166" s="7"/>
    </row>
    <row r="167" spans="1:11" ht="24" customHeight="1" x14ac:dyDescent="0.25">
      <c r="A167" s="257"/>
      <c r="B167" s="30">
        <v>43004</v>
      </c>
      <c r="C167" s="7"/>
      <c r="D167" s="5"/>
      <c r="E167" s="7" t="s">
        <v>50</v>
      </c>
      <c r="F167" s="7"/>
      <c r="G167" s="7"/>
      <c r="H167" s="7" t="s">
        <v>51</v>
      </c>
      <c r="I167" s="7" t="s">
        <v>52</v>
      </c>
      <c r="J167" s="7"/>
      <c r="K167" s="7"/>
    </row>
    <row r="168" spans="1:11" ht="24" customHeight="1" x14ac:dyDescent="0.25">
      <c r="A168" s="257"/>
      <c r="B168" s="30">
        <v>43011</v>
      </c>
      <c r="C168" s="7"/>
      <c r="D168" s="5"/>
      <c r="E168" s="7" t="s">
        <v>50</v>
      </c>
      <c r="F168" s="7"/>
      <c r="G168" s="7"/>
      <c r="H168" s="7" t="s">
        <v>51</v>
      </c>
      <c r="I168" s="7" t="s">
        <v>52</v>
      </c>
      <c r="J168" s="7"/>
      <c r="K168" s="7"/>
    </row>
    <row r="169" spans="1:11" ht="24" customHeight="1" x14ac:dyDescent="0.25">
      <c r="A169" s="257"/>
      <c r="B169" s="30">
        <v>43024</v>
      </c>
      <c r="C169" s="7"/>
      <c r="D169" s="5"/>
      <c r="E169" s="7" t="s">
        <v>50</v>
      </c>
      <c r="F169" s="7"/>
      <c r="G169" s="7"/>
      <c r="H169" s="7" t="s">
        <v>51</v>
      </c>
      <c r="I169" s="7" t="s">
        <v>52</v>
      </c>
      <c r="J169" s="7"/>
      <c r="K169" s="7"/>
    </row>
    <row r="170" spans="1:11" ht="24" customHeight="1" x14ac:dyDescent="0.25">
      <c r="A170" s="257"/>
      <c r="B170" s="30">
        <v>43115</v>
      </c>
      <c r="C170" s="7"/>
      <c r="D170" s="5"/>
      <c r="E170" s="7" t="s">
        <v>53</v>
      </c>
      <c r="F170" s="7"/>
      <c r="G170" s="7"/>
      <c r="H170" s="7" t="s">
        <v>54</v>
      </c>
      <c r="I170" s="7" t="s">
        <v>55</v>
      </c>
      <c r="J170" s="7"/>
      <c r="K170" s="7"/>
    </row>
    <row r="171" spans="1:11" ht="24" customHeight="1" x14ac:dyDescent="0.25">
      <c r="A171" s="257"/>
      <c r="B171" s="30">
        <v>43124</v>
      </c>
      <c r="C171" s="7"/>
      <c r="D171" s="5"/>
      <c r="E171" s="7" t="s">
        <v>53</v>
      </c>
      <c r="F171" s="7"/>
      <c r="G171" s="7"/>
      <c r="H171" s="7" t="s">
        <v>54</v>
      </c>
      <c r="I171" s="7" t="s">
        <v>55</v>
      </c>
      <c r="J171" s="7"/>
      <c r="K171" s="7"/>
    </row>
    <row r="172" spans="1:11" ht="24" customHeight="1" x14ac:dyDescent="0.25">
      <c r="A172" s="257"/>
      <c r="B172" s="30">
        <v>43179</v>
      </c>
      <c r="C172" s="7"/>
      <c r="D172" s="5"/>
      <c r="E172" s="7" t="s">
        <v>53</v>
      </c>
      <c r="F172" s="7"/>
      <c r="G172" s="7"/>
      <c r="H172" s="7" t="s">
        <v>54</v>
      </c>
      <c r="I172" s="7" t="s">
        <v>55</v>
      </c>
      <c r="J172" s="7"/>
      <c r="K172" s="7"/>
    </row>
    <row r="173" spans="1:11" ht="24" customHeight="1" x14ac:dyDescent="0.25">
      <c r="A173" s="257"/>
      <c r="B173" s="30">
        <v>43186</v>
      </c>
      <c r="C173" s="7"/>
      <c r="D173" s="5"/>
      <c r="E173" s="7" t="s">
        <v>53</v>
      </c>
      <c r="F173" s="7"/>
      <c r="G173" s="7"/>
      <c r="H173" s="7" t="s">
        <v>54</v>
      </c>
      <c r="I173" s="7" t="s">
        <v>55</v>
      </c>
      <c r="J173" s="7"/>
      <c r="K173" s="7"/>
    </row>
    <row r="174" spans="1:11" ht="24" customHeight="1" x14ac:dyDescent="0.25">
      <c r="A174" s="257"/>
      <c r="B174" s="30">
        <v>43195</v>
      </c>
      <c r="C174" s="7"/>
      <c r="D174" s="5"/>
      <c r="E174" s="7" t="s">
        <v>53</v>
      </c>
      <c r="F174" s="7"/>
      <c r="G174" s="7"/>
      <c r="H174" s="74"/>
      <c r="I174" s="7" t="s">
        <v>55</v>
      </c>
      <c r="J174" s="7"/>
      <c r="K174" s="7"/>
    </row>
    <row r="175" spans="1:11" ht="24" customHeight="1" x14ac:dyDescent="0.25">
      <c r="A175" s="257"/>
      <c r="B175" s="30">
        <v>43216</v>
      </c>
      <c r="C175" s="7"/>
      <c r="D175" s="5"/>
      <c r="E175" s="74"/>
      <c r="F175" s="7"/>
      <c r="G175" s="7"/>
      <c r="H175" s="74"/>
      <c r="I175" s="7" t="s">
        <v>55</v>
      </c>
      <c r="J175" s="7"/>
      <c r="K175" s="7"/>
    </row>
    <row r="176" spans="1:11" ht="24" customHeight="1" x14ac:dyDescent="0.25">
      <c r="A176" s="257"/>
      <c r="B176" s="30">
        <v>43244</v>
      </c>
      <c r="C176" s="7"/>
      <c r="D176" s="5"/>
      <c r="E176" s="74"/>
      <c r="F176" s="7"/>
      <c r="G176" s="7"/>
      <c r="H176" s="74"/>
      <c r="I176" s="74"/>
      <c r="J176" s="7"/>
      <c r="K176" s="7"/>
    </row>
  </sheetData>
  <mergeCells count="3">
    <mergeCell ref="A3:A27"/>
    <mergeCell ref="A29:A89"/>
    <mergeCell ref="A91:A17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AFBF6-77B1-4E00-874E-5D14EC59E81F}">
  <dimension ref="A1:O189"/>
  <sheetViews>
    <sheetView workbookViewId="0">
      <pane ySplit="1" topLeftCell="A2" activePane="bottomLeft" state="frozen"/>
      <selection pane="bottomLeft" activeCell="H37" sqref="H37"/>
    </sheetView>
  </sheetViews>
  <sheetFormatPr defaultRowHeight="15" x14ac:dyDescent="0.25"/>
  <cols>
    <col min="10" max="14" width="9.140625" style="87"/>
    <col min="15" max="15" width="29.28515625" customWidth="1"/>
  </cols>
  <sheetData>
    <row r="1" spans="1:15" ht="23.25" x14ac:dyDescent="0.25">
      <c r="A1" s="78" t="s">
        <v>1</v>
      </c>
      <c r="B1" s="79" t="s">
        <v>60</v>
      </c>
      <c r="C1" s="79" t="s">
        <v>61</v>
      </c>
      <c r="D1" s="78" t="s">
        <v>62</v>
      </c>
      <c r="E1" s="78" t="s">
        <v>63</v>
      </c>
      <c r="F1" s="78" t="s">
        <v>64</v>
      </c>
      <c r="G1" s="78" t="s">
        <v>65</v>
      </c>
      <c r="H1" s="78" t="s">
        <v>66</v>
      </c>
      <c r="I1" s="78" t="s">
        <v>67</v>
      </c>
      <c r="J1" s="85" t="s">
        <v>68</v>
      </c>
      <c r="K1" s="85" t="s">
        <v>69</v>
      </c>
      <c r="L1" s="85" t="s">
        <v>70</v>
      </c>
      <c r="M1" s="85" t="s">
        <v>71</v>
      </c>
      <c r="N1" s="85" t="s">
        <v>72</v>
      </c>
      <c r="O1" s="80" t="s">
        <v>73</v>
      </c>
    </row>
    <row r="2" spans="1:15" x14ac:dyDescent="0.25">
      <c r="A2" s="81">
        <v>38019</v>
      </c>
      <c r="B2" s="82" t="s">
        <v>74</v>
      </c>
      <c r="C2" s="83" t="s">
        <v>75</v>
      </c>
      <c r="D2" s="80">
        <v>9.98</v>
      </c>
      <c r="E2" s="80">
        <v>553</v>
      </c>
      <c r="F2" s="80">
        <v>8.11</v>
      </c>
      <c r="G2" s="80">
        <v>16.29</v>
      </c>
      <c r="H2" s="80">
        <v>6.8</v>
      </c>
      <c r="I2" s="80">
        <v>7.9</v>
      </c>
      <c r="J2" s="86">
        <v>48.317821438659465</v>
      </c>
      <c r="K2" s="86">
        <v>761.13244939387414</v>
      </c>
      <c r="L2" s="86">
        <f t="shared" ref="L2:L15" si="0">J2+K2</f>
        <v>809.45027083253365</v>
      </c>
      <c r="M2" s="86">
        <v>7.1048355009561677</v>
      </c>
      <c r="N2" s="86">
        <f t="shared" ref="N2:N58" si="1">L2/M2</f>
        <v>113.92948798372572</v>
      </c>
      <c r="O2" s="80"/>
    </row>
    <row r="3" spans="1:15" x14ac:dyDescent="0.25">
      <c r="A3" s="81">
        <v>38019</v>
      </c>
      <c r="B3" s="82" t="s">
        <v>76</v>
      </c>
      <c r="C3" s="83" t="s">
        <v>77</v>
      </c>
      <c r="D3" s="80">
        <v>10.53</v>
      </c>
      <c r="E3" s="80">
        <v>570</v>
      </c>
      <c r="F3" s="80">
        <v>8.15</v>
      </c>
      <c r="G3" s="80">
        <v>11.13</v>
      </c>
      <c r="H3" s="80">
        <v>5.3</v>
      </c>
      <c r="I3" s="80">
        <v>6.1</v>
      </c>
      <c r="J3" s="86">
        <v>34.249547605566242</v>
      </c>
      <c r="K3" s="86">
        <v>752.18088136991514</v>
      </c>
      <c r="L3" s="86">
        <f t="shared" si="0"/>
        <v>786.43042897548139</v>
      </c>
      <c r="M3" s="86">
        <v>8.012675592745012</v>
      </c>
      <c r="N3" s="86">
        <f t="shared" si="1"/>
        <v>98.148292648656096</v>
      </c>
      <c r="O3" s="80"/>
    </row>
    <row r="4" spans="1:15" x14ac:dyDescent="0.25">
      <c r="A4" s="81">
        <v>38019</v>
      </c>
      <c r="B4" s="82" t="s">
        <v>78</v>
      </c>
      <c r="C4" s="83" t="s">
        <v>79</v>
      </c>
      <c r="D4" s="80">
        <v>6.35</v>
      </c>
      <c r="E4" s="80">
        <v>503</v>
      </c>
      <c r="F4" s="80">
        <v>8.19</v>
      </c>
      <c r="G4" s="80">
        <v>16.16</v>
      </c>
      <c r="H4" s="80">
        <v>14.3</v>
      </c>
      <c r="I4" s="80">
        <v>6.2</v>
      </c>
      <c r="J4" s="86">
        <v>12.728438229941489</v>
      </c>
      <c r="K4" s="86">
        <v>607.66381409651694</v>
      </c>
      <c r="L4" s="86">
        <f t="shared" si="0"/>
        <v>620.39225232645845</v>
      </c>
      <c r="M4" s="86">
        <v>4.657614383960154</v>
      </c>
      <c r="N4" s="86">
        <f t="shared" si="1"/>
        <v>133.19957411308224</v>
      </c>
      <c r="O4" s="80"/>
    </row>
    <row r="5" spans="1:15" x14ac:dyDescent="0.25">
      <c r="A5" s="81">
        <v>38019</v>
      </c>
      <c r="B5" s="82" t="s">
        <v>80</v>
      </c>
      <c r="C5" s="83" t="s">
        <v>81</v>
      </c>
      <c r="D5" s="80">
        <v>9.32</v>
      </c>
      <c r="E5" s="80">
        <v>520</v>
      </c>
      <c r="F5" s="80">
        <v>8.11</v>
      </c>
      <c r="G5" s="80">
        <v>22.13</v>
      </c>
      <c r="H5" s="80">
        <v>2.8</v>
      </c>
      <c r="I5" s="80">
        <v>0</v>
      </c>
      <c r="J5" s="86">
        <v>11.388602626789753</v>
      </c>
      <c r="K5" s="86">
        <v>222.17422698640249</v>
      </c>
      <c r="L5" s="86">
        <f t="shared" si="0"/>
        <v>233.56282961319224</v>
      </c>
      <c r="M5" s="86">
        <v>2.4866924253346587</v>
      </c>
      <c r="N5" s="86">
        <f t="shared" si="1"/>
        <v>93.925097946827648</v>
      </c>
      <c r="O5" s="80"/>
    </row>
    <row r="6" spans="1:15" x14ac:dyDescent="0.25">
      <c r="A6" s="81">
        <v>38019</v>
      </c>
      <c r="B6" s="82" t="s">
        <v>82</v>
      </c>
      <c r="C6" s="83" t="s">
        <v>83</v>
      </c>
      <c r="D6" s="80">
        <v>9.35</v>
      </c>
      <c r="E6" s="80">
        <v>507</v>
      </c>
      <c r="F6" s="80">
        <v>8.23</v>
      </c>
      <c r="G6" s="80">
        <v>15.83</v>
      </c>
      <c r="H6" s="80">
        <v>7.3</v>
      </c>
      <c r="I6" s="80">
        <v>24.3</v>
      </c>
      <c r="J6" s="86">
        <v>17.166643665381613</v>
      </c>
      <c r="K6" s="86">
        <v>0</v>
      </c>
      <c r="L6" s="86">
        <f t="shared" si="0"/>
        <v>17.166643665381613</v>
      </c>
      <c r="M6" s="86">
        <v>3.9076595255258928</v>
      </c>
      <c r="N6" s="86">
        <f t="shared" si="1"/>
        <v>4.3930755873802303</v>
      </c>
      <c r="O6" s="80"/>
    </row>
    <row r="7" spans="1:15" x14ac:dyDescent="0.25">
      <c r="A7" s="81">
        <v>38019</v>
      </c>
      <c r="B7" s="82" t="s">
        <v>84</v>
      </c>
      <c r="C7" s="83" t="s">
        <v>85</v>
      </c>
      <c r="D7" s="80">
        <v>9.8000000000000007</v>
      </c>
      <c r="E7" s="80">
        <v>495</v>
      </c>
      <c r="F7" s="80">
        <v>8.1</v>
      </c>
      <c r="G7" s="80">
        <v>15.62</v>
      </c>
      <c r="H7" s="80">
        <v>3</v>
      </c>
      <c r="I7" s="80">
        <v>0</v>
      </c>
      <c r="J7" s="86">
        <v>7.4528355425315294</v>
      </c>
      <c r="K7" s="86">
        <v>0</v>
      </c>
      <c r="L7" s="86">
        <f t="shared" si="0"/>
        <v>7.4528355425315294</v>
      </c>
      <c r="M7" s="86">
        <v>3.0392907420756941</v>
      </c>
      <c r="N7" s="86">
        <f t="shared" si="1"/>
        <v>2.4521627494714737</v>
      </c>
      <c r="O7" s="80"/>
    </row>
    <row r="8" spans="1:15" x14ac:dyDescent="0.25">
      <c r="A8" s="81">
        <v>38019</v>
      </c>
      <c r="B8" s="82" t="s">
        <v>86</v>
      </c>
      <c r="C8" s="83" t="s">
        <v>87</v>
      </c>
      <c r="D8" s="80">
        <v>9.06</v>
      </c>
      <c r="E8" s="80">
        <v>469</v>
      </c>
      <c r="F8" s="80">
        <v>8.11</v>
      </c>
      <c r="G8" s="80">
        <v>18.309999999999999</v>
      </c>
      <c r="H8" s="80">
        <v>21.3</v>
      </c>
      <c r="I8" s="80">
        <v>2</v>
      </c>
      <c r="J8" s="86">
        <v>14.905671085063059</v>
      </c>
      <c r="K8" s="86">
        <v>0</v>
      </c>
      <c r="L8" s="86">
        <f t="shared" si="0"/>
        <v>14.905671085063059</v>
      </c>
      <c r="M8" s="86">
        <v>8.4073886761314647</v>
      </c>
      <c r="N8" s="86">
        <f t="shared" si="1"/>
        <v>1.7729251803690469</v>
      </c>
      <c r="O8" s="80"/>
    </row>
    <row r="9" spans="1:15" x14ac:dyDescent="0.25">
      <c r="A9" s="81">
        <v>38032</v>
      </c>
      <c r="B9" s="82" t="s">
        <v>74</v>
      </c>
      <c r="C9" s="83" t="s">
        <v>75</v>
      </c>
      <c r="D9" s="80">
        <v>8.6999999999999993</v>
      </c>
      <c r="E9" s="80">
        <v>537</v>
      </c>
      <c r="F9" s="80">
        <v>8.27</v>
      </c>
      <c r="G9" s="80">
        <v>14.6</v>
      </c>
      <c r="H9" s="80">
        <v>2.1</v>
      </c>
      <c r="I9" s="80">
        <v>1</v>
      </c>
      <c r="J9" s="86">
        <v>5.45409527285811</v>
      </c>
      <c r="K9" s="86">
        <v>751.43552583354665</v>
      </c>
      <c r="L9" s="86">
        <f t="shared" si="0"/>
        <v>756.88962110640477</v>
      </c>
      <c r="M9" s="86">
        <v>3.0610395223112756</v>
      </c>
      <c r="N9" s="86">
        <f t="shared" si="1"/>
        <v>247.26555001645517</v>
      </c>
      <c r="O9" s="80"/>
    </row>
    <row r="10" spans="1:15" x14ac:dyDescent="0.25">
      <c r="A10" s="81">
        <v>38032</v>
      </c>
      <c r="B10" s="82" t="s">
        <v>76</v>
      </c>
      <c r="C10" s="83" t="s">
        <v>77</v>
      </c>
      <c r="D10" s="80">
        <v>8.35</v>
      </c>
      <c r="E10" s="80">
        <v>548</v>
      </c>
      <c r="F10" s="80">
        <v>8</v>
      </c>
      <c r="G10" s="80">
        <v>13.36</v>
      </c>
      <c r="H10" s="80">
        <v>4.5</v>
      </c>
      <c r="I10" s="80">
        <v>0.3</v>
      </c>
      <c r="J10" s="86">
        <v>8.2712932443757303</v>
      </c>
      <c r="K10" s="86">
        <v>697.15114838616205</v>
      </c>
      <c r="L10" s="86">
        <f t="shared" si="0"/>
        <v>705.42244163053783</v>
      </c>
      <c r="M10" s="86">
        <v>5.2359886565850768</v>
      </c>
      <c r="N10" s="86">
        <f t="shared" si="1"/>
        <v>134.72573909100404</v>
      </c>
      <c r="O10" s="80"/>
    </row>
    <row r="11" spans="1:15" x14ac:dyDescent="0.25">
      <c r="A11" s="81">
        <v>38032</v>
      </c>
      <c r="B11" s="82" t="s">
        <v>78</v>
      </c>
      <c r="C11" s="83" t="s">
        <v>79</v>
      </c>
      <c r="D11" s="80">
        <v>15.98</v>
      </c>
      <c r="E11" s="80">
        <v>596</v>
      </c>
      <c r="F11" s="80">
        <v>8.34</v>
      </c>
      <c r="G11" s="80">
        <v>12.4</v>
      </c>
      <c r="H11" s="80">
        <v>0.1</v>
      </c>
      <c r="I11" s="80">
        <v>1</v>
      </c>
      <c r="J11" s="86">
        <v>2.5692845500240686</v>
      </c>
      <c r="K11" s="86">
        <v>579.10950089228277</v>
      </c>
      <c r="L11" s="86">
        <f t="shared" si="0"/>
        <v>581.67878544230689</v>
      </c>
      <c r="M11" s="86">
        <v>4.6721129551066838</v>
      </c>
      <c r="N11" s="86">
        <f t="shared" si="1"/>
        <v>124.50015464770046</v>
      </c>
      <c r="O11" s="80"/>
    </row>
    <row r="12" spans="1:15" x14ac:dyDescent="0.25">
      <c r="A12" s="81">
        <v>38032</v>
      </c>
      <c r="B12" s="82" t="s">
        <v>80</v>
      </c>
      <c r="C12" s="83" t="s">
        <v>81</v>
      </c>
      <c r="D12" s="80">
        <v>9.5399999999999991</v>
      </c>
      <c r="E12" s="80">
        <v>509</v>
      </c>
      <c r="F12" s="80">
        <v>8.3000000000000007</v>
      </c>
      <c r="G12" s="80">
        <v>16.27</v>
      </c>
      <c r="H12" s="80">
        <v>2.1</v>
      </c>
      <c r="I12" s="80">
        <v>0.9</v>
      </c>
      <c r="J12" s="86">
        <v>2.817197971517619</v>
      </c>
      <c r="K12" s="86">
        <v>414.46928384703483</v>
      </c>
      <c r="L12" s="86">
        <f t="shared" si="0"/>
        <v>417.28648181855243</v>
      </c>
      <c r="M12" s="86">
        <v>6.1623558804424361</v>
      </c>
      <c r="N12" s="86">
        <f t="shared" si="1"/>
        <v>67.715414350362494</v>
      </c>
      <c r="O12" s="80"/>
    </row>
    <row r="13" spans="1:15" x14ac:dyDescent="0.25">
      <c r="A13" s="81">
        <v>38032</v>
      </c>
      <c r="B13" s="82" t="s">
        <v>82</v>
      </c>
      <c r="C13" s="83" t="s">
        <v>83</v>
      </c>
      <c r="D13" s="80">
        <v>11.88</v>
      </c>
      <c r="E13" s="80">
        <v>511</v>
      </c>
      <c r="F13" s="80">
        <v>8.19</v>
      </c>
      <c r="G13" s="80">
        <v>14.5</v>
      </c>
      <c r="H13" s="80">
        <v>10.8</v>
      </c>
      <c r="I13" s="80">
        <v>0.8</v>
      </c>
      <c r="J13" s="86">
        <v>42.550958161802114</v>
      </c>
      <c r="K13" s="86">
        <v>46.094692285458507</v>
      </c>
      <c r="L13" s="86">
        <f t="shared" si="0"/>
        <v>88.645650447260621</v>
      </c>
      <c r="M13" s="86">
        <v>6.2026327162623218</v>
      </c>
      <c r="N13" s="86">
        <f t="shared" si="1"/>
        <v>14.291616883077044</v>
      </c>
      <c r="O13" s="80"/>
    </row>
    <row r="14" spans="1:15" x14ac:dyDescent="0.25">
      <c r="A14" s="81">
        <v>38032</v>
      </c>
      <c r="B14" s="82" t="s">
        <v>84</v>
      </c>
      <c r="C14" s="83" t="s">
        <v>85</v>
      </c>
      <c r="D14" s="80">
        <v>13.4</v>
      </c>
      <c r="E14" s="80">
        <v>535</v>
      </c>
      <c r="F14" s="80">
        <v>8.06</v>
      </c>
      <c r="G14" s="80">
        <v>12.2</v>
      </c>
      <c r="H14" s="80">
        <v>1.8</v>
      </c>
      <c r="I14" s="80">
        <v>1.4</v>
      </c>
      <c r="J14" s="86">
        <v>1.307179858784175</v>
      </c>
      <c r="K14" s="86">
        <v>76.025001880520108</v>
      </c>
      <c r="L14" s="86">
        <f t="shared" si="0"/>
        <v>77.332181739304289</v>
      </c>
      <c r="M14" s="86">
        <v>4.4707287760072578</v>
      </c>
      <c r="N14" s="86">
        <f t="shared" si="1"/>
        <v>17.297444245402989</v>
      </c>
      <c r="O14" s="80"/>
    </row>
    <row r="15" spans="1:15" x14ac:dyDescent="0.25">
      <c r="A15" s="81">
        <v>38032</v>
      </c>
      <c r="B15" s="82" t="s">
        <v>86</v>
      </c>
      <c r="C15" s="83" t="s">
        <v>87</v>
      </c>
      <c r="D15" s="80">
        <v>14.2</v>
      </c>
      <c r="E15" s="80">
        <v>537</v>
      </c>
      <c r="F15" s="80">
        <v>8.11</v>
      </c>
      <c r="G15" s="80">
        <v>14.1</v>
      </c>
      <c r="H15" s="80">
        <v>19.5</v>
      </c>
      <c r="I15" s="80">
        <v>2.2000000000000002</v>
      </c>
      <c r="J15" s="86">
        <v>4.4173664193396265</v>
      </c>
      <c r="K15" s="86">
        <v>17.413998309854023</v>
      </c>
      <c r="L15" s="86">
        <f t="shared" si="0"/>
        <v>21.831364729193648</v>
      </c>
      <c r="M15" s="86">
        <v>6.6054010744611746</v>
      </c>
      <c r="N15" s="86">
        <f t="shared" si="1"/>
        <v>3.3050778420710065</v>
      </c>
      <c r="O15" s="80"/>
    </row>
    <row r="16" spans="1:15" x14ac:dyDescent="0.25">
      <c r="A16" s="81">
        <v>38047</v>
      </c>
      <c r="B16" s="82" t="s">
        <v>74</v>
      </c>
      <c r="C16" s="83" t="s">
        <v>75</v>
      </c>
      <c r="D16" s="80">
        <v>13.36</v>
      </c>
      <c r="E16" s="80">
        <v>630</v>
      </c>
      <c r="F16" s="80">
        <v>8.01</v>
      </c>
      <c r="G16" s="80">
        <v>14.42</v>
      </c>
      <c r="H16" s="80">
        <v>17.3</v>
      </c>
      <c r="I16" s="80">
        <v>3.2</v>
      </c>
      <c r="J16" s="86"/>
      <c r="K16" s="86">
        <v>848.95491114161882</v>
      </c>
      <c r="L16" s="86"/>
      <c r="M16" s="86">
        <v>20.844750997005434</v>
      </c>
      <c r="N16" s="86">
        <f t="shared" si="1"/>
        <v>0</v>
      </c>
      <c r="O16" s="80" t="s">
        <v>88</v>
      </c>
    </row>
    <row r="17" spans="1:15" x14ac:dyDescent="0.25">
      <c r="A17" s="81">
        <v>38047</v>
      </c>
      <c r="B17" s="82" t="s">
        <v>76</v>
      </c>
      <c r="C17" s="83" t="s">
        <v>77</v>
      </c>
      <c r="D17" s="80">
        <v>12.48</v>
      </c>
      <c r="E17" s="80">
        <v>745</v>
      </c>
      <c r="F17" s="80">
        <v>8.5399999999999991</v>
      </c>
      <c r="G17" s="80">
        <v>13.52</v>
      </c>
      <c r="H17" s="80">
        <v>12.1</v>
      </c>
      <c r="I17" s="80">
        <v>2</v>
      </c>
      <c r="J17" s="86"/>
      <c r="K17" s="86">
        <v>586.10342848991309</v>
      </c>
      <c r="L17" s="86"/>
      <c r="M17" s="86">
        <v>7.842579583031748</v>
      </c>
      <c r="N17" s="86">
        <f t="shared" si="1"/>
        <v>0</v>
      </c>
      <c r="O17" s="80" t="s">
        <v>88</v>
      </c>
    </row>
    <row r="18" spans="1:15" x14ac:dyDescent="0.25">
      <c r="A18" s="81">
        <v>38047</v>
      </c>
      <c r="B18" s="82" t="s">
        <v>78</v>
      </c>
      <c r="C18" s="83" t="s">
        <v>79</v>
      </c>
      <c r="D18" s="80">
        <v>12.99</v>
      </c>
      <c r="E18" s="80">
        <v>479</v>
      </c>
      <c r="F18" s="80">
        <v>8.4499999999999993</v>
      </c>
      <c r="G18" s="80">
        <v>16.43</v>
      </c>
      <c r="H18" s="80">
        <v>27.4</v>
      </c>
      <c r="I18" s="80">
        <v>7.3</v>
      </c>
      <c r="J18" s="86"/>
      <c r="K18" s="86">
        <v>397.04611514708898</v>
      </c>
      <c r="L18" s="86"/>
      <c r="M18" s="86">
        <v>8.3679198421822001</v>
      </c>
      <c r="N18" s="86">
        <f t="shared" si="1"/>
        <v>0</v>
      </c>
      <c r="O18" s="80" t="s">
        <v>88</v>
      </c>
    </row>
    <row r="19" spans="1:15" x14ac:dyDescent="0.25">
      <c r="A19" s="81">
        <v>38047</v>
      </c>
      <c r="B19" s="82" t="s">
        <v>80</v>
      </c>
      <c r="C19" s="83" t="s">
        <v>81</v>
      </c>
      <c r="D19" s="80">
        <v>13.03</v>
      </c>
      <c r="E19" s="80">
        <v>494</v>
      </c>
      <c r="F19" s="80">
        <v>8.1999999999999993</v>
      </c>
      <c r="G19" s="80">
        <v>11.14</v>
      </c>
      <c r="H19" s="80">
        <v>11.3</v>
      </c>
      <c r="I19" s="80">
        <v>6</v>
      </c>
      <c r="J19" s="86"/>
      <c r="K19" s="86">
        <v>135.09613194592811</v>
      </c>
      <c r="L19" s="86"/>
      <c r="M19" s="86">
        <v>4.4466300506663252</v>
      </c>
      <c r="N19" s="86">
        <f t="shared" si="1"/>
        <v>0</v>
      </c>
      <c r="O19" s="80" t="s">
        <v>88</v>
      </c>
    </row>
    <row r="20" spans="1:15" x14ac:dyDescent="0.25">
      <c r="A20" s="81">
        <v>38047</v>
      </c>
      <c r="B20" s="82" t="s">
        <v>82</v>
      </c>
      <c r="C20" s="83" t="s">
        <v>83</v>
      </c>
      <c r="D20" s="80">
        <v>13.58</v>
      </c>
      <c r="E20" s="80">
        <v>524</v>
      </c>
      <c r="F20" s="80">
        <v>8.35</v>
      </c>
      <c r="G20" s="80">
        <v>16.45</v>
      </c>
      <c r="H20" s="80">
        <v>3.2</v>
      </c>
      <c r="I20" s="80">
        <v>3.9</v>
      </c>
      <c r="J20" s="86"/>
      <c r="K20" s="86">
        <v>0</v>
      </c>
      <c r="L20" s="86"/>
      <c r="M20" s="86">
        <v>3.6961439661656801</v>
      </c>
      <c r="N20" s="86">
        <f t="shared" si="1"/>
        <v>0</v>
      </c>
      <c r="O20" s="80" t="s">
        <v>88</v>
      </c>
    </row>
    <row r="21" spans="1:15" x14ac:dyDescent="0.25">
      <c r="A21" s="81">
        <v>38047</v>
      </c>
      <c r="B21" s="82" t="s">
        <v>84</v>
      </c>
      <c r="C21" s="83" t="s">
        <v>85</v>
      </c>
      <c r="D21" s="80">
        <v>12.59</v>
      </c>
      <c r="E21" s="80">
        <v>629</v>
      </c>
      <c r="F21" s="80">
        <v>7.94</v>
      </c>
      <c r="G21" s="80">
        <v>13.43</v>
      </c>
      <c r="H21" s="80">
        <v>0</v>
      </c>
      <c r="I21" s="80">
        <v>1.4</v>
      </c>
      <c r="J21" s="86"/>
      <c r="K21" s="86">
        <v>0.54089967032688602</v>
      </c>
      <c r="L21" s="86"/>
      <c r="M21" s="86">
        <v>6.116461588680262</v>
      </c>
      <c r="N21" s="86">
        <f t="shared" si="1"/>
        <v>0</v>
      </c>
      <c r="O21" s="80" t="s">
        <v>88</v>
      </c>
    </row>
    <row r="22" spans="1:15" x14ac:dyDescent="0.25">
      <c r="A22" s="81">
        <v>38047</v>
      </c>
      <c r="B22" s="82" t="s">
        <v>86</v>
      </c>
      <c r="C22" s="83" t="s">
        <v>87</v>
      </c>
      <c r="D22" s="80">
        <v>12.49</v>
      </c>
      <c r="E22" s="80">
        <v>582</v>
      </c>
      <c r="F22" s="80">
        <v>8.1</v>
      </c>
      <c r="G22" s="80">
        <v>11.42</v>
      </c>
      <c r="H22" s="80">
        <v>13.1</v>
      </c>
      <c r="I22" s="80">
        <v>0</v>
      </c>
      <c r="J22" s="86"/>
      <c r="K22" s="86">
        <v>0</v>
      </c>
      <c r="L22" s="86">
        <f t="shared" ref="L22:L28" si="2">J22+K22</f>
        <v>0</v>
      </c>
      <c r="M22" s="86">
        <v>8.536779211194844</v>
      </c>
      <c r="N22" s="86">
        <f t="shared" si="1"/>
        <v>0</v>
      </c>
      <c r="O22" s="80" t="s">
        <v>88</v>
      </c>
    </row>
    <row r="23" spans="1:15" x14ac:dyDescent="0.25">
      <c r="A23" s="81">
        <v>38061</v>
      </c>
      <c r="B23" s="82" t="s">
        <v>74</v>
      </c>
      <c r="C23" s="83" t="s">
        <v>75</v>
      </c>
      <c r="D23" s="80">
        <v>15.78</v>
      </c>
      <c r="E23" s="80">
        <v>737</v>
      </c>
      <c r="F23" s="80">
        <v>8.24</v>
      </c>
      <c r="G23" s="80">
        <v>11.23</v>
      </c>
      <c r="H23" s="80">
        <v>11.7</v>
      </c>
      <c r="I23" s="80">
        <v>1</v>
      </c>
      <c r="J23" s="86">
        <v>35.818241232303762</v>
      </c>
      <c r="K23" s="86">
        <v>229.35055060620488</v>
      </c>
      <c r="L23" s="86">
        <f t="shared" si="2"/>
        <v>265.16879183850864</v>
      </c>
      <c r="M23" s="86">
        <v>10.70703174311914</v>
      </c>
      <c r="N23" s="86">
        <f t="shared" si="1"/>
        <v>24.765854645842346</v>
      </c>
      <c r="O23" s="80"/>
    </row>
    <row r="24" spans="1:15" x14ac:dyDescent="0.25">
      <c r="A24" s="81">
        <v>38061</v>
      </c>
      <c r="B24" s="82" t="s">
        <v>76</v>
      </c>
      <c r="C24" s="83" t="s">
        <v>77</v>
      </c>
      <c r="D24" s="80">
        <v>15.86</v>
      </c>
      <c r="E24" s="80">
        <v>746</v>
      </c>
      <c r="F24" s="80">
        <v>8.16</v>
      </c>
      <c r="G24" s="80">
        <v>13.68</v>
      </c>
      <c r="H24" s="80">
        <v>11.8</v>
      </c>
      <c r="I24" s="80">
        <v>0.8</v>
      </c>
      <c r="J24" s="86">
        <v>32.882319819819841</v>
      </c>
      <c r="K24" s="86">
        <v>222.52866844707245</v>
      </c>
      <c r="L24" s="86">
        <f t="shared" si="2"/>
        <v>255.41098826689228</v>
      </c>
      <c r="M24" s="86">
        <v>10.272123297073682</v>
      </c>
      <c r="N24" s="86">
        <f t="shared" si="1"/>
        <v>24.864478441341689</v>
      </c>
      <c r="O24" s="80"/>
    </row>
    <row r="25" spans="1:15" x14ac:dyDescent="0.25">
      <c r="A25" s="81">
        <v>38061</v>
      </c>
      <c r="B25" s="82" t="s">
        <v>78</v>
      </c>
      <c r="C25" s="83" t="s">
        <v>79</v>
      </c>
      <c r="D25" s="80">
        <v>15.53</v>
      </c>
      <c r="E25" s="80">
        <v>737</v>
      </c>
      <c r="F25" s="80">
        <v>8.16</v>
      </c>
      <c r="G25" s="80">
        <v>12.7</v>
      </c>
      <c r="H25" s="80">
        <v>2.7</v>
      </c>
      <c r="I25" s="80">
        <v>2.1</v>
      </c>
      <c r="J25" s="86">
        <v>11.743685649935657</v>
      </c>
      <c r="K25" s="86">
        <v>55.195228378435253</v>
      </c>
      <c r="L25" s="86">
        <f t="shared" si="2"/>
        <v>66.938914028370903</v>
      </c>
      <c r="M25" s="86">
        <v>4.4319241644632417</v>
      </c>
      <c r="N25" s="86">
        <f t="shared" si="1"/>
        <v>15.103804023794256</v>
      </c>
      <c r="O25" s="80"/>
    </row>
    <row r="26" spans="1:15" x14ac:dyDescent="0.25">
      <c r="A26" s="81">
        <v>38061</v>
      </c>
      <c r="B26" s="82" t="s">
        <v>80</v>
      </c>
      <c r="C26" s="83" t="s">
        <v>81</v>
      </c>
      <c r="D26" s="80">
        <v>16.079999999999998</v>
      </c>
      <c r="E26" s="80">
        <v>703</v>
      </c>
      <c r="F26" s="80">
        <v>8.39</v>
      </c>
      <c r="G26" s="80">
        <v>11.71</v>
      </c>
      <c r="H26" s="80">
        <v>1.5</v>
      </c>
      <c r="I26" s="80">
        <v>2.9</v>
      </c>
      <c r="J26" s="86">
        <v>16.014116795366807</v>
      </c>
      <c r="K26" s="86">
        <v>11.896009384933439</v>
      </c>
      <c r="L26" s="86">
        <f t="shared" si="2"/>
        <v>27.910126180300246</v>
      </c>
      <c r="M26" s="86">
        <v>6.0058785406277577</v>
      </c>
      <c r="N26" s="86">
        <f t="shared" si="1"/>
        <v>4.6471346350908673</v>
      </c>
      <c r="O26" s="80"/>
    </row>
    <row r="27" spans="1:15" x14ac:dyDescent="0.25">
      <c r="A27" s="81">
        <v>38061</v>
      </c>
      <c r="B27" s="82" t="s">
        <v>82</v>
      </c>
      <c r="C27" s="83" t="s">
        <v>83</v>
      </c>
      <c r="D27" s="80">
        <v>16.62</v>
      </c>
      <c r="E27" s="80">
        <v>717</v>
      </c>
      <c r="F27" s="80">
        <v>8.19</v>
      </c>
      <c r="G27" s="80">
        <v>10.23</v>
      </c>
      <c r="H27" s="80">
        <v>10.7</v>
      </c>
      <c r="I27" s="80">
        <v>1.8</v>
      </c>
      <c r="J27" s="86">
        <v>14.786367841055352</v>
      </c>
      <c r="K27" s="86">
        <v>0</v>
      </c>
      <c r="L27" s="86">
        <f t="shared" si="2"/>
        <v>14.786367841055352</v>
      </c>
      <c r="M27" s="86">
        <v>10.272123297073682</v>
      </c>
      <c r="N27" s="86">
        <f t="shared" si="1"/>
        <v>1.4394655723483856</v>
      </c>
      <c r="O27" s="80"/>
    </row>
    <row r="28" spans="1:15" x14ac:dyDescent="0.25">
      <c r="A28" s="81">
        <v>38061</v>
      </c>
      <c r="B28" s="82" t="s">
        <v>84</v>
      </c>
      <c r="C28" s="83" t="s">
        <v>85</v>
      </c>
      <c r="D28" s="80">
        <v>16.170000000000002</v>
      </c>
      <c r="E28" s="80">
        <v>723</v>
      </c>
      <c r="F28" s="80">
        <v>8.0299999999999994</v>
      </c>
      <c r="G28" s="80">
        <v>10.15</v>
      </c>
      <c r="H28" s="80">
        <v>17.3</v>
      </c>
      <c r="I28" s="80">
        <v>0</v>
      </c>
      <c r="J28" s="86">
        <v>11.583544481981988</v>
      </c>
      <c r="K28" s="86">
        <v>15.955311165574237</v>
      </c>
      <c r="L28" s="86">
        <f t="shared" si="2"/>
        <v>27.538855647556225</v>
      </c>
      <c r="M28" s="86">
        <v>8.3461001788723657</v>
      </c>
      <c r="N28" s="86">
        <f t="shared" si="1"/>
        <v>3.2996076080262164</v>
      </c>
      <c r="O28" s="80"/>
    </row>
    <row r="29" spans="1:15" x14ac:dyDescent="0.25">
      <c r="A29" s="81">
        <v>38061</v>
      </c>
      <c r="B29" s="82" t="s">
        <v>86</v>
      </c>
      <c r="C29" s="83" t="s">
        <v>87</v>
      </c>
      <c r="D29" s="80"/>
      <c r="E29" s="80"/>
      <c r="F29" s="80"/>
      <c r="G29" s="80"/>
      <c r="H29" s="80"/>
      <c r="I29" s="80"/>
      <c r="J29" s="86"/>
      <c r="K29" s="86"/>
      <c r="L29" s="86"/>
      <c r="M29" s="86"/>
      <c r="N29" s="86" t="e">
        <f t="shared" si="1"/>
        <v>#DIV/0!</v>
      </c>
      <c r="O29" s="80" t="s">
        <v>89</v>
      </c>
    </row>
    <row r="30" spans="1:15" x14ac:dyDescent="0.25">
      <c r="A30" s="81">
        <v>38075</v>
      </c>
      <c r="B30" s="82" t="s">
        <v>74</v>
      </c>
      <c r="C30" s="83" t="s">
        <v>75</v>
      </c>
      <c r="D30" s="80">
        <v>21.05</v>
      </c>
      <c r="E30" s="80">
        <v>833</v>
      </c>
      <c r="F30" s="80">
        <v>8.01</v>
      </c>
      <c r="G30" s="80">
        <v>10.27</v>
      </c>
      <c r="H30" s="80">
        <v>6.9</v>
      </c>
      <c r="I30" s="80">
        <v>2.1</v>
      </c>
      <c r="J30" s="86">
        <v>54.093384538191401</v>
      </c>
      <c r="K30" s="86">
        <v>508.2325917366926</v>
      </c>
      <c r="L30" s="86">
        <f t="shared" ref="L30:L93" si="3">J30+K30</f>
        <v>562.32597627488394</v>
      </c>
      <c r="M30" s="86">
        <v>5.1287665770640132</v>
      </c>
      <c r="N30" s="86">
        <f t="shared" si="1"/>
        <v>109.64156153832802</v>
      </c>
      <c r="O30" s="80"/>
    </row>
    <row r="31" spans="1:15" x14ac:dyDescent="0.25">
      <c r="A31" s="81">
        <v>38075</v>
      </c>
      <c r="B31" s="82" t="s">
        <v>76</v>
      </c>
      <c r="C31" s="83" t="s">
        <v>77</v>
      </c>
      <c r="D31" s="80">
        <v>20.78</v>
      </c>
      <c r="E31" s="80">
        <v>837</v>
      </c>
      <c r="F31" s="80">
        <v>7.96</v>
      </c>
      <c r="G31" s="80">
        <v>9.73</v>
      </c>
      <c r="H31" s="80">
        <v>11.6</v>
      </c>
      <c r="I31" s="80">
        <v>3.3</v>
      </c>
      <c r="J31" s="86">
        <v>55.919101470531523</v>
      </c>
      <c r="K31" s="86">
        <v>481.3538297232933</v>
      </c>
      <c r="L31" s="86">
        <f t="shared" si="3"/>
        <v>537.27293119382477</v>
      </c>
      <c r="M31" s="86">
        <v>5.3355716809778855</v>
      </c>
      <c r="N31" s="86">
        <f t="shared" si="1"/>
        <v>100.6964133026801</v>
      </c>
      <c r="O31" s="80"/>
    </row>
    <row r="32" spans="1:15" x14ac:dyDescent="0.25">
      <c r="A32" s="81">
        <v>38075</v>
      </c>
      <c r="B32" s="82" t="s">
        <v>78</v>
      </c>
      <c r="C32" s="83" t="s">
        <v>79</v>
      </c>
      <c r="D32" s="80">
        <v>20.13</v>
      </c>
      <c r="E32" s="80">
        <v>801</v>
      </c>
      <c r="F32" s="80">
        <v>7.92</v>
      </c>
      <c r="G32" s="80">
        <v>10.77</v>
      </c>
      <c r="H32" s="80">
        <v>11.1</v>
      </c>
      <c r="I32" s="80">
        <v>5.6</v>
      </c>
      <c r="J32" s="86">
        <v>25.664363734609616</v>
      </c>
      <c r="K32" s="86">
        <v>307.88626376644748</v>
      </c>
      <c r="L32" s="86">
        <f t="shared" si="3"/>
        <v>333.55062750105708</v>
      </c>
      <c r="M32" s="86">
        <v>4.1567825886688166</v>
      </c>
      <c r="N32" s="86">
        <f t="shared" si="1"/>
        <v>80.242500151511308</v>
      </c>
      <c r="O32" s="80"/>
    </row>
    <row r="33" spans="1:15" x14ac:dyDescent="0.25">
      <c r="A33" s="81">
        <v>38075</v>
      </c>
      <c r="B33" s="82" t="s">
        <v>80</v>
      </c>
      <c r="C33" s="83" t="s">
        <v>81</v>
      </c>
      <c r="D33" s="80">
        <v>20.07</v>
      </c>
      <c r="E33" s="80">
        <v>759</v>
      </c>
      <c r="F33" s="80">
        <v>8.11</v>
      </c>
      <c r="G33" s="80">
        <v>9.85</v>
      </c>
      <c r="H33" s="80">
        <v>1.1000000000000001</v>
      </c>
      <c r="I33" s="80">
        <v>1.9</v>
      </c>
      <c r="J33" s="86">
        <v>9.5458913890926027</v>
      </c>
      <c r="K33" s="86">
        <v>85.738273274222905</v>
      </c>
      <c r="L33" s="86">
        <f t="shared" si="3"/>
        <v>95.284164663315508</v>
      </c>
      <c r="M33" s="86">
        <v>1.7785238936592949</v>
      </c>
      <c r="N33" s="86">
        <f t="shared" si="1"/>
        <v>53.574857781229639</v>
      </c>
      <c r="O33" s="80"/>
    </row>
    <row r="34" spans="1:15" x14ac:dyDescent="0.25">
      <c r="A34" s="81">
        <v>38075</v>
      </c>
      <c r="B34" s="82" t="s">
        <v>82</v>
      </c>
      <c r="C34" s="83" t="s">
        <v>83</v>
      </c>
      <c r="D34" s="80">
        <v>20.59</v>
      </c>
      <c r="E34" s="80">
        <v>779</v>
      </c>
      <c r="F34" s="80">
        <v>7.97</v>
      </c>
      <c r="G34" s="80">
        <v>10.07</v>
      </c>
      <c r="H34" s="80">
        <v>1.2</v>
      </c>
      <c r="I34" s="80">
        <v>3.8</v>
      </c>
      <c r="J34" s="86">
        <v>9.1807480026245791</v>
      </c>
      <c r="K34" s="86">
        <v>0</v>
      </c>
      <c r="L34" s="86">
        <f t="shared" si="3"/>
        <v>9.1807480026245791</v>
      </c>
      <c r="M34" s="86">
        <v>7.4243032305079879</v>
      </c>
      <c r="N34" s="86">
        <f t="shared" si="1"/>
        <v>1.2365804194121541</v>
      </c>
      <c r="O34" s="80"/>
    </row>
    <row r="35" spans="1:15" x14ac:dyDescent="0.25">
      <c r="A35" s="81">
        <v>38075</v>
      </c>
      <c r="B35" s="82" t="s">
        <v>84</v>
      </c>
      <c r="C35" s="83" t="s">
        <v>85</v>
      </c>
      <c r="D35" s="80">
        <v>19.23</v>
      </c>
      <c r="E35" s="80">
        <v>759</v>
      </c>
      <c r="F35" s="80">
        <v>7.79</v>
      </c>
      <c r="G35" s="80">
        <v>8.16</v>
      </c>
      <c r="H35" s="80">
        <v>1.2</v>
      </c>
      <c r="I35" s="80">
        <v>1.4</v>
      </c>
      <c r="J35" s="86">
        <v>8.5026245706125358</v>
      </c>
      <c r="K35" s="86">
        <v>0</v>
      </c>
      <c r="L35" s="86">
        <f t="shared" si="3"/>
        <v>8.5026245706125358</v>
      </c>
      <c r="M35" s="86">
        <v>3.0193545171425242</v>
      </c>
      <c r="N35" s="86">
        <f t="shared" si="1"/>
        <v>2.8160404888987012</v>
      </c>
      <c r="O35" s="80"/>
    </row>
    <row r="36" spans="1:15" x14ac:dyDescent="0.25">
      <c r="A36" s="81">
        <v>38075</v>
      </c>
      <c r="B36" s="82" t="s">
        <v>86</v>
      </c>
      <c r="C36" s="83" t="s">
        <v>87</v>
      </c>
      <c r="D36" s="80">
        <v>19.5</v>
      </c>
      <c r="E36" s="80">
        <v>754</v>
      </c>
      <c r="F36" s="80">
        <v>7.65</v>
      </c>
      <c r="G36" s="80">
        <v>6</v>
      </c>
      <c r="H36" s="80">
        <v>5.0999999999999996</v>
      </c>
      <c r="I36" s="80">
        <v>2.9</v>
      </c>
      <c r="J36" s="86">
        <v>6.4682542745764078</v>
      </c>
      <c r="K36" s="86">
        <v>0</v>
      </c>
      <c r="L36" s="86">
        <f t="shared" si="3"/>
        <v>6.4682542745764078</v>
      </c>
      <c r="M36" s="86">
        <v>7.4243032305079879</v>
      </c>
      <c r="N36" s="86">
        <f t="shared" si="1"/>
        <v>0.87122711367674499</v>
      </c>
      <c r="O36" s="80"/>
    </row>
    <row r="37" spans="1:15" x14ac:dyDescent="0.25">
      <c r="A37" s="81">
        <v>38090</v>
      </c>
      <c r="B37" s="82" t="s">
        <v>74</v>
      </c>
      <c r="C37" s="83" t="s">
        <v>75</v>
      </c>
      <c r="D37" s="80">
        <v>17.36</v>
      </c>
      <c r="E37" s="80">
        <v>833</v>
      </c>
      <c r="F37" s="80">
        <v>7.92</v>
      </c>
      <c r="G37" s="80">
        <v>11.95</v>
      </c>
      <c r="H37" s="80">
        <v>3.1</v>
      </c>
      <c r="I37" s="80">
        <v>3</v>
      </c>
      <c r="J37" s="86">
        <v>50.953780339589301</v>
      </c>
      <c r="K37" s="86">
        <v>586.9030926985979</v>
      </c>
      <c r="L37" s="86">
        <f t="shared" si="3"/>
        <v>637.85687303818725</v>
      </c>
      <c r="M37" s="86">
        <v>10.177272054485673</v>
      </c>
      <c r="N37" s="86">
        <f t="shared" si="1"/>
        <v>62.674641065240003</v>
      </c>
      <c r="O37" s="80"/>
    </row>
    <row r="38" spans="1:15" x14ac:dyDescent="0.25">
      <c r="A38" s="81">
        <v>38090</v>
      </c>
      <c r="B38" s="82" t="s">
        <v>76</v>
      </c>
      <c r="C38" s="83" t="s">
        <v>77</v>
      </c>
      <c r="D38" s="80">
        <v>15.39</v>
      </c>
      <c r="E38" s="80">
        <v>1004</v>
      </c>
      <c r="F38" s="80">
        <v>8.1199999999999992</v>
      </c>
      <c r="G38" s="80">
        <v>11.24</v>
      </c>
      <c r="H38" s="80">
        <v>7.6</v>
      </c>
      <c r="I38" s="80">
        <v>3.1</v>
      </c>
      <c r="J38" s="86">
        <v>52.494576791489685</v>
      </c>
      <c r="K38" s="86">
        <v>559.40491843783514</v>
      </c>
      <c r="L38" s="86">
        <f t="shared" si="3"/>
        <v>611.89949522932477</v>
      </c>
      <c r="M38" s="86">
        <v>15.522312222636096</v>
      </c>
      <c r="N38" s="86">
        <f t="shared" si="1"/>
        <v>39.420640846084474</v>
      </c>
      <c r="O38" s="80"/>
    </row>
    <row r="39" spans="1:15" x14ac:dyDescent="0.25">
      <c r="A39" s="81">
        <v>38090</v>
      </c>
      <c r="B39" s="82" t="s">
        <v>78</v>
      </c>
      <c r="C39" s="83" t="s">
        <v>79</v>
      </c>
      <c r="D39" s="80">
        <v>22.35</v>
      </c>
      <c r="E39" s="80">
        <v>944</v>
      </c>
      <c r="F39" s="80">
        <v>8.2100000000000009</v>
      </c>
      <c r="G39" s="80">
        <v>12.67</v>
      </c>
      <c r="H39" s="80">
        <v>3.4</v>
      </c>
      <c r="I39" s="80">
        <v>4.4000000000000004</v>
      </c>
      <c r="J39" s="86">
        <v>40.562362408168141</v>
      </c>
      <c r="K39" s="86">
        <v>440.20682400276894</v>
      </c>
      <c r="L39" s="86">
        <f t="shared" si="3"/>
        <v>480.7691864109371</v>
      </c>
      <c r="M39" s="86">
        <v>10.019484890850237</v>
      </c>
      <c r="N39" s="86">
        <f t="shared" si="1"/>
        <v>47.983423464211626</v>
      </c>
      <c r="O39" s="80"/>
    </row>
    <row r="40" spans="1:15" x14ac:dyDescent="0.25">
      <c r="A40" s="81">
        <v>38090</v>
      </c>
      <c r="B40" s="82" t="s">
        <v>80</v>
      </c>
      <c r="C40" s="83" t="s">
        <v>81</v>
      </c>
      <c r="D40" s="80">
        <v>16.12</v>
      </c>
      <c r="E40" s="80">
        <v>1001</v>
      </c>
      <c r="F40" s="80">
        <v>8.16</v>
      </c>
      <c r="G40" s="80">
        <v>11.5</v>
      </c>
      <c r="H40" s="80">
        <v>4.9000000000000004</v>
      </c>
      <c r="I40" s="80">
        <v>2.4</v>
      </c>
      <c r="J40" s="86">
        <v>5.4107038194641248</v>
      </c>
      <c r="K40" s="86">
        <v>60.047515295605599</v>
      </c>
      <c r="L40" s="86">
        <f t="shared" si="3"/>
        <v>65.458219115069724</v>
      </c>
      <c r="M40" s="86">
        <v>2.6429349908935666</v>
      </c>
      <c r="N40" s="86">
        <f t="shared" si="1"/>
        <v>24.767245255979052</v>
      </c>
      <c r="O40" s="80"/>
    </row>
    <row r="41" spans="1:15" x14ac:dyDescent="0.25">
      <c r="A41" s="81">
        <v>38090</v>
      </c>
      <c r="B41" s="82" t="s">
        <v>82</v>
      </c>
      <c r="C41" s="83" t="s">
        <v>83</v>
      </c>
      <c r="D41" s="80">
        <v>27.6</v>
      </c>
      <c r="E41" s="80">
        <v>405</v>
      </c>
      <c r="F41" s="80">
        <v>8.4</v>
      </c>
      <c r="G41" s="80">
        <v>13.21</v>
      </c>
      <c r="H41" s="80">
        <v>1.1000000000000001</v>
      </c>
      <c r="I41" s="80">
        <v>3.7</v>
      </c>
      <c r="J41" s="86">
        <v>19.492866740321084</v>
      </c>
      <c r="K41" s="86">
        <v>0</v>
      </c>
      <c r="L41" s="86">
        <f t="shared" si="3"/>
        <v>19.492866740321084</v>
      </c>
      <c r="M41" s="86">
        <v>6.0353590090554583</v>
      </c>
      <c r="N41" s="86">
        <f t="shared" si="1"/>
        <v>3.2297775014003256</v>
      </c>
      <c r="O41" s="80"/>
    </row>
    <row r="42" spans="1:15" x14ac:dyDescent="0.25">
      <c r="A42" s="81">
        <v>38090</v>
      </c>
      <c r="B42" s="82" t="s">
        <v>84</v>
      </c>
      <c r="C42" s="83" t="s">
        <v>85</v>
      </c>
      <c r="D42" s="80">
        <v>23.47</v>
      </c>
      <c r="E42" s="80">
        <v>874</v>
      </c>
      <c r="F42" s="80">
        <v>7.77</v>
      </c>
      <c r="G42" s="80">
        <v>9.94</v>
      </c>
      <c r="H42" s="80">
        <v>1.7</v>
      </c>
      <c r="I42" s="80">
        <v>2.2000000000000002</v>
      </c>
      <c r="J42" s="86">
        <v>18.525389898430149</v>
      </c>
      <c r="K42" s="86">
        <v>0.63729674252412494</v>
      </c>
      <c r="L42" s="86">
        <f t="shared" si="3"/>
        <v>19.162686640954274</v>
      </c>
      <c r="M42" s="86">
        <v>1.7948289863530937</v>
      </c>
      <c r="N42" s="86">
        <f t="shared" si="1"/>
        <v>10.67660862770601</v>
      </c>
      <c r="O42" s="80"/>
    </row>
    <row r="43" spans="1:15" x14ac:dyDescent="0.25">
      <c r="A43" s="81">
        <v>38090</v>
      </c>
      <c r="B43" s="82" t="s">
        <v>86</v>
      </c>
      <c r="C43" s="83" t="s">
        <v>87</v>
      </c>
      <c r="D43" s="80">
        <v>21.96</v>
      </c>
      <c r="E43" s="80">
        <v>845</v>
      </c>
      <c r="F43" s="80">
        <v>7.82</v>
      </c>
      <c r="G43" s="80">
        <v>10.33</v>
      </c>
      <c r="H43" s="80">
        <v>2.8</v>
      </c>
      <c r="I43" s="80">
        <v>3.1</v>
      </c>
      <c r="J43" s="86">
        <v>19.027044557188411</v>
      </c>
      <c r="K43" s="86">
        <v>0</v>
      </c>
      <c r="L43" s="86">
        <f t="shared" si="3"/>
        <v>19.027044557188411</v>
      </c>
      <c r="M43" s="86">
        <v>8.8558045590388907</v>
      </c>
      <c r="N43" s="86">
        <f t="shared" si="1"/>
        <v>2.1485393484398885</v>
      </c>
      <c r="O43" s="80"/>
    </row>
    <row r="44" spans="1:15" x14ac:dyDescent="0.25">
      <c r="A44" s="81">
        <v>38117</v>
      </c>
      <c r="B44" s="82" t="s">
        <v>74</v>
      </c>
      <c r="C44" s="83" t="s">
        <v>75</v>
      </c>
      <c r="D44" s="80">
        <v>23.12</v>
      </c>
      <c r="E44" s="80">
        <v>688</v>
      </c>
      <c r="F44" s="80">
        <v>8.08</v>
      </c>
      <c r="G44" s="80">
        <v>9.61</v>
      </c>
      <c r="H44" s="80">
        <v>15</v>
      </c>
      <c r="I44" s="80">
        <v>25.7</v>
      </c>
      <c r="J44" s="86">
        <v>9.8327341477033485</v>
      </c>
      <c r="K44" s="86">
        <v>189.0410616527401</v>
      </c>
      <c r="L44" s="86">
        <f t="shared" si="3"/>
        <v>198.87379580044345</v>
      </c>
      <c r="M44" s="86">
        <v>6.899721520958833</v>
      </c>
      <c r="N44" s="86">
        <f t="shared" si="1"/>
        <v>28.823452540271013</v>
      </c>
      <c r="O44" s="80"/>
    </row>
    <row r="45" spans="1:15" x14ac:dyDescent="0.25">
      <c r="A45" s="81">
        <v>38117</v>
      </c>
      <c r="B45" s="82" t="s">
        <v>76</v>
      </c>
      <c r="C45" s="83" t="s">
        <v>77</v>
      </c>
      <c r="D45" s="80">
        <v>23.15</v>
      </c>
      <c r="E45" s="80">
        <v>694</v>
      </c>
      <c r="F45" s="80">
        <v>7.76</v>
      </c>
      <c r="G45" s="80">
        <v>8.5500000000000007</v>
      </c>
      <c r="H45" s="80">
        <v>19.100000000000001</v>
      </c>
      <c r="I45" s="80">
        <v>24.9</v>
      </c>
      <c r="J45" s="86">
        <v>21.438584289254841</v>
      </c>
      <c r="K45" s="86">
        <v>198.57608179374688</v>
      </c>
      <c r="L45" s="86">
        <f t="shared" si="3"/>
        <v>220.01466608300171</v>
      </c>
      <c r="M45" s="86">
        <v>6.3210351998461558</v>
      </c>
      <c r="N45" s="86">
        <f t="shared" si="1"/>
        <v>34.806745909017643</v>
      </c>
      <c r="O45" s="80"/>
    </row>
    <row r="46" spans="1:15" x14ac:dyDescent="0.25">
      <c r="A46" s="81">
        <v>38117</v>
      </c>
      <c r="B46" s="82" t="s">
        <v>78</v>
      </c>
      <c r="C46" s="83" t="s">
        <v>79</v>
      </c>
      <c r="D46" s="80">
        <v>22.34</v>
      </c>
      <c r="E46" s="80">
        <v>679</v>
      </c>
      <c r="F46" s="80">
        <v>7.99</v>
      </c>
      <c r="G46" s="80">
        <v>7.31</v>
      </c>
      <c r="H46" s="80">
        <v>4.9000000000000004</v>
      </c>
      <c r="I46" s="80">
        <v>0</v>
      </c>
      <c r="J46" s="86">
        <v>23.963931310796141</v>
      </c>
      <c r="K46" s="86">
        <v>23.106944913141163</v>
      </c>
      <c r="L46" s="86">
        <f t="shared" si="3"/>
        <v>47.070876223937304</v>
      </c>
      <c r="M46" s="86">
        <v>8.5244946533136545</v>
      </c>
      <c r="N46" s="86">
        <f t="shared" si="1"/>
        <v>5.5218377321217327</v>
      </c>
      <c r="O46" s="80"/>
    </row>
    <row r="47" spans="1:15" x14ac:dyDescent="0.25">
      <c r="A47" s="81">
        <v>38117</v>
      </c>
      <c r="B47" s="82" t="s">
        <v>80</v>
      </c>
      <c r="C47" s="83" t="s">
        <v>81</v>
      </c>
      <c r="D47" s="80">
        <v>24.25</v>
      </c>
      <c r="E47" s="80">
        <v>596</v>
      </c>
      <c r="F47" s="80">
        <v>7.71</v>
      </c>
      <c r="G47" s="80">
        <v>8.1</v>
      </c>
      <c r="H47" s="80">
        <v>0.9</v>
      </c>
      <c r="I47" s="80">
        <v>6</v>
      </c>
      <c r="J47" s="86">
        <v>22.728123193871674</v>
      </c>
      <c r="K47" s="86">
        <v>4.2350349197718531</v>
      </c>
      <c r="L47" s="86">
        <f t="shared" si="3"/>
        <v>26.963158113643527</v>
      </c>
      <c r="M47" s="86">
        <v>6.921978687155474</v>
      </c>
      <c r="N47" s="86">
        <f t="shared" si="1"/>
        <v>3.8952963209315801</v>
      </c>
      <c r="O47" s="80"/>
    </row>
    <row r="48" spans="1:15" x14ac:dyDescent="0.25">
      <c r="A48" s="81">
        <v>38117</v>
      </c>
      <c r="B48" s="82" t="s">
        <v>82</v>
      </c>
      <c r="C48" s="83" t="s">
        <v>83</v>
      </c>
      <c r="D48" s="80">
        <v>23.31</v>
      </c>
      <c r="E48" s="80">
        <v>539</v>
      </c>
      <c r="F48" s="80">
        <v>8.02</v>
      </c>
      <c r="G48" s="80">
        <v>9.34</v>
      </c>
      <c r="H48" s="80">
        <v>7</v>
      </c>
      <c r="I48" s="80">
        <v>0</v>
      </c>
      <c r="J48" s="86">
        <v>15.044620553863048</v>
      </c>
      <c r="K48" s="86">
        <v>0.69345601025504022</v>
      </c>
      <c r="L48" s="86">
        <f t="shared" si="3"/>
        <v>15.738076564118089</v>
      </c>
      <c r="M48" s="86">
        <v>2.8711744393667402</v>
      </c>
      <c r="N48" s="86">
        <f t="shared" si="1"/>
        <v>5.4814073113541797</v>
      </c>
      <c r="O48" s="80"/>
    </row>
    <row r="49" spans="1:15" x14ac:dyDescent="0.25">
      <c r="A49" s="81">
        <v>38117</v>
      </c>
      <c r="B49" s="82" t="s">
        <v>84</v>
      </c>
      <c r="C49" s="83" t="s">
        <v>85</v>
      </c>
      <c r="D49" s="80">
        <v>23</v>
      </c>
      <c r="E49" s="80">
        <v>583</v>
      </c>
      <c r="F49" s="80">
        <v>7.61</v>
      </c>
      <c r="G49" s="80">
        <v>5.3</v>
      </c>
      <c r="H49" s="80">
        <v>2</v>
      </c>
      <c r="I49" s="80">
        <v>1.3</v>
      </c>
      <c r="J49" s="86">
        <v>29.068356141571101</v>
      </c>
      <c r="K49" s="86">
        <v>1.7584063117181377</v>
      </c>
      <c r="L49" s="86">
        <f t="shared" si="3"/>
        <v>30.826762453289238</v>
      </c>
      <c r="M49" s="86">
        <v>6.2097493688629495</v>
      </c>
      <c r="N49" s="86">
        <f t="shared" si="1"/>
        <v>4.9642522784995817</v>
      </c>
      <c r="O49" s="80"/>
    </row>
    <row r="50" spans="1:15" x14ac:dyDescent="0.25">
      <c r="A50" s="81">
        <v>38117</v>
      </c>
      <c r="B50" s="82" t="s">
        <v>86</v>
      </c>
      <c r="C50" s="83" t="s">
        <v>87</v>
      </c>
      <c r="D50" s="80">
        <v>22.85</v>
      </c>
      <c r="E50" s="80">
        <v>525</v>
      </c>
      <c r="F50" s="80">
        <v>7.63</v>
      </c>
      <c r="G50" s="80">
        <v>4.82</v>
      </c>
      <c r="H50" s="80">
        <v>5.7</v>
      </c>
      <c r="I50" s="80">
        <v>8.6</v>
      </c>
      <c r="J50" s="86">
        <v>32.292203403113184</v>
      </c>
      <c r="K50" s="86">
        <v>2.9719543296644586</v>
      </c>
      <c r="L50" s="86">
        <f t="shared" si="3"/>
        <v>35.26415773277764</v>
      </c>
      <c r="M50" s="86">
        <v>20.92173622484291</v>
      </c>
      <c r="N50" s="86">
        <f t="shared" si="1"/>
        <v>1.6855273077625479</v>
      </c>
      <c r="O50" s="80"/>
    </row>
    <row r="51" spans="1:15" x14ac:dyDescent="0.25">
      <c r="A51" s="81">
        <v>38129</v>
      </c>
      <c r="B51" s="82" t="s">
        <v>74</v>
      </c>
      <c r="C51" s="83" t="s">
        <v>75</v>
      </c>
      <c r="D51" s="80">
        <v>28.01</v>
      </c>
      <c r="E51" s="80">
        <v>774</v>
      </c>
      <c r="F51" s="80">
        <v>8.0299999999999994</v>
      </c>
      <c r="G51" s="80">
        <v>26.35</v>
      </c>
      <c r="H51" s="80">
        <v>9.8000000000000007</v>
      </c>
      <c r="I51" s="80">
        <v>25</v>
      </c>
      <c r="J51" s="86">
        <v>20.628047778097205</v>
      </c>
      <c r="K51" s="86">
        <v>172.83131134952836</v>
      </c>
      <c r="L51" s="86">
        <f t="shared" si="3"/>
        <v>193.45935912762556</v>
      </c>
      <c r="M51" s="86">
        <v>2.053948366103755</v>
      </c>
      <c r="N51" s="86">
        <f t="shared" si="1"/>
        <v>94.189008020006369</v>
      </c>
      <c r="O51" s="80"/>
    </row>
    <row r="52" spans="1:15" x14ac:dyDescent="0.25">
      <c r="A52" s="81">
        <v>38129</v>
      </c>
      <c r="B52" s="82" t="s">
        <v>76</v>
      </c>
      <c r="C52" s="83" t="s">
        <v>77</v>
      </c>
      <c r="D52" s="80">
        <v>26.56</v>
      </c>
      <c r="E52" s="80">
        <v>777</v>
      </c>
      <c r="F52" s="80">
        <v>7.7720000000000002</v>
      </c>
      <c r="G52" s="80">
        <v>18.489999999999998</v>
      </c>
      <c r="H52" s="80">
        <v>6.6</v>
      </c>
      <c r="I52" s="80">
        <v>15.8</v>
      </c>
      <c r="J52" s="86">
        <v>23.318662705675102</v>
      </c>
      <c r="K52" s="86">
        <v>189.62253070614651</v>
      </c>
      <c r="L52" s="86">
        <f t="shared" si="3"/>
        <v>212.94119341182162</v>
      </c>
      <c r="M52" s="86">
        <v>1.6017028543010934</v>
      </c>
      <c r="N52" s="86">
        <f t="shared" si="1"/>
        <v>132.94675278876178</v>
      </c>
      <c r="O52" s="80"/>
    </row>
    <row r="53" spans="1:15" x14ac:dyDescent="0.25">
      <c r="A53" s="81">
        <v>38129</v>
      </c>
      <c r="B53" s="82" t="s">
        <v>78</v>
      </c>
      <c r="C53" s="83" t="s">
        <v>79</v>
      </c>
      <c r="D53" s="80">
        <v>27.2</v>
      </c>
      <c r="E53" s="80">
        <v>751</v>
      </c>
      <c r="F53" s="80">
        <v>7.8</v>
      </c>
      <c r="G53" s="80">
        <v>16.52</v>
      </c>
      <c r="H53" s="80">
        <v>10.9</v>
      </c>
      <c r="I53" s="80">
        <v>1.7</v>
      </c>
      <c r="J53" s="86">
        <v>14.487926533111752</v>
      </c>
      <c r="K53" s="86">
        <v>64.634369720615908</v>
      </c>
      <c r="L53" s="86">
        <f t="shared" si="3"/>
        <v>79.122296253727654</v>
      </c>
      <c r="M53" s="86">
        <v>3.4483720274952949</v>
      </c>
      <c r="N53" s="86">
        <f t="shared" si="1"/>
        <v>22.944826028877653</v>
      </c>
      <c r="O53" s="80"/>
    </row>
    <row r="54" spans="1:15" x14ac:dyDescent="0.25">
      <c r="A54" s="81">
        <v>38129</v>
      </c>
      <c r="B54" s="82" t="s">
        <v>80</v>
      </c>
      <c r="C54" s="83" t="s">
        <v>81</v>
      </c>
      <c r="D54" s="80">
        <v>27.82</v>
      </c>
      <c r="E54" s="80">
        <v>688</v>
      </c>
      <c r="F54" s="80">
        <v>7.97</v>
      </c>
      <c r="G54" s="80">
        <v>25.37</v>
      </c>
      <c r="H54" s="80">
        <v>3.4</v>
      </c>
      <c r="I54" s="80">
        <v>1.1000000000000001</v>
      </c>
      <c r="J54" s="86">
        <v>6.4850718767262121</v>
      </c>
      <c r="K54" s="86">
        <v>6.7401373473748762</v>
      </c>
      <c r="L54" s="86">
        <f t="shared" si="3"/>
        <v>13.225209224101089</v>
      </c>
      <c r="M54" s="86">
        <v>2.0351048031119774</v>
      </c>
      <c r="N54" s="86">
        <f t="shared" si="1"/>
        <v>6.4985396348521123</v>
      </c>
      <c r="O54" s="80"/>
    </row>
    <row r="55" spans="1:15" x14ac:dyDescent="0.25">
      <c r="A55" s="81">
        <v>38129</v>
      </c>
      <c r="B55" s="82" t="s">
        <v>82</v>
      </c>
      <c r="C55" s="83" t="s">
        <v>83</v>
      </c>
      <c r="D55" s="80">
        <v>27.46</v>
      </c>
      <c r="E55" s="80">
        <v>638</v>
      </c>
      <c r="F55" s="80">
        <v>8.1</v>
      </c>
      <c r="G55" s="80">
        <v>26.32</v>
      </c>
      <c r="H55" s="80">
        <v>0</v>
      </c>
      <c r="I55" s="80">
        <v>2.9</v>
      </c>
      <c r="J55" s="86">
        <v>6.5540620030743639</v>
      </c>
      <c r="K55" s="86">
        <v>2.4122596822183766</v>
      </c>
      <c r="L55" s="86">
        <f t="shared" si="3"/>
        <v>8.9663216852927405</v>
      </c>
      <c r="M55" s="86">
        <v>1.9785741141366451</v>
      </c>
      <c r="N55" s="86">
        <f t="shared" si="1"/>
        <v>4.5317087801915443</v>
      </c>
      <c r="O55" s="80"/>
    </row>
    <row r="56" spans="1:15" x14ac:dyDescent="0.25">
      <c r="A56" s="81">
        <v>38129</v>
      </c>
      <c r="B56" s="82" t="s">
        <v>84</v>
      </c>
      <c r="C56" s="83" t="s">
        <v>85</v>
      </c>
      <c r="D56" s="80">
        <v>27.43</v>
      </c>
      <c r="E56" s="80">
        <v>646</v>
      </c>
      <c r="F56" s="80">
        <v>7.92</v>
      </c>
      <c r="G56" s="80">
        <v>20.85</v>
      </c>
      <c r="H56" s="80">
        <v>1.4</v>
      </c>
      <c r="I56" s="80">
        <v>4.0999999999999996</v>
      </c>
      <c r="J56" s="86">
        <v>11.210895531574568</v>
      </c>
      <c r="K56" s="86">
        <v>3.192696638230204</v>
      </c>
      <c r="L56" s="86">
        <f t="shared" si="3"/>
        <v>14.403592169804773</v>
      </c>
      <c r="M56" s="86">
        <v>1.3002058464326522</v>
      </c>
      <c r="N56" s="86">
        <f t="shared" si="1"/>
        <v>11.077932166913115</v>
      </c>
      <c r="O56" s="80"/>
    </row>
    <row r="57" spans="1:15" x14ac:dyDescent="0.25">
      <c r="A57" s="81">
        <v>38129</v>
      </c>
      <c r="B57" s="82" t="s">
        <v>86</v>
      </c>
      <c r="C57" s="83" t="s">
        <v>87</v>
      </c>
      <c r="D57" s="80">
        <v>26.51</v>
      </c>
      <c r="E57" s="80">
        <v>636</v>
      </c>
      <c r="F57" s="80">
        <v>7.9</v>
      </c>
      <c r="G57" s="80">
        <v>17.32</v>
      </c>
      <c r="H57" s="80">
        <v>3.6</v>
      </c>
      <c r="I57" s="80">
        <v>2.5</v>
      </c>
      <c r="J57" s="86">
        <v>9.2791719938263348</v>
      </c>
      <c r="K57" s="86">
        <v>2.601456520039426</v>
      </c>
      <c r="L57" s="86">
        <f t="shared" si="3"/>
        <v>11.88062851386576</v>
      </c>
      <c r="M57" s="86">
        <v>4.5978293699937272</v>
      </c>
      <c r="N57" s="86">
        <f t="shared" si="1"/>
        <v>2.5839646402280407</v>
      </c>
      <c r="O57" s="80"/>
    </row>
    <row r="58" spans="1:15" x14ac:dyDescent="0.25">
      <c r="A58" s="81">
        <v>38166</v>
      </c>
      <c r="B58" s="82" t="s">
        <v>74</v>
      </c>
      <c r="C58" s="83" t="s">
        <v>75</v>
      </c>
      <c r="D58" s="80">
        <v>26.41</v>
      </c>
      <c r="E58" s="80">
        <v>845</v>
      </c>
      <c r="F58" s="80">
        <v>7.91</v>
      </c>
      <c r="G58" s="80">
        <v>14.5</v>
      </c>
      <c r="H58" s="80">
        <v>14.1</v>
      </c>
      <c r="I58" s="80">
        <v>10.7</v>
      </c>
      <c r="J58" s="86">
        <v>11.551356013193015</v>
      </c>
      <c r="K58" s="86">
        <v>998.38588514259413</v>
      </c>
      <c r="L58" s="86">
        <f t="shared" si="3"/>
        <v>1009.9372411557872</v>
      </c>
      <c r="M58" s="86"/>
      <c r="N58" s="86" t="e">
        <f t="shared" si="1"/>
        <v>#DIV/0!</v>
      </c>
      <c r="O58" s="80"/>
    </row>
    <row r="59" spans="1:15" x14ac:dyDescent="0.25">
      <c r="A59" s="81">
        <v>38166</v>
      </c>
      <c r="B59" s="82" t="s">
        <v>76</v>
      </c>
      <c r="C59" s="83" t="s">
        <v>77</v>
      </c>
      <c r="D59" s="80">
        <v>26.79</v>
      </c>
      <c r="E59" s="80">
        <v>843</v>
      </c>
      <c r="F59" s="80">
        <v>8.0500000000000007</v>
      </c>
      <c r="G59" s="80">
        <v>15.11</v>
      </c>
      <c r="H59" s="80">
        <v>15.4</v>
      </c>
      <c r="I59" s="80">
        <v>15.9</v>
      </c>
      <c r="J59" s="86">
        <v>24.128299709800366</v>
      </c>
      <c r="K59" s="86">
        <v>1195.2920319592899</v>
      </c>
      <c r="L59" s="86">
        <f t="shared" si="3"/>
        <v>1219.4203316690903</v>
      </c>
      <c r="M59" s="86"/>
      <c r="N59" s="86"/>
      <c r="O59" s="80"/>
    </row>
    <row r="60" spans="1:15" x14ac:dyDescent="0.25">
      <c r="A60" s="81">
        <v>38166</v>
      </c>
      <c r="B60" s="82" t="s">
        <v>78</v>
      </c>
      <c r="C60" s="83" t="s">
        <v>79</v>
      </c>
      <c r="D60" s="80">
        <v>25.05</v>
      </c>
      <c r="E60" s="80">
        <v>808</v>
      </c>
      <c r="F60" s="80">
        <v>7.9</v>
      </c>
      <c r="G60" s="80">
        <v>14.5</v>
      </c>
      <c r="H60" s="80">
        <v>62.8</v>
      </c>
      <c r="I60" s="80">
        <v>0</v>
      </c>
      <c r="J60" s="86">
        <v>18.83842639534749</v>
      </c>
      <c r="K60" s="86">
        <v>167.07682159529125</v>
      </c>
      <c r="L60" s="86">
        <f t="shared" si="3"/>
        <v>185.91524799063873</v>
      </c>
      <c r="M60" s="86"/>
      <c r="N60" s="86"/>
      <c r="O60" s="80"/>
    </row>
    <row r="61" spans="1:15" x14ac:dyDescent="0.25">
      <c r="A61" s="81">
        <v>38166</v>
      </c>
      <c r="B61" s="82" t="s">
        <v>80</v>
      </c>
      <c r="C61" s="83" t="s">
        <v>81</v>
      </c>
      <c r="D61" s="80">
        <v>26.84</v>
      </c>
      <c r="E61" s="80">
        <v>650</v>
      </c>
      <c r="F61" s="80">
        <v>8.6</v>
      </c>
      <c r="G61" s="80">
        <v>6.87</v>
      </c>
      <c r="H61" s="80">
        <v>0.4</v>
      </c>
      <c r="I61" s="80">
        <v>2.2999999999999998</v>
      </c>
      <c r="J61" s="86">
        <v>25.477757187977122</v>
      </c>
      <c r="K61" s="86">
        <v>15.093964565584361</v>
      </c>
      <c r="L61" s="86">
        <f t="shared" si="3"/>
        <v>40.571721753561484</v>
      </c>
      <c r="M61" s="86"/>
      <c r="N61" s="86" t="e">
        <f t="shared" ref="N61:N124" si="4">L61/M61</f>
        <v>#DIV/0!</v>
      </c>
      <c r="O61" s="80"/>
    </row>
    <row r="62" spans="1:15" x14ac:dyDescent="0.25">
      <c r="A62" s="81">
        <v>38166</v>
      </c>
      <c r="B62" s="82" t="s">
        <v>82</v>
      </c>
      <c r="C62" s="83" t="s">
        <v>83</v>
      </c>
      <c r="D62" s="80">
        <v>27.71</v>
      </c>
      <c r="E62" s="80">
        <v>737</v>
      </c>
      <c r="F62" s="80">
        <v>7.92</v>
      </c>
      <c r="G62" s="80">
        <v>15.33</v>
      </c>
      <c r="H62" s="80">
        <v>1</v>
      </c>
      <c r="I62" s="80">
        <v>4.2</v>
      </c>
      <c r="J62" s="86">
        <v>30.659673904175854</v>
      </c>
      <c r="K62" s="86">
        <v>2.9666323444237088</v>
      </c>
      <c r="L62" s="86">
        <f t="shared" si="3"/>
        <v>33.626306248599562</v>
      </c>
      <c r="M62" s="86"/>
      <c r="N62" s="86" t="e">
        <f t="shared" si="4"/>
        <v>#DIV/0!</v>
      </c>
      <c r="O62" s="80"/>
    </row>
    <row r="63" spans="1:15" x14ac:dyDescent="0.25">
      <c r="A63" s="81">
        <v>38166</v>
      </c>
      <c r="B63" s="82" t="s">
        <v>84</v>
      </c>
      <c r="C63" s="83" t="s">
        <v>85</v>
      </c>
      <c r="D63" s="80">
        <v>27.6</v>
      </c>
      <c r="E63" s="80">
        <v>590</v>
      </c>
      <c r="F63" s="80">
        <v>8.0299999999999994</v>
      </c>
      <c r="G63" s="80">
        <v>11.99</v>
      </c>
      <c r="H63" s="80">
        <v>60.2</v>
      </c>
      <c r="I63" s="80">
        <v>2.2999999999999998</v>
      </c>
      <c r="J63" s="86">
        <v>17.650903814551945</v>
      </c>
      <c r="K63" s="86">
        <v>4.2706465617528115</v>
      </c>
      <c r="L63" s="86">
        <f t="shared" si="3"/>
        <v>21.921550376304758</v>
      </c>
      <c r="M63" s="86"/>
      <c r="N63" s="86" t="e">
        <f t="shared" si="4"/>
        <v>#DIV/0!</v>
      </c>
      <c r="O63" s="80"/>
    </row>
    <row r="64" spans="1:15" x14ac:dyDescent="0.25">
      <c r="A64" s="81">
        <v>38166</v>
      </c>
      <c r="B64" s="82" t="s">
        <v>86</v>
      </c>
      <c r="C64" s="83" t="s">
        <v>87</v>
      </c>
      <c r="D64" s="80">
        <v>27.09</v>
      </c>
      <c r="E64" s="80">
        <v>696</v>
      </c>
      <c r="F64" s="80">
        <v>7.74</v>
      </c>
      <c r="G64" s="80">
        <v>14.79</v>
      </c>
      <c r="H64" s="80">
        <v>1.5</v>
      </c>
      <c r="I64" s="80">
        <v>3.4</v>
      </c>
      <c r="J64" s="86">
        <v>23.210668624640171</v>
      </c>
      <c r="K64" s="86">
        <v>8.2478899246065751</v>
      </c>
      <c r="L64" s="86">
        <f t="shared" si="3"/>
        <v>31.458558549246746</v>
      </c>
      <c r="M64" s="86"/>
      <c r="N64" s="86" t="e">
        <f t="shared" si="4"/>
        <v>#DIV/0!</v>
      </c>
      <c r="O64" s="80"/>
    </row>
    <row r="65" spans="1:15" x14ac:dyDescent="0.25">
      <c r="A65" s="81">
        <v>38187</v>
      </c>
      <c r="B65" s="82" t="s">
        <v>74</v>
      </c>
      <c r="C65" s="83" t="s">
        <v>75</v>
      </c>
      <c r="D65" s="80">
        <v>30.84</v>
      </c>
      <c r="E65" s="80">
        <v>932</v>
      </c>
      <c r="F65" s="80">
        <v>7.95</v>
      </c>
      <c r="G65" s="80">
        <v>14.17</v>
      </c>
      <c r="H65" s="80">
        <v>15.9</v>
      </c>
      <c r="I65" s="80">
        <v>12.6</v>
      </c>
      <c r="J65" s="86">
        <v>64.062235645760637</v>
      </c>
      <c r="K65" s="86">
        <v>170.79665191968479</v>
      </c>
      <c r="L65" s="86">
        <f t="shared" si="3"/>
        <v>234.85888756544543</v>
      </c>
      <c r="M65" s="86">
        <v>7.9462409026093059</v>
      </c>
      <c r="N65" s="86">
        <f t="shared" si="4"/>
        <v>29.555973754624638</v>
      </c>
      <c r="O65" s="80"/>
    </row>
    <row r="66" spans="1:15" x14ac:dyDescent="0.25">
      <c r="A66" s="81">
        <v>38187</v>
      </c>
      <c r="B66" s="82" t="s">
        <v>76</v>
      </c>
      <c r="C66" s="83" t="s">
        <v>77</v>
      </c>
      <c r="D66" s="80">
        <v>29.86</v>
      </c>
      <c r="E66" s="80">
        <v>951</v>
      </c>
      <c r="F66" s="80">
        <v>7.74</v>
      </c>
      <c r="G66" s="80">
        <v>12.35</v>
      </c>
      <c r="H66" s="80">
        <v>12.7</v>
      </c>
      <c r="I66" s="80">
        <v>12.4</v>
      </c>
      <c r="J66" s="86">
        <v>72.390326279709527</v>
      </c>
      <c r="K66" s="86">
        <v>131.01328826362396</v>
      </c>
      <c r="L66" s="86">
        <f t="shared" si="3"/>
        <v>203.4036145433335</v>
      </c>
      <c r="M66" s="86">
        <v>5.0816701080884208</v>
      </c>
      <c r="N66" s="86">
        <f t="shared" si="4"/>
        <v>40.026922294617059</v>
      </c>
      <c r="O66" s="80"/>
    </row>
    <row r="67" spans="1:15" x14ac:dyDescent="0.25">
      <c r="A67" s="81">
        <v>38187</v>
      </c>
      <c r="B67" s="82" t="s">
        <v>78</v>
      </c>
      <c r="C67" s="83" t="s">
        <v>79</v>
      </c>
      <c r="D67" s="80">
        <v>27.12</v>
      </c>
      <c r="E67" s="80">
        <v>908</v>
      </c>
      <c r="F67" s="80">
        <v>8.26</v>
      </c>
      <c r="G67" s="80">
        <v>10.15</v>
      </c>
      <c r="H67" s="80">
        <v>22</v>
      </c>
      <c r="I67" s="80">
        <v>235.6</v>
      </c>
      <c r="J67" s="86">
        <v>63.467372029049997</v>
      </c>
      <c r="K67" s="86">
        <v>36.744013513392829</v>
      </c>
      <c r="L67" s="86">
        <f t="shared" si="3"/>
        <v>100.21138554244283</v>
      </c>
      <c r="M67" s="86">
        <v>5.2582532392575168</v>
      </c>
      <c r="N67" s="86">
        <f t="shared" si="4"/>
        <v>19.057923036927185</v>
      </c>
      <c r="O67" s="80"/>
    </row>
    <row r="68" spans="1:15" x14ac:dyDescent="0.25">
      <c r="A68" s="81">
        <v>38187</v>
      </c>
      <c r="B68" s="82" t="s">
        <v>80</v>
      </c>
      <c r="C68" s="83" t="s">
        <v>81</v>
      </c>
      <c r="D68" s="80">
        <v>29.16</v>
      </c>
      <c r="E68" s="80">
        <v>874</v>
      </c>
      <c r="F68" s="80">
        <v>7.53</v>
      </c>
      <c r="G68" s="80">
        <v>7.9</v>
      </c>
      <c r="H68" s="80">
        <v>0.1</v>
      </c>
      <c r="I68" s="80">
        <v>1.9</v>
      </c>
      <c r="J68" s="86">
        <v>13.224275786874875</v>
      </c>
      <c r="K68" s="86">
        <v>6.8447153619433863</v>
      </c>
      <c r="L68" s="86">
        <f t="shared" si="3"/>
        <v>20.068991148818263</v>
      </c>
      <c r="M68" s="86">
        <v>5.5917991536880303</v>
      </c>
      <c r="N68" s="86">
        <f t="shared" si="4"/>
        <v>3.5890042895374572</v>
      </c>
      <c r="O68" s="80"/>
    </row>
    <row r="69" spans="1:15" x14ac:dyDescent="0.25">
      <c r="A69" s="81">
        <v>38187</v>
      </c>
      <c r="B69" s="82" t="s">
        <v>82</v>
      </c>
      <c r="C69" s="83" t="s">
        <v>83</v>
      </c>
      <c r="D69" s="80">
        <v>28.7</v>
      </c>
      <c r="E69" s="80">
        <v>803</v>
      </c>
      <c r="F69" s="80">
        <v>8.6999999999999993</v>
      </c>
      <c r="G69" s="80">
        <v>17.899999999999999</v>
      </c>
      <c r="H69" s="80">
        <v>6.4</v>
      </c>
      <c r="I69" s="80">
        <v>5.0999999999999996</v>
      </c>
      <c r="J69" s="86">
        <v>26.357034094255805</v>
      </c>
      <c r="K69" s="86">
        <v>2.8910891600988311</v>
      </c>
      <c r="L69" s="86">
        <f t="shared" si="3"/>
        <v>29.248123254354638</v>
      </c>
      <c r="M69" s="86">
        <v>4.591161410396488</v>
      </c>
      <c r="N69" s="86">
        <f t="shared" si="4"/>
        <v>6.3705282040669529</v>
      </c>
      <c r="O69" s="80"/>
    </row>
    <row r="70" spans="1:15" x14ac:dyDescent="0.25">
      <c r="A70" s="81">
        <v>38187</v>
      </c>
      <c r="B70" s="82" t="s">
        <v>84</v>
      </c>
      <c r="C70" s="83" t="s">
        <v>85</v>
      </c>
      <c r="D70" s="80">
        <v>30.34</v>
      </c>
      <c r="E70" s="80">
        <v>745</v>
      </c>
      <c r="F70" s="80">
        <v>7.81</v>
      </c>
      <c r="G70" s="80">
        <v>10.98</v>
      </c>
      <c r="H70" s="80">
        <v>0.9</v>
      </c>
      <c r="I70" s="80">
        <v>1.7</v>
      </c>
      <c r="J70" s="86">
        <v>11.576961155983888</v>
      </c>
      <c r="K70" s="86">
        <v>3.4100025990909284</v>
      </c>
      <c r="L70" s="86">
        <f t="shared" si="3"/>
        <v>14.986963755074816</v>
      </c>
      <c r="M70" s="86">
        <v>4.591161410396488</v>
      </c>
      <c r="N70" s="86">
        <f t="shared" si="4"/>
        <v>3.2643077459959216</v>
      </c>
      <c r="O70" s="80"/>
    </row>
    <row r="71" spans="1:15" x14ac:dyDescent="0.25">
      <c r="A71" s="81">
        <v>38187</v>
      </c>
      <c r="B71" s="82" t="s">
        <v>86</v>
      </c>
      <c r="C71" s="83" t="s">
        <v>87</v>
      </c>
      <c r="D71" s="80">
        <v>28.06</v>
      </c>
      <c r="E71" s="80">
        <v>725</v>
      </c>
      <c r="F71" s="80">
        <v>7.91</v>
      </c>
      <c r="G71" s="80">
        <v>5.67</v>
      </c>
      <c r="H71" s="80">
        <v>0.7</v>
      </c>
      <c r="I71" s="80">
        <v>2.8</v>
      </c>
      <c r="J71" s="86">
        <v>8.6484018121776849</v>
      </c>
      <c r="K71" s="86">
        <v>3.4841330903755146</v>
      </c>
      <c r="L71" s="86">
        <f t="shared" si="3"/>
        <v>12.1325349025532</v>
      </c>
      <c r="M71" s="86">
        <v>15.61779693451113</v>
      </c>
      <c r="N71" s="86">
        <f t="shared" si="4"/>
        <v>0.77684035420793318</v>
      </c>
      <c r="O71" s="80"/>
    </row>
    <row r="72" spans="1:15" x14ac:dyDescent="0.25">
      <c r="A72" s="81">
        <v>38201</v>
      </c>
      <c r="B72" s="82" t="s">
        <v>74</v>
      </c>
      <c r="C72" s="83" t="s">
        <v>75</v>
      </c>
      <c r="D72" s="80">
        <v>28.6</v>
      </c>
      <c r="E72" s="80">
        <v>454</v>
      </c>
      <c r="F72" s="80">
        <v>7.85</v>
      </c>
      <c r="G72" s="80">
        <v>6.42</v>
      </c>
      <c r="H72" s="80">
        <v>21.1</v>
      </c>
      <c r="I72" s="80">
        <v>2.6</v>
      </c>
      <c r="J72" s="86">
        <v>26.972791997708697</v>
      </c>
      <c r="K72" s="86">
        <v>258.56514552997101</v>
      </c>
      <c r="L72" s="86">
        <f t="shared" si="3"/>
        <v>285.53793752767967</v>
      </c>
      <c r="M72" s="86">
        <v>4.4495386847778988</v>
      </c>
      <c r="N72" s="86">
        <f t="shared" si="4"/>
        <v>64.172481184289879</v>
      </c>
      <c r="O72" s="80"/>
    </row>
    <row r="73" spans="1:15" x14ac:dyDescent="0.25">
      <c r="A73" s="81">
        <v>38201</v>
      </c>
      <c r="B73" s="82" t="s">
        <v>76</v>
      </c>
      <c r="C73" s="83" t="s">
        <v>77</v>
      </c>
      <c r="D73" s="80">
        <v>30.65</v>
      </c>
      <c r="E73" s="80">
        <v>465</v>
      </c>
      <c r="F73" s="80">
        <v>8.16</v>
      </c>
      <c r="G73" s="80">
        <v>9</v>
      </c>
      <c r="H73" s="80">
        <v>11.3</v>
      </c>
      <c r="I73" s="80">
        <v>1.8</v>
      </c>
      <c r="J73" s="86">
        <v>66.565881168657228</v>
      </c>
      <c r="K73" s="86">
        <v>322.80985960336875</v>
      </c>
      <c r="L73" s="86">
        <f t="shared" si="3"/>
        <v>389.37574077202601</v>
      </c>
      <c r="M73" s="86">
        <v>11.081062686129574</v>
      </c>
      <c r="N73" s="86">
        <f t="shared" si="4"/>
        <v>35.138844693967549</v>
      </c>
      <c r="O73" s="80"/>
    </row>
    <row r="74" spans="1:15" x14ac:dyDescent="0.25">
      <c r="A74" s="81">
        <v>38201</v>
      </c>
      <c r="B74" s="82" t="s">
        <v>78</v>
      </c>
      <c r="C74" s="83" t="s">
        <v>79</v>
      </c>
      <c r="D74" s="80">
        <v>27.26</v>
      </c>
      <c r="E74" s="80">
        <v>421</v>
      </c>
      <c r="F74" s="80">
        <v>7.8</v>
      </c>
      <c r="G74" s="80">
        <v>3.53</v>
      </c>
      <c r="H74" s="80">
        <v>13.4</v>
      </c>
      <c r="I74" s="80">
        <v>3.7</v>
      </c>
      <c r="J74" s="86">
        <v>25.191102985016013</v>
      </c>
      <c r="K74" s="86">
        <v>47.985249400500756</v>
      </c>
      <c r="L74" s="86">
        <f t="shared" si="3"/>
        <v>73.176352385516765</v>
      </c>
      <c r="M74" s="86">
        <v>17.028042274438498</v>
      </c>
      <c r="N74" s="86">
        <f t="shared" si="4"/>
        <v>4.2974025555107316</v>
      </c>
      <c r="O74" s="80"/>
    </row>
    <row r="75" spans="1:15" x14ac:dyDescent="0.25">
      <c r="A75" s="81">
        <v>38201</v>
      </c>
      <c r="B75" s="82" t="s">
        <v>80</v>
      </c>
      <c r="C75" s="83" t="s">
        <v>81</v>
      </c>
      <c r="D75" s="80">
        <v>28.87</v>
      </c>
      <c r="E75" s="80">
        <v>310</v>
      </c>
      <c r="F75" s="80">
        <v>8.52</v>
      </c>
      <c r="G75" s="80">
        <v>4.3</v>
      </c>
      <c r="H75" s="80">
        <v>0.5</v>
      </c>
      <c r="I75" s="80">
        <v>4.7</v>
      </c>
      <c r="J75" s="86">
        <v>18.361295103027388</v>
      </c>
      <c r="K75" s="86">
        <v>2.8553206254843433</v>
      </c>
      <c r="L75" s="86">
        <f t="shared" si="3"/>
        <v>21.21661572851173</v>
      </c>
      <c r="M75" s="86">
        <v>2.0750252520358465</v>
      </c>
      <c r="N75" s="86">
        <f t="shared" si="4"/>
        <v>10.224750618189203</v>
      </c>
      <c r="O75" s="80"/>
    </row>
    <row r="76" spans="1:15" x14ac:dyDescent="0.25">
      <c r="A76" s="81">
        <v>38201</v>
      </c>
      <c r="B76" s="82" t="s">
        <v>82</v>
      </c>
      <c r="C76" s="83" t="s">
        <v>83</v>
      </c>
      <c r="D76" s="80">
        <v>29.85</v>
      </c>
      <c r="E76" s="80">
        <v>403</v>
      </c>
      <c r="F76" s="80">
        <v>7.87</v>
      </c>
      <c r="G76" s="80">
        <v>4.5999999999999996</v>
      </c>
      <c r="H76" s="80">
        <v>6.9</v>
      </c>
      <c r="I76" s="80">
        <v>0.3</v>
      </c>
      <c r="J76" s="86">
        <v>22.172129935731185</v>
      </c>
      <c r="K76" s="86">
        <v>0.76670646425042555</v>
      </c>
      <c r="L76" s="86">
        <f t="shared" si="3"/>
        <v>22.938836399981611</v>
      </c>
      <c r="M76" s="86">
        <v>2.3103373940192937</v>
      </c>
      <c r="N76" s="86">
        <f t="shared" si="4"/>
        <v>9.9287820295696818</v>
      </c>
      <c r="O76" s="80"/>
    </row>
    <row r="77" spans="1:15" x14ac:dyDescent="0.25">
      <c r="A77" s="81">
        <v>38201</v>
      </c>
      <c r="B77" s="82" t="s">
        <v>84</v>
      </c>
      <c r="C77" s="83" t="s">
        <v>85</v>
      </c>
      <c r="D77" s="80">
        <v>30.38</v>
      </c>
      <c r="E77" s="80">
        <v>374</v>
      </c>
      <c r="F77" s="80">
        <v>8.0299999999999994</v>
      </c>
      <c r="G77" s="80">
        <v>5.39</v>
      </c>
      <c r="H77" s="80">
        <v>0.9</v>
      </c>
      <c r="I77" s="80">
        <v>1.5</v>
      </c>
      <c r="J77" s="86">
        <v>52.510334512970509</v>
      </c>
      <c r="K77" s="86">
        <v>0</v>
      </c>
      <c r="L77" s="86">
        <f t="shared" si="3"/>
        <v>52.510334512970509</v>
      </c>
      <c r="M77" s="86">
        <v>2.075025252035847</v>
      </c>
      <c r="N77" s="86">
        <f t="shared" si="4"/>
        <v>25.305877343637921</v>
      </c>
      <c r="O77" s="80"/>
    </row>
    <row r="78" spans="1:15" x14ac:dyDescent="0.25">
      <c r="A78" s="81">
        <v>38201</v>
      </c>
      <c r="B78" s="82" t="s">
        <v>86</v>
      </c>
      <c r="C78" s="83" t="s">
        <v>87</v>
      </c>
      <c r="D78" s="80">
        <v>29.65</v>
      </c>
      <c r="E78" s="80">
        <v>371</v>
      </c>
      <c r="F78" s="80">
        <v>7.86</v>
      </c>
      <c r="G78" s="80">
        <v>3.84</v>
      </c>
      <c r="H78" s="80">
        <v>1.1000000000000001</v>
      </c>
      <c r="I78" s="80">
        <v>2.9</v>
      </c>
      <c r="J78" s="86">
        <v>13.461650318122505</v>
      </c>
      <c r="K78" s="86">
        <v>0.92533538788844483</v>
      </c>
      <c r="L78" s="86">
        <f t="shared" si="3"/>
        <v>14.38698570601095</v>
      </c>
      <c r="M78" s="86">
        <v>13.6481042350399</v>
      </c>
      <c r="N78" s="86">
        <f t="shared" si="4"/>
        <v>1.0541380295934477</v>
      </c>
      <c r="O78" s="80"/>
    </row>
    <row r="79" spans="1:15" x14ac:dyDescent="0.25">
      <c r="A79" s="81">
        <v>38216</v>
      </c>
      <c r="B79" s="82" t="s">
        <v>74</v>
      </c>
      <c r="C79" s="83" t="s">
        <v>75</v>
      </c>
      <c r="D79" s="80">
        <v>28.03</v>
      </c>
      <c r="E79" s="80">
        <v>662</v>
      </c>
      <c r="F79" s="80">
        <v>7.99</v>
      </c>
      <c r="G79" s="80">
        <v>10.039999999999999</v>
      </c>
      <c r="H79" s="80">
        <v>15.7</v>
      </c>
      <c r="I79" s="80">
        <v>9.1999999999999993</v>
      </c>
      <c r="J79" s="86">
        <v>27.352391683923429</v>
      </c>
      <c r="K79" s="86">
        <v>315.07385973737445</v>
      </c>
      <c r="L79" s="86">
        <f t="shared" si="3"/>
        <v>342.42625142129788</v>
      </c>
      <c r="M79" s="86">
        <v>2.0769234567467745</v>
      </c>
      <c r="N79" s="86">
        <f t="shared" si="4"/>
        <v>164.87186868102651</v>
      </c>
      <c r="O79" s="80"/>
    </row>
    <row r="80" spans="1:15" x14ac:dyDescent="0.25">
      <c r="A80" s="81">
        <v>38216</v>
      </c>
      <c r="B80" s="82" t="s">
        <v>76</v>
      </c>
      <c r="C80" s="83" t="s">
        <v>77</v>
      </c>
      <c r="D80" s="80">
        <v>27.56</v>
      </c>
      <c r="E80" s="80">
        <v>665</v>
      </c>
      <c r="F80" s="80">
        <v>7.93</v>
      </c>
      <c r="G80" s="80">
        <v>9.14</v>
      </c>
      <c r="H80" s="80">
        <v>19.399999999999999</v>
      </c>
      <c r="I80" s="80">
        <v>3.3</v>
      </c>
      <c r="J80" s="86">
        <v>50.924371509093213</v>
      </c>
      <c r="K80" s="86">
        <v>324.63262767801041</v>
      </c>
      <c r="L80" s="86">
        <f t="shared" si="3"/>
        <v>375.5569991871036</v>
      </c>
      <c r="M80" s="86">
        <v>1.9582421163612445</v>
      </c>
      <c r="N80" s="86">
        <f t="shared" si="4"/>
        <v>191.78271984311829</v>
      </c>
      <c r="O80" s="80"/>
    </row>
    <row r="81" spans="1:15" x14ac:dyDescent="0.25">
      <c r="A81" s="81">
        <v>38216</v>
      </c>
      <c r="B81" s="82" t="s">
        <v>78</v>
      </c>
      <c r="C81" s="83" t="s">
        <v>79</v>
      </c>
      <c r="D81" s="80">
        <v>24.23</v>
      </c>
      <c r="E81" s="80">
        <v>625</v>
      </c>
      <c r="F81" s="80">
        <v>7.93</v>
      </c>
      <c r="G81" s="80">
        <v>8.1199999999999992</v>
      </c>
      <c r="H81" s="80">
        <v>8.4</v>
      </c>
      <c r="I81" s="80">
        <v>0</v>
      </c>
      <c r="J81" s="86">
        <v>12.453121417070829</v>
      </c>
      <c r="K81" s="86">
        <v>14.816090307985753</v>
      </c>
      <c r="L81" s="86">
        <f t="shared" si="3"/>
        <v>27.269211725056582</v>
      </c>
      <c r="M81" s="86">
        <v>3.6791215519514284</v>
      </c>
      <c r="N81" s="86">
        <f t="shared" si="4"/>
        <v>7.4118811623912855</v>
      </c>
      <c r="O81" s="80"/>
    </row>
    <row r="82" spans="1:15" x14ac:dyDescent="0.25">
      <c r="A82" s="81">
        <v>38216</v>
      </c>
      <c r="B82" s="82" t="s">
        <v>80</v>
      </c>
      <c r="C82" s="83" t="s">
        <v>81</v>
      </c>
      <c r="D82" s="80">
        <v>25.66</v>
      </c>
      <c r="E82" s="80">
        <v>609</v>
      </c>
      <c r="F82" s="80">
        <v>7.84</v>
      </c>
      <c r="G82" s="80">
        <v>2.59</v>
      </c>
      <c r="H82" s="80">
        <v>0</v>
      </c>
      <c r="I82" s="80">
        <v>1.8</v>
      </c>
      <c r="J82" s="86">
        <v>7.5163482838748932</v>
      </c>
      <c r="K82" s="86">
        <v>2.0804377282560642</v>
      </c>
      <c r="L82" s="86">
        <f t="shared" si="3"/>
        <v>9.5967860121309574</v>
      </c>
      <c r="M82" s="86">
        <v>1.4241760846263594</v>
      </c>
      <c r="N82" s="86">
        <f t="shared" si="4"/>
        <v>6.7384827731106922</v>
      </c>
      <c r="O82" s="80"/>
    </row>
    <row r="83" spans="1:15" x14ac:dyDescent="0.25">
      <c r="A83" s="81">
        <v>38216</v>
      </c>
      <c r="B83" s="82" t="s">
        <v>82</v>
      </c>
      <c r="C83" s="83" t="s">
        <v>83</v>
      </c>
      <c r="D83" s="80">
        <v>26</v>
      </c>
      <c r="E83" s="80">
        <v>527</v>
      </c>
      <c r="F83" s="80">
        <v>7.82</v>
      </c>
      <c r="G83" s="80">
        <v>7.41</v>
      </c>
      <c r="H83" s="80">
        <v>24.1</v>
      </c>
      <c r="I83" s="80">
        <v>11.9</v>
      </c>
      <c r="J83" s="86">
        <v>10.718579505407392</v>
      </c>
      <c r="K83" s="86">
        <v>1.152674957547279</v>
      </c>
      <c r="L83" s="86">
        <f t="shared" si="3"/>
        <v>11.871254462954671</v>
      </c>
      <c r="M83" s="86">
        <v>1.3648354144335946</v>
      </c>
      <c r="N83" s="86">
        <f t="shared" si="4"/>
        <v>8.6979384747876214</v>
      </c>
      <c r="O83" s="80"/>
    </row>
    <row r="84" spans="1:15" x14ac:dyDescent="0.25">
      <c r="A84" s="81">
        <v>38216</v>
      </c>
      <c r="B84" s="82" t="s">
        <v>84</v>
      </c>
      <c r="C84" s="83" t="s">
        <v>85</v>
      </c>
      <c r="D84" s="80">
        <v>26.24</v>
      </c>
      <c r="E84" s="80">
        <v>495</v>
      </c>
      <c r="F84" s="80">
        <v>7.73</v>
      </c>
      <c r="G84" s="80">
        <v>6.94</v>
      </c>
      <c r="H84" s="80">
        <v>5.9</v>
      </c>
      <c r="I84" s="80">
        <v>4.9000000000000004</v>
      </c>
      <c r="J84" s="86">
        <v>16.544861311251243</v>
      </c>
      <c r="K84" s="86">
        <v>1.2651310509665252</v>
      </c>
      <c r="L84" s="86">
        <f t="shared" si="3"/>
        <v>17.809992362217766</v>
      </c>
      <c r="M84" s="86">
        <v>1.5824178718070661</v>
      </c>
      <c r="N84" s="86">
        <f t="shared" si="4"/>
        <v>11.254923670622713</v>
      </c>
      <c r="O84" s="80"/>
    </row>
    <row r="85" spans="1:15" x14ac:dyDescent="0.25">
      <c r="A85" s="81">
        <v>38216</v>
      </c>
      <c r="B85" s="82" t="s">
        <v>86</v>
      </c>
      <c r="C85" s="83" t="s">
        <v>87</v>
      </c>
      <c r="D85" s="80">
        <v>25.09</v>
      </c>
      <c r="E85" s="80">
        <v>494</v>
      </c>
      <c r="F85" s="80">
        <v>7.62</v>
      </c>
      <c r="G85" s="80">
        <v>2.99</v>
      </c>
      <c r="H85" s="80">
        <v>0.1</v>
      </c>
      <c r="I85" s="80">
        <v>4</v>
      </c>
      <c r="J85" s="86">
        <v>8.9840375937439561</v>
      </c>
      <c r="K85" s="86">
        <v>5.6228046709623225E-2</v>
      </c>
      <c r="L85" s="86">
        <f t="shared" si="3"/>
        <v>9.0402656404535797</v>
      </c>
      <c r="M85" s="86">
        <v>4.8659349558067291</v>
      </c>
      <c r="N85" s="86">
        <f t="shared" si="4"/>
        <v>1.8578681635818914</v>
      </c>
      <c r="O85" s="80"/>
    </row>
    <row r="86" spans="1:15" x14ac:dyDescent="0.25">
      <c r="A86" s="81">
        <v>38229</v>
      </c>
      <c r="B86" s="82" t="s">
        <v>74</v>
      </c>
      <c r="C86" s="83" t="s">
        <v>75</v>
      </c>
      <c r="D86" s="80">
        <v>28.2</v>
      </c>
      <c r="E86" s="80">
        <v>575</v>
      </c>
      <c r="F86" s="80">
        <v>7.95</v>
      </c>
      <c r="G86" s="80">
        <v>7.76</v>
      </c>
      <c r="H86" s="80">
        <v>26.1</v>
      </c>
      <c r="I86" s="80">
        <v>5.7</v>
      </c>
      <c r="J86" s="86">
        <v>19.22011216318792</v>
      </c>
      <c r="K86" s="86">
        <v>24.802602271182852</v>
      </c>
      <c r="L86" s="86">
        <f t="shared" si="3"/>
        <v>44.022714434370769</v>
      </c>
      <c r="M86" s="86">
        <v>3.7970778640151632</v>
      </c>
      <c r="N86" s="86">
        <f t="shared" si="4"/>
        <v>11.593840319044606</v>
      </c>
      <c r="O86" s="80"/>
    </row>
    <row r="87" spans="1:15" x14ac:dyDescent="0.25">
      <c r="A87" s="81">
        <v>38229</v>
      </c>
      <c r="B87" s="82" t="s">
        <v>76</v>
      </c>
      <c r="C87" s="83" t="s">
        <v>77</v>
      </c>
      <c r="D87" s="80">
        <v>28.19</v>
      </c>
      <c r="E87" s="80">
        <v>588</v>
      </c>
      <c r="F87" s="80">
        <v>8.15</v>
      </c>
      <c r="G87" s="80">
        <v>8.11</v>
      </c>
      <c r="H87" s="80">
        <v>21.2</v>
      </c>
      <c r="I87" s="80">
        <v>15.3</v>
      </c>
      <c r="J87" s="86">
        <v>22.228034225861894</v>
      </c>
      <c r="K87" s="86">
        <v>25.249496005798761</v>
      </c>
      <c r="L87" s="86">
        <f t="shared" si="3"/>
        <v>47.477530231660651</v>
      </c>
      <c r="M87" s="86">
        <v>2.6544386919735627</v>
      </c>
      <c r="N87" s="86">
        <f t="shared" si="4"/>
        <v>17.886090334360418</v>
      </c>
      <c r="O87" s="80"/>
    </row>
    <row r="88" spans="1:15" x14ac:dyDescent="0.25">
      <c r="A88" s="81">
        <v>38229</v>
      </c>
      <c r="B88" s="82" t="s">
        <v>78</v>
      </c>
      <c r="C88" s="83" t="s">
        <v>79</v>
      </c>
      <c r="D88" s="80">
        <v>24.43</v>
      </c>
      <c r="E88" s="80">
        <v>554</v>
      </c>
      <c r="F88" s="80">
        <v>7.79</v>
      </c>
      <c r="G88" s="80">
        <v>8.68</v>
      </c>
      <c r="H88" s="80">
        <v>212.4</v>
      </c>
      <c r="I88" s="80">
        <v>34.1</v>
      </c>
      <c r="J88" s="86">
        <v>5.0471912577071727</v>
      </c>
      <c r="K88" s="86">
        <v>9.8316621615499606</v>
      </c>
      <c r="L88" s="86">
        <f t="shared" si="3"/>
        <v>14.878853419257133</v>
      </c>
      <c r="M88" s="86">
        <v>2.4259108575652433</v>
      </c>
      <c r="N88" s="86">
        <f t="shared" si="4"/>
        <v>6.1333059180048526</v>
      </c>
      <c r="O88" s="80"/>
    </row>
    <row r="89" spans="1:15" x14ac:dyDescent="0.25">
      <c r="A89" s="81">
        <v>38229</v>
      </c>
      <c r="B89" s="82" t="s">
        <v>80</v>
      </c>
      <c r="C89" s="83" t="s">
        <v>81</v>
      </c>
      <c r="D89" s="80">
        <v>26.46</v>
      </c>
      <c r="E89" s="80">
        <v>535</v>
      </c>
      <c r="F89" s="80">
        <v>7.66</v>
      </c>
      <c r="G89" s="80">
        <v>4.3499999999999996</v>
      </c>
      <c r="H89" s="80">
        <v>0</v>
      </c>
      <c r="I89" s="80">
        <v>4.8</v>
      </c>
      <c r="J89" s="86">
        <v>4.6903191485763625</v>
      </c>
      <c r="K89" s="86">
        <v>0</v>
      </c>
      <c r="L89" s="86">
        <f t="shared" si="3"/>
        <v>4.6903191485763625</v>
      </c>
      <c r="M89" s="86">
        <v>1.6524320334140061</v>
      </c>
      <c r="N89" s="86">
        <f t="shared" si="4"/>
        <v>2.8384339287383167</v>
      </c>
      <c r="O89" s="80"/>
    </row>
    <row r="90" spans="1:15" x14ac:dyDescent="0.25">
      <c r="A90" s="81">
        <v>38229</v>
      </c>
      <c r="B90" s="82" t="s">
        <v>82</v>
      </c>
      <c r="C90" s="83" t="s">
        <v>83</v>
      </c>
      <c r="D90" s="80">
        <v>25.67</v>
      </c>
      <c r="E90" s="80">
        <v>502</v>
      </c>
      <c r="F90" s="80">
        <v>7.57</v>
      </c>
      <c r="G90" s="80">
        <v>5.29</v>
      </c>
      <c r="H90" s="80">
        <v>8.8000000000000007</v>
      </c>
      <c r="I90" s="80">
        <v>29.6</v>
      </c>
      <c r="J90" s="86">
        <v>4.4354104991972125</v>
      </c>
      <c r="K90" s="86">
        <v>0</v>
      </c>
      <c r="L90" s="86">
        <f t="shared" si="3"/>
        <v>4.4354104991972125</v>
      </c>
      <c r="M90" s="86">
        <v>0</v>
      </c>
      <c r="N90" s="86" t="e">
        <f t="shared" si="4"/>
        <v>#DIV/0!</v>
      </c>
      <c r="O90" s="80"/>
    </row>
    <row r="91" spans="1:15" x14ac:dyDescent="0.25">
      <c r="A91" s="81">
        <v>38229</v>
      </c>
      <c r="B91" s="82" t="s">
        <v>84</v>
      </c>
      <c r="C91" s="83" t="s">
        <v>85</v>
      </c>
      <c r="D91" s="80">
        <v>26.57</v>
      </c>
      <c r="E91" s="80">
        <v>457</v>
      </c>
      <c r="F91" s="80">
        <v>7.56</v>
      </c>
      <c r="G91" s="80">
        <v>6.83</v>
      </c>
      <c r="H91" s="80">
        <v>0.2</v>
      </c>
      <c r="I91" s="80">
        <v>3</v>
      </c>
      <c r="J91" s="86">
        <v>5.3530816369621528</v>
      </c>
      <c r="K91" s="86">
        <v>1.5641280711556758</v>
      </c>
      <c r="L91" s="86">
        <f t="shared" si="3"/>
        <v>6.917209708117829</v>
      </c>
      <c r="M91" s="86">
        <v>0</v>
      </c>
      <c r="N91" s="86" t="e">
        <f t="shared" si="4"/>
        <v>#DIV/0!</v>
      </c>
      <c r="O91" s="80"/>
    </row>
    <row r="92" spans="1:15" x14ac:dyDescent="0.25">
      <c r="A92" s="81">
        <v>38229</v>
      </c>
      <c r="B92" s="82" t="s">
        <v>86</v>
      </c>
      <c r="C92" s="83" t="s">
        <v>87</v>
      </c>
      <c r="D92" s="80">
        <v>26.09</v>
      </c>
      <c r="E92" s="80">
        <v>499</v>
      </c>
      <c r="F92" s="80">
        <v>7.53</v>
      </c>
      <c r="G92" s="80">
        <v>4.3</v>
      </c>
      <c r="H92" s="80">
        <v>0.2</v>
      </c>
      <c r="I92" s="80">
        <v>5.4</v>
      </c>
      <c r="J92" s="86">
        <v>5.2001364473346623</v>
      </c>
      <c r="K92" s="86">
        <v>1.698196191540448</v>
      </c>
      <c r="L92" s="86">
        <f t="shared" si="3"/>
        <v>6.8983326388751101</v>
      </c>
      <c r="M92" s="86">
        <v>8.4731089372930963</v>
      </c>
      <c r="N92" s="86">
        <f t="shared" si="4"/>
        <v>0.81414421671284687</v>
      </c>
      <c r="O92" s="80"/>
    </row>
    <row r="93" spans="1:15" x14ac:dyDescent="0.25">
      <c r="A93" s="81">
        <v>38243</v>
      </c>
      <c r="B93" s="82" t="s">
        <v>74</v>
      </c>
      <c r="C93" s="83" t="s">
        <v>75</v>
      </c>
      <c r="D93" s="80">
        <v>27.5</v>
      </c>
      <c r="E93" s="80">
        <v>536</v>
      </c>
      <c r="F93" s="80">
        <v>8.27</v>
      </c>
      <c r="G93" s="80">
        <v>11.14</v>
      </c>
      <c r="H93" s="80">
        <v>12</v>
      </c>
      <c r="I93" s="80">
        <v>20.6</v>
      </c>
      <c r="J93" s="86">
        <v>20.475527595119729</v>
      </c>
      <c r="K93" s="86">
        <v>242.29571410722104</v>
      </c>
      <c r="L93" s="86">
        <f t="shared" si="3"/>
        <v>262.77124170234077</v>
      </c>
      <c r="M93" s="86">
        <v>2.6971807428751884</v>
      </c>
      <c r="N93" s="86">
        <f t="shared" si="4"/>
        <v>97.424409690181619</v>
      </c>
      <c r="O93" s="80"/>
    </row>
    <row r="94" spans="1:15" x14ac:dyDescent="0.25">
      <c r="A94" s="81">
        <v>38243</v>
      </c>
      <c r="B94" s="82" t="s">
        <v>76</v>
      </c>
      <c r="C94" s="83" t="s">
        <v>77</v>
      </c>
      <c r="D94" s="80">
        <v>25.89</v>
      </c>
      <c r="E94" s="80">
        <v>498</v>
      </c>
      <c r="F94" s="80">
        <v>8.31</v>
      </c>
      <c r="G94" s="80">
        <v>11.09</v>
      </c>
      <c r="H94" s="80">
        <v>5.4</v>
      </c>
      <c r="I94" s="80">
        <v>564.6</v>
      </c>
      <c r="J94" s="86">
        <v>60.141123653826995</v>
      </c>
      <c r="K94" s="86">
        <v>272.55434631799187</v>
      </c>
      <c r="L94" s="86">
        <f t="shared" ref="L94:L132" si="5">J94+K94</f>
        <v>332.69546997181885</v>
      </c>
      <c r="M94" s="86">
        <v>2.4574313435085049</v>
      </c>
      <c r="N94" s="86">
        <f t="shared" si="4"/>
        <v>135.38342418015449</v>
      </c>
      <c r="O94" s="80"/>
    </row>
    <row r="95" spans="1:15" x14ac:dyDescent="0.25">
      <c r="A95" s="81">
        <v>38243</v>
      </c>
      <c r="B95" s="82" t="s">
        <v>78</v>
      </c>
      <c r="C95" s="83" t="s">
        <v>79</v>
      </c>
      <c r="D95" s="80">
        <v>24</v>
      </c>
      <c r="E95" s="80">
        <v>559</v>
      </c>
      <c r="F95" s="80">
        <v>8.23</v>
      </c>
      <c r="G95" s="80">
        <v>6.81</v>
      </c>
      <c r="H95" s="80">
        <v>204.6</v>
      </c>
      <c r="I95" s="80">
        <v>448.3</v>
      </c>
      <c r="J95" s="86">
        <v>5.5550198184069215</v>
      </c>
      <c r="K95" s="86">
        <v>20.739062526483373</v>
      </c>
      <c r="L95" s="86">
        <f t="shared" si="5"/>
        <v>26.294082344890295</v>
      </c>
      <c r="M95" s="86">
        <v>4.934841803630901</v>
      </c>
      <c r="N95" s="86">
        <f t="shared" si="4"/>
        <v>5.3282523313197068</v>
      </c>
      <c r="O95" s="80"/>
    </row>
    <row r="96" spans="1:15" x14ac:dyDescent="0.25">
      <c r="A96" s="81">
        <v>38243</v>
      </c>
      <c r="B96" s="82" t="s">
        <v>80</v>
      </c>
      <c r="C96" s="83" t="s">
        <v>81</v>
      </c>
      <c r="D96" s="80">
        <v>25.13</v>
      </c>
      <c r="E96" s="80">
        <v>565</v>
      </c>
      <c r="F96" s="80">
        <v>8.6199999999999992</v>
      </c>
      <c r="G96" s="80">
        <v>2.74</v>
      </c>
      <c r="H96" s="80">
        <v>0</v>
      </c>
      <c r="I96" s="80">
        <v>2.4</v>
      </c>
      <c r="J96" s="86">
        <v>3.5809218664110731</v>
      </c>
      <c r="K96" s="86">
        <v>8.44295168427875</v>
      </c>
      <c r="L96" s="86">
        <f t="shared" si="5"/>
        <v>12.023873550689823</v>
      </c>
      <c r="M96" s="86">
        <v>1.5184128626556617</v>
      </c>
      <c r="N96" s="86">
        <f t="shared" si="4"/>
        <v>7.9187116010466374</v>
      </c>
      <c r="O96" s="80"/>
    </row>
    <row r="97" spans="1:15" x14ac:dyDescent="0.25">
      <c r="A97" s="81">
        <v>38243</v>
      </c>
      <c r="B97" s="82" t="s">
        <v>82</v>
      </c>
      <c r="C97" s="83" t="s">
        <v>83</v>
      </c>
      <c r="D97" s="80">
        <v>26.61</v>
      </c>
      <c r="E97" s="80">
        <v>475</v>
      </c>
      <c r="F97" s="80">
        <v>8.2899999999999991</v>
      </c>
      <c r="G97" s="80">
        <v>7.02</v>
      </c>
      <c r="H97" s="80">
        <v>13.1</v>
      </c>
      <c r="I97" s="80">
        <v>23.5</v>
      </c>
      <c r="J97" s="86">
        <v>20.567346104514883</v>
      </c>
      <c r="K97" s="86">
        <v>13.882705789585863</v>
      </c>
      <c r="L97" s="86">
        <f t="shared" si="5"/>
        <v>34.450051894100746</v>
      </c>
      <c r="M97" s="86">
        <v>2.0378698946168092</v>
      </c>
      <c r="N97" s="86">
        <f t="shared" si="4"/>
        <v>16.904931951300334</v>
      </c>
      <c r="O97" s="80"/>
    </row>
    <row r="98" spans="1:15" x14ac:dyDescent="0.25">
      <c r="A98" s="81">
        <v>38243</v>
      </c>
      <c r="B98" s="82" t="s">
        <v>84</v>
      </c>
      <c r="C98" s="83" t="s">
        <v>85</v>
      </c>
      <c r="D98" s="80">
        <v>28.02</v>
      </c>
      <c r="E98" s="80">
        <v>574</v>
      </c>
      <c r="F98" s="80">
        <v>8.18</v>
      </c>
      <c r="G98" s="80">
        <v>6.15</v>
      </c>
      <c r="H98" s="80">
        <v>1.1000000000000001</v>
      </c>
      <c r="I98" s="80">
        <v>0</v>
      </c>
      <c r="J98" s="86">
        <v>17.307789020986853</v>
      </c>
      <c r="K98" s="86">
        <v>41.988102000339282</v>
      </c>
      <c r="L98" s="86">
        <f t="shared" si="5"/>
        <v>59.295891021326135</v>
      </c>
      <c r="M98" s="86">
        <v>3.975844206164167</v>
      </c>
      <c r="N98" s="86">
        <f t="shared" si="4"/>
        <v>14.91403786129082</v>
      </c>
      <c r="O98" s="80"/>
    </row>
    <row r="99" spans="1:15" x14ac:dyDescent="0.25">
      <c r="A99" s="81">
        <v>38243</v>
      </c>
      <c r="B99" s="82" t="s">
        <v>86</v>
      </c>
      <c r="C99" s="83" t="s">
        <v>87</v>
      </c>
      <c r="D99" s="80">
        <v>23.63</v>
      </c>
      <c r="E99" s="80">
        <v>527</v>
      </c>
      <c r="F99" s="80">
        <v>7.81</v>
      </c>
      <c r="G99" s="80">
        <v>3.77</v>
      </c>
      <c r="H99" s="80">
        <v>1136.0999999999999</v>
      </c>
      <c r="I99" s="80">
        <v>4</v>
      </c>
      <c r="J99" s="86">
        <v>5.0959272714311439</v>
      </c>
      <c r="K99" s="86">
        <v>18.869147052784051</v>
      </c>
      <c r="L99" s="86">
        <f t="shared" si="5"/>
        <v>23.965074324215195</v>
      </c>
      <c r="M99" s="86">
        <v>4.9148626870170107</v>
      </c>
      <c r="N99" s="86">
        <f t="shared" si="4"/>
        <v>4.8760414787417741</v>
      </c>
      <c r="O99" s="80"/>
    </row>
    <row r="100" spans="1:15" x14ac:dyDescent="0.25">
      <c r="A100" s="81">
        <v>38257</v>
      </c>
      <c r="B100" s="82" t="s">
        <v>74</v>
      </c>
      <c r="C100" s="83" t="s">
        <v>75</v>
      </c>
      <c r="D100" s="80">
        <v>25.89</v>
      </c>
      <c r="E100" s="80">
        <v>472</v>
      </c>
      <c r="F100" s="80">
        <v>7.75</v>
      </c>
      <c r="G100" s="80">
        <v>9.1999999999999993</v>
      </c>
      <c r="H100" s="80">
        <v>14.8</v>
      </c>
      <c r="I100" s="80">
        <v>11.8</v>
      </c>
      <c r="J100" s="86">
        <v>72.674955310308889</v>
      </c>
      <c r="K100" s="86">
        <v>171.26735830879562</v>
      </c>
      <c r="L100" s="86">
        <f t="shared" si="5"/>
        <v>243.94231361910451</v>
      </c>
      <c r="M100" s="86">
        <v>2.1542832200670956</v>
      </c>
      <c r="N100" s="86">
        <f t="shared" si="4"/>
        <v>113.23595307561597</v>
      </c>
      <c r="O100" s="80"/>
    </row>
    <row r="101" spans="1:15" x14ac:dyDescent="0.25">
      <c r="A101" s="81">
        <v>38257</v>
      </c>
      <c r="B101" s="82" t="s">
        <v>76</v>
      </c>
      <c r="C101" s="83" t="s">
        <v>77</v>
      </c>
      <c r="D101" s="80">
        <v>25.94</v>
      </c>
      <c r="E101" s="80">
        <v>481</v>
      </c>
      <c r="F101" s="80">
        <v>7.92</v>
      </c>
      <c r="G101" s="80">
        <v>9.94</v>
      </c>
      <c r="H101" s="80">
        <v>11.2</v>
      </c>
      <c r="I101" s="80">
        <v>112.4</v>
      </c>
      <c r="J101" s="86">
        <v>88.539366286583629</v>
      </c>
      <c r="K101" s="86">
        <v>147.02090388088709</v>
      </c>
      <c r="L101" s="86">
        <f t="shared" si="5"/>
        <v>235.56027016747072</v>
      </c>
      <c r="M101" s="86">
        <v>2.5495645448500488</v>
      </c>
      <c r="N101" s="86">
        <f t="shared" si="4"/>
        <v>92.392354076027146</v>
      </c>
      <c r="O101" s="80"/>
    </row>
    <row r="102" spans="1:15" x14ac:dyDescent="0.25">
      <c r="A102" s="81">
        <v>38257</v>
      </c>
      <c r="B102" s="82" t="s">
        <v>78</v>
      </c>
      <c r="C102" s="83" t="s">
        <v>79</v>
      </c>
      <c r="D102" s="80">
        <v>22.09</v>
      </c>
      <c r="E102" s="80">
        <v>442</v>
      </c>
      <c r="F102" s="80">
        <v>7.43</v>
      </c>
      <c r="G102" s="80">
        <v>8.76</v>
      </c>
      <c r="H102" s="80">
        <v>1220.7</v>
      </c>
      <c r="I102" s="80">
        <v>30.4</v>
      </c>
      <c r="J102" s="86">
        <v>24.062500447254713</v>
      </c>
      <c r="K102" s="86">
        <v>178.63553880632259</v>
      </c>
      <c r="L102" s="86">
        <f t="shared" si="5"/>
        <v>202.69803925357729</v>
      </c>
      <c r="M102" s="86">
        <v>10.731887967857183</v>
      </c>
      <c r="N102" s="86">
        <f t="shared" si="4"/>
        <v>18.887453900066163</v>
      </c>
      <c r="O102" s="80"/>
    </row>
    <row r="103" spans="1:15" x14ac:dyDescent="0.25">
      <c r="A103" s="81">
        <v>38257</v>
      </c>
      <c r="B103" s="82" t="s">
        <v>80</v>
      </c>
      <c r="C103" s="83" t="s">
        <v>81</v>
      </c>
      <c r="D103" s="80">
        <v>23.63</v>
      </c>
      <c r="E103" s="80">
        <v>448</v>
      </c>
      <c r="F103" s="80">
        <v>7.02</v>
      </c>
      <c r="G103" s="80">
        <v>3.66</v>
      </c>
      <c r="H103" s="80">
        <v>0.5</v>
      </c>
      <c r="I103" s="80">
        <v>1.1000000000000001</v>
      </c>
      <c r="J103" s="86">
        <v>13.78165311067443</v>
      </c>
      <c r="K103" s="86">
        <v>3.7697667661765917</v>
      </c>
      <c r="L103" s="86">
        <f t="shared" si="5"/>
        <v>17.551419876851021</v>
      </c>
      <c r="M103" s="86">
        <v>1.2451361730663031</v>
      </c>
      <c r="N103" s="86">
        <f t="shared" si="4"/>
        <v>14.095984243738146</v>
      </c>
      <c r="O103" s="80"/>
    </row>
    <row r="104" spans="1:15" x14ac:dyDescent="0.25">
      <c r="A104" s="81">
        <v>38257</v>
      </c>
      <c r="B104" s="82" t="s">
        <v>82</v>
      </c>
      <c r="C104" s="83" t="s">
        <v>83</v>
      </c>
      <c r="D104" s="80">
        <v>20.73</v>
      </c>
      <c r="E104" s="80">
        <v>400</v>
      </c>
      <c r="F104" s="80">
        <v>7.59</v>
      </c>
      <c r="G104" s="80">
        <v>7.08</v>
      </c>
      <c r="H104" s="80">
        <v>27.9</v>
      </c>
      <c r="I104" s="80">
        <v>564.5</v>
      </c>
      <c r="J104" s="86">
        <v>3.6337477655154449</v>
      </c>
      <c r="K104" s="86">
        <v>0.3427060696524174</v>
      </c>
      <c r="L104" s="86">
        <f t="shared" si="5"/>
        <v>3.9764538351678622</v>
      </c>
      <c r="M104" s="86">
        <v>2.1740472863062434</v>
      </c>
      <c r="N104" s="86">
        <f t="shared" si="4"/>
        <v>1.8290558168695352</v>
      </c>
      <c r="O104" s="80"/>
    </row>
    <row r="105" spans="1:15" x14ac:dyDescent="0.25">
      <c r="A105" s="81">
        <v>38257</v>
      </c>
      <c r="B105" s="82" t="s">
        <v>84</v>
      </c>
      <c r="C105" s="83" t="s">
        <v>85</v>
      </c>
      <c r="D105" s="80">
        <v>23.46</v>
      </c>
      <c r="E105" s="80">
        <v>422</v>
      </c>
      <c r="F105" s="80">
        <v>7.05</v>
      </c>
      <c r="G105" s="80">
        <v>6.94</v>
      </c>
      <c r="H105" s="80">
        <v>0.4</v>
      </c>
      <c r="I105" s="80">
        <v>3.1</v>
      </c>
      <c r="J105" s="86">
        <v>21.492288613109643</v>
      </c>
      <c r="K105" s="86">
        <v>4.969238009960053</v>
      </c>
      <c r="L105" s="86">
        <f t="shared" si="5"/>
        <v>26.461526623069695</v>
      </c>
      <c r="M105" s="86">
        <v>3.4191834593725465</v>
      </c>
      <c r="N105" s="86">
        <f t="shared" si="4"/>
        <v>7.739136240418536</v>
      </c>
      <c r="O105" s="80"/>
    </row>
    <row r="106" spans="1:15" x14ac:dyDescent="0.25">
      <c r="A106" s="81">
        <v>38257</v>
      </c>
      <c r="B106" s="82" t="s">
        <v>86</v>
      </c>
      <c r="C106" s="83" t="s">
        <v>87</v>
      </c>
      <c r="D106" s="80">
        <v>22.64</v>
      </c>
      <c r="E106" s="80">
        <v>412</v>
      </c>
      <c r="F106" s="80">
        <v>6.92</v>
      </c>
      <c r="G106" s="80">
        <v>4.95</v>
      </c>
      <c r="H106" s="80">
        <v>17.8</v>
      </c>
      <c r="I106" s="80">
        <v>5.2</v>
      </c>
      <c r="J106" s="86">
        <v>21.580916607390506</v>
      </c>
      <c r="K106" s="86">
        <v>3.384222437817622</v>
      </c>
      <c r="L106" s="86">
        <f t="shared" si="5"/>
        <v>24.965139045208129</v>
      </c>
      <c r="M106" s="86">
        <v>11.127169292640136</v>
      </c>
      <c r="N106" s="86">
        <f t="shared" si="4"/>
        <v>2.2436199529848859</v>
      </c>
      <c r="O106" s="80"/>
    </row>
    <row r="107" spans="1:15" x14ac:dyDescent="0.25">
      <c r="A107" s="81">
        <v>38271</v>
      </c>
      <c r="B107" s="82" t="s">
        <v>74</v>
      </c>
      <c r="C107" s="83" t="s">
        <v>75</v>
      </c>
      <c r="D107" s="80"/>
      <c r="E107" s="80"/>
      <c r="F107" s="80"/>
      <c r="G107" s="80"/>
      <c r="H107" s="80"/>
      <c r="I107" s="80"/>
      <c r="J107" s="86">
        <v>69.505513818280065</v>
      </c>
      <c r="K107" s="86">
        <v>605.99291328061963</v>
      </c>
      <c r="L107" s="86">
        <f t="shared" si="5"/>
        <v>675.4984270988997</v>
      </c>
      <c r="M107" s="86">
        <v>17.810664146004051</v>
      </c>
      <c r="N107" s="86">
        <f t="shared" si="4"/>
        <v>37.926627640690903</v>
      </c>
      <c r="O107" s="80"/>
    </row>
    <row r="108" spans="1:15" x14ac:dyDescent="0.25">
      <c r="A108" s="81">
        <v>38271</v>
      </c>
      <c r="B108" s="82" t="s">
        <v>76</v>
      </c>
      <c r="C108" s="83" t="s">
        <v>77</v>
      </c>
      <c r="D108" s="80"/>
      <c r="E108" s="80"/>
      <c r="F108" s="80"/>
      <c r="G108" s="80"/>
      <c r="H108" s="80"/>
      <c r="I108" s="80"/>
      <c r="J108" s="86">
        <v>75.171054814690365</v>
      </c>
      <c r="K108" s="86">
        <v>583.0040516866228</v>
      </c>
      <c r="L108" s="86">
        <f t="shared" si="5"/>
        <v>658.17510650131317</v>
      </c>
      <c r="M108" s="86">
        <v>25.970229493680783</v>
      </c>
      <c r="N108" s="86">
        <f t="shared" si="4"/>
        <v>25.343445912230536</v>
      </c>
      <c r="O108" s="80"/>
    </row>
    <row r="109" spans="1:15" x14ac:dyDescent="0.25">
      <c r="A109" s="81">
        <v>38271</v>
      </c>
      <c r="B109" s="82" t="s">
        <v>78</v>
      </c>
      <c r="C109" s="83" t="s">
        <v>79</v>
      </c>
      <c r="D109" s="80"/>
      <c r="E109" s="80"/>
      <c r="F109" s="80"/>
      <c r="G109" s="80"/>
      <c r="H109" s="80"/>
      <c r="I109" s="80"/>
      <c r="J109" s="86">
        <v>11.659519152032802</v>
      </c>
      <c r="K109" s="86">
        <v>133.33539724518153</v>
      </c>
      <c r="L109" s="86">
        <f t="shared" si="5"/>
        <v>144.99491639721433</v>
      </c>
      <c r="M109" s="86">
        <v>17.042963105228015</v>
      </c>
      <c r="N109" s="86">
        <f t="shared" si="4"/>
        <v>8.5076119394248053</v>
      </c>
      <c r="O109" s="80"/>
    </row>
    <row r="110" spans="1:15" x14ac:dyDescent="0.25">
      <c r="A110" s="81">
        <v>38271</v>
      </c>
      <c r="B110" s="82" t="s">
        <v>80</v>
      </c>
      <c r="C110" s="83" t="s">
        <v>81</v>
      </c>
      <c r="D110" s="80"/>
      <c r="E110" s="80"/>
      <c r="F110" s="80"/>
      <c r="G110" s="80"/>
      <c r="H110" s="80"/>
      <c r="I110" s="80"/>
      <c r="J110" s="86">
        <v>12.152174890851091</v>
      </c>
      <c r="K110" s="86">
        <v>0.22825820022408227</v>
      </c>
      <c r="L110" s="86">
        <f t="shared" si="5"/>
        <v>12.380433091075174</v>
      </c>
      <c r="M110" s="86">
        <v>2.8953296394981956</v>
      </c>
      <c r="N110" s="86">
        <f t="shared" si="4"/>
        <v>4.2760012270039454</v>
      </c>
      <c r="O110" s="80"/>
    </row>
    <row r="111" spans="1:15" x14ac:dyDescent="0.25">
      <c r="A111" s="81">
        <v>38271</v>
      </c>
      <c r="B111" s="82" t="s">
        <v>82</v>
      </c>
      <c r="C111" s="83" t="s">
        <v>83</v>
      </c>
      <c r="D111" s="80"/>
      <c r="E111" s="80"/>
      <c r="F111" s="80"/>
      <c r="G111" s="80"/>
      <c r="H111" s="80"/>
      <c r="I111" s="80"/>
      <c r="J111" s="86">
        <v>9.1962404579413661</v>
      </c>
      <c r="K111" s="86">
        <v>0</v>
      </c>
      <c r="L111" s="86">
        <f t="shared" si="5"/>
        <v>9.1962404579413661</v>
      </c>
      <c r="M111" s="86">
        <v>3.9262424656831589</v>
      </c>
      <c r="N111" s="86">
        <f t="shared" si="4"/>
        <v>2.3422497561778162</v>
      </c>
      <c r="O111" s="80"/>
    </row>
    <row r="112" spans="1:15" x14ac:dyDescent="0.25">
      <c r="A112" s="81">
        <v>38271</v>
      </c>
      <c r="B112" s="82" t="s">
        <v>84</v>
      </c>
      <c r="C112" s="83" t="s">
        <v>85</v>
      </c>
      <c r="D112" s="80"/>
      <c r="E112" s="80"/>
      <c r="F112" s="80"/>
      <c r="G112" s="80"/>
      <c r="H112" s="80"/>
      <c r="I112" s="80"/>
      <c r="J112" s="86">
        <v>10.468934449888607</v>
      </c>
      <c r="K112" s="86">
        <v>1.1412910011204098</v>
      </c>
      <c r="L112" s="86">
        <f t="shared" si="5"/>
        <v>11.610225451009017</v>
      </c>
      <c r="M112" s="86">
        <v>22.702016491519942</v>
      </c>
      <c r="N112" s="86">
        <f t="shared" si="4"/>
        <v>0.51141824583494044</v>
      </c>
      <c r="O112" s="80"/>
    </row>
    <row r="113" spans="1:15" x14ac:dyDescent="0.25">
      <c r="A113" s="81">
        <v>38271</v>
      </c>
      <c r="B113" s="82" t="s">
        <v>86</v>
      </c>
      <c r="C113" s="83" t="s">
        <v>87</v>
      </c>
      <c r="D113" s="80"/>
      <c r="E113" s="80"/>
      <c r="F113" s="80"/>
      <c r="G113" s="80"/>
      <c r="H113" s="80"/>
      <c r="I113" s="80"/>
      <c r="J113" s="86">
        <v>14.328071070631859</v>
      </c>
      <c r="K113" s="86">
        <v>0</v>
      </c>
      <c r="L113" s="86">
        <f t="shared" si="5"/>
        <v>14.328071070631859</v>
      </c>
      <c r="M113" s="86">
        <v>12.107742128810635</v>
      </c>
      <c r="N113" s="86">
        <f t="shared" si="4"/>
        <v>1.1833809242218583</v>
      </c>
      <c r="O113" s="80"/>
    </row>
    <row r="114" spans="1:15" x14ac:dyDescent="0.25">
      <c r="A114" s="81">
        <v>38285</v>
      </c>
      <c r="B114" s="82" t="s">
        <v>74</v>
      </c>
      <c r="C114" s="83" t="s">
        <v>75</v>
      </c>
      <c r="D114" s="80">
        <v>24.27</v>
      </c>
      <c r="E114" s="80">
        <v>482</v>
      </c>
      <c r="F114" s="80">
        <v>8.26</v>
      </c>
      <c r="G114" s="80">
        <v>22.53</v>
      </c>
      <c r="H114" s="80">
        <v>12.8</v>
      </c>
      <c r="I114" s="80">
        <v>0</v>
      </c>
      <c r="J114" s="86">
        <v>22.444686523543197</v>
      </c>
      <c r="K114" s="86">
        <v>460.54498767318569</v>
      </c>
      <c r="L114" s="86">
        <f t="shared" si="5"/>
        <v>482.98967419672886</v>
      </c>
      <c r="M114" s="86">
        <v>9.2235438912068801</v>
      </c>
      <c r="N114" s="86">
        <f t="shared" si="4"/>
        <v>52.364869717504078</v>
      </c>
      <c r="O114" s="80"/>
    </row>
    <row r="115" spans="1:15" x14ac:dyDescent="0.25">
      <c r="A115" s="81">
        <v>38285</v>
      </c>
      <c r="B115" s="82" t="s">
        <v>76</v>
      </c>
      <c r="C115" s="83" t="s">
        <v>77</v>
      </c>
      <c r="D115" s="80">
        <v>23.9</v>
      </c>
      <c r="E115" s="80">
        <v>485</v>
      </c>
      <c r="F115" s="80">
        <v>8.26</v>
      </c>
      <c r="G115" s="80">
        <v>20.43</v>
      </c>
      <c r="H115" s="80">
        <v>16.899999999999999</v>
      </c>
      <c r="I115" s="80">
        <v>9.6</v>
      </c>
      <c r="J115" s="86">
        <v>31.215732963630899</v>
      </c>
      <c r="K115" s="86">
        <v>466.62719828693628</v>
      </c>
      <c r="L115" s="86">
        <f t="shared" si="5"/>
        <v>497.84293125056718</v>
      </c>
      <c r="M115" s="86">
        <v>3.1372598269411154</v>
      </c>
      <c r="N115" s="86">
        <f t="shared" si="4"/>
        <v>158.68718522302726</v>
      </c>
      <c r="O115" s="80"/>
    </row>
    <row r="116" spans="1:15" x14ac:dyDescent="0.25">
      <c r="A116" s="81">
        <v>38285</v>
      </c>
      <c r="B116" s="82" t="s">
        <v>78</v>
      </c>
      <c r="C116" s="83" t="s">
        <v>79</v>
      </c>
      <c r="D116" s="80">
        <v>23.72</v>
      </c>
      <c r="E116" s="80">
        <v>478</v>
      </c>
      <c r="F116" s="80">
        <v>7.96</v>
      </c>
      <c r="G116" s="80">
        <v>19.87</v>
      </c>
      <c r="H116" s="80">
        <v>14.5</v>
      </c>
      <c r="I116" s="80">
        <v>3.2</v>
      </c>
      <c r="J116" s="86">
        <v>11.337247800288029</v>
      </c>
      <c r="K116" s="86">
        <v>423.37592281137734</v>
      </c>
      <c r="L116" s="86">
        <f t="shared" si="5"/>
        <v>434.71317061166536</v>
      </c>
      <c r="M116" s="86">
        <v>23.09023232628661</v>
      </c>
      <c r="N116" s="86">
        <f t="shared" si="4"/>
        <v>18.826712718553935</v>
      </c>
      <c r="O116" s="80"/>
    </row>
    <row r="117" spans="1:15" x14ac:dyDescent="0.25">
      <c r="A117" s="81">
        <v>38285</v>
      </c>
      <c r="B117" s="82" t="s">
        <v>80</v>
      </c>
      <c r="C117" s="83" t="s">
        <v>81</v>
      </c>
      <c r="D117" s="80">
        <v>22.82</v>
      </c>
      <c r="E117" s="80">
        <v>451</v>
      </c>
      <c r="F117" s="80">
        <v>8.16</v>
      </c>
      <c r="G117" s="80">
        <v>15.01</v>
      </c>
      <c r="H117" s="80">
        <v>0</v>
      </c>
      <c r="I117" s="80">
        <v>3.9</v>
      </c>
      <c r="J117" s="86">
        <v>24.81938031954947</v>
      </c>
      <c r="K117" s="86">
        <v>14.002600435212198</v>
      </c>
      <c r="L117" s="86">
        <f t="shared" si="5"/>
        <v>38.821980754761668</v>
      </c>
      <c r="M117" s="86">
        <v>4.2666733646399173</v>
      </c>
      <c r="N117" s="86">
        <f t="shared" si="4"/>
        <v>9.0988874556227071</v>
      </c>
      <c r="O117" s="80"/>
    </row>
    <row r="118" spans="1:15" x14ac:dyDescent="0.25">
      <c r="A118" s="81">
        <v>38285</v>
      </c>
      <c r="B118" s="82" t="s">
        <v>82</v>
      </c>
      <c r="C118" s="83" t="s">
        <v>83</v>
      </c>
      <c r="D118" s="80">
        <v>24.1</v>
      </c>
      <c r="E118" s="80">
        <v>456</v>
      </c>
      <c r="F118" s="80">
        <v>7.76</v>
      </c>
      <c r="G118" s="80">
        <v>17.2</v>
      </c>
      <c r="H118" s="80">
        <v>9.4</v>
      </c>
      <c r="I118" s="80">
        <v>27</v>
      </c>
      <c r="J118" s="86">
        <v>43.395614046372771</v>
      </c>
      <c r="K118" s="86">
        <v>2.8653970002557783</v>
      </c>
      <c r="L118" s="86">
        <f t="shared" si="5"/>
        <v>46.261011046628546</v>
      </c>
      <c r="M118" s="86">
        <v>3.2418351545058197</v>
      </c>
      <c r="N118" s="86">
        <f t="shared" si="4"/>
        <v>14.270007215613806</v>
      </c>
      <c r="O118" s="80"/>
    </row>
    <row r="119" spans="1:15" x14ac:dyDescent="0.25">
      <c r="A119" s="81">
        <v>38285</v>
      </c>
      <c r="B119" s="82" t="s">
        <v>84</v>
      </c>
      <c r="C119" s="83" t="s">
        <v>85</v>
      </c>
      <c r="D119" s="80">
        <v>23.29</v>
      </c>
      <c r="E119" s="80">
        <v>456</v>
      </c>
      <c r="F119" s="80">
        <v>7.85</v>
      </c>
      <c r="G119" s="80">
        <v>16.09</v>
      </c>
      <c r="H119" s="80">
        <v>6.9</v>
      </c>
      <c r="I119" s="80">
        <v>6.3</v>
      </c>
      <c r="J119" s="86">
        <v>24.78107880671066</v>
      </c>
      <c r="K119" s="86">
        <v>4.5413839249336858</v>
      </c>
      <c r="L119" s="86">
        <f t="shared" si="5"/>
        <v>29.322462731644347</v>
      </c>
      <c r="M119" s="86">
        <v>2.3843174684752477</v>
      </c>
      <c r="N119" s="86">
        <f t="shared" si="4"/>
        <v>12.298053056833842</v>
      </c>
      <c r="O119" s="80"/>
    </row>
    <row r="120" spans="1:15" x14ac:dyDescent="0.25">
      <c r="A120" s="81">
        <v>38285</v>
      </c>
      <c r="B120" s="82" t="s">
        <v>86</v>
      </c>
      <c r="C120" s="83" t="s">
        <v>87</v>
      </c>
      <c r="D120" s="80">
        <v>22.79</v>
      </c>
      <c r="E120" s="80">
        <v>420</v>
      </c>
      <c r="F120" s="80">
        <v>7.61</v>
      </c>
      <c r="G120" s="80">
        <v>13.15</v>
      </c>
      <c r="H120" s="80">
        <v>0</v>
      </c>
      <c r="I120" s="80">
        <v>3.6</v>
      </c>
      <c r="J120" s="86">
        <v>20.108294240375727</v>
      </c>
      <c r="K120" s="86">
        <v>8.1366461988395216</v>
      </c>
      <c r="L120" s="86">
        <f t="shared" si="5"/>
        <v>28.244940439215249</v>
      </c>
      <c r="M120" s="86">
        <v>34.279792375709924</v>
      </c>
      <c r="N120" s="86">
        <f t="shared" si="4"/>
        <v>0.8239530779430605</v>
      </c>
      <c r="O120" s="80"/>
    </row>
    <row r="121" spans="1:15" x14ac:dyDescent="0.25">
      <c r="A121" s="81">
        <v>38299</v>
      </c>
      <c r="B121" s="82" t="s">
        <v>74</v>
      </c>
      <c r="C121" s="83" t="s">
        <v>75</v>
      </c>
      <c r="D121" s="80">
        <v>17.63</v>
      </c>
      <c r="E121" s="80">
        <v>455</v>
      </c>
      <c r="F121" s="80">
        <v>7.71</v>
      </c>
      <c r="G121" s="80">
        <v>7.72</v>
      </c>
      <c r="H121" s="80">
        <v>7.4</v>
      </c>
      <c r="I121" s="80">
        <v>5.8</v>
      </c>
      <c r="J121" s="86">
        <v>10.22197114837437</v>
      </c>
      <c r="K121" s="86">
        <v>376.91291625174222</v>
      </c>
      <c r="L121" s="86">
        <f t="shared" si="5"/>
        <v>387.13488740011661</v>
      </c>
      <c r="M121" s="86">
        <v>14.243504177734907</v>
      </c>
      <c r="N121" s="86">
        <f t="shared" si="4"/>
        <v>27.179750331753073</v>
      </c>
      <c r="O121" s="80"/>
    </row>
    <row r="122" spans="1:15" x14ac:dyDescent="0.25">
      <c r="A122" s="81">
        <v>38299</v>
      </c>
      <c r="B122" s="82" t="s">
        <v>76</v>
      </c>
      <c r="C122" s="83" t="s">
        <v>77</v>
      </c>
      <c r="D122" s="80">
        <v>16.84</v>
      </c>
      <c r="E122" s="80">
        <v>448</v>
      </c>
      <c r="F122" s="80">
        <v>7.57</v>
      </c>
      <c r="G122" s="80">
        <v>7.23</v>
      </c>
      <c r="H122" s="80">
        <v>77.099999999999994</v>
      </c>
      <c r="I122" s="80">
        <v>2.4</v>
      </c>
      <c r="J122" s="86">
        <v>16.655103569938163</v>
      </c>
      <c r="K122" s="86">
        <v>414.61554701398785</v>
      </c>
      <c r="L122" s="86">
        <f t="shared" si="5"/>
        <v>431.270650583926</v>
      </c>
      <c r="M122" s="86">
        <v>20.3328129164411</v>
      </c>
      <c r="N122" s="86">
        <f t="shared" si="4"/>
        <v>21.210574865182615</v>
      </c>
      <c r="O122" s="80"/>
    </row>
    <row r="123" spans="1:15" x14ac:dyDescent="0.25">
      <c r="A123" s="81">
        <v>38299</v>
      </c>
      <c r="B123" s="82" t="s">
        <v>78</v>
      </c>
      <c r="C123" s="83" t="s">
        <v>79</v>
      </c>
      <c r="D123" s="80">
        <v>15.3</v>
      </c>
      <c r="E123" s="80">
        <v>429</v>
      </c>
      <c r="F123" s="80">
        <v>7.75</v>
      </c>
      <c r="G123" s="80">
        <v>9.3699999999999992</v>
      </c>
      <c r="H123" s="80">
        <v>8.6</v>
      </c>
      <c r="I123" s="80">
        <v>3.6</v>
      </c>
      <c r="J123" s="86">
        <v>16.339367009370616</v>
      </c>
      <c r="K123" s="86">
        <v>244.52849094370703</v>
      </c>
      <c r="L123" s="86">
        <f t="shared" si="5"/>
        <v>260.86785795307765</v>
      </c>
      <c r="M123" s="86">
        <v>18.605050575354916</v>
      </c>
      <c r="N123" s="86">
        <f t="shared" si="4"/>
        <v>14.021346348750855</v>
      </c>
      <c r="O123" s="80"/>
    </row>
    <row r="124" spans="1:15" x14ac:dyDescent="0.25">
      <c r="A124" s="81">
        <v>38299</v>
      </c>
      <c r="B124" s="82" t="s">
        <v>80</v>
      </c>
      <c r="C124" s="83" t="s">
        <v>81</v>
      </c>
      <c r="D124" s="80">
        <v>16.45</v>
      </c>
      <c r="E124" s="80">
        <v>400</v>
      </c>
      <c r="F124" s="80">
        <v>7.54</v>
      </c>
      <c r="G124" s="80">
        <v>5.32</v>
      </c>
      <c r="H124" s="80">
        <v>0.4</v>
      </c>
      <c r="I124" s="80">
        <v>2.1</v>
      </c>
      <c r="J124" s="86">
        <v>38.006788478318605</v>
      </c>
      <c r="K124" s="86">
        <v>173.91401483186212</v>
      </c>
      <c r="L124" s="86">
        <f t="shared" si="5"/>
        <v>211.92080331018073</v>
      </c>
      <c r="M124" s="86">
        <v>25.178975580463334</v>
      </c>
      <c r="N124" s="86">
        <f t="shared" si="4"/>
        <v>8.4165776575363367</v>
      </c>
      <c r="O124" s="80"/>
    </row>
    <row r="125" spans="1:15" x14ac:dyDescent="0.25">
      <c r="A125" s="81">
        <v>38299</v>
      </c>
      <c r="B125" s="82" t="s">
        <v>82</v>
      </c>
      <c r="C125" s="83" t="s">
        <v>83</v>
      </c>
      <c r="D125" s="80">
        <v>18.86</v>
      </c>
      <c r="E125" s="80">
        <v>435</v>
      </c>
      <c r="F125" s="80">
        <v>7.52</v>
      </c>
      <c r="G125" s="80">
        <v>7.91</v>
      </c>
      <c r="H125" s="80">
        <v>2.8</v>
      </c>
      <c r="I125" s="80">
        <v>68.3</v>
      </c>
      <c r="J125" s="86">
        <v>84.81473358245762</v>
      </c>
      <c r="K125" s="86">
        <v>47.510984328965108</v>
      </c>
      <c r="L125" s="86">
        <f t="shared" si="5"/>
        <v>132.32571791142271</v>
      </c>
      <c r="M125" s="86">
        <v>3.7505084965041617</v>
      </c>
      <c r="N125" s="86">
        <f t="shared" ref="N125:N176" si="6">L125/M125</f>
        <v>35.282073893383561</v>
      </c>
      <c r="O125" s="80"/>
    </row>
    <row r="126" spans="1:15" x14ac:dyDescent="0.25">
      <c r="A126" s="81">
        <v>38299</v>
      </c>
      <c r="B126" s="82" t="s">
        <v>84</v>
      </c>
      <c r="C126" s="83" t="s">
        <v>85</v>
      </c>
      <c r="D126" s="80">
        <v>18.170000000000002</v>
      </c>
      <c r="E126" s="80">
        <v>441</v>
      </c>
      <c r="F126" s="80">
        <v>7.55</v>
      </c>
      <c r="G126" s="80">
        <v>9.2200000000000006</v>
      </c>
      <c r="H126" s="80">
        <v>0.4</v>
      </c>
      <c r="I126" s="80">
        <v>2.4</v>
      </c>
      <c r="J126" s="86">
        <v>12.945198983269474</v>
      </c>
      <c r="K126" s="86">
        <v>1.8709576167730884</v>
      </c>
      <c r="L126" s="86">
        <f t="shared" si="5"/>
        <v>14.816156600042563</v>
      </c>
      <c r="M126" s="86">
        <v>1.6013407063725635</v>
      </c>
      <c r="N126" s="86">
        <f t="shared" si="6"/>
        <v>9.2523449513781841</v>
      </c>
      <c r="O126" s="80"/>
    </row>
    <row r="127" spans="1:15" x14ac:dyDescent="0.25">
      <c r="A127" s="81">
        <v>38299</v>
      </c>
      <c r="B127" s="82" t="s">
        <v>86</v>
      </c>
      <c r="C127" s="83" t="s">
        <v>87</v>
      </c>
      <c r="D127" s="80">
        <v>16.489999999999998</v>
      </c>
      <c r="E127" s="80">
        <v>429</v>
      </c>
      <c r="F127" s="80">
        <v>7.44</v>
      </c>
      <c r="G127" s="80">
        <v>5.17</v>
      </c>
      <c r="H127" s="80">
        <v>7.7</v>
      </c>
      <c r="I127" s="80">
        <v>4.0999999999999996</v>
      </c>
      <c r="J127" s="86">
        <v>11.879588091353998</v>
      </c>
      <c r="K127" s="86">
        <v>14.712530350079291</v>
      </c>
      <c r="L127" s="86">
        <f t="shared" si="5"/>
        <v>26.592118441433289</v>
      </c>
      <c r="M127" s="86">
        <v>3.5608760444337269</v>
      </c>
      <c r="N127" s="86">
        <f t="shared" si="6"/>
        <v>7.4678585015621168</v>
      </c>
      <c r="O127" s="80"/>
    </row>
    <row r="128" spans="1:15" x14ac:dyDescent="0.25">
      <c r="A128" s="81">
        <v>38362</v>
      </c>
      <c r="B128" s="82" t="s">
        <v>74</v>
      </c>
      <c r="C128" s="83" t="s">
        <v>75</v>
      </c>
      <c r="D128" s="80">
        <v>12.85</v>
      </c>
      <c r="E128" s="80">
        <v>386</v>
      </c>
      <c r="F128" s="80">
        <v>7.49</v>
      </c>
      <c r="G128" s="80">
        <v>4.5199999999999996</v>
      </c>
      <c r="H128" s="80">
        <v>40.6</v>
      </c>
      <c r="I128" s="80">
        <v>5.5</v>
      </c>
      <c r="J128" s="86">
        <v>5.7658950411410288</v>
      </c>
      <c r="K128" s="86">
        <v>594.70229379225646</v>
      </c>
      <c r="L128" s="86">
        <f t="shared" si="5"/>
        <v>600.46818883339745</v>
      </c>
      <c r="M128" s="86">
        <v>2.4267486635175954</v>
      </c>
      <c r="N128" s="86">
        <f t="shared" si="6"/>
        <v>247.43732132647517</v>
      </c>
      <c r="O128" s="80"/>
    </row>
    <row r="129" spans="1:15" x14ac:dyDescent="0.25">
      <c r="A129" s="81">
        <v>38362</v>
      </c>
      <c r="B129" s="82" t="s">
        <v>76</v>
      </c>
      <c r="C129" s="83" t="s">
        <v>77</v>
      </c>
      <c r="D129" s="80">
        <v>13.01</v>
      </c>
      <c r="E129" s="80">
        <v>391</v>
      </c>
      <c r="F129" s="80">
        <v>7.3</v>
      </c>
      <c r="G129" s="80">
        <v>7.65</v>
      </c>
      <c r="H129" s="80">
        <v>8.4</v>
      </c>
      <c r="I129" s="80">
        <v>4</v>
      </c>
      <c r="J129" s="86">
        <v>5.2253423810340562</v>
      </c>
      <c r="K129" s="86">
        <v>577.39226156051336</v>
      </c>
      <c r="L129" s="86">
        <f t="shared" si="5"/>
        <v>582.61760394154737</v>
      </c>
      <c r="M129" s="86">
        <v>2.5050308784697761</v>
      </c>
      <c r="N129" s="86">
        <f t="shared" si="6"/>
        <v>232.57901088127318</v>
      </c>
      <c r="O129" s="80"/>
    </row>
    <row r="130" spans="1:15" x14ac:dyDescent="0.25">
      <c r="A130" s="81">
        <v>38362</v>
      </c>
      <c r="B130" s="82" t="s">
        <v>78</v>
      </c>
      <c r="C130" s="83" t="s">
        <v>79</v>
      </c>
      <c r="D130" s="80">
        <v>15.48</v>
      </c>
      <c r="E130" s="80">
        <v>404</v>
      </c>
      <c r="F130" s="80">
        <v>7.58</v>
      </c>
      <c r="G130" s="80">
        <v>5.5</v>
      </c>
      <c r="H130" s="80">
        <v>2.1</v>
      </c>
      <c r="I130" s="80">
        <v>11.6</v>
      </c>
      <c r="J130" s="86">
        <v>6.1713095362212567</v>
      </c>
      <c r="K130" s="86">
        <v>337.98571408420298</v>
      </c>
      <c r="L130" s="86">
        <f t="shared" si="5"/>
        <v>344.15702362042424</v>
      </c>
      <c r="M130" s="86">
        <v>17.750492240406931</v>
      </c>
      <c r="N130" s="86">
        <f t="shared" si="6"/>
        <v>19.388590409734711</v>
      </c>
      <c r="O130" s="80"/>
    </row>
    <row r="131" spans="1:15" x14ac:dyDescent="0.25">
      <c r="A131" s="81">
        <v>38362</v>
      </c>
      <c r="B131" s="82" t="s">
        <v>80</v>
      </c>
      <c r="C131" s="83" t="s">
        <v>81</v>
      </c>
      <c r="D131" s="80">
        <v>12.41</v>
      </c>
      <c r="E131" s="80">
        <v>366</v>
      </c>
      <c r="F131" s="80">
        <v>8.61</v>
      </c>
      <c r="G131" s="80">
        <v>6.01</v>
      </c>
      <c r="H131" s="80">
        <v>6.9</v>
      </c>
      <c r="I131" s="80">
        <v>60.7</v>
      </c>
      <c r="J131" s="86">
        <v>6.8470003613549713</v>
      </c>
      <c r="K131" s="86">
        <v>23.676603408502764</v>
      </c>
      <c r="L131" s="86">
        <f t="shared" si="5"/>
        <v>30.523603769857736</v>
      </c>
      <c r="M131" s="86">
        <v>6.3212888573885762</v>
      </c>
      <c r="N131" s="86">
        <f t="shared" si="6"/>
        <v>4.8286994090106363</v>
      </c>
      <c r="O131" s="80"/>
    </row>
    <row r="132" spans="1:15" x14ac:dyDescent="0.25">
      <c r="A132" s="81">
        <v>38362</v>
      </c>
      <c r="B132" s="82" t="s">
        <v>82</v>
      </c>
      <c r="C132" s="83" t="s">
        <v>83</v>
      </c>
      <c r="D132" s="80">
        <v>16.64</v>
      </c>
      <c r="E132" s="80">
        <v>450</v>
      </c>
      <c r="F132" s="80">
        <v>7.96</v>
      </c>
      <c r="G132" s="80">
        <v>7.26</v>
      </c>
      <c r="H132" s="80">
        <v>2.4</v>
      </c>
      <c r="I132" s="80">
        <v>5.4</v>
      </c>
      <c r="J132" s="86">
        <v>102.38968303526215</v>
      </c>
      <c r="K132" s="86">
        <v>132.61245031776019</v>
      </c>
      <c r="L132" s="86">
        <f t="shared" si="5"/>
        <v>235.00213335302234</v>
      </c>
      <c r="M132" s="86">
        <v>20.940492499708284</v>
      </c>
      <c r="N132" s="86">
        <f t="shared" si="6"/>
        <v>11.222378526020631</v>
      </c>
      <c r="O132" s="80"/>
    </row>
    <row r="133" spans="1:15" x14ac:dyDescent="0.25">
      <c r="A133" s="81">
        <v>38362</v>
      </c>
      <c r="B133" s="82" t="s">
        <v>84</v>
      </c>
      <c r="C133" s="83" t="s">
        <v>85</v>
      </c>
      <c r="D133" s="80"/>
      <c r="E133" s="80"/>
      <c r="F133" s="80"/>
      <c r="G133" s="80"/>
      <c r="H133" s="80"/>
      <c r="I133" s="80"/>
      <c r="J133" s="86"/>
      <c r="K133" s="86"/>
      <c r="L133" s="86"/>
      <c r="M133" s="86"/>
      <c r="N133" s="86" t="e">
        <f t="shared" si="6"/>
        <v>#DIV/0!</v>
      </c>
      <c r="O133" s="80" t="s">
        <v>89</v>
      </c>
    </row>
    <row r="134" spans="1:15" x14ac:dyDescent="0.25">
      <c r="A134" s="81">
        <v>38362</v>
      </c>
      <c r="B134" s="82" t="s">
        <v>86</v>
      </c>
      <c r="C134" s="83" t="s">
        <v>87</v>
      </c>
      <c r="D134" s="80"/>
      <c r="E134" s="80"/>
      <c r="F134" s="80"/>
      <c r="G134" s="80"/>
      <c r="H134" s="80"/>
      <c r="I134" s="80"/>
      <c r="J134" s="86"/>
      <c r="K134" s="86"/>
      <c r="L134" s="86"/>
      <c r="M134" s="86"/>
      <c r="N134" s="86" t="e">
        <f t="shared" si="6"/>
        <v>#DIV/0!</v>
      </c>
      <c r="O134" s="80" t="s">
        <v>89</v>
      </c>
    </row>
    <row r="135" spans="1:15" x14ac:dyDescent="0.25">
      <c r="A135" s="81">
        <v>38376</v>
      </c>
      <c r="B135" s="82" t="s">
        <v>74</v>
      </c>
      <c r="C135" s="83" t="s">
        <v>75</v>
      </c>
      <c r="D135" s="80">
        <v>10.62</v>
      </c>
      <c r="E135" s="80">
        <v>582</v>
      </c>
      <c r="F135" s="80">
        <v>7.78</v>
      </c>
      <c r="G135" s="80"/>
      <c r="H135" s="80">
        <v>3.3</v>
      </c>
      <c r="I135" s="80">
        <v>0.9</v>
      </c>
      <c r="J135" s="86">
        <v>5.9413551498512014</v>
      </c>
      <c r="K135" s="86">
        <v>694.08773357304904</v>
      </c>
      <c r="L135" s="86">
        <f t="shared" ref="L135:L159" si="7">J135+K135</f>
        <v>700.02908872290027</v>
      </c>
      <c r="M135" s="86">
        <v>1.8098773232243461</v>
      </c>
      <c r="N135" s="86">
        <f t="shared" si="6"/>
        <v>386.78261766149944</v>
      </c>
      <c r="O135" s="80"/>
    </row>
    <row r="136" spans="1:15" x14ac:dyDescent="0.25">
      <c r="A136" s="81">
        <v>38376</v>
      </c>
      <c r="B136" s="82" t="s">
        <v>76</v>
      </c>
      <c r="C136" s="83" t="s">
        <v>77</v>
      </c>
      <c r="D136" s="80">
        <v>10.86</v>
      </c>
      <c r="E136" s="80">
        <v>592</v>
      </c>
      <c r="F136" s="80">
        <v>7.9</v>
      </c>
      <c r="G136" s="80"/>
      <c r="H136" s="80">
        <v>5.4</v>
      </c>
      <c r="I136" s="80">
        <v>0.3</v>
      </c>
      <c r="J136" s="86">
        <v>6.0668767375241153</v>
      </c>
      <c r="K136" s="86">
        <v>699.82245276135916</v>
      </c>
      <c r="L136" s="86">
        <f t="shared" si="7"/>
        <v>705.88932949888328</v>
      </c>
      <c r="M136" s="86">
        <v>1.2927695165888187</v>
      </c>
      <c r="N136" s="86">
        <f t="shared" si="6"/>
        <v>546.02875488701682</v>
      </c>
      <c r="O136" s="80"/>
    </row>
    <row r="137" spans="1:15" x14ac:dyDescent="0.25">
      <c r="A137" s="81">
        <v>38376</v>
      </c>
      <c r="B137" s="82" t="s">
        <v>78</v>
      </c>
      <c r="C137" s="83" t="s">
        <v>79</v>
      </c>
      <c r="D137" s="80">
        <v>7.46</v>
      </c>
      <c r="E137" s="80">
        <v>535</v>
      </c>
      <c r="F137" s="80">
        <v>7.64</v>
      </c>
      <c r="G137" s="80"/>
      <c r="H137" s="80">
        <v>0.2</v>
      </c>
      <c r="I137" s="80">
        <v>2</v>
      </c>
      <c r="J137" s="86">
        <v>6.1087172667484193</v>
      </c>
      <c r="K137" s="86">
        <v>557.12130086620073</v>
      </c>
      <c r="L137" s="86">
        <f t="shared" si="7"/>
        <v>563.23001813294911</v>
      </c>
      <c r="M137" s="86">
        <v>1.5513234199065824</v>
      </c>
      <c r="N137" s="86">
        <f t="shared" si="6"/>
        <v>363.06421401596947</v>
      </c>
      <c r="O137" s="80"/>
    </row>
    <row r="138" spans="1:15" x14ac:dyDescent="0.25">
      <c r="A138" s="81">
        <v>38376</v>
      </c>
      <c r="B138" s="82" t="s">
        <v>80</v>
      </c>
      <c r="C138" s="83" t="s">
        <v>81</v>
      </c>
      <c r="D138" s="80">
        <v>8.44</v>
      </c>
      <c r="E138" s="80">
        <v>526</v>
      </c>
      <c r="F138" s="80">
        <v>6.79</v>
      </c>
      <c r="G138" s="80"/>
      <c r="H138" s="80">
        <v>0.8</v>
      </c>
      <c r="I138" s="80">
        <v>2.7</v>
      </c>
      <c r="J138" s="86">
        <v>16.108603751357133</v>
      </c>
      <c r="K138" s="86">
        <v>83.940285049357669</v>
      </c>
      <c r="L138" s="86">
        <f t="shared" si="7"/>
        <v>100.04888880071481</v>
      </c>
      <c r="M138" s="86">
        <v>0.31026468398131646</v>
      </c>
      <c r="N138" s="86">
        <f t="shared" si="6"/>
        <v>322.46302581682016</v>
      </c>
      <c r="O138" s="80"/>
    </row>
    <row r="139" spans="1:15" x14ac:dyDescent="0.25">
      <c r="A139" s="81">
        <v>38376</v>
      </c>
      <c r="B139" s="82" t="s">
        <v>82</v>
      </c>
      <c r="C139" s="83" t="s">
        <v>83</v>
      </c>
      <c r="D139" s="80">
        <v>8.7200000000000006</v>
      </c>
      <c r="E139" s="80">
        <v>530</v>
      </c>
      <c r="F139" s="80">
        <v>7.84</v>
      </c>
      <c r="G139" s="80"/>
      <c r="H139" s="80">
        <v>1.8</v>
      </c>
      <c r="I139" s="80">
        <v>0.6</v>
      </c>
      <c r="J139" s="86">
        <v>6.8200062635615923</v>
      </c>
      <c r="K139" s="86">
        <v>0</v>
      </c>
      <c r="L139" s="86">
        <f t="shared" si="7"/>
        <v>6.8200062635615923</v>
      </c>
      <c r="M139" s="86">
        <v>0.20684312265421098</v>
      </c>
      <c r="N139" s="86">
        <f t="shared" si="6"/>
        <v>32.971878281700988</v>
      </c>
      <c r="O139" s="80"/>
    </row>
    <row r="140" spans="1:15" x14ac:dyDescent="0.25">
      <c r="A140" s="81">
        <v>38376</v>
      </c>
      <c r="B140" s="82" t="s">
        <v>84</v>
      </c>
      <c r="C140" s="83" t="s">
        <v>85</v>
      </c>
      <c r="D140" s="80">
        <v>8.82</v>
      </c>
      <c r="E140" s="80">
        <v>560</v>
      </c>
      <c r="F140" s="80">
        <v>7.57</v>
      </c>
      <c r="G140" s="80"/>
      <c r="H140" s="80">
        <v>19.3</v>
      </c>
      <c r="I140" s="80">
        <v>0.8</v>
      </c>
      <c r="J140" s="86">
        <v>25.564563356049895</v>
      </c>
      <c r="K140" s="86">
        <v>93.329220650683993</v>
      </c>
      <c r="L140" s="86">
        <f t="shared" si="7"/>
        <v>118.89378400673388</v>
      </c>
      <c r="M140" s="86">
        <v>42.971658731412333</v>
      </c>
      <c r="N140" s="86">
        <f t="shared" si="6"/>
        <v>2.7667953138570001</v>
      </c>
      <c r="O140" s="80"/>
    </row>
    <row r="141" spans="1:15" x14ac:dyDescent="0.25">
      <c r="A141" s="81">
        <v>38376</v>
      </c>
      <c r="B141" s="82" t="s">
        <v>86</v>
      </c>
      <c r="C141" s="83" t="s">
        <v>87</v>
      </c>
      <c r="D141" s="80">
        <v>8.06</v>
      </c>
      <c r="E141" s="80">
        <v>636</v>
      </c>
      <c r="F141" s="80">
        <v>7.72</v>
      </c>
      <c r="G141" s="80"/>
      <c r="H141" s="80">
        <v>10.9</v>
      </c>
      <c r="I141" s="80">
        <v>15.5</v>
      </c>
      <c r="J141" s="86">
        <v>22.719407368797206</v>
      </c>
      <c r="K141" s="86">
        <v>993.0933247402877</v>
      </c>
      <c r="L141" s="86">
        <f t="shared" si="7"/>
        <v>1015.8127321090849</v>
      </c>
      <c r="M141" s="86">
        <v>150.96962414724226</v>
      </c>
      <c r="N141" s="86">
        <f t="shared" si="6"/>
        <v>6.7285901905561616</v>
      </c>
      <c r="O141" s="80"/>
    </row>
    <row r="142" spans="1:15" x14ac:dyDescent="0.25">
      <c r="A142" s="81">
        <v>38391</v>
      </c>
      <c r="B142" s="83" t="s">
        <v>74</v>
      </c>
      <c r="C142" s="83" t="s">
        <v>75</v>
      </c>
      <c r="D142" s="80"/>
      <c r="E142" s="80"/>
      <c r="F142" s="80"/>
      <c r="G142" s="80"/>
      <c r="H142" s="80"/>
      <c r="I142" s="80"/>
      <c r="J142" s="86">
        <v>5.4384357253484783</v>
      </c>
      <c r="K142" s="86">
        <v>637.01726620435966</v>
      </c>
      <c r="L142" s="86">
        <f t="shared" si="7"/>
        <v>642.45570192970808</v>
      </c>
      <c r="M142" s="86">
        <v>0</v>
      </c>
      <c r="N142" s="86" t="e">
        <f t="shared" si="6"/>
        <v>#DIV/0!</v>
      </c>
      <c r="O142" s="80"/>
    </row>
    <row r="143" spans="1:15" x14ac:dyDescent="0.25">
      <c r="A143" s="81">
        <v>38391</v>
      </c>
      <c r="B143" s="83" t="s">
        <v>76</v>
      </c>
      <c r="C143" s="83" t="s">
        <v>77</v>
      </c>
      <c r="D143" s="80"/>
      <c r="E143" s="80"/>
      <c r="F143" s="80"/>
      <c r="G143" s="80"/>
      <c r="H143" s="80"/>
      <c r="I143" s="80"/>
      <c r="J143" s="86">
        <v>5.2509034589571524</v>
      </c>
      <c r="K143" s="86">
        <v>617.61658145502133</v>
      </c>
      <c r="L143" s="86">
        <f t="shared" si="7"/>
        <v>622.8674849139785</v>
      </c>
      <c r="M143" s="86">
        <v>0</v>
      </c>
      <c r="N143" s="86" t="e">
        <f t="shared" si="6"/>
        <v>#DIV/0!</v>
      </c>
      <c r="O143" s="80"/>
    </row>
    <row r="144" spans="1:15" x14ac:dyDescent="0.25">
      <c r="A144" s="81">
        <v>38391</v>
      </c>
      <c r="B144" s="83" t="s">
        <v>78</v>
      </c>
      <c r="C144" s="83" t="s">
        <v>79</v>
      </c>
      <c r="D144" s="80"/>
      <c r="E144" s="80"/>
      <c r="F144" s="80"/>
      <c r="G144" s="80"/>
      <c r="H144" s="80"/>
      <c r="I144" s="80"/>
      <c r="J144" s="86">
        <v>7.2012390294269508</v>
      </c>
      <c r="K144" s="86">
        <v>478.43775607933378</v>
      </c>
      <c r="L144" s="86">
        <f t="shared" si="7"/>
        <v>485.63899510876075</v>
      </c>
      <c r="M144" s="86">
        <v>0</v>
      </c>
      <c r="N144" s="86" t="e">
        <f t="shared" si="6"/>
        <v>#DIV/0!</v>
      </c>
      <c r="O144" s="80"/>
    </row>
    <row r="145" spans="1:15" x14ac:dyDescent="0.25">
      <c r="A145" s="81">
        <v>38391</v>
      </c>
      <c r="B145" s="83" t="s">
        <v>80</v>
      </c>
      <c r="C145" s="83" t="s">
        <v>81</v>
      </c>
      <c r="D145" s="80"/>
      <c r="E145" s="80"/>
      <c r="F145" s="80"/>
      <c r="G145" s="80"/>
      <c r="H145" s="80"/>
      <c r="I145" s="80"/>
      <c r="J145" s="86">
        <v>5.5509550851832756</v>
      </c>
      <c r="K145" s="86">
        <v>206.12524622811446</v>
      </c>
      <c r="L145" s="86">
        <f t="shared" si="7"/>
        <v>211.67620131329772</v>
      </c>
      <c r="M145" s="86">
        <v>0.79281547619047621</v>
      </c>
      <c r="N145" s="86">
        <f t="shared" si="6"/>
        <v>266.99302381231757</v>
      </c>
      <c r="O145" s="80"/>
    </row>
    <row r="146" spans="1:15" x14ac:dyDescent="0.25">
      <c r="A146" s="81">
        <v>38391</v>
      </c>
      <c r="B146" s="83" t="s">
        <v>82</v>
      </c>
      <c r="C146" s="83" t="s">
        <v>83</v>
      </c>
      <c r="D146" s="80"/>
      <c r="E146" s="80"/>
      <c r="F146" s="80"/>
      <c r="G146" s="80"/>
      <c r="H146" s="80"/>
      <c r="I146" s="80"/>
      <c r="J146" s="86">
        <v>6.8636809499225633</v>
      </c>
      <c r="K146" s="86">
        <v>27.160958649073599</v>
      </c>
      <c r="L146" s="86">
        <f t="shared" si="7"/>
        <v>34.02463959899616</v>
      </c>
      <c r="M146" s="86">
        <v>4.6362470238095241</v>
      </c>
      <c r="N146" s="86">
        <f t="shared" si="6"/>
        <v>7.3388323409563929</v>
      </c>
      <c r="O146" s="80"/>
    </row>
    <row r="147" spans="1:15" x14ac:dyDescent="0.25">
      <c r="A147" s="81">
        <v>38391</v>
      </c>
      <c r="B147" s="83" t="s">
        <v>84</v>
      </c>
      <c r="C147" s="83" t="s">
        <v>85</v>
      </c>
      <c r="D147" s="80"/>
      <c r="E147" s="80"/>
      <c r="F147" s="80"/>
      <c r="G147" s="80"/>
      <c r="H147" s="80"/>
      <c r="I147" s="80"/>
      <c r="J147" s="86">
        <v>7.1262261228704205</v>
      </c>
      <c r="K147" s="86">
        <v>2.4742902289011148</v>
      </c>
      <c r="L147" s="86">
        <f t="shared" si="7"/>
        <v>9.6005163517715353</v>
      </c>
      <c r="M147" s="86">
        <v>0</v>
      </c>
      <c r="N147" s="86" t="e">
        <f t="shared" si="6"/>
        <v>#DIV/0!</v>
      </c>
      <c r="O147" s="80"/>
    </row>
    <row r="148" spans="1:15" x14ac:dyDescent="0.25">
      <c r="A148" s="81">
        <v>38391</v>
      </c>
      <c r="B148" s="83" t="s">
        <v>86</v>
      </c>
      <c r="C148" s="83" t="s">
        <v>87</v>
      </c>
      <c r="D148" s="80"/>
      <c r="E148" s="80"/>
      <c r="F148" s="80"/>
      <c r="G148" s="80"/>
      <c r="H148" s="80"/>
      <c r="I148" s="80"/>
      <c r="J148" s="86">
        <v>14.252452245740841</v>
      </c>
      <c r="K148" s="86">
        <v>1.8276007372565055</v>
      </c>
      <c r="L148" s="86">
        <f t="shared" si="7"/>
        <v>16.080052982997348</v>
      </c>
      <c r="M148" s="86">
        <v>1.7235119047619069E-2</v>
      </c>
      <c r="N148" s="86">
        <f t="shared" si="6"/>
        <v>932.98183427509969</v>
      </c>
      <c r="O148" s="80"/>
    </row>
    <row r="149" spans="1:15" x14ac:dyDescent="0.25">
      <c r="A149" s="81">
        <v>38404</v>
      </c>
      <c r="B149" s="83" t="s">
        <v>74</v>
      </c>
      <c r="C149" s="83" t="s">
        <v>75</v>
      </c>
      <c r="D149" s="80"/>
      <c r="E149" s="80"/>
      <c r="F149" s="80"/>
      <c r="G149" s="80"/>
      <c r="H149" s="80"/>
      <c r="I149" s="80"/>
      <c r="J149" s="86">
        <v>9.8357955844891833</v>
      </c>
      <c r="K149" s="86">
        <v>541.60840033513614</v>
      </c>
      <c r="L149" s="86">
        <f t="shared" si="7"/>
        <v>551.44419591962537</v>
      </c>
      <c r="M149" s="86">
        <v>1.0783621023940424</v>
      </c>
      <c r="N149" s="86">
        <f t="shared" si="6"/>
        <v>511.37201010252409</v>
      </c>
      <c r="O149" s="80"/>
    </row>
    <row r="150" spans="1:15" x14ac:dyDescent="0.25">
      <c r="A150" s="81">
        <v>38404</v>
      </c>
      <c r="B150" s="83" t="s">
        <v>76</v>
      </c>
      <c r="C150" s="83" t="s">
        <v>77</v>
      </c>
      <c r="D150" s="80"/>
      <c r="E150" s="80"/>
      <c r="F150" s="80"/>
      <c r="G150" s="80"/>
      <c r="H150" s="80"/>
      <c r="I150" s="80"/>
      <c r="J150" s="86">
        <v>12.562993451097547</v>
      </c>
      <c r="K150" s="86">
        <v>457.77323032157477</v>
      </c>
      <c r="L150" s="86">
        <f t="shared" si="7"/>
        <v>470.33622377267233</v>
      </c>
      <c r="M150" s="86">
        <v>1.0966394261634331</v>
      </c>
      <c r="N150" s="86">
        <f t="shared" si="6"/>
        <v>428.88866892022327</v>
      </c>
      <c r="O150" s="80"/>
    </row>
    <row r="151" spans="1:15" x14ac:dyDescent="0.25">
      <c r="A151" s="81">
        <v>38404</v>
      </c>
      <c r="B151" s="83" t="s">
        <v>78</v>
      </c>
      <c r="C151" s="83" t="s">
        <v>79</v>
      </c>
      <c r="D151" s="80"/>
      <c r="E151" s="80"/>
      <c r="F151" s="80"/>
      <c r="G151" s="80"/>
      <c r="H151" s="80"/>
      <c r="I151" s="80"/>
      <c r="J151" s="86">
        <v>14.39602808275235</v>
      </c>
      <c r="K151" s="86">
        <v>267.82985007632783</v>
      </c>
      <c r="L151" s="86">
        <f t="shared" si="7"/>
        <v>282.2258781590802</v>
      </c>
      <c r="M151" s="86">
        <v>2.1932788523268663</v>
      </c>
      <c r="N151" s="86">
        <f t="shared" si="6"/>
        <v>128.67760880458252</v>
      </c>
      <c r="O151" s="80"/>
    </row>
    <row r="152" spans="1:15" x14ac:dyDescent="0.25">
      <c r="A152" s="81">
        <v>38404</v>
      </c>
      <c r="B152" s="83" t="s">
        <v>80</v>
      </c>
      <c r="C152" s="83" t="s">
        <v>81</v>
      </c>
      <c r="D152" s="80"/>
      <c r="E152" s="80"/>
      <c r="F152" s="80"/>
      <c r="G152" s="80"/>
      <c r="H152" s="80"/>
      <c r="I152" s="80"/>
      <c r="J152" s="86">
        <v>14.306611759256995</v>
      </c>
      <c r="K152" s="86">
        <v>110.47981315648522</v>
      </c>
      <c r="L152" s="86">
        <f t="shared" si="7"/>
        <v>124.78642491574222</v>
      </c>
      <c r="M152" s="86">
        <v>0.98697548354708975</v>
      </c>
      <c r="N152" s="86">
        <f t="shared" si="6"/>
        <v>126.4331556314575</v>
      </c>
      <c r="O152" s="80"/>
    </row>
    <row r="153" spans="1:15" x14ac:dyDescent="0.25">
      <c r="A153" s="81">
        <v>38404</v>
      </c>
      <c r="B153" s="83" t="s">
        <v>82</v>
      </c>
      <c r="C153" s="83" t="s">
        <v>83</v>
      </c>
      <c r="D153" s="80"/>
      <c r="E153" s="80"/>
      <c r="F153" s="80"/>
      <c r="G153" s="80"/>
      <c r="H153" s="80"/>
      <c r="I153" s="80"/>
      <c r="J153" s="86">
        <v>15.245483155958235</v>
      </c>
      <c r="K153" s="86">
        <v>12.367762704970927</v>
      </c>
      <c r="L153" s="86">
        <f t="shared" si="7"/>
        <v>27.613245860929162</v>
      </c>
      <c r="M153" s="86">
        <v>1.3525219589349007</v>
      </c>
      <c r="N153" s="86">
        <f t="shared" si="6"/>
        <v>20.416116484108215</v>
      </c>
      <c r="O153" s="80"/>
    </row>
    <row r="154" spans="1:15" x14ac:dyDescent="0.25">
      <c r="A154" s="81">
        <v>38404</v>
      </c>
      <c r="B154" s="83" t="s">
        <v>84</v>
      </c>
      <c r="C154" s="83" t="s">
        <v>85</v>
      </c>
      <c r="D154" s="80"/>
      <c r="E154" s="80"/>
      <c r="F154" s="80"/>
      <c r="G154" s="80"/>
      <c r="H154" s="80"/>
      <c r="I154" s="80"/>
      <c r="J154" s="86">
        <v>15.424315802948948</v>
      </c>
      <c r="K154" s="86">
        <v>3.5968884824300238</v>
      </c>
      <c r="L154" s="86">
        <f t="shared" si="7"/>
        <v>19.021204285378971</v>
      </c>
      <c r="M154" s="86">
        <v>1.3707992827042914</v>
      </c>
      <c r="N154" s="86">
        <f t="shared" si="6"/>
        <v>13.87599521343069</v>
      </c>
      <c r="O154" s="80"/>
    </row>
    <row r="155" spans="1:15" x14ac:dyDescent="0.25">
      <c r="A155" s="81">
        <v>38404</v>
      </c>
      <c r="B155" s="83" t="s">
        <v>86</v>
      </c>
      <c r="C155" s="83" t="s">
        <v>87</v>
      </c>
      <c r="D155" s="80"/>
      <c r="E155" s="80"/>
      <c r="F155" s="80"/>
      <c r="G155" s="80"/>
      <c r="H155" s="80"/>
      <c r="I155" s="80"/>
      <c r="J155" s="86">
        <v>8.4945507320588405</v>
      </c>
      <c r="K155" s="86">
        <v>4.0119140765565646</v>
      </c>
      <c r="L155" s="86">
        <f t="shared" si="7"/>
        <v>12.506464808615405</v>
      </c>
      <c r="M155" s="86">
        <v>15.444338585135016</v>
      </c>
      <c r="N155" s="86">
        <f t="shared" si="6"/>
        <v>0.80977665308715274</v>
      </c>
      <c r="O155" s="80"/>
    </row>
    <row r="156" spans="1:15" x14ac:dyDescent="0.25">
      <c r="A156" s="81">
        <v>38418</v>
      </c>
      <c r="B156" s="83" t="s">
        <v>74</v>
      </c>
      <c r="C156" s="83" t="s">
        <v>75</v>
      </c>
      <c r="D156" s="80"/>
      <c r="E156" s="80"/>
      <c r="F156" s="80"/>
      <c r="G156" s="80"/>
      <c r="H156" s="80"/>
      <c r="I156" s="80"/>
      <c r="J156" s="86">
        <v>7.3936650295082824</v>
      </c>
      <c r="K156" s="86">
        <v>454.95376715164923</v>
      </c>
      <c r="L156" s="86">
        <f t="shared" si="7"/>
        <v>462.3474321811575</v>
      </c>
      <c r="M156" s="86">
        <v>31.026825772482965</v>
      </c>
      <c r="N156" s="86">
        <f t="shared" si="6"/>
        <v>14.901538287271515</v>
      </c>
      <c r="O156" s="80"/>
    </row>
    <row r="157" spans="1:15" x14ac:dyDescent="0.25">
      <c r="A157" s="81">
        <v>38418</v>
      </c>
      <c r="B157" s="83" t="s">
        <v>76</v>
      </c>
      <c r="C157" s="83" t="s">
        <v>77</v>
      </c>
      <c r="D157" s="80"/>
      <c r="E157" s="80"/>
      <c r="F157" s="80"/>
      <c r="G157" s="80"/>
      <c r="H157" s="80"/>
      <c r="I157" s="80"/>
      <c r="J157" s="86">
        <v>8.6931576710582235</v>
      </c>
      <c r="K157" s="86">
        <v>536.41562674294448</v>
      </c>
      <c r="L157" s="86">
        <f t="shared" si="7"/>
        <v>545.10878441400268</v>
      </c>
      <c r="M157" s="86">
        <v>3.679581840717586</v>
      </c>
      <c r="N157" s="86">
        <f t="shared" si="6"/>
        <v>148.14422073234726</v>
      </c>
      <c r="O157" s="80"/>
    </row>
    <row r="158" spans="1:15" x14ac:dyDescent="0.25">
      <c r="A158" s="81">
        <v>38418</v>
      </c>
      <c r="B158" s="83" t="s">
        <v>78</v>
      </c>
      <c r="C158" s="83" t="s">
        <v>79</v>
      </c>
      <c r="D158" s="80"/>
      <c r="E158" s="80"/>
      <c r="F158" s="80"/>
      <c r="G158" s="80"/>
      <c r="H158" s="80"/>
      <c r="I158" s="80"/>
      <c r="J158" s="86">
        <v>11.740243865037394</v>
      </c>
      <c r="K158" s="86">
        <v>300.47099723591958</v>
      </c>
      <c r="L158" s="86">
        <f t="shared" si="7"/>
        <v>312.21124110095695</v>
      </c>
      <c r="M158" s="86">
        <v>1.8120553788458464</v>
      </c>
      <c r="N158" s="86">
        <f t="shared" si="6"/>
        <v>172.29674365681575</v>
      </c>
      <c r="O158" s="80"/>
    </row>
    <row r="159" spans="1:15" x14ac:dyDescent="0.25">
      <c r="A159" s="81">
        <v>38418</v>
      </c>
      <c r="B159" s="83" t="s">
        <v>80</v>
      </c>
      <c r="C159" s="83" t="s">
        <v>81</v>
      </c>
      <c r="D159" s="80"/>
      <c r="E159" s="80"/>
      <c r="F159" s="80"/>
      <c r="G159" s="80"/>
      <c r="H159" s="80"/>
      <c r="I159" s="80"/>
      <c r="J159" s="86">
        <v>79.403481407810162</v>
      </c>
      <c r="K159" s="86">
        <v>127.2841556113991</v>
      </c>
      <c r="L159" s="86">
        <f t="shared" si="7"/>
        <v>206.68763701920926</v>
      </c>
      <c r="M159" s="86">
        <v>2.5331794581824587</v>
      </c>
      <c r="N159" s="86">
        <f t="shared" si="6"/>
        <v>81.592181063834474</v>
      </c>
      <c r="O159" s="80"/>
    </row>
    <row r="160" spans="1:15" x14ac:dyDescent="0.25">
      <c r="A160" s="81">
        <v>38418</v>
      </c>
      <c r="B160" s="83" t="s">
        <v>82</v>
      </c>
      <c r="C160" s="83" t="s">
        <v>83</v>
      </c>
      <c r="D160" s="80"/>
      <c r="E160" s="80"/>
      <c r="F160" s="80"/>
      <c r="G160" s="80"/>
      <c r="H160" s="80"/>
      <c r="I160" s="80"/>
      <c r="J160" s="86">
        <v>22.539475817228279</v>
      </c>
      <c r="K160" s="86"/>
      <c r="L160" s="86"/>
      <c r="M160" s="86">
        <v>1.5901710467422734</v>
      </c>
      <c r="N160" s="86">
        <f t="shared" si="6"/>
        <v>0</v>
      </c>
      <c r="O160" s="80"/>
    </row>
    <row r="161" spans="1:15" x14ac:dyDescent="0.25">
      <c r="A161" s="81">
        <v>38418</v>
      </c>
      <c r="B161" s="83" t="s">
        <v>84</v>
      </c>
      <c r="C161" s="83" t="s">
        <v>85</v>
      </c>
      <c r="D161" s="80"/>
      <c r="E161" s="80"/>
      <c r="F161" s="80"/>
      <c r="G161" s="80"/>
      <c r="H161" s="80"/>
      <c r="I161" s="80"/>
      <c r="J161" s="86">
        <v>17.072644704500945</v>
      </c>
      <c r="K161" s="86">
        <v>6.8331494065066876</v>
      </c>
      <c r="L161" s="86">
        <f t="shared" ref="L161:L176" si="8">J161+K161</f>
        <v>23.905794111007634</v>
      </c>
      <c r="M161" s="86">
        <v>1.516209602707749</v>
      </c>
      <c r="N161" s="86">
        <f t="shared" si="6"/>
        <v>15.766813551579585</v>
      </c>
      <c r="O161" s="80"/>
    </row>
    <row r="162" spans="1:15" x14ac:dyDescent="0.25">
      <c r="A162" s="81">
        <v>38418</v>
      </c>
      <c r="B162" s="83" t="s">
        <v>86</v>
      </c>
      <c r="C162" s="83" t="s">
        <v>87</v>
      </c>
      <c r="D162" s="80"/>
      <c r="E162" s="80"/>
      <c r="F162" s="80"/>
      <c r="G162" s="80"/>
      <c r="H162" s="80"/>
      <c r="I162" s="80"/>
      <c r="J162" s="86">
        <v>22.046564815261064</v>
      </c>
      <c r="K162" s="86">
        <v>9.5396125047701208</v>
      </c>
      <c r="L162" s="86">
        <f t="shared" si="8"/>
        <v>31.586177320031183</v>
      </c>
      <c r="M162" s="86">
        <v>2.55166981919109</v>
      </c>
      <c r="N162" s="86">
        <f t="shared" si="6"/>
        <v>12.378630292395895</v>
      </c>
      <c r="O162" s="80"/>
    </row>
    <row r="163" spans="1:15" x14ac:dyDescent="0.25">
      <c r="A163" s="81">
        <v>38434</v>
      </c>
      <c r="B163" s="83" t="s">
        <v>74</v>
      </c>
      <c r="C163" s="83" t="s">
        <v>75</v>
      </c>
      <c r="D163" s="80"/>
      <c r="E163" s="80"/>
      <c r="F163" s="80"/>
      <c r="G163" s="80"/>
      <c r="H163" s="80"/>
      <c r="I163" s="80"/>
      <c r="J163" s="86">
        <v>9.1968784393711474</v>
      </c>
      <c r="K163" s="86">
        <v>481.95585011200058</v>
      </c>
      <c r="L163" s="86">
        <f t="shared" si="8"/>
        <v>491.15272855137175</v>
      </c>
      <c r="M163" s="86">
        <v>1.8093517879019294</v>
      </c>
      <c r="N163" s="86">
        <f t="shared" si="6"/>
        <v>271.45231338395388</v>
      </c>
      <c r="O163" s="80"/>
    </row>
    <row r="164" spans="1:15" x14ac:dyDescent="0.25">
      <c r="A164" s="81">
        <v>38434</v>
      </c>
      <c r="B164" s="83" t="s">
        <v>76</v>
      </c>
      <c r="C164" s="83" t="s">
        <v>77</v>
      </c>
      <c r="D164" s="80"/>
      <c r="E164" s="80"/>
      <c r="F164" s="80"/>
      <c r="G164" s="80"/>
      <c r="H164" s="80"/>
      <c r="I164" s="80"/>
      <c r="J164" s="86">
        <v>10.842191554671491</v>
      </c>
      <c r="K164" s="86">
        <v>426.65063403392105</v>
      </c>
      <c r="L164" s="86">
        <f t="shared" si="8"/>
        <v>437.49282558859255</v>
      </c>
      <c r="M164" s="86">
        <v>1.9459066398190563</v>
      </c>
      <c r="N164" s="86">
        <f t="shared" si="6"/>
        <v>224.82724331999484</v>
      </c>
      <c r="O164" s="80"/>
    </row>
    <row r="165" spans="1:15" x14ac:dyDescent="0.25">
      <c r="A165" s="81">
        <v>38434</v>
      </c>
      <c r="B165" s="83" t="s">
        <v>78</v>
      </c>
      <c r="C165" s="83" t="s">
        <v>79</v>
      </c>
      <c r="D165" s="80"/>
      <c r="E165" s="80"/>
      <c r="F165" s="80"/>
      <c r="G165" s="80"/>
      <c r="H165" s="80"/>
      <c r="I165" s="80"/>
      <c r="J165" s="86">
        <v>15.946880963680247</v>
      </c>
      <c r="K165" s="86">
        <v>205.35699970044777</v>
      </c>
      <c r="L165" s="86">
        <f t="shared" si="8"/>
        <v>221.30388066412803</v>
      </c>
      <c r="M165" s="86">
        <v>8.2615685409861683</v>
      </c>
      <c r="N165" s="86">
        <f t="shared" si="6"/>
        <v>26.787150595704116</v>
      </c>
      <c r="O165" s="80"/>
    </row>
    <row r="166" spans="1:15" x14ac:dyDescent="0.25">
      <c r="A166" s="81">
        <v>38434</v>
      </c>
      <c r="B166" s="83" t="s">
        <v>80</v>
      </c>
      <c r="C166" s="83" t="s">
        <v>81</v>
      </c>
      <c r="D166" s="80"/>
      <c r="E166" s="80"/>
      <c r="F166" s="80"/>
      <c r="G166" s="80"/>
      <c r="H166" s="80"/>
      <c r="I166" s="80"/>
      <c r="J166" s="86">
        <v>25.101571887274467</v>
      </c>
      <c r="K166" s="86">
        <v>8.8294292335179527</v>
      </c>
      <c r="L166" s="86">
        <f t="shared" si="8"/>
        <v>33.931001120792416</v>
      </c>
      <c r="M166" s="86">
        <v>5.4792634331747117</v>
      </c>
      <c r="N166" s="86">
        <f t="shared" si="6"/>
        <v>6.1926208758925521</v>
      </c>
      <c r="O166" s="80"/>
    </row>
    <row r="167" spans="1:15" x14ac:dyDescent="0.25">
      <c r="A167" s="81">
        <v>38434</v>
      </c>
      <c r="B167" s="83" t="s">
        <v>82</v>
      </c>
      <c r="C167" s="83" t="s">
        <v>83</v>
      </c>
      <c r="D167" s="80"/>
      <c r="E167" s="80"/>
      <c r="F167" s="80"/>
      <c r="G167" s="80"/>
      <c r="H167" s="80"/>
      <c r="I167" s="80"/>
      <c r="J167" s="86">
        <v>5.0203143774548931</v>
      </c>
      <c r="K167" s="86">
        <v>6.3795051879539058</v>
      </c>
      <c r="L167" s="86">
        <f t="shared" si="8"/>
        <v>11.399819565408798</v>
      </c>
      <c r="M167" s="86">
        <v>5.1890843728508163</v>
      </c>
      <c r="N167" s="86">
        <f t="shared" si="6"/>
        <v>2.1968846035829408</v>
      </c>
      <c r="O167" s="80"/>
    </row>
    <row r="168" spans="1:15" x14ac:dyDescent="0.25">
      <c r="A168" s="81">
        <v>38434</v>
      </c>
      <c r="B168" s="83" t="s">
        <v>84</v>
      </c>
      <c r="C168" s="83" t="s">
        <v>85</v>
      </c>
      <c r="D168" s="80"/>
      <c r="E168" s="80"/>
      <c r="F168" s="80"/>
      <c r="G168" s="80"/>
      <c r="H168" s="80"/>
      <c r="I168" s="80"/>
      <c r="J168" s="86">
        <v>22.232820814443095</v>
      </c>
      <c r="K168" s="86">
        <v>7.7863922636243483</v>
      </c>
      <c r="L168" s="86">
        <f t="shared" si="8"/>
        <v>30.019213078067445</v>
      </c>
      <c r="M168" s="86">
        <v>6.1108296232914219</v>
      </c>
      <c r="N168" s="86">
        <f t="shared" si="6"/>
        <v>4.9124611433526537</v>
      </c>
      <c r="O168" s="80"/>
    </row>
    <row r="169" spans="1:15" x14ac:dyDescent="0.25">
      <c r="A169" s="81">
        <v>38434</v>
      </c>
      <c r="B169" s="83" t="s">
        <v>86</v>
      </c>
      <c r="C169" s="83" t="s">
        <v>87</v>
      </c>
      <c r="D169" s="80"/>
      <c r="E169" s="80"/>
      <c r="F169" s="80"/>
      <c r="G169" s="80"/>
      <c r="H169" s="80"/>
      <c r="I169" s="80"/>
      <c r="J169" s="86">
        <v>7.3828152609630777</v>
      </c>
      <c r="K169" s="86">
        <v>2.0860739397872088</v>
      </c>
      <c r="L169" s="86">
        <f t="shared" si="8"/>
        <v>9.4688892007502865</v>
      </c>
      <c r="M169" s="86">
        <v>6.0425521973328591</v>
      </c>
      <c r="N169" s="86">
        <f t="shared" si="6"/>
        <v>1.567034738223658</v>
      </c>
      <c r="O169" s="80"/>
    </row>
    <row r="170" spans="1:15" x14ac:dyDescent="0.25">
      <c r="A170" s="81">
        <v>38447</v>
      </c>
      <c r="B170" s="83" t="s">
        <v>74</v>
      </c>
      <c r="C170" s="83" t="s">
        <v>75</v>
      </c>
      <c r="D170" s="80"/>
      <c r="E170" s="80"/>
      <c r="F170" s="80"/>
      <c r="G170" s="80"/>
      <c r="H170" s="80"/>
      <c r="I170" s="80"/>
      <c r="J170" s="86">
        <v>4.4832699646034895</v>
      </c>
      <c r="K170" s="86">
        <v>502.67110896125172</v>
      </c>
      <c r="L170" s="86">
        <f t="shared" si="8"/>
        <v>507.15437892585521</v>
      </c>
      <c r="M170" s="86">
        <v>1.8089519696542296</v>
      </c>
      <c r="N170" s="86">
        <f t="shared" si="6"/>
        <v>280.35812306437015</v>
      </c>
      <c r="O170" s="80"/>
    </row>
    <row r="171" spans="1:15" x14ac:dyDescent="0.25">
      <c r="A171" s="81">
        <v>38447</v>
      </c>
      <c r="B171" s="83" t="s">
        <v>76</v>
      </c>
      <c r="C171" s="83" t="s">
        <v>77</v>
      </c>
      <c r="D171" s="80"/>
      <c r="E171" s="80"/>
      <c r="F171" s="80"/>
      <c r="G171" s="80"/>
      <c r="H171" s="80"/>
      <c r="I171" s="80"/>
      <c r="J171" s="86">
        <v>4.8380611128814639</v>
      </c>
      <c r="K171" s="86">
        <v>475.9646774941898</v>
      </c>
      <c r="L171" s="86">
        <f t="shared" si="8"/>
        <v>480.80273860707126</v>
      </c>
      <c r="M171" s="86">
        <v>1.9454766466092654</v>
      </c>
      <c r="N171" s="86">
        <f t="shared" si="6"/>
        <v>247.13878701399642</v>
      </c>
      <c r="O171" s="80"/>
    </row>
    <row r="172" spans="1:15" x14ac:dyDescent="0.25">
      <c r="A172" s="81">
        <v>38447</v>
      </c>
      <c r="B172" s="83" t="s">
        <v>78</v>
      </c>
      <c r="C172" s="83" t="s">
        <v>79</v>
      </c>
      <c r="D172" s="80"/>
      <c r="E172" s="80"/>
      <c r="F172" s="80"/>
      <c r="G172" s="80"/>
      <c r="H172" s="80"/>
      <c r="I172" s="80"/>
      <c r="J172" s="86">
        <v>15.481795561220684</v>
      </c>
      <c r="K172" s="86">
        <v>128.04332169677534</v>
      </c>
      <c r="L172" s="86">
        <f t="shared" si="8"/>
        <v>143.52511725799602</v>
      </c>
      <c r="M172" s="86">
        <v>8.2597429557796893</v>
      </c>
      <c r="N172" s="86">
        <f t="shared" si="6"/>
        <v>17.376462927041267</v>
      </c>
      <c r="O172" s="80"/>
    </row>
    <row r="173" spans="1:15" x14ac:dyDescent="0.25">
      <c r="A173" s="81">
        <v>38447</v>
      </c>
      <c r="B173" s="83" t="s">
        <v>80</v>
      </c>
      <c r="C173" s="83" t="s">
        <v>81</v>
      </c>
      <c r="D173" s="80"/>
      <c r="E173" s="80"/>
      <c r="F173" s="80"/>
      <c r="G173" s="80"/>
      <c r="H173" s="80"/>
      <c r="I173" s="80"/>
      <c r="J173" s="86">
        <v>61.088584985316615</v>
      </c>
      <c r="K173" s="86">
        <v>49.72412930607662</v>
      </c>
      <c r="L173" s="86">
        <f t="shared" si="8"/>
        <v>110.81271429139323</v>
      </c>
      <c r="M173" s="86">
        <v>5.4780526628208275</v>
      </c>
      <c r="N173" s="86">
        <f t="shared" si="6"/>
        <v>20.228486491827947</v>
      </c>
      <c r="O173" s="80"/>
    </row>
    <row r="174" spans="1:15" x14ac:dyDescent="0.25">
      <c r="A174" s="81">
        <v>38447</v>
      </c>
      <c r="B174" s="83" t="s">
        <v>82</v>
      </c>
      <c r="C174" s="83" t="s">
        <v>83</v>
      </c>
      <c r="D174" s="80"/>
      <c r="E174" s="80"/>
      <c r="F174" s="80"/>
      <c r="G174" s="80"/>
      <c r="H174" s="80"/>
      <c r="I174" s="80"/>
      <c r="J174" s="86">
        <v>5.9669420392204717</v>
      </c>
      <c r="K174" s="86">
        <v>7.1118784348750523</v>
      </c>
      <c r="L174" s="86">
        <f t="shared" si="8"/>
        <v>13.078820474095524</v>
      </c>
      <c r="M174" s="86">
        <v>5.1879377242913751</v>
      </c>
      <c r="N174" s="86">
        <f t="shared" si="6"/>
        <v>2.5210056807075438</v>
      </c>
      <c r="O174" s="80"/>
    </row>
    <row r="175" spans="1:15" x14ac:dyDescent="0.25">
      <c r="A175" s="81">
        <v>38447</v>
      </c>
      <c r="B175" s="83" t="s">
        <v>84</v>
      </c>
      <c r="C175" s="83" t="s">
        <v>85</v>
      </c>
      <c r="D175" s="80"/>
      <c r="E175" s="80"/>
      <c r="F175" s="80"/>
      <c r="G175" s="80"/>
      <c r="H175" s="80"/>
      <c r="I175" s="80"/>
      <c r="J175" s="86">
        <v>20.835916526142839</v>
      </c>
      <c r="K175" s="86">
        <v>0.97382567780446716</v>
      </c>
      <c r="L175" s="86">
        <f t="shared" si="8"/>
        <v>21.809742203947305</v>
      </c>
      <c r="M175" s="86">
        <v>6.1094792937378699</v>
      </c>
      <c r="N175" s="86">
        <f t="shared" si="6"/>
        <v>3.5698201361124151</v>
      </c>
      <c r="O175" s="80"/>
    </row>
    <row r="176" spans="1:15" x14ac:dyDescent="0.25">
      <c r="A176" s="81">
        <v>38447</v>
      </c>
      <c r="B176" s="83" t="s">
        <v>86</v>
      </c>
      <c r="C176" s="83" t="s">
        <v>87</v>
      </c>
      <c r="D176" s="80"/>
      <c r="E176" s="80"/>
      <c r="F176" s="80"/>
      <c r="G176" s="80"/>
      <c r="H176" s="80"/>
      <c r="I176" s="80"/>
      <c r="J176" s="86">
        <v>5.5476434094374119</v>
      </c>
      <c r="K176" s="86">
        <v>2.9509869024376613E-2</v>
      </c>
      <c r="L176" s="86">
        <f t="shared" si="8"/>
        <v>5.5771532784617888</v>
      </c>
      <c r="M176" s="86">
        <v>6.0412169552603512</v>
      </c>
      <c r="N176" s="86">
        <f t="shared" si="6"/>
        <v>0.92318374257450198</v>
      </c>
      <c r="O176" s="80"/>
    </row>
    <row r="177" spans="1:15" x14ac:dyDescent="0.25">
      <c r="A177" s="80"/>
      <c r="B177" s="83"/>
      <c r="C177" s="83"/>
      <c r="D177" s="80"/>
      <c r="E177" s="80"/>
      <c r="F177" s="80"/>
      <c r="G177" s="80"/>
      <c r="H177" s="80"/>
      <c r="I177" s="80"/>
      <c r="J177" s="86"/>
      <c r="K177" s="86"/>
      <c r="L177" s="86"/>
      <c r="M177" s="86"/>
      <c r="N177" s="86"/>
      <c r="O177" s="80"/>
    </row>
    <row r="178" spans="1:15" x14ac:dyDescent="0.25">
      <c r="A178" s="80"/>
      <c r="B178" s="83"/>
      <c r="C178" s="83"/>
      <c r="D178" s="80"/>
      <c r="E178" s="80"/>
      <c r="F178" s="80"/>
      <c r="G178" s="80"/>
      <c r="H178" s="80"/>
      <c r="I178" s="80"/>
      <c r="J178" s="86"/>
      <c r="K178" s="86"/>
      <c r="L178" s="86"/>
      <c r="M178" s="86"/>
      <c r="N178" s="86"/>
      <c r="O178" s="80"/>
    </row>
    <row r="179" spans="1:15" x14ac:dyDescent="0.25">
      <c r="A179" s="80"/>
      <c r="B179" s="83"/>
      <c r="C179" s="83"/>
      <c r="D179" s="80"/>
      <c r="E179" s="80"/>
      <c r="F179" s="80"/>
      <c r="G179" s="80"/>
      <c r="H179" s="80"/>
      <c r="I179" s="80"/>
      <c r="J179" s="86"/>
      <c r="K179" s="86"/>
      <c r="L179" s="86"/>
      <c r="M179" s="86"/>
      <c r="N179" s="86"/>
      <c r="O179" s="80"/>
    </row>
    <row r="180" spans="1:15" x14ac:dyDescent="0.25">
      <c r="A180" s="80"/>
      <c r="B180" s="83"/>
      <c r="C180" s="83"/>
      <c r="D180" s="80"/>
      <c r="E180" s="80"/>
      <c r="F180" s="80"/>
      <c r="G180" s="80"/>
      <c r="H180" s="80"/>
      <c r="I180" s="80"/>
      <c r="J180" s="86"/>
      <c r="K180" s="86"/>
      <c r="L180" s="86"/>
      <c r="M180" s="86"/>
      <c r="N180" s="86"/>
      <c r="O180" s="80"/>
    </row>
    <row r="181" spans="1:15" x14ac:dyDescent="0.25">
      <c r="A181" s="80"/>
      <c r="B181" s="83"/>
      <c r="C181" s="83"/>
      <c r="D181" s="80"/>
      <c r="E181" s="80"/>
      <c r="F181" s="80"/>
      <c r="G181" s="80"/>
      <c r="H181" s="80"/>
      <c r="I181" s="80"/>
      <c r="J181" s="86"/>
      <c r="K181" s="86"/>
      <c r="L181" s="86"/>
      <c r="M181" s="86"/>
      <c r="N181" s="86"/>
      <c r="O181" s="80"/>
    </row>
    <row r="182" spans="1:15" x14ac:dyDescent="0.25">
      <c r="A182" s="80"/>
      <c r="B182" s="83"/>
      <c r="C182" s="83"/>
      <c r="D182" s="80"/>
      <c r="E182" s="80"/>
      <c r="F182" s="80"/>
      <c r="G182" s="80"/>
      <c r="H182" s="80"/>
      <c r="I182" s="80"/>
      <c r="J182" s="86"/>
      <c r="K182" s="86"/>
      <c r="L182" s="86"/>
      <c r="M182" s="86"/>
      <c r="N182" s="86"/>
      <c r="O182" s="80"/>
    </row>
    <row r="183" spans="1:15" x14ac:dyDescent="0.25">
      <c r="A183" s="80"/>
      <c r="B183" s="83"/>
      <c r="C183" s="83"/>
      <c r="D183" s="80"/>
      <c r="E183" s="80"/>
      <c r="F183" s="80"/>
      <c r="G183" s="80"/>
      <c r="H183" s="80"/>
      <c r="I183" s="80"/>
      <c r="J183" s="86"/>
      <c r="K183" s="86"/>
      <c r="L183" s="86"/>
      <c r="M183" s="86"/>
      <c r="N183" s="86"/>
      <c r="O183" s="80"/>
    </row>
    <row r="184" spans="1:15" x14ac:dyDescent="0.25">
      <c r="A184" s="80"/>
      <c r="B184" s="83"/>
      <c r="C184" s="83"/>
      <c r="D184" s="80"/>
      <c r="E184" s="80"/>
      <c r="F184" s="80"/>
      <c r="G184" s="80"/>
      <c r="H184" s="80"/>
      <c r="I184" s="80"/>
      <c r="J184" s="86"/>
      <c r="K184" s="86"/>
      <c r="L184" s="86"/>
      <c r="M184" s="86"/>
      <c r="N184" s="86"/>
      <c r="O184" s="80"/>
    </row>
    <row r="185" spans="1:15" x14ac:dyDescent="0.25">
      <c r="A185" s="80"/>
      <c r="B185" s="83"/>
      <c r="C185" s="83"/>
      <c r="D185" s="80"/>
      <c r="E185" s="80"/>
      <c r="F185" s="80"/>
      <c r="G185" s="80"/>
      <c r="H185" s="80"/>
      <c r="I185" s="80"/>
      <c r="J185" s="86"/>
      <c r="K185" s="86"/>
      <c r="L185" s="86"/>
      <c r="M185" s="86"/>
      <c r="N185" s="86"/>
      <c r="O185" s="80"/>
    </row>
    <row r="186" spans="1:15" x14ac:dyDescent="0.25">
      <c r="A186" s="80"/>
      <c r="B186" s="83"/>
      <c r="C186" s="83"/>
      <c r="D186" s="80"/>
      <c r="E186" s="80"/>
      <c r="F186" s="80"/>
      <c r="G186" s="80"/>
      <c r="H186" s="80"/>
      <c r="I186" s="80"/>
      <c r="J186" s="86"/>
      <c r="K186" s="86"/>
      <c r="L186" s="86"/>
      <c r="M186" s="86"/>
      <c r="N186" s="86"/>
      <c r="O186" s="80"/>
    </row>
    <row r="187" spans="1:15" x14ac:dyDescent="0.25">
      <c r="A187" s="80"/>
      <c r="B187" s="83"/>
      <c r="C187" s="83"/>
      <c r="D187" s="80"/>
      <c r="E187" s="80"/>
      <c r="F187" s="80"/>
      <c r="G187" s="80"/>
      <c r="H187" s="80"/>
      <c r="I187" s="80"/>
      <c r="J187" s="86"/>
      <c r="K187" s="86"/>
      <c r="L187" s="86"/>
      <c r="M187" s="86"/>
      <c r="N187" s="86"/>
      <c r="O187" s="80"/>
    </row>
    <row r="188" spans="1:15" x14ac:dyDescent="0.25">
      <c r="A188" s="80"/>
      <c r="B188" s="83"/>
      <c r="C188" s="83"/>
      <c r="D188" s="80"/>
      <c r="E188" s="80"/>
      <c r="F188" s="80"/>
      <c r="G188" s="80"/>
      <c r="H188" s="80"/>
      <c r="I188" s="80"/>
      <c r="J188" s="86"/>
      <c r="K188" s="86"/>
      <c r="L188" s="86"/>
      <c r="M188" s="86"/>
      <c r="N188" s="86"/>
      <c r="O188" s="80"/>
    </row>
    <row r="189" spans="1:15" x14ac:dyDescent="0.25">
      <c r="A189" s="80"/>
      <c r="B189" s="83"/>
      <c r="C189" s="83"/>
      <c r="D189" s="80"/>
      <c r="E189" s="80"/>
      <c r="F189" s="80"/>
      <c r="G189" s="80"/>
      <c r="H189" s="80"/>
      <c r="I189" s="80"/>
      <c r="J189" s="86"/>
      <c r="K189" s="86"/>
      <c r="L189" s="86"/>
      <c r="M189" s="86"/>
      <c r="N189" s="86"/>
      <c r="O189" s="8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0AFEE-5693-45B8-8A67-9CAF41CDA52D}">
  <dimension ref="A1:AD437"/>
  <sheetViews>
    <sheetView workbookViewId="0">
      <pane ySplit="1" topLeftCell="A410" activePane="bottomLeft" state="frozen"/>
      <selection pane="bottomLeft" activeCell="V431" sqref="V431"/>
    </sheetView>
  </sheetViews>
  <sheetFormatPr defaultRowHeight="15" x14ac:dyDescent="0.25"/>
  <sheetData>
    <row r="1" spans="1:30" ht="23.25" x14ac:dyDescent="0.25">
      <c r="A1" s="79" t="s">
        <v>1</v>
      </c>
      <c r="B1" s="79" t="s">
        <v>2</v>
      </c>
      <c r="C1" s="79" t="s">
        <v>61</v>
      </c>
      <c r="D1" s="79" t="s">
        <v>62</v>
      </c>
      <c r="E1" s="79" t="s">
        <v>63</v>
      </c>
      <c r="F1" s="79" t="s">
        <v>64</v>
      </c>
      <c r="G1" s="79" t="s">
        <v>90</v>
      </c>
      <c r="H1" s="79" t="s">
        <v>65</v>
      </c>
      <c r="I1" s="79" t="s">
        <v>66</v>
      </c>
      <c r="J1" s="79" t="s">
        <v>67</v>
      </c>
      <c r="K1" s="79" t="s">
        <v>68</v>
      </c>
      <c r="L1" s="79" t="s">
        <v>69</v>
      </c>
      <c r="M1" s="79" t="s">
        <v>91</v>
      </c>
      <c r="N1" s="79" t="s">
        <v>92</v>
      </c>
      <c r="O1" s="79" t="s">
        <v>93</v>
      </c>
      <c r="P1" s="79" t="s">
        <v>94</v>
      </c>
      <c r="Q1" s="79" t="s">
        <v>95</v>
      </c>
      <c r="R1" s="83" t="s">
        <v>96</v>
      </c>
      <c r="S1" s="80" t="s">
        <v>73</v>
      </c>
      <c r="T1" s="80"/>
    </row>
    <row r="2" spans="1:30" x14ac:dyDescent="0.25">
      <c r="A2" s="82">
        <v>38774</v>
      </c>
      <c r="B2" s="82"/>
      <c r="C2" s="83" t="s">
        <v>75</v>
      </c>
      <c r="D2" s="83">
        <v>17.5</v>
      </c>
      <c r="E2" s="83">
        <v>479</v>
      </c>
      <c r="F2" s="83">
        <v>6.6</v>
      </c>
      <c r="G2" s="83">
        <v>106.1</v>
      </c>
      <c r="H2" s="83">
        <v>10.050000000000001</v>
      </c>
      <c r="I2" s="83">
        <v>11</v>
      </c>
      <c r="J2" s="83">
        <v>10.9</v>
      </c>
      <c r="K2" s="83">
        <v>40.4</v>
      </c>
      <c r="L2" s="83">
        <v>202</v>
      </c>
      <c r="M2" s="83">
        <v>13.5</v>
      </c>
      <c r="N2" s="83"/>
      <c r="O2" s="83"/>
      <c r="P2" s="88">
        <v>3.34</v>
      </c>
      <c r="Q2" s="88"/>
      <c r="R2" s="83"/>
      <c r="S2" s="80" t="s">
        <v>97</v>
      </c>
      <c r="T2" s="80"/>
      <c r="X2" s="221" t="s">
        <v>238</v>
      </c>
      <c r="Y2" s="221"/>
      <c r="Z2" s="221"/>
      <c r="AA2" s="221"/>
      <c r="AB2" s="221"/>
      <c r="AC2" s="221"/>
      <c r="AD2" s="221"/>
    </row>
    <row r="3" spans="1:30" x14ac:dyDescent="0.25">
      <c r="A3" s="82">
        <v>38774</v>
      </c>
      <c r="B3" s="82"/>
      <c r="C3" s="83" t="s">
        <v>98</v>
      </c>
      <c r="D3" s="83">
        <v>16.420000000000002</v>
      </c>
      <c r="E3" s="83">
        <v>478</v>
      </c>
      <c r="F3" s="83">
        <v>7</v>
      </c>
      <c r="G3" s="83">
        <v>112.7</v>
      </c>
      <c r="H3" s="83">
        <v>10.99</v>
      </c>
      <c r="I3" s="83">
        <v>8.1</v>
      </c>
      <c r="J3" s="83">
        <v>8.34</v>
      </c>
      <c r="K3" s="83">
        <v>54.2</v>
      </c>
      <c r="L3" s="83">
        <v>135</v>
      </c>
      <c r="M3" s="83">
        <v>11</v>
      </c>
      <c r="N3" s="83"/>
      <c r="O3" s="83"/>
      <c r="P3" s="88">
        <v>2.96</v>
      </c>
      <c r="Q3" s="88"/>
      <c r="R3" s="83"/>
      <c r="S3" s="80" t="s">
        <v>99</v>
      </c>
      <c r="T3" s="80"/>
    </row>
    <row r="4" spans="1:30" x14ac:dyDescent="0.25">
      <c r="A4" s="82">
        <v>38774</v>
      </c>
      <c r="B4" s="82"/>
      <c r="C4" s="83" t="s">
        <v>100</v>
      </c>
      <c r="D4" s="83">
        <v>18.600000000000001</v>
      </c>
      <c r="E4" s="83">
        <v>483</v>
      </c>
      <c r="F4" s="83">
        <v>6.5</v>
      </c>
      <c r="G4" s="83">
        <v>68</v>
      </c>
      <c r="H4" s="83">
        <v>6.29</v>
      </c>
      <c r="I4" s="83">
        <v>3.9</v>
      </c>
      <c r="J4" s="83">
        <v>4.0199999999999996</v>
      </c>
      <c r="K4" s="83">
        <v>14.7</v>
      </c>
      <c r="L4" s="83">
        <v>16.399999999999999</v>
      </c>
      <c r="M4" s="83">
        <v>13.8</v>
      </c>
      <c r="N4" s="83"/>
      <c r="O4" s="83"/>
      <c r="P4" s="88">
        <v>3.85</v>
      </c>
      <c r="Q4" s="88"/>
      <c r="R4" s="83"/>
      <c r="S4" s="80" t="s">
        <v>101</v>
      </c>
      <c r="T4" s="80"/>
    </row>
    <row r="5" spans="1:30" x14ac:dyDescent="0.25">
      <c r="A5" s="82">
        <v>38774</v>
      </c>
      <c r="B5" s="82"/>
      <c r="C5" s="83" t="s">
        <v>102</v>
      </c>
      <c r="D5" s="83">
        <v>18.3</v>
      </c>
      <c r="E5" s="83">
        <v>796</v>
      </c>
      <c r="F5" s="83">
        <v>6.59</v>
      </c>
      <c r="G5" s="83">
        <v>118.7</v>
      </c>
      <c r="H5" s="83">
        <v>11.17</v>
      </c>
      <c r="I5" s="83">
        <v>7.3</v>
      </c>
      <c r="J5" s="83">
        <v>18.27</v>
      </c>
      <c r="K5" s="83">
        <v>26.9</v>
      </c>
      <c r="L5" s="83">
        <v>1840</v>
      </c>
      <c r="M5" s="83">
        <v>14.7</v>
      </c>
      <c r="N5" s="83"/>
      <c r="O5" s="83"/>
      <c r="P5" s="88">
        <v>5.24</v>
      </c>
      <c r="Q5" s="88"/>
      <c r="R5" s="83"/>
      <c r="S5" s="80" t="s">
        <v>103</v>
      </c>
      <c r="T5" s="80"/>
    </row>
    <row r="6" spans="1:30" x14ac:dyDescent="0.25">
      <c r="A6" s="82">
        <v>38774</v>
      </c>
      <c r="B6" s="82"/>
      <c r="C6" s="83" t="s">
        <v>104</v>
      </c>
      <c r="D6" s="83" t="s">
        <v>105</v>
      </c>
      <c r="E6" s="83" t="s">
        <v>105</v>
      </c>
      <c r="F6" s="83" t="s">
        <v>105</v>
      </c>
      <c r="G6" s="83" t="s">
        <v>105</v>
      </c>
      <c r="H6" s="83" t="s">
        <v>105</v>
      </c>
      <c r="I6" s="83" t="s">
        <v>105</v>
      </c>
      <c r="J6" s="83" t="s">
        <v>105</v>
      </c>
      <c r="K6" s="83" t="s">
        <v>105</v>
      </c>
      <c r="L6" s="83" t="s">
        <v>105</v>
      </c>
      <c r="M6" s="83" t="s">
        <v>105</v>
      </c>
      <c r="N6" s="83" t="s">
        <v>105</v>
      </c>
      <c r="O6" s="83" t="s">
        <v>105</v>
      </c>
      <c r="P6" s="83" t="s">
        <v>105</v>
      </c>
      <c r="Q6" s="83" t="s">
        <v>105</v>
      </c>
      <c r="R6" s="83"/>
      <c r="S6" s="80" t="s">
        <v>105</v>
      </c>
      <c r="T6" s="80"/>
    </row>
    <row r="7" spans="1:30" x14ac:dyDescent="0.25">
      <c r="A7" s="82">
        <v>38774</v>
      </c>
      <c r="B7" s="82"/>
      <c r="C7" s="83" t="s">
        <v>106</v>
      </c>
      <c r="D7" s="83" t="s">
        <v>105</v>
      </c>
      <c r="E7" s="83" t="s">
        <v>105</v>
      </c>
      <c r="F7" s="83" t="s">
        <v>105</v>
      </c>
      <c r="G7" s="83" t="s">
        <v>105</v>
      </c>
      <c r="H7" s="83" t="s">
        <v>105</v>
      </c>
      <c r="I7" s="83" t="s">
        <v>105</v>
      </c>
      <c r="J7" s="83" t="s">
        <v>105</v>
      </c>
      <c r="K7" s="83" t="s">
        <v>105</v>
      </c>
      <c r="L7" s="83" t="s">
        <v>105</v>
      </c>
      <c r="M7" s="83" t="s">
        <v>105</v>
      </c>
      <c r="N7" s="83" t="s">
        <v>105</v>
      </c>
      <c r="O7" s="83" t="s">
        <v>105</v>
      </c>
      <c r="P7" s="83" t="s">
        <v>105</v>
      </c>
      <c r="Q7" s="83" t="s">
        <v>105</v>
      </c>
      <c r="R7" s="83"/>
      <c r="S7" s="80" t="s">
        <v>105</v>
      </c>
      <c r="T7" s="80"/>
    </row>
    <row r="8" spans="1:30" x14ac:dyDescent="0.25">
      <c r="A8" s="82">
        <v>38774</v>
      </c>
      <c r="B8" s="82"/>
      <c r="C8" s="83" t="s">
        <v>107</v>
      </c>
      <c r="D8" s="83" t="s">
        <v>105</v>
      </c>
      <c r="E8" s="83" t="s">
        <v>105</v>
      </c>
      <c r="F8" s="83" t="s">
        <v>105</v>
      </c>
      <c r="G8" s="83" t="s">
        <v>105</v>
      </c>
      <c r="H8" s="83" t="s">
        <v>105</v>
      </c>
      <c r="I8" s="83" t="s">
        <v>105</v>
      </c>
      <c r="J8" s="83" t="s">
        <v>105</v>
      </c>
      <c r="K8" s="83" t="s">
        <v>105</v>
      </c>
      <c r="L8" s="83" t="s">
        <v>105</v>
      </c>
      <c r="M8" s="83" t="s">
        <v>105</v>
      </c>
      <c r="N8" s="83" t="s">
        <v>105</v>
      </c>
      <c r="O8" s="83" t="s">
        <v>105</v>
      </c>
      <c r="P8" s="83" t="s">
        <v>105</v>
      </c>
      <c r="Q8" s="83" t="s">
        <v>105</v>
      </c>
      <c r="R8" s="83"/>
      <c r="S8" s="80" t="s">
        <v>105</v>
      </c>
      <c r="T8" s="80"/>
    </row>
    <row r="9" spans="1:30" x14ac:dyDescent="0.25">
      <c r="A9" s="89">
        <v>38774</v>
      </c>
      <c r="B9" s="89"/>
      <c r="C9" s="90" t="s">
        <v>108</v>
      </c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1" t="s">
        <v>105</v>
      </c>
      <c r="T9" s="91"/>
    </row>
    <row r="10" spans="1:30" x14ac:dyDescent="0.25">
      <c r="A10" s="82">
        <v>38992</v>
      </c>
      <c r="B10" s="82"/>
      <c r="C10" s="83" t="s">
        <v>75</v>
      </c>
      <c r="D10" s="83">
        <v>28.73</v>
      </c>
      <c r="E10" s="83">
        <v>410</v>
      </c>
      <c r="F10" s="83">
        <v>8.16</v>
      </c>
      <c r="G10" s="83"/>
      <c r="H10" s="83">
        <v>11.96</v>
      </c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0" t="s">
        <v>109</v>
      </c>
      <c r="T10" s="80"/>
    </row>
    <row r="11" spans="1:30" x14ac:dyDescent="0.25">
      <c r="A11" s="82">
        <v>38992</v>
      </c>
      <c r="B11" s="82"/>
      <c r="C11" s="83" t="s">
        <v>100</v>
      </c>
      <c r="D11" s="83" t="s">
        <v>105</v>
      </c>
      <c r="E11" s="83" t="s">
        <v>105</v>
      </c>
      <c r="F11" s="83" t="s">
        <v>105</v>
      </c>
      <c r="G11" s="83" t="s">
        <v>105</v>
      </c>
      <c r="H11" s="83" t="s">
        <v>105</v>
      </c>
      <c r="I11" s="83" t="s">
        <v>105</v>
      </c>
      <c r="J11" s="83" t="s">
        <v>105</v>
      </c>
      <c r="K11" s="83" t="s">
        <v>105</v>
      </c>
      <c r="L11" s="83" t="s">
        <v>105</v>
      </c>
      <c r="M11" s="83" t="s">
        <v>105</v>
      </c>
      <c r="N11" s="83" t="s">
        <v>105</v>
      </c>
      <c r="O11" s="83" t="s">
        <v>105</v>
      </c>
      <c r="P11" s="83"/>
      <c r="Q11" s="83"/>
      <c r="R11" s="83"/>
      <c r="S11" s="80" t="s">
        <v>105</v>
      </c>
      <c r="T11" s="80"/>
    </row>
    <row r="12" spans="1:30" x14ac:dyDescent="0.25">
      <c r="A12" s="82">
        <v>38992</v>
      </c>
      <c r="B12" s="82"/>
      <c r="C12" s="83" t="s">
        <v>98</v>
      </c>
      <c r="D12" s="83">
        <v>29.35</v>
      </c>
      <c r="E12" s="83">
        <v>423</v>
      </c>
      <c r="F12" s="83">
        <v>7.59</v>
      </c>
      <c r="G12" s="83"/>
      <c r="H12" s="83">
        <v>10.199999999999999</v>
      </c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0" t="s">
        <v>110</v>
      </c>
      <c r="T12" s="80"/>
    </row>
    <row r="13" spans="1:30" x14ac:dyDescent="0.25">
      <c r="A13" s="82">
        <v>38992</v>
      </c>
      <c r="B13" s="82"/>
      <c r="C13" s="83" t="s">
        <v>102</v>
      </c>
      <c r="D13" s="83" t="s">
        <v>105</v>
      </c>
      <c r="E13" s="83" t="s">
        <v>105</v>
      </c>
      <c r="F13" s="83" t="s">
        <v>105</v>
      </c>
      <c r="G13" s="83" t="s">
        <v>105</v>
      </c>
      <c r="H13" s="83" t="s">
        <v>105</v>
      </c>
      <c r="I13" s="83" t="s">
        <v>105</v>
      </c>
      <c r="J13" s="83" t="s">
        <v>105</v>
      </c>
      <c r="K13" s="83" t="s">
        <v>105</v>
      </c>
      <c r="L13" s="83" t="s">
        <v>105</v>
      </c>
      <c r="M13" s="83" t="s">
        <v>105</v>
      </c>
      <c r="N13" s="83" t="s">
        <v>105</v>
      </c>
      <c r="O13" s="83" t="s">
        <v>105</v>
      </c>
      <c r="P13" s="83" t="s">
        <v>105</v>
      </c>
      <c r="Q13" s="83" t="s">
        <v>105</v>
      </c>
      <c r="R13" s="83"/>
      <c r="S13" s="80" t="s">
        <v>105</v>
      </c>
      <c r="T13" s="80"/>
    </row>
    <row r="14" spans="1:30" x14ac:dyDescent="0.25">
      <c r="A14" s="82">
        <v>38992</v>
      </c>
      <c r="B14" s="82"/>
      <c r="C14" s="83" t="s">
        <v>104</v>
      </c>
      <c r="D14" s="83" t="s">
        <v>105</v>
      </c>
      <c r="E14" s="83" t="s">
        <v>105</v>
      </c>
      <c r="F14" s="83" t="s">
        <v>105</v>
      </c>
      <c r="G14" s="83" t="s">
        <v>105</v>
      </c>
      <c r="H14" s="83" t="s">
        <v>105</v>
      </c>
      <c r="I14" s="83" t="s">
        <v>105</v>
      </c>
      <c r="J14" s="83" t="s">
        <v>105</v>
      </c>
      <c r="K14" s="83" t="s">
        <v>105</v>
      </c>
      <c r="L14" s="83" t="s">
        <v>105</v>
      </c>
      <c r="M14" s="83" t="s">
        <v>105</v>
      </c>
      <c r="N14" s="83" t="s">
        <v>105</v>
      </c>
      <c r="O14" s="83" t="s">
        <v>105</v>
      </c>
      <c r="P14" s="83" t="s">
        <v>105</v>
      </c>
      <c r="Q14" s="83" t="s">
        <v>105</v>
      </c>
      <c r="R14" s="83"/>
      <c r="S14" s="80" t="s">
        <v>105</v>
      </c>
      <c r="T14" s="80"/>
    </row>
    <row r="15" spans="1:30" x14ac:dyDescent="0.25">
      <c r="A15" s="82">
        <v>38992</v>
      </c>
      <c r="B15" s="82"/>
      <c r="C15" s="83" t="s">
        <v>106</v>
      </c>
      <c r="D15" s="83" t="s">
        <v>105</v>
      </c>
      <c r="E15" s="83" t="s">
        <v>105</v>
      </c>
      <c r="F15" s="83" t="s">
        <v>105</v>
      </c>
      <c r="G15" s="83" t="s">
        <v>105</v>
      </c>
      <c r="H15" s="83" t="s">
        <v>105</v>
      </c>
      <c r="I15" s="83" t="s">
        <v>105</v>
      </c>
      <c r="J15" s="83" t="s">
        <v>105</v>
      </c>
      <c r="K15" s="83" t="s">
        <v>105</v>
      </c>
      <c r="L15" s="83" t="s">
        <v>105</v>
      </c>
      <c r="M15" s="83" t="s">
        <v>105</v>
      </c>
      <c r="N15" s="83" t="s">
        <v>105</v>
      </c>
      <c r="O15" s="83" t="s">
        <v>105</v>
      </c>
      <c r="P15" s="83" t="s">
        <v>105</v>
      </c>
      <c r="Q15" s="83" t="s">
        <v>105</v>
      </c>
      <c r="R15" s="83"/>
      <c r="S15" s="80" t="s">
        <v>105</v>
      </c>
      <c r="T15" s="80"/>
    </row>
    <row r="16" spans="1:30" x14ac:dyDescent="0.25">
      <c r="A16" s="82">
        <v>38992</v>
      </c>
      <c r="B16" s="82"/>
      <c r="C16" s="83" t="s">
        <v>107</v>
      </c>
      <c r="D16" s="83" t="s">
        <v>105</v>
      </c>
      <c r="E16" s="83" t="s">
        <v>105</v>
      </c>
      <c r="F16" s="83" t="s">
        <v>105</v>
      </c>
      <c r="G16" s="83" t="s">
        <v>105</v>
      </c>
      <c r="H16" s="83" t="s">
        <v>105</v>
      </c>
      <c r="I16" s="83" t="s">
        <v>105</v>
      </c>
      <c r="J16" s="83" t="s">
        <v>105</v>
      </c>
      <c r="K16" s="83" t="s">
        <v>105</v>
      </c>
      <c r="L16" s="83" t="s">
        <v>105</v>
      </c>
      <c r="M16" s="83" t="s">
        <v>105</v>
      </c>
      <c r="N16" s="83" t="s">
        <v>105</v>
      </c>
      <c r="O16" s="83" t="s">
        <v>105</v>
      </c>
      <c r="P16" s="83" t="s">
        <v>105</v>
      </c>
      <c r="Q16" s="83" t="s">
        <v>105</v>
      </c>
      <c r="R16" s="83"/>
      <c r="S16" s="80" t="s">
        <v>105</v>
      </c>
      <c r="T16" s="80"/>
    </row>
    <row r="17" spans="1:20" x14ac:dyDescent="0.25">
      <c r="A17" s="89">
        <v>38992</v>
      </c>
      <c r="B17" s="89"/>
      <c r="C17" s="90" t="s">
        <v>111</v>
      </c>
      <c r="D17" s="90">
        <v>28.91</v>
      </c>
      <c r="E17" s="90">
        <v>396</v>
      </c>
      <c r="F17" s="90">
        <v>8.5</v>
      </c>
      <c r="G17" s="90"/>
      <c r="H17" s="90">
        <v>12.69</v>
      </c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1" t="s">
        <v>112</v>
      </c>
      <c r="T17" s="91"/>
    </row>
    <row r="18" spans="1:20" x14ac:dyDescent="0.25">
      <c r="A18" s="82">
        <v>39006</v>
      </c>
      <c r="B18" s="82"/>
      <c r="C18" s="83" t="s">
        <v>75</v>
      </c>
      <c r="D18" s="83">
        <v>25.89</v>
      </c>
      <c r="E18" s="83">
        <v>414</v>
      </c>
      <c r="F18" s="83">
        <v>7.4</v>
      </c>
      <c r="G18" s="83"/>
      <c r="H18" s="83">
        <v>29.53</v>
      </c>
      <c r="I18" s="83">
        <v>10.6</v>
      </c>
      <c r="J18" s="83">
        <v>32.85</v>
      </c>
      <c r="K18" s="83">
        <f>AVERAGE(187,172)</f>
        <v>179.5</v>
      </c>
      <c r="L18" s="83">
        <v>54</v>
      </c>
      <c r="M18" s="83">
        <v>4.66</v>
      </c>
      <c r="N18" s="83">
        <f>AVERAGE(736,553)</f>
        <v>644.5</v>
      </c>
      <c r="O18" s="83">
        <f>AVERAGE(33.6,42.8)</f>
        <v>38.200000000000003</v>
      </c>
      <c r="P18" s="83"/>
      <c r="Q18" s="83"/>
      <c r="R18" s="83"/>
      <c r="S18" s="80" t="s">
        <v>113</v>
      </c>
      <c r="T18" s="80"/>
    </row>
    <row r="19" spans="1:20" x14ac:dyDescent="0.25">
      <c r="A19" s="82">
        <v>39006</v>
      </c>
      <c r="B19" s="82"/>
      <c r="C19" s="83" t="s">
        <v>98</v>
      </c>
      <c r="D19" s="83">
        <v>26.49</v>
      </c>
      <c r="E19" s="83">
        <v>350</v>
      </c>
      <c r="F19" s="83">
        <v>6.68</v>
      </c>
      <c r="G19" s="83"/>
      <c r="H19" s="83">
        <v>22.56</v>
      </c>
      <c r="I19" s="83">
        <v>7.37</v>
      </c>
      <c r="J19" s="83">
        <v>11.57</v>
      </c>
      <c r="K19" s="83">
        <f>AVERAGE(204,210)</f>
        <v>207</v>
      </c>
      <c r="L19" s="83"/>
      <c r="M19" s="83"/>
      <c r="N19" s="83">
        <f>AVERAGE(750,705)</f>
        <v>727.5</v>
      </c>
      <c r="O19" s="83">
        <f>AVERAGE(23,25.7)</f>
        <v>24.35</v>
      </c>
      <c r="P19" s="83"/>
      <c r="Q19" s="83"/>
      <c r="R19" s="83"/>
      <c r="S19" s="80"/>
      <c r="T19" s="80"/>
    </row>
    <row r="20" spans="1:20" x14ac:dyDescent="0.25">
      <c r="A20" s="82">
        <v>39006</v>
      </c>
      <c r="B20" s="82"/>
      <c r="C20" s="83" t="s">
        <v>100</v>
      </c>
      <c r="D20" s="83" t="s">
        <v>105</v>
      </c>
      <c r="E20" s="83" t="s">
        <v>105</v>
      </c>
      <c r="F20" s="83" t="s">
        <v>105</v>
      </c>
      <c r="G20" s="83" t="s">
        <v>105</v>
      </c>
      <c r="H20" s="83" t="s">
        <v>105</v>
      </c>
      <c r="I20" s="83" t="s">
        <v>105</v>
      </c>
      <c r="J20" s="83" t="s">
        <v>105</v>
      </c>
      <c r="K20" s="83" t="s">
        <v>105</v>
      </c>
      <c r="L20" s="83" t="s">
        <v>105</v>
      </c>
      <c r="M20" s="83" t="s">
        <v>105</v>
      </c>
      <c r="N20" s="83" t="s">
        <v>105</v>
      </c>
      <c r="O20" s="83" t="s">
        <v>105</v>
      </c>
      <c r="P20" s="83" t="s">
        <v>105</v>
      </c>
      <c r="Q20" s="83" t="s">
        <v>105</v>
      </c>
      <c r="R20" s="83"/>
      <c r="S20" s="80" t="s">
        <v>105</v>
      </c>
      <c r="T20" s="80"/>
    </row>
    <row r="21" spans="1:20" x14ac:dyDescent="0.25">
      <c r="A21" s="82">
        <v>39006</v>
      </c>
      <c r="B21" s="82"/>
      <c r="C21" s="83" t="s">
        <v>102</v>
      </c>
      <c r="D21" s="83" t="s">
        <v>105</v>
      </c>
      <c r="E21" s="83" t="s">
        <v>105</v>
      </c>
      <c r="F21" s="83" t="s">
        <v>105</v>
      </c>
      <c r="G21" s="83" t="s">
        <v>105</v>
      </c>
      <c r="H21" s="83" t="s">
        <v>105</v>
      </c>
      <c r="I21" s="83" t="s">
        <v>105</v>
      </c>
      <c r="J21" s="83" t="s">
        <v>105</v>
      </c>
      <c r="K21" s="83" t="s">
        <v>105</v>
      </c>
      <c r="L21" s="83" t="s">
        <v>105</v>
      </c>
      <c r="M21" s="83" t="s">
        <v>105</v>
      </c>
      <c r="N21" s="83" t="s">
        <v>105</v>
      </c>
      <c r="O21" s="83" t="s">
        <v>105</v>
      </c>
      <c r="P21" s="83" t="s">
        <v>105</v>
      </c>
      <c r="Q21" s="83" t="s">
        <v>105</v>
      </c>
      <c r="R21" s="83"/>
      <c r="S21" s="80" t="s">
        <v>105</v>
      </c>
      <c r="T21" s="80"/>
    </row>
    <row r="22" spans="1:20" x14ac:dyDescent="0.25">
      <c r="A22" s="82">
        <v>39006</v>
      </c>
      <c r="B22" s="82"/>
      <c r="C22" s="83" t="s">
        <v>104</v>
      </c>
      <c r="D22" s="83" t="s">
        <v>105</v>
      </c>
      <c r="E22" s="83" t="s">
        <v>105</v>
      </c>
      <c r="F22" s="83" t="s">
        <v>105</v>
      </c>
      <c r="G22" s="83" t="s">
        <v>105</v>
      </c>
      <c r="H22" s="83" t="s">
        <v>105</v>
      </c>
      <c r="I22" s="83" t="s">
        <v>105</v>
      </c>
      <c r="J22" s="83" t="s">
        <v>105</v>
      </c>
      <c r="K22" s="83" t="s">
        <v>105</v>
      </c>
      <c r="L22" s="83" t="s">
        <v>105</v>
      </c>
      <c r="M22" s="83" t="s">
        <v>105</v>
      </c>
      <c r="N22" s="83" t="s">
        <v>105</v>
      </c>
      <c r="O22" s="83" t="s">
        <v>105</v>
      </c>
      <c r="P22" s="83" t="s">
        <v>105</v>
      </c>
      <c r="Q22" s="83" t="s">
        <v>105</v>
      </c>
      <c r="R22" s="83"/>
      <c r="S22" s="80" t="s">
        <v>105</v>
      </c>
      <c r="T22" s="80"/>
    </row>
    <row r="23" spans="1:20" x14ac:dyDescent="0.25">
      <c r="A23" s="82">
        <v>39006</v>
      </c>
      <c r="B23" s="82"/>
      <c r="C23" s="83" t="s">
        <v>106</v>
      </c>
      <c r="D23" s="83" t="s">
        <v>105</v>
      </c>
      <c r="E23" s="83" t="s">
        <v>105</v>
      </c>
      <c r="F23" s="83" t="s">
        <v>105</v>
      </c>
      <c r="G23" s="83" t="s">
        <v>105</v>
      </c>
      <c r="H23" s="83" t="s">
        <v>105</v>
      </c>
      <c r="I23" s="83" t="s">
        <v>105</v>
      </c>
      <c r="J23" s="83" t="s">
        <v>105</v>
      </c>
      <c r="K23" s="83" t="s">
        <v>105</v>
      </c>
      <c r="L23" s="83" t="s">
        <v>105</v>
      </c>
      <c r="M23" s="83" t="s">
        <v>105</v>
      </c>
      <c r="N23" s="83" t="s">
        <v>105</v>
      </c>
      <c r="O23" s="83" t="s">
        <v>105</v>
      </c>
      <c r="P23" s="83" t="s">
        <v>105</v>
      </c>
      <c r="Q23" s="83" t="s">
        <v>105</v>
      </c>
      <c r="R23" s="83"/>
      <c r="S23" s="80" t="s">
        <v>105</v>
      </c>
      <c r="T23" s="80"/>
    </row>
    <row r="24" spans="1:20" x14ac:dyDescent="0.25">
      <c r="A24" s="82">
        <v>39006</v>
      </c>
      <c r="B24" s="82"/>
      <c r="C24" s="83" t="s">
        <v>107</v>
      </c>
      <c r="D24" s="83" t="s">
        <v>105</v>
      </c>
      <c r="E24" s="83" t="s">
        <v>105</v>
      </c>
      <c r="F24" s="83" t="s">
        <v>105</v>
      </c>
      <c r="G24" s="83" t="s">
        <v>105</v>
      </c>
      <c r="H24" s="83" t="s">
        <v>105</v>
      </c>
      <c r="I24" s="83" t="s">
        <v>105</v>
      </c>
      <c r="J24" s="83" t="s">
        <v>105</v>
      </c>
      <c r="K24" s="83" t="s">
        <v>105</v>
      </c>
      <c r="L24" s="83" t="s">
        <v>105</v>
      </c>
      <c r="M24" s="83" t="s">
        <v>105</v>
      </c>
      <c r="N24" s="83" t="s">
        <v>105</v>
      </c>
      <c r="O24" s="83" t="s">
        <v>105</v>
      </c>
      <c r="P24" s="83" t="s">
        <v>105</v>
      </c>
      <c r="Q24" s="83" t="s">
        <v>105</v>
      </c>
      <c r="R24" s="83"/>
      <c r="S24" s="80" t="s">
        <v>105</v>
      </c>
      <c r="T24" s="80"/>
    </row>
    <row r="25" spans="1:20" x14ac:dyDescent="0.25">
      <c r="A25" s="89">
        <v>39006</v>
      </c>
      <c r="B25" s="89"/>
      <c r="C25" s="90" t="s">
        <v>111</v>
      </c>
      <c r="D25" s="90">
        <v>27.38</v>
      </c>
      <c r="E25" s="90">
        <v>385</v>
      </c>
      <c r="F25" s="90">
        <v>8.44</v>
      </c>
      <c r="G25" s="90"/>
      <c r="H25" s="90">
        <v>29.67</v>
      </c>
      <c r="I25" s="90">
        <v>22.1</v>
      </c>
      <c r="J25" s="90">
        <v>55.44</v>
      </c>
      <c r="K25" s="90">
        <f>AVERAGE(1220,1350)</f>
        <v>1285</v>
      </c>
      <c r="L25" s="90"/>
      <c r="M25" s="90"/>
      <c r="N25" s="90">
        <f>AVERAGE(5390,5700)</f>
        <v>5545</v>
      </c>
      <c r="O25" s="90">
        <f>AVERAGE(266,398)</f>
        <v>332</v>
      </c>
      <c r="P25" s="90"/>
      <c r="Q25" s="90"/>
      <c r="R25" s="90"/>
      <c r="S25" s="91" t="s">
        <v>114</v>
      </c>
      <c r="T25" s="91"/>
    </row>
    <row r="26" spans="1:20" x14ac:dyDescent="0.25">
      <c r="A26" s="82">
        <v>39041</v>
      </c>
      <c r="B26" s="82"/>
      <c r="C26" s="83" t="s">
        <v>75</v>
      </c>
      <c r="D26" s="83">
        <v>18.66</v>
      </c>
      <c r="E26" s="83">
        <v>554</v>
      </c>
      <c r="F26" s="83">
        <v>7.27</v>
      </c>
      <c r="G26" s="83">
        <v>102.1</v>
      </c>
      <c r="H26" s="83">
        <v>9.44</v>
      </c>
      <c r="I26" s="83">
        <v>4.5</v>
      </c>
      <c r="J26" s="83">
        <v>15.63</v>
      </c>
      <c r="K26" s="83"/>
      <c r="L26" s="83">
        <f>AVERAGE(7.47,-1.99)</f>
        <v>2.7399999999999998</v>
      </c>
      <c r="M26" s="83">
        <f>AVERAGE(9.02,8.44)</f>
        <v>8.73</v>
      </c>
      <c r="N26" s="83" t="s">
        <v>115</v>
      </c>
      <c r="O26" s="83">
        <v>18.3</v>
      </c>
      <c r="P26" s="83"/>
      <c r="Q26" s="83"/>
      <c r="R26" s="83"/>
      <c r="S26" s="80" t="s">
        <v>116</v>
      </c>
      <c r="T26" s="80"/>
    </row>
    <row r="27" spans="1:20" x14ac:dyDescent="0.25">
      <c r="A27" s="82">
        <v>39041</v>
      </c>
      <c r="B27" s="82"/>
      <c r="C27" s="83" t="s">
        <v>98</v>
      </c>
      <c r="D27" s="83">
        <v>14.45</v>
      </c>
      <c r="E27" s="83">
        <v>422</v>
      </c>
      <c r="F27" s="83">
        <v>8.0299999999999994</v>
      </c>
      <c r="G27" s="83">
        <v>127</v>
      </c>
      <c r="H27" s="83">
        <v>13.82</v>
      </c>
      <c r="I27" s="83">
        <v>5.9</v>
      </c>
      <c r="J27" s="83">
        <v>21.79</v>
      </c>
      <c r="K27" s="83"/>
      <c r="L27" s="83">
        <f>AVERAGE(3.82,5.26)</f>
        <v>4.54</v>
      </c>
      <c r="M27" s="83">
        <f>AVERAGE(10.8,11.3)</f>
        <v>11.05</v>
      </c>
      <c r="N27" s="83">
        <v>726</v>
      </c>
      <c r="O27" s="83">
        <v>46.3</v>
      </c>
      <c r="P27" s="83"/>
      <c r="Q27" s="83"/>
      <c r="R27" s="83"/>
      <c r="S27" s="80" t="s">
        <v>117</v>
      </c>
      <c r="T27" s="80"/>
    </row>
    <row r="28" spans="1:20" x14ac:dyDescent="0.25">
      <c r="A28" s="82">
        <v>39041</v>
      </c>
      <c r="B28" s="82"/>
      <c r="C28" s="83" t="s">
        <v>100</v>
      </c>
      <c r="D28" s="83" t="s">
        <v>105</v>
      </c>
      <c r="E28" s="83" t="s">
        <v>105</v>
      </c>
      <c r="F28" s="83" t="s">
        <v>105</v>
      </c>
      <c r="G28" s="83" t="s">
        <v>105</v>
      </c>
      <c r="H28" s="83" t="s">
        <v>105</v>
      </c>
      <c r="I28" s="83" t="s">
        <v>105</v>
      </c>
      <c r="J28" s="83" t="s">
        <v>105</v>
      </c>
      <c r="K28" s="83" t="s">
        <v>105</v>
      </c>
      <c r="L28" s="83" t="s">
        <v>105</v>
      </c>
      <c r="M28" s="83" t="s">
        <v>105</v>
      </c>
      <c r="N28" s="83" t="s">
        <v>105</v>
      </c>
      <c r="O28" s="83" t="s">
        <v>105</v>
      </c>
      <c r="P28" s="83" t="s">
        <v>105</v>
      </c>
      <c r="Q28" s="83" t="s">
        <v>105</v>
      </c>
      <c r="R28" s="83"/>
      <c r="S28" s="80"/>
      <c r="T28" s="80"/>
    </row>
    <row r="29" spans="1:20" x14ac:dyDescent="0.25">
      <c r="A29" s="82">
        <v>39041</v>
      </c>
      <c r="B29" s="82"/>
      <c r="C29" s="83" t="s">
        <v>102</v>
      </c>
      <c r="D29" s="83" t="s">
        <v>105</v>
      </c>
      <c r="E29" s="83" t="s">
        <v>105</v>
      </c>
      <c r="F29" s="83" t="s">
        <v>105</v>
      </c>
      <c r="G29" s="83" t="s">
        <v>105</v>
      </c>
      <c r="H29" s="83" t="s">
        <v>105</v>
      </c>
      <c r="I29" s="83" t="s">
        <v>105</v>
      </c>
      <c r="J29" s="83" t="s">
        <v>105</v>
      </c>
      <c r="K29" s="83" t="s">
        <v>105</v>
      </c>
      <c r="L29" s="83" t="s">
        <v>105</v>
      </c>
      <c r="M29" s="83" t="s">
        <v>105</v>
      </c>
      <c r="N29" s="83" t="s">
        <v>105</v>
      </c>
      <c r="O29" s="83" t="s">
        <v>105</v>
      </c>
      <c r="P29" s="83" t="s">
        <v>105</v>
      </c>
      <c r="Q29" s="83" t="s">
        <v>105</v>
      </c>
      <c r="R29" s="83"/>
      <c r="S29" s="80"/>
      <c r="T29" s="80"/>
    </row>
    <row r="30" spans="1:20" x14ac:dyDescent="0.25">
      <c r="A30" s="82">
        <v>39041</v>
      </c>
      <c r="B30" s="82"/>
      <c r="C30" s="83" t="s">
        <v>104</v>
      </c>
      <c r="D30" s="83" t="s">
        <v>105</v>
      </c>
      <c r="E30" s="83" t="s">
        <v>105</v>
      </c>
      <c r="F30" s="83" t="s">
        <v>105</v>
      </c>
      <c r="G30" s="83" t="s">
        <v>105</v>
      </c>
      <c r="H30" s="83" t="s">
        <v>105</v>
      </c>
      <c r="I30" s="83" t="s">
        <v>105</v>
      </c>
      <c r="J30" s="83" t="s">
        <v>105</v>
      </c>
      <c r="K30" s="83" t="s">
        <v>105</v>
      </c>
      <c r="L30" s="83" t="s">
        <v>105</v>
      </c>
      <c r="M30" s="83" t="s">
        <v>105</v>
      </c>
      <c r="N30" s="83" t="s">
        <v>105</v>
      </c>
      <c r="O30" s="83" t="s">
        <v>105</v>
      </c>
      <c r="P30" s="83" t="s">
        <v>105</v>
      </c>
      <c r="Q30" s="83" t="s">
        <v>105</v>
      </c>
      <c r="R30" s="83"/>
      <c r="S30" s="80"/>
      <c r="T30" s="80"/>
    </row>
    <row r="31" spans="1:20" x14ac:dyDescent="0.25">
      <c r="A31" s="82">
        <v>39041</v>
      </c>
      <c r="B31" s="82"/>
      <c r="C31" s="83" t="s">
        <v>106</v>
      </c>
      <c r="D31" s="83" t="s">
        <v>105</v>
      </c>
      <c r="E31" s="83" t="s">
        <v>105</v>
      </c>
      <c r="F31" s="83" t="s">
        <v>105</v>
      </c>
      <c r="G31" s="83" t="s">
        <v>105</v>
      </c>
      <c r="H31" s="83" t="s">
        <v>105</v>
      </c>
      <c r="I31" s="83" t="s">
        <v>105</v>
      </c>
      <c r="J31" s="83" t="s">
        <v>105</v>
      </c>
      <c r="K31" s="83" t="s">
        <v>105</v>
      </c>
      <c r="L31" s="83" t="s">
        <v>105</v>
      </c>
      <c r="M31" s="83" t="s">
        <v>105</v>
      </c>
      <c r="N31" s="83" t="s">
        <v>105</v>
      </c>
      <c r="O31" s="83" t="s">
        <v>105</v>
      </c>
      <c r="P31" s="83" t="s">
        <v>105</v>
      </c>
      <c r="Q31" s="83" t="s">
        <v>105</v>
      </c>
      <c r="R31" s="83"/>
      <c r="S31" s="80"/>
      <c r="T31" s="80"/>
    </row>
    <row r="32" spans="1:20" x14ac:dyDescent="0.25">
      <c r="A32" s="82">
        <v>39041</v>
      </c>
      <c r="B32" s="82"/>
      <c r="C32" s="83" t="s">
        <v>107</v>
      </c>
      <c r="D32" s="83" t="s">
        <v>105</v>
      </c>
      <c r="E32" s="83" t="s">
        <v>105</v>
      </c>
      <c r="F32" s="83" t="s">
        <v>105</v>
      </c>
      <c r="G32" s="83" t="s">
        <v>105</v>
      </c>
      <c r="H32" s="83" t="s">
        <v>105</v>
      </c>
      <c r="I32" s="83" t="s">
        <v>105</v>
      </c>
      <c r="J32" s="83" t="s">
        <v>105</v>
      </c>
      <c r="K32" s="83" t="s">
        <v>105</v>
      </c>
      <c r="L32" s="83" t="s">
        <v>105</v>
      </c>
      <c r="M32" s="83" t="s">
        <v>105</v>
      </c>
      <c r="N32" s="83" t="s">
        <v>105</v>
      </c>
      <c r="O32" s="83" t="s">
        <v>105</v>
      </c>
      <c r="P32" s="83" t="s">
        <v>105</v>
      </c>
      <c r="Q32" s="83" t="s">
        <v>105</v>
      </c>
      <c r="R32" s="83"/>
      <c r="S32" s="80"/>
      <c r="T32" s="80"/>
    </row>
    <row r="33" spans="1:20" x14ac:dyDescent="0.25">
      <c r="A33" s="89">
        <v>39041</v>
      </c>
      <c r="B33" s="89"/>
      <c r="C33" s="90" t="s">
        <v>111</v>
      </c>
      <c r="D33" s="90">
        <v>18.27</v>
      </c>
      <c r="E33" s="90">
        <v>936</v>
      </c>
      <c r="F33" s="90">
        <v>8.73</v>
      </c>
      <c r="G33" s="90">
        <v>192.8</v>
      </c>
      <c r="H33" s="90">
        <v>18.989999999999998</v>
      </c>
      <c r="I33" s="90">
        <v>4.83</v>
      </c>
      <c r="J33" s="90">
        <v>59.27</v>
      </c>
      <c r="K33" s="90"/>
      <c r="L33" s="90">
        <f>AVERAGE(247,252)</f>
        <v>249.5</v>
      </c>
      <c r="M33" s="90">
        <f>AVERAGE(43.5,40.6)</f>
        <v>42.05</v>
      </c>
      <c r="N33" s="83">
        <f>AVERAGE(7910,8250)</f>
        <v>8080</v>
      </c>
      <c r="O33" s="90">
        <f>AVERAGE(193,127)</f>
        <v>160</v>
      </c>
      <c r="P33" s="90"/>
      <c r="Q33" s="90"/>
      <c r="R33" s="90"/>
      <c r="S33" s="91"/>
      <c r="T33" s="91"/>
    </row>
    <row r="34" spans="1:20" x14ac:dyDescent="0.25">
      <c r="A34" s="82">
        <v>39072</v>
      </c>
      <c r="B34" s="82"/>
      <c r="C34" s="83" t="s">
        <v>75</v>
      </c>
      <c r="D34" s="83">
        <v>16.54</v>
      </c>
      <c r="E34" s="83">
        <v>565</v>
      </c>
      <c r="F34" s="83">
        <v>7.69</v>
      </c>
      <c r="G34" s="83"/>
      <c r="H34" s="83">
        <v>7.94</v>
      </c>
      <c r="I34" s="83">
        <v>17.5</v>
      </c>
      <c r="J34" s="83">
        <v>23.38</v>
      </c>
      <c r="K34" s="83"/>
      <c r="L34" s="83"/>
      <c r="M34" s="83"/>
      <c r="N34" s="83"/>
      <c r="O34" s="83"/>
      <c r="P34" s="83">
        <v>4.72</v>
      </c>
      <c r="Q34" s="83"/>
      <c r="R34" s="83"/>
      <c r="S34" s="80" t="s">
        <v>118</v>
      </c>
      <c r="T34" s="80"/>
    </row>
    <row r="35" spans="1:20" x14ac:dyDescent="0.25">
      <c r="A35" s="82">
        <v>39072</v>
      </c>
      <c r="B35" s="82"/>
      <c r="C35" s="83" t="s">
        <v>98</v>
      </c>
      <c r="D35" s="83" t="s">
        <v>105</v>
      </c>
      <c r="E35" s="83" t="s">
        <v>105</v>
      </c>
      <c r="F35" s="83" t="s">
        <v>105</v>
      </c>
      <c r="G35" s="83" t="s">
        <v>105</v>
      </c>
      <c r="H35" s="83" t="s">
        <v>105</v>
      </c>
      <c r="I35" s="83" t="s">
        <v>105</v>
      </c>
      <c r="J35" s="83" t="s">
        <v>105</v>
      </c>
      <c r="K35" s="83" t="s">
        <v>105</v>
      </c>
      <c r="L35" s="83" t="s">
        <v>105</v>
      </c>
      <c r="M35" s="83" t="s">
        <v>105</v>
      </c>
      <c r="N35" s="83" t="s">
        <v>105</v>
      </c>
      <c r="O35" s="83" t="s">
        <v>105</v>
      </c>
      <c r="P35" s="83" t="s">
        <v>105</v>
      </c>
      <c r="Q35" s="83" t="s">
        <v>105</v>
      </c>
      <c r="R35" s="83"/>
      <c r="S35" s="80" t="s">
        <v>105</v>
      </c>
      <c r="T35" s="80"/>
    </row>
    <row r="36" spans="1:20" x14ac:dyDescent="0.25">
      <c r="A36" s="82">
        <v>39072</v>
      </c>
      <c r="B36" s="82"/>
      <c r="C36" s="83" t="s">
        <v>100</v>
      </c>
      <c r="D36" s="83" t="s">
        <v>105</v>
      </c>
      <c r="E36" s="83" t="s">
        <v>105</v>
      </c>
      <c r="F36" s="83" t="s">
        <v>105</v>
      </c>
      <c r="G36" s="83" t="s">
        <v>105</v>
      </c>
      <c r="H36" s="83" t="s">
        <v>105</v>
      </c>
      <c r="I36" s="83" t="s">
        <v>105</v>
      </c>
      <c r="J36" s="83" t="s">
        <v>105</v>
      </c>
      <c r="K36" s="83" t="s">
        <v>105</v>
      </c>
      <c r="L36" s="83" t="s">
        <v>105</v>
      </c>
      <c r="M36" s="83" t="s">
        <v>105</v>
      </c>
      <c r="N36" s="83" t="s">
        <v>105</v>
      </c>
      <c r="O36" s="83" t="s">
        <v>105</v>
      </c>
      <c r="P36" s="83" t="s">
        <v>105</v>
      </c>
      <c r="Q36" s="83" t="s">
        <v>105</v>
      </c>
      <c r="R36" s="83"/>
      <c r="S36" s="80" t="s">
        <v>105</v>
      </c>
      <c r="T36" s="80"/>
    </row>
    <row r="37" spans="1:20" x14ac:dyDescent="0.25">
      <c r="A37" s="82">
        <v>39072</v>
      </c>
      <c r="B37" s="82"/>
      <c r="C37" s="83" t="s">
        <v>102</v>
      </c>
      <c r="D37" s="83" t="s">
        <v>105</v>
      </c>
      <c r="E37" s="83" t="s">
        <v>105</v>
      </c>
      <c r="F37" s="83" t="s">
        <v>105</v>
      </c>
      <c r="G37" s="83" t="s">
        <v>105</v>
      </c>
      <c r="H37" s="83" t="s">
        <v>105</v>
      </c>
      <c r="I37" s="83" t="s">
        <v>105</v>
      </c>
      <c r="J37" s="83" t="s">
        <v>105</v>
      </c>
      <c r="K37" s="83" t="s">
        <v>105</v>
      </c>
      <c r="L37" s="83" t="s">
        <v>105</v>
      </c>
      <c r="M37" s="83" t="s">
        <v>105</v>
      </c>
      <c r="N37" s="83" t="s">
        <v>105</v>
      </c>
      <c r="O37" s="83" t="s">
        <v>105</v>
      </c>
      <c r="P37" s="83" t="s">
        <v>105</v>
      </c>
      <c r="Q37" s="83" t="s">
        <v>105</v>
      </c>
      <c r="R37" s="83"/>
      <c r="S37" s="80" t="s">
        <v>105</v>
      </c>
      <c r="T37" s="80"/>
    </row>
    <row r="38" spans="1:20" x14ac:dyDescent="0.25">
      <c r="A38" s="82">
        <v>39072</v>
      </c>
      <c r="B38" s="82"/>
      <c r="C38" s="83" t="s">
        <v>104</v>
      </c>
      <c r="D38" s="83" t="s">
        <v>105</v>
      </c>
      <c r="E38" s="83" t="s">
        <v>105</v>
      </c>
      <c r="F38" s="83" t="s">
        <v>105</v>
      </c>
      <c r="G38" s="83" t="s">
        <v>105</v>
      </c>
      <c r="H38" s="83" t="s">
        <v>105</v>
      </c>
      <c r="I38" s="83" t="s">
        <v>105</v>
      </c>
      <c r="J38" s="83" t="s">
        <v>105</v>
      </c>
      <c r="K38" s="83" t="s">
        <v>105</v>
      </c>
      <c r="L38" s="83" t="s">
        <v>105</v>
      </c>
      <c r="M38" s="83" t="s">
        <v>105</v>
      </c>
      <c r="N38" s="83" t="s">
        <v>105</v>
      </c>
      <c r="O38" s="83" t="s">
        <v>105</v>
      </c>
      <c r="P38" s="83" t="s">
        <v>105</v>
      </c>
      <c r="Q38" s="83" t="s">
        <v>105</v>
      </c>
      <c r="R38" s="83"/>
      <c r="S38" s="80" t="s">
        <v>105</v>
      </c>
      <c r="T38" s="80"/>
    </row>
    <row r="39" spans="1:20" x14ac:dyDescent="0.25">
      <c r="A39" s="82">
        <v>39072</v>
      </c>
      <c r="B39" s="82"/>
      <c r="C39" s="83" t="s">
        <v>106</v>
      </c>
      <c r="D39" s="83" t="s">
        <v>105</v>
      </c>
      <c r="E39" s="83" t="s">
        <v>105</v>
      </c>
      <c r="F39" s="83" t="s">
        <v>105</v>
      </c>
      <c r="G39" s="83" t="s">
        <v>105</v>
      </c>
      <c r="H39" s="83" t="s">
        <v>105</v>
      </c>
      <c r="I39" s="83" t="s">
        <v>105</v>
      </c>
      <c r="J39" s="83" t="s">
        <v>105</v>
      </c>
      <c r="K39" s="83" t="s">
        <v>105</v>
      </c>
      <c r="L39" s="83" t="s">
        <v>105</v>
      </c>
      <c r="M39" s="83" t="s">
        <v>105</v>
      </c>
      <c r="N39" s="83" t="s">
        <v>105</v>
      </c>
      <c r="O39" s="83" t="s">
        <v>105</v>
      </c>
      <c r="P39" s="83" t="s">
        <v>105</v>
      </c>
      <c r="Q39" s="83" t="s">
        <v>105</v>
      </c>
      <c r="R39" s="83"/>
      <c r="S39" s="80" t="s">
        <v>105</v>
      </c>
      <c r="T39" s="80"/>
    </row>
    <row r="40" spans="1:20" x14ac:dyDescent="0.25">
      <c r="A40" s="82">
        <v>39072</v>
      </c>
      <c r="B40" s="82"/>
      <c r="C40" s="83" t="s">
        <v>107</v>
      </c>
      <c r="D40" s="83" t="s">
        <v>105</v>
      </c>
      <c r="E40" s="83" t="s">
        <v>105</v>
      </c>
      <c r="F40" s="83" t="s">
        <v>105</v>
      </c>
      <c r="G40" s="83" t="s">
        <v>105</v>
      </c>
      <c r="H40" s="83" t="s">
        <v>105</v>
      </c>
      <c r="I40" s="83" t="s">
        <v>105</v>
      </c>
      <c r="J40" s="83" t="s">
        <v>105</v>
      </c>
      <c r="K40" s="83" t="s">
        <v>105</v>
      </c>
      <c r="L40" s="83" t="s">
        <v>105</v>
      </c>
      <c r="M40" s="83" t="s">
        <v>105</v>
      </c>
      <c r="N40" s="83" t="s">
        <v>105</v>
      </c>
      <c r="O40" s="83" t="s">
        <v>105</v>
      </c>
      <c r="P40" s="83" t="s">
        <v>105</v>
      </c>
      <c r="Q40" s="83" t="s">
        <v>105</v>
      </c>
      <c r="R40" s="83"/>
      <c r="S40" s="80" t="s">
        <v>105</v>
      </c>
      <c r="T40" s="80"/>
    </row>
    <row r="41" spans="1:20" x14ac:dyDescent="0.25">
      <c r="A41" s="89">
        <v>39072</v>
      </c>
      <c r="B41" s="89"/>
      <c r="C41" s="90" t="s">
        <v>111</v>
      </c>
      <c r="D41" s="90" t="s">
        <v>105</v>
      </c>
      <c r="E41" s="90" t="s">
        <v>105</v>
      </c>
      <c r="F41" s="90" t="s">
        <v>105</v>
      </c>
      <c r="G41" s="90" t="s">
        <v>105</v>
      </c>
      <c r="H41" s="90" t="s">
        <v>105</v>
      </c>
      <c r="I41" s="90" t="s">
        <v>105</v>
      </c>
      <c r="J41" s="90" t="s">
        <v>105</v>
      </c>
      <c r="K41" s="90" t="s">
        <v>105</v>
      </c>
      <c r="L41" s="90" t="s">
        <v>105</v>
      </c>
      <c r="M41" s="90" t="s">
        <v>105</v>
      </c>
      <c r="N41" s="90" t="s">
        <v>105</v>
      </c>
      <c r="O41" s="90" t="s">
        <v>105</v>
      </c>
      <c r="P41" s="90" t="s">
        <v>105</v>
      </c>
      <c r="Q41" s="90" t="s">
        <v>105</v>
      </c>
      <c r="R41" s="83"/>
      <c r="S41" s="80" t="s">
        <v>105</v>
      </c>
      <c r="T41" s="80"/>
    </row>
    <row r="42" spans="1:20" x14ac:dyDescent="0.25">
      <c r="A42" s="82">
        <v>39176</v>
      </c>
      <c r="B42" s="82"/>
      <c r="C42" s="83" t="s">
        <v>75</v>
      </c>
      <c r="D42" s="83"/>
      <c r="E42" s="83">
        <v>343</v>
      </c>
      <c r="F42" s="83">
        <v>5.95</v>
      </c>
      <c r="G42" s="83">
        <v>101</v>
      </c>
      <c r="H42" s="83">
        <v>8.68</v>
      </c>
      <c r="I42" s="83">
        <v>32.9</v>
      </c>
      <c r="J42" s="83">
        <v>20.03</v>
      </c>
      <c r="K42" s="83">
        <v>56.1</v>
      </c>
      <c r="L42" s="83">
        <v>591</v>
      </c>
      <c r="M42" s="83">
        <v>48.8</v>
      </c>
      <c r="N42" s="83"/>
      <c r="O42" s="83"/>
      <c r="P42" s="92">
        <v>7.3272727272727272</v>
      </c>
      <c r="Q42" s="92">
        <v>5.91</v>
      </c>
      <c r="R42" s="83"/>
      <c r="S42" s="80" t="s">
        <v>119</v>
      </c>
      <c r="T42" s="80"/>
    </row>
    <row r="43" spans="1:20" x14ac:dyDescent="0.25">
      <c r="A43" s="82">
        <v>39176</v>
      </c>
      <c r="B43" s="82"/>
      <c r="C43" s="83" t="s">
        <v>98</v>
      </c>
      <c r="D43" s="83"/>
      <c r="E43" s="83">
        <v>647</v>
      </c>
      <c r="F43" s="83">
        <v>6.13</v>
      </c>
      <c r="G43" s="83">
        <v>109</v>
      </c>
      <c r="H43" s="83">
        <v>9.5500000000000007</v>
      </c>
      <c r="I43" s="83">
        <v>11.6</v>
      </c>
      <c r="J43" s="83">
        <v>1.84</v>
      </c>
      <c r="K43" s="83">
        <v>544</v>
      </c>
      <c r="L43" s="83">
        <v>169</v>
      </c>
      <c r="M43" s="83">
        <v>17.3</v>
      </c>
      <c r="N43" s="83"/>
      <c r="O43" s="83"/>
      <c r="P43" s="92">
        <v>3.8166666666666669</v>
      </c>
      <c r="Q43" s="92">
        <v>2.71</v>
      </c>
      <c r="R43" s="83"/>
      <c r="S43" s="80"/>
      <c r="T43" s="80"/>
    </row>
    <row r="44" spans="1:20" x14ac:dyDescent="0.25">
      <c r="A44" s="82">
        <v>39176</v>
      </c>
      <c r="B44" s="82"/>
      <c r="C44" s="83" t="s">
        <v>100</v>
      </c>
      <c r="D44" s="83"/>
      <c r="E44" s="83">
        <v>393</v>
      </c>
      <c r="F44" s="83">
        <v>7.82</v>
      </c>
      <c r="G44" s="83">
        <v>93.6</v>
      </c>
      <c r="H44" s="83">
        <v>7.71</v>
      </c>
      <c r="I44" s="83">
        <v>3.3</v>
      </c>
      <c r="J44" s="83">
        <v>2.1</v>
      </c>
      <c r="K44" s="83">
        <v>76.2</v>
      </c>
      <c r="L44" s="83">
        <v>34.6</v>
      </c>
      <c r="M44" s="83">
        <v>22.7</v>
      </c>
      <c r="N44" s="83"/>
      <c r="O44" s="83"/>
      <c r="P44" s="92">
        <v>7.5969230769230762</v>
      </c>
      <c r="Q44" s="92">
        <v>7.82</v>
      </c>
      <c r="R44" s="83"/>
      <c r="S44" s="80"/>
      <c r="T44" s="80"/>
    </row>
    <row r="45" spans="1:20" x14ac:dyDescent="0.25">
      <c r="A45" s="82">
        <v>39176</v>
      </c>
      <c r="B45" s="82"/>
      <c r="C45" s="83" t="s">
        <v>102</v>
      </c>
      <c r="D45" s="83"/>
      <c r="E45" s="83">
        <v>463</v>
      </c>
      <c r="F45" s="83">
        <v>7.69</v>
      </c>
      <c r="G45" s="83">
        <v>102.8</v>
      </c>
      <c r="H45" s="83">
        <v>6.43</v>
      </c>
      <c r="I45" s="83">
        <v>2.1</v>
      </c>
      <c r="J45" s="83">
        <v>6.87</v>
      </c>
      <c r="K45" s="83">
        <v>60.9</v>
      </c>
      <c r="L45" s="83">
        <v>21.7</v>
      </c>
      <c r="M45" s="83">
        <v>51.6</v>
      </c>
      <c r="N45" s="83"/>
      <c r="O45" s="83"/>
      <c r="P45" s="92">
        <v>8.8523076923076918</v>
      </c>
      <c r="Q45" s="92">
        <v>7.08</v>
      </c>
      <c r="R45" s="83"/>
      <c r="S45" s="80"/>
      <c r="T45" s="80"/>
    </row>
    <row r="46" spans="1:20" x14ac:dyDescent="0.25">
      <c r="A46" s="82">
        <v>39176</v>
      </c>
      <c r="B46" s="82"/>
      <c r="C46" s="83" t="s">
        <v>104</v>
      </c>
      <c r="D46" s="83" t="s">
        <v>105</v>
      </c>
      <c r="E46" s="83" t="s">
        <v>105</v>
      </c>
      <c r="F46" s="83" t="s">
        <v>105</v>
      </c>
      <c r="G46" s="83" t="s">
        <v>105</v>
      </c>
      <c r="H46" s="83" t="s">
        <v>105</v>
      </c>
      <c r="I46" s="83" t="s">
        <v>105</v>
      </c>
      <c r="J46" s="83" t="s">
        <v>105</v>
      </c>
      <c r="K46" s="83"/>
      <c r="L46" s="83"/>
      <c r="M46" s="83" t="s">
        <v>105</v>
      </c>
      <c r="N46" s="83" t="s">
        <v>105</v>
      </c>
      <c r="O46" s="83" t="s">
        <v>105</v>
      </c>
      <c r="P46" s="88" t="s">
        <v>105</v>
      </c>
      <c r="Q46" s="88" t="s">
        <v>105</v>
      </c>
      <c r="R46" s="83"/>
      <c r="S46" s="80" t="s">
        <v>105</v>
      </c>
      <c r="T46" s="80"/>
    </row>
    <row r="47" spans="1:20" x14ac:dyDescent="0.25">
      <c r="A47" s="82">
        <v>39176</v>
      </c>
      <c r="B47" s="82"/>
      <c r="C47" s="83" t="s">
        <v>106</v>
      </c>
      <c r="D47" s="83"/>
      <c r="E47" s="83">
        <v>347</v>
      </c>
      <c r="F47" s="83">
        <v>8.23</v>
      </c>
      <c r="G47" s="83">
        <v>145</v>
      </c>
      <c r="H47" s="83">
        <v>13.7</v>
      </c>
      <c r="I47" s="83">
        <v>17.2</v>
      </c>
      <c r="J47" s="83">
        <v>54.09</v>
      </c>
      <c r="K47" s="83">
        <v>19.100000000000001</v>
      </c>
      <c r="L47" s="83">
        <v>2280</v>
      </c>
      <c r="M47" s="83">
        <v>18.5</v>
      </c>
      <c r="N47" s="83"/>
      <c r="O47" s="83"/>
      <c r="P47" s="92">
        <v>6.3353846153846156</v>
      </c>
      <c r="Q47" s="92">
        <v>5.09</v>
      </c>
      <c r="R47" s="83"/>
      <c r="S47" s="80" t="s">
        <v>120</v>
      </c>
      <c r="T47" s="80"/>
    </row>
    <row r="48" spans="1:20" x14ac:dyDescent="0.25">
      <c r="A48" s="89">
        <v>39176</v>
      </c>
      <c r="B48" s="89"/>
      <c r="C48" s="90" t="s">
        <v>107</v>
      </c>
      <c r="D48" s="90"/>
      <c r="E48" s="90">
        <v>257</v>
      </c>
      <c r="F48" s="90">
        <v>7.72</v>
      </c>
      <c r="G48" s="90">
        <v>18.3</v>
      </c>
      <c r="H48" s="90">
        <v>2.04</v>
      </c>
      <c r="I48" s="90">
        <v>30.9</v>
      </c>
      <c r="J48" s="90">
        <v>13.66</v>
      </c>
      <c r="K48" s="90">
        <v>23.4</v>
      </c>
      <c r="L48" s="90">
        <v>104</v>
      </c>
      <c r="M48" s="90">
        <v>49.1</v>
      </c>
      <c r="N48" s="90"/>
      <c r="O48" s="90"/>
      <c r="P48" s="93">
        <v>7.5230769230769221</v>
      </c>
      <c r="Q48" s="93">
        <v>5.87</v>
      </c>
      <c r="R48" s="90" t="s">
        <v>121</v>
      </c>
      <c r="S48" s="91" t="s">
        <v>122</v>
      </c>
      <c r="T48" s="91"/>
    </row>
    <row r="49" spans="1:20" x14ac:dyDescent="0.25">
      <c r="A49" s="82">
        <v>39212</v>
      </c>
      <c r="B49" s="82"/>
      <c r="C49" s="83" t="s">
        <v>75</v>
      </c>
      <c r="D49" s="83">
        <v>26.58</v>
      </c>
      <c r="E49" s="83">
        <v>364</v>
      </c>
      <c r="F49" s="83">
        <v>6.87</v>
      </c>
      <c r="G49" s="83">
        <v>125</v>
      </c>
      <c r="H49" s="83">
        <v>10.02</v>
      </c>
      <c r="I49" s="83">
        <v>41.6</v>
      </c>
      <c r="J49" s="83"/>
      <c r="K49" s="83">
        <v>15.2</v>
      </c>
      <c r="L49" s="83">
        <v>283</v>
      </c>
      <c r="M49" s="83">
        <v>51.1</v>
      </c>
      <c r="N49" s="83"/>
      <c r="O49" s="83"/>
      <c r="P49" s="92">
        <v>5.9846666666666675</v>
      </c>
      <c r="Q49" s="92">
        <v>4.28</v>
      </c>
      <c r="R49" s="83"/>
      <c r="S49" s="80" t="s">
        <v>119</v>
      </c>
      <c r="T49" s="80"/>
    </row>
    <row r="50" spans="1:20" x14ac:dyDescent="0.25">
      <c r="A50" s="82">
        <v>39212</v>
      </c>
      <c r="B50" s="82"/>
      <c r="C50" s="83" t="s">
        <v>98</v>
      </c>
      <c r="D50" s="83">
        <v>28.6</v>
      </c>
      <c r="E50" s="83">
        <v>489</v>
      </c>
      <c r="F50" s="83">
        <v>6.74</v>
      </c>
      <c r="G50" s="83">
        <v>83.1</v>
      </c>
      <c r="H50" s="83">
        <v>6.45</v>
      </c>
      <c r="I50" s="83">
        <v>39.5</v>
      </c>
      <c r="J50" s="83"/>
      <c r="K50" s="83">
        <v>71.8</v>
      </c>
      <c r="L50" s="83">
        <v>8.86</v>
      </c>
      <c r="M50" s="83">
        <v>18.3</v>
      </c>
      <c r="N50" s="83"/>
      <c r="O50" s="83"/>
      <c r="P50" s="92">
        <v>4.6892307692307691</v>
      </c>
      <c r="Q50" s="92">
        <v>3.36</v>
      </c>
      <c r="R50" s="83"/>
      <c r="S50" s="80" t="s">
        <v>123</v>
      </c>
      <c r="T50" s="80"/>
    </row>
    <row r="51" spans="1:20" x14ac:dyDescent="0.25">
      <c r="A51" s="82">
        <v>39212</v>
      </c>
      <c r="B51" s="82"/>
      <c r="C51" s="83" t="s">
        <v>100</v>
      </c>
      <c r="D51" s="83">
        <v>28.2</v>
      </c>
      <c r="E51" s="83">
        <v>308</v>
      </c>
      <c r="F51" s="83">
        <v>6.52</v>
      </c>
      <c r="G51" s="83">
        <v>132</v>
      </c>
      <c r="H51" s="83">
        <v>10.47</v>
      </c>
      <c r="I51" s="83">
        <v>14.8</v>
      </c>
      <c r="J51" s="83"/>
      <c r="K51" s="83">
        <v>49.6</v>
      </c>
      <c r="L51" s="83">
        <v>20.6</v>
      </c>
      <c r="M51" s="83">
        <v>28.6</v>
      </c>
      <c r="N51" s="83"/>
      <c r="O51" s="83"/>
      <c r="P51" s="92">
        <v>8.5171428571428578</v>
      </c>
      <c r="Q51" s="92">
        <v>5.59</v>
      </c>
      <c r="R51" s="83"/>
      <c r="S51" s="80"/>
      <c r="T51" s="80"/>
    </row>
    <row r="52" spans="1:20" x14ac:dyDescent="0.25">
      <c r="A52" s="82">
        <v>39212</v>
      </c>
      <c r="B52" s="82"/>
      <c r="C52" s="83" t="s">
        <v>102</v>
      </c>
      <c r="D52" s="83">
        <v>26.69</v>
      </c>
      <c r="E52" s="83">
        <v>319</v>
      </c>
      <c r="F52" s="83">
        <v>6.57</v>
      </c>
      <c r="G52" s="83">
        <v>72.7</v>
      </c>
      <c r="H52" s="83">
        <v>5.88</v>
      </c>
      <c r="I52" s="83">
        <v>12.9</v>
      </c>
      <c r="J52" s="83"/>
      <c r="K52" s="83">
        <v>143</v>
      </c>
      <c r="L52" s="83">
        <v>23.1</v>
      </c>
      <c r="M52" s="83">
        <v>59.2</v>
      </c>
      <c r="N52" s="83"/>
      <c r="O52" s="83"/>
      <c r="P52" s="92">
        <v>8.8514285714285723</v>
      </c>
      <c r="Q52" s="92">
        <f>AVERAGE(7.41,8.26)</f>
        <v>7.835</v>
      </c>
      <c r="R52" s="83"/>
      <c r="S52" s="80"/>
      <c r="T52" s="80"/>
    </row>
    <row r="53" spans="1:20" x14ac:dyDescent="0.25">
      <c r="A53" s="82">
        <v>39212</v>
      </c>
      <c r="B53" s="82"/>
      <c r="C53" s="83" t="s">
        <v>104</v>
      </c>
      <c r="D53" s="83" t="s">
        <v>105</v>
      </c>
      <c r="E53" s="83" t="s">
        <v>105</v>
      </c>
      <c r="F53" s="83" t="s">
        <v>105</v>
      </c>
      <c r="G53" s="83" t="s">
        <v>105</v>
      </c>
      <c r="H53" s="83" t="s">
        <v>105</v>
      </c>
      <c r="I53" s="83" t="s">
        <v>105</v>
      </c>
      <c r="J53" s="83" t="s">
        <v>105</v>
      </c>
      <c r="K53" s="83"/>
      <c r="L53" s="83"/>
      <c r="M53" s="83"/>
      <c r="N53" s="83" t="s">
        <v>105</v>
      </c>
      <c r="O53" s="83" t="s">
        <v>105</v>
      </c>
      <c r="P53" s="88" t="s">
        <v>105</v>
      </c>
      <c r="Q53" s="92" t="s">
        <v>105</v>
      </c>
      <c r="R53" s="83"/>
      <c r="S53" s="80" t="s">
        <v>105</v>
      </c>
      <c r="T53" s="80"/>
    </row>
    <row r="54" spans="1:20" x14ac:dyDescent="0.25">
      <c r="A54" s="82">
        <v>39212</v>
      </c>
      <c r="B54" s="82"/>
      <c r="C54" s="83" t="s">
        <v>106</v>
      </c>
      <c r="D54" s="83">
        <v>26.72</v>
      </c>
      <c r="E54" s="83">
        <v>372</v>
      </c>
      <c r="F54" s="83">
        <v>6.55</v>
      </c>
      <c r="G54" s="83">
        <v>157.4</v>
      </c>
      <c r="H54" s="83">
        <v>12.7</v>
      </c>
      <c r="I54" s="83"/>
      <c r="J54" s="83"/>
      <c r="K54" s="83">
        <v>39.4</v>
      </c>
      <c r="L54" s="83">
        <v>5760</v>
      </c>
      <c r="M54" s="83">
        <v>13.4</v>
      </c>
      <c r="N54" s="83"/>
      <c r="O54" s="83"/>
      <c r="P54" s="92">
        <v>5.2880000000000003</v>
      </c>
      <c r="Q54" s="92">
        <v>2.37</v>
      </c>
      <c r="R54" s="83"/>
      <c r="S54" s="80"/>
      <c r="T54" s="80"/>
    </row>
    <row r="55" spans="1:20" x14ac:dyDescent="0.25">
      <c r="A55" s="89">
        <v>39212</v>
      </c>
      <c r="B55" s="89"/>
      <c r="C55" s="90" t="s">
        <v>107</v>
      </c>
      <c r="D55" s="90">
        <v>23.75</v>
      </c>
      <c r="E55" s="90">
        <v>305</v>
      </c>
      <c r="F55" s="90">
        <v>6.9</v>
      </c>
      <c r="G55" s="90">
        <v>37.299999999999997</v>
      </c>
      <c r="H55" s="90">
        <v>2.66</v>
      </c>
      <c r="I55" s="90">
        <v>15.3</v>
      </c>
      <c r="J55" s="90"/>
      <c r="K55" s="90">
        <v>8.6999999999999993</v>
      </c>
      <c r="L55" s="90">
        <v>17.899999999999999</v>
      </c>
      <c r="M55" s="90">
        <v>57.4</v>
      </c>
      <c r="N55" s="90"/>
      <c r="O55" s="90"/>
      <c r="P55" s="93">
        <v>6.966153846153845</v>
      </c>
      <c r="Q55" s="93">
        <v>5.83</v>
      </c>
      <c r="R55" s="83"/>
      <c r="S55" s="80" t="s">
        <v>124</v>
      </c>
      <c r="T55" s="80"/>
    </row>
    <row r="56" spans="1:20" x14ac:dyDescent="0.25">
      <c r="A56" s="82">
        <v>39255</v>
      </c>
      <c r="B56" s="94">
        <v>0.41319444444444442</v>
      </c>
      <c r="C56" s="83" t="s">
        <v>75</v>
      </c>
      <c r="D56" s="83">
        <v>27.18</v>
      </c>
      <c r="E56" s="83">
        <v>408</v>
      </c>
      <c r="F56" s="83">
        <v>7.02</v>
      </c>
      <c r="G56" s="83">
        <v>103.9</v>
      </c>
      <c r="H56" s="83">
        <v>8.26</v>
      </c>
      <c r="I56" s="83">
        <v>21.4</v>
      </c>
      <c r="J56" s="83"/>
      <c r="K56" s="83">
        <v>78.8</v>
      </c>
      <c r="L56" s="83">
        <v>197</v>
      </c>
      <c r="M56" s="83">
        <v>16.100000000000001</v>
      </c>
      <c r="N56" s="83"/>
      <c r="O56" s="83"/>
      <c r="P56" s="92">
        <v>3.8130000000000002</v>
      </c>
      <c r="Q56" s="92">
        <v>4.37</v>
      </c>
      <c r="R56" s="83"/>
      <c r="S56" s="80" t="s">
        <v>125</v>
      </c>
      <c r="T56" s="80"/>
    </row>
    <row r="57" spans="1:20" x14ac:dyDescent="0.25">
      <c r="A57" s="82">
        <v>39255</v>
      </c>
      <c r="B57" s="94">
        <v>0.40277777777777773</v>
      </c>
      <c r="C57" s="83" t="s">
        <v>98</v>
      </c>
      <c r="D57" s="83">
        <v>26.84</v>
      </c>
      <c r="E57" s="83">
        <v>568</v>
      </c>
      <c r="F57" s="83">
        <v>6.34</v>
      </c>
      <c r="G57" s="83">
        <v>131.19999999999999</v>
      </c>
      <c r="H57" s="83">
        <v>10</v>
      </c>
      <c r="I57" s="83">
        <v>14.2</v>
      </c>
      <c r="J57" s="83"/>
      <c r="K57" s="83">
        <v>17.3</v>
      </c>
      <c r="L57" s="83">
        <v>232</v>
      </c>
      <c r="M57" s="83">
        <v>42.7</v>
      </c>
      <c r="N57" s="83"/>
      <c r="O57" s="83"/>
      <c r="P57" s="92">
        <v>3</v>
      </c>
      <c r="Q57" s="92">
        <v>2.7650000000000001</v>
      </c>
      <c r="R57" s="83"/>
      <c r="S57" s="80" t="s">
        <v>126</v>
      </c>
      <c r="T57" s="80"/>
    </row>
    <row r="58" spans="1:20" x14ac:dyDescent="0.25">
      <c r="A58" s="82">
        <v>39255</v>
      </c>
      <c r="B58" s="94">
        <v>0.45</v>
      </c>
      <c r="C58" s="83" t="s">
        <v>100</v>
      </c>
      <c r="D58" s="83">
        <v>27.79</v>
      </c>
      <c r="E58" s="83">
        <v>522</v>
      </c>
      <c r="F58" s="83">
        <v>6.83</v>
      </c>
      <c r="G58" s="83">
        <v>90.4</v>
      </c>
      <c r="H58" s="83">
        <v>6.85</v>
      </c>
      <c r="I58" s="83">
        <v>25.5</v>
      </c>
      <c r="J58" s="83"/>
      <c r="K58" s="83">
        <v>0</v>
      </c>
      <c r="L58" s="83">
        <v>4.41</v>
      </c>
      <c r="M58" s="83">
        <v>23</v>
      </c>
      <c r="N58" s="83"/>
      <c r="O58" s="83"/>
      <c r="P58" s="92">
        <v>3.2</v>
      </c>
      <c r="Q58" s="92">
        <v>5.6304999999999996</v>
      </c>
      <c r="R58" s="83"/>
      <c r="S58" s="80"/>
      <c r="T58" s="80"/>
    </row>
    <row r="59" spans="1:20" x14ac:dyDescent="0.25">
      <c r="A59" s="82">
        <v>39255</v>
      </c>
      <c r="B59" s="94">
        <v>0.42291666666666666</v>
      </c>
      <c r="C59" s="83" t="s">
        <v>102</v>
      </c>
      <c r="D59" s="83">
        <v>27.91</v>
      </c>
      <c r="E59" s="83">
        <v>385</v>
      </c>
      <c r="F59" s="83">
        <v>6.56</v>
      </c>
      <c r="G59" s="83">
        <v>56.2</v>
      </c>
      <c r="H59" s="83">
        <v>4.3499999999999996</v>
      </c>
      <c r="I59" s="83">
        <v>5.3</v>
      </c>
      <c r="J59" s="83"/>
      <c r="K59" s="83">
        <v>67.400000000000006</v>
      </c>
      <c r="L59" s="83">
        <v>6.42</v>
      </c>
      <c r="M59" s="83">
        <v>50.3</v>
      </c>
      <c r="N59" s="83"/>
      <c r="O59" s="83"/>
      <c r="P59" s="92"/>
      <c r="Q59" s="92"/>
      <c r="R59" s="83"/>
      <c r="S59" s="80"/>
      <c r="T59" s="95"/>
    </row>
    <row r="60" spans="1:20" x14ac:dyDescent="0.25">
      <c r="A60" s="82">
        <v>39255</v>
      </c>
      <c r="B60" s="94">
        <v>0.43402777777777773</v>
      </c>
      <c r="C60" s="83" t="s">
        <v>104</v>
      </c>
      <c r="D60" s="83">
        <v>28.19</v>
      </c>
      <c r="E60" s="83">
        <v>189</v>
      </c>
      <c r="F60" s="83">
        <v>6.77</v>
      </c>
      <c r="G60" s="83">
        <v>111.1</v>
      </c>
      <c r="H60" s="83">
        <v>8.6199999999999992</v>
      </c>
      <c r="I60" s="83">
        <v>6.51</v>
      </c>
      <c r="J60" s="83"/>
      <c r="K60" s="83">
        <v>15.9</v>
      </c>
      <c r="L60" s="83">
        <v>4.88</v>
      </c>
      <c r="M60" s="83">
        <v>21</v>
      </c>
      <c r="N60" s="83"/>
      <c r="O60" s="83"/>
      <c r="P60" s="92">
        <v>6.9180000000000001</v>
      </c>
      <c r="Q60" s="92">
        <v>6.7969999999999997</v>
      </c>
      <c r="R60" s="83"/>
      <c r="S60" s="80"/>
      <c r="T60" s="95"/>
    </row>
    <row r="61" spans="1:20" x14ac:dyDescent="0.25">
      <c r="A61" s="82">
        <v>39255</v>
      </c>
      <c r="B61" s="94">
        <v>0.44305555555555554</v>
      </c>
      <c r="C61" s="83" t="s">
        <v>106</v>
      </c>
      <c r="D61" s="83">
        <v>27.34</v>
      </c>
      <c r="E61" s="83">
        <v>378</v>
      </c>
      <c r="F61" s="83">
        <v>6.78</v>
      </c>
      <c r="G61" s="83">
        <v>62.7</v>
      </c>
      <c r="H61" s="83">
        <v>4.88</v>
      </c>
      <c r="I61" s="83">
        <v>7.08</v>
      </c>
      <c r="J61" s="83"/>
      <c r="K61" s="83">
        <v>11.9</v>
      </c>
      <c r="L61" s="83">
        <v>79.3</v>
      </c>
      <c r="M61" s="83">
        <v>21.7</v>
      </c>
      <c r="N61" s="83"/>
      <c r="O61" s="83"/>
      <c r="P61" s="92">
        <v>5.1139999999999999</v>
      </c>
      <c r="Q61" s="92">
        <v>4.8250000000000002</v>
      </c>
      <c r="R61" s="83"/>
      <c r="S61" s="80"/>
      <c r="T61" s="95"/>
    </row>
    <row r="62" spans="1:20" x14ac:dyDescent="0.25">
      <c r="A62" s="89">
        <v>39255</v>
      </c>
      <c r="B62" s="89"/>
      <c r="C62" s="90" t="s">
        <v>107</v>
      </c>
      <c r="D62" s="83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6"/>
      <c r="Q62" s="96"/>
      <c r="R62" s="83"/>
      <c r="S62" s="97" t="s">
        <v>127</v>
      </c>
      <c r="T62" s="95"/>
    </row>
    <row r="63" spans="1:20" x14ac:dyDescent="0.25">
      <c r="A63" s="82">
        <v>39420</v>
      </c>
      <c r="B63" s="94">
        <v>0.16805555555555554</v>
      </c>
      <c r="C63" s="83" t="s">
        <v>75</v>
      </c>
      <c r="D63" s="83">
        <v>14.76</v>
      </c>
      <c r="E63" s="83">
        <v>589</v>
      </c>
      <c r="F63" s="86">
        <v>8.23</v>
      </c>
      <c r="G63" s="83">
        <v>102.9</v>
      </c>
      <c r="H63" s="83">
        <v>10.42</v>
      </c>
      <c r="I63" s="86">
        <v>9.02</v>
      </c>
      <c r="J63" s="83">
        <v>5.62</v>
      </c>
      <c r="K63" s="98">
        <v>14.7</v>
      </c>
      <c r="L63" s="83">
        <v>1075</v>
      </c>
      <c r="M63" s="83">
        <v>6.3150000000000004</v>
      </c>
      <c r="N63" s="83">
        <v>116.5</v>
      </c>
      <c r="O63" s="83">
        <v>19.29</v>
      </c>
      <c r="P63" s="98"/>
      <c r="Q63" s="98">
        <v>2.6244460416666522</v>
      </c>
      <c r="R63" s="83"/>
      <c r="S63" s="83"/>
      <c r="T63" s="95"/>
    </row>
    <row r="64" spans="1:20" x14ac:dyDescent="0.25">
      <c r="A64" s="82">
        <v>39420</v>
      </c>
      <c r="B64" s="94">
        <v>8.3333333333333329E-2</v>
      </c>
      <c r="C64" s="83" t="s">
        <v>98</v>
      </c>
      <c r="D64" s="83">
        <v>14.76</v>
      </c>
      <c r="E64" s="83">
        <v>59</v>
      </c>
      <c r="F64" s="86">
        <v>7.81</v>
      </c>
      <c r="G64" s="83">
        <v>112.8</v>
      </c>
      <c r="H64" s="83">
        <v>11.41</v>
      </c>
      <c r="I64" s="86">
        <v>8.57</v>
      </c>
      <c r="J64" s="83">
        <v>4.3600000000000003</v>
      </c>
      <c r="K64" s="98">
        <v>4.8049999999999997</v>
      </c>
      <c r="L64" s="83">
        <v>1015</v>
      </c>
      <c r="M64" s="83">
        <v>6.5</v>
      </c>
      <c r="N64" s="83">
        <v>328.4</v>
      </c>
      <c r="O64" s="83">
        <v>15.65</v>
      </c>
      <c r="P64" s="98"/>
      <c r="Q64" s="98">
        <v>2.4672826833333197</v>
      </c>
      <c r="R64" s="83"/>
      <c r="S64" s="82"/>
      <c r="T64" s="95"/>
    </row>
    <row r="65" spans="1:20" x14ac:dyDescent="0.25">
      <c r="A65" s="82">
        <v>39420</v>
      </c>
      <c r="B65" s="94">
        <v>0.14027777777777778</v>
      </c>
      <c r="C65" s="83" t="s">
        <v>100</v>
      </c>
      <c r="D65" s="83">
        <v>17.02</v>
      </c>
      <c r="E65" s="83">
        <v>547</v>
      </c>
      <c r="F65" s="86">
        <v>7.28</v>
      </c>
      <c r="G65" s="83">
        <v>111.1</v>
      </c>
      <c r="H65" s="83">
        <v>10.68</v>
      </c>
      <c r="I65" s="86">
        <v>10.1</v>
      </c>
      <c r="J65" s="83">
        <v>18.86</v>
      </c>
      <c r="K65" s="98">
        <v>2.5299999999999998</v>
      </c>
      <c r="L65" s="83">
        <v>453.5</v>
      </c>
      <c r="M65" s="83">
        <v>5.4050000000000002</v>
      </c>
      <c r="N65" s="83">
        <v>444.8</v>
      </c>
      <c r="O65" s="83">
        <v>11.49</v>
      </c>
      <c r="P65" s="98"/>
      <c r="Q65" s="98">
        <v>3.0819795249999831</v>
      </c>
      <c r="R65" s="83"/>
      <c r="S65" s="90"/>
      <c r="T65" s="80"/>
    </row>
    <row r="66" spans="1:20" x14ac:dyDescent="0.25">
      <c r="A66" s="82">
        <v>39420</v>
      </c>
      <c r="B66" s="94">
        <v>9.0277777777777776E-2</v>
      </c>
      <c r="C66" s="83" t="s">
        <v>128</v>
      </c>
      <c r="D66" s="83">
        <v>14.14</v>
      </c>
      <c r="E66" s="83">
        <v>563</v>
      </c>
      <c r="F66" s="86">
        <v>8.24</v>
      </c>
      <c r="G66" s="83">
        <v>123.7</v>
      </c>
      <c r="H66" s="83">
        <v>12.74</v>
      </c>
      <c r="I66" s="86">
        <v>8.31</v>
      </c>
      <c r="J66" s="83">
        <v>3.1</v>
      </c>
      <c r="K66" s="98">
        <v>1.101</v>
      </c>
      <c r="L66" s="83">
        <v>670.5</v>
      </c>
      <c r="M66" s="83">
        <v>6.5750000000000002</v>
      </c>
      <c r="N66" s="83">
        <v>873.5</v>
      </c>
      <c r="O66" s="83">
        <v>17.850000000000001</v>
      </c>
      <c r="P66" s="98"/>
      <c r="Q66" s="98">
        <v>1.9144802916666561</v>
      </c>
      <c r="R66" s="83"/>
      <c r="S66" s="83"/>
      <c r="T66" s="80"/>
    </row>
    <row r="67" spans="1:20" x14ac:dyDescent="0.25">
      <c r="A67" s="82">
        <v>39420</v>
      </c>
      <c r="B67" s="94">
        <v>0.1388888888888889</v>
      </c>
      <c r="C67" s="83" t="s">
        <v>102</v>
      </c>
      <c r="D67" s="83">
        <v>13.33</v>
      </c>
      <c r="E67" s="83">
        <v>565</v>
      </c>
      <c r="F67" s="86">
        <v>8.41</v>
      </c>
      <c r="G67" s="83">
        <v>120.3</v>
      </c>
      <c r="H67" s="83">
        <v>12.57</v>
      </c>
      <c r="I67" s="86">
        <v>8.18</v>
      </c>
      <c r="J67" s="83">
        <v>3.86</v>
      </c>
      <c r="K67" s="98">
        <v>1.3149999999999999</v>
      </c>
      <c r="L67" s="83">
        <v>761.5</v>
      </c>
      <c r="M67" s="83">
        <v>6.45</v>
      </c>
      <c r="N67" s="83">
        <v>655.5</v>
      </c>
      <c r="O67" s="83">
        <v>18.7</v>
      </c>
      <c r="P67" s="98"/>
      <c r="Q67" s="98">
        <v>2.8756646916666506</v>
      </c>
      <c r="R67" s="83"/>
      <c r="S67" s="83"/>
      <c r="T67" s="80"/>
    </row>
    <row r="68" spans="1:20" x14ac:dyDescent="0.25">
      <c r="A68" s="82">
        <v>39420</v>
      </c>
      <c r="B68" s="94">
        <v>0.15972222222222224</v>
      </c>
      <c r="C68" s="83" t="s">
        <v>104</v>
      </c>
      <c r="D68" s="83">
        <v>14.63</v>
      </c>
      <c r="E68" s="83">
        <v>529</v>
      </c>
      <c r="F68" s="86">
        <v>8.3699999999999992</v>
      </c>
      <c r="G68" s="83">
        <v>133.9</v>
      </c>
      <c r="H68" s="83">
        <v>13.73</v>
      </c>
      <c r="I68" s="86">
        <v>9.6300000000000008</v>
      </c>
      <c r="J68" s="83">
        <v>16.760000000000002</v>
      </c>
      <c r="K68" s="98">
        <v>1.1795</v>
      </c>
      <c r="L68" s="83">
        <v>1250</v>
      </c>
      <c r="M68" s="83">
        <v>5.5949999999999998</v>
      </c>
      <c r="N68" s="83">
        <v>646</v>
      </c>
      <c r="O68" s="83">
        <v>22.95</v>
      </c>
      <c r="P68" s="98"/>
      <c r="Q68" s="98">
        <v>3.3350185999999815</v>
      </c>
      <c r="R68" s="83"/>
      <c r="S68" s="83"/>
      <c r="T68" s="80"/>
    </row>
    <row r="69" spans="1:20" x14ac:dyDescent="0.25">
      <c r="A69" s="82">
        <v>39420</v>
      </c>
      <c r="B69" s="94">
        <v>0.14791666666666667</v>
      </c>
      <c r="C69" s="83" t="s">
        <v>106</v>
      </c>
      <c r="D69" s="83">
        <v>16.940000000000001</v>
      </c>
      <c r="E69" s="83">
        <v>563</v>
      </c>
      <c r="F69" s="86">
        <v>8</v>
      </c>
      <c r="G69" s="83">
        <v>117.8</v>
      </c>
      <c r="H69" s="83">
        <v>11.55</v>
      </c>
      <c r="I69" s="86">
        <v>9.06</v>
      </c>
      <c r="J69" s="83">
        <v>19.86</v>
      </c>
      <c r="K69" s="98">
        <v>4.1710000000000003</v>
      </c>
      <c r="L69" s="83">
        <v>2497.5</v>
      </c>
      <c r="M69" s="83">
        <v>5.1550000000000002</v>
      </c>
      <c r="N69" s="83">
        <v>1756</v>
      </c>
      <c r="O69" s="83">
        <v>24.84</v>
      </c>
      <c r="P69" s="98"/>
      <c r="Q69" s="98">
        <v>3.2622015999999814</v>
      </c>
      <c r="R69" s="83"/>
      <c r="S69" s="83"/>
      <c r="T69" s="80"/>
    </row>
    <row r="70" spans="1:20" x14ac:dyDescent="0.25">
      <c r="A70" s="89">
        <v>39420</v>
      </c>
      <c r="B70" s="99">
        <v>0.15347222222222223</v>
      </c>
      <c r="C70" s="90" t="s">
        <v>107</v>
      </c>
      <c r="D70" s="90">
        <v>14.72</v>
      </c>
      <c r="E70" s="90">
        <v>587</v>
      </c>
      <c r="F70" s="100">
        <v>8</v>
      </c>
      <c r="G70" s="90">
        <v>132.30000000000001</v>
      </c>
      <c r="H70" s="90">
        <v>13.58</v>
      </c>
      <c r="I70" s="100">
        <v>8.4</v>
      </c>
      <c r="J70" s="90">
        <v>8.0500000000000007</v>
      </c>
      <c r="K70" s="101">
        <v>5.2149999999999999</v>
      </c>
      <c r="L70" s="90">
        <v>3137.5</v>
      </c>
      <c r="M70" s="90">
        <v>4.29</v>
      </c>
      <c r="N70" s="90">
        <v>1714</v>
      </c>
      <c r="O70" s="90">
        <v>22.45</v>
      </c>
      <c r="P70" s="101"/>
      <c r="Q70" s="101">
        <v>3.698496791666646</v>
      </c>
      <c r="R70" s="83"/>
      <c r="S70" s="83"/>
      <c r="T70" s="80"/>
    </row>
    <row r="71" spans="1:20" x14ac:dyDescent="0.25">
      <c r="A71" s="82">
        <v>39427</v>
      </c>
      <c r="B71" s="94">
        <v>0.3972222222222222</v>
      </c>
      <c r="C71" s="83" t="s">
        <v>75</v>
      </c>
      <c r="D71" s="83">
        <v>14.16</v>
      </c>
      <c r="E71" s="83">
        <v>576</v>
      </c>
      <c r="F71" s="86">
        <v>8.15</v>
      </c>
      <c r="G71" s="83">
        <v>89.7</v>
      </c>
      <c r="H71" s="83">
        <v>9.17</v>
      </c>
      <c r="I71" s="83">
        <v>6.78</v>
      </c>
      <c r="J71" s="83">
        <v>2.6</v>
      </c>
      <c r="K71" s="98">
        <v>21.1</v>
      </c>
      <c r="L71" s="83">
        <v>1267.5</v>
      </c>
      <c r="M71" s="83">
        <v>4.915</v>
      </c>
      <c r="N71" s="83">
        <v>983</v>
      </c>
      <c r="O71" s="83">
        <v>16</v>
      </c>
      <c r="P71" s="98"/>
      <c r="Q71" s="98">
        <v>3.2925</v>
      </c>
      <c r="R71" s="83"/>
      <c r="S71" s="83"/>
      <c r="T71" s="80"/>
    </row>
    <row r="72" spans="1:20" x14ac:dyDescent="0.25">
      <c r="A72" s="82">
        <v>39427</v>
      </c>
      <c r="B72" s="94">
        <v>0.39444444444444443</v>
      </c>
      <c r="C72" s="83" t="s">
        <v>98</v>
      </c>
      <c r="D72" s="83">
        <v>14.62</v>
      </c>
      <c r="E72" s="83">
        <v>591</v>
      </c>
      <c r="F72" s="86">
        <v>7.97</v>
      </c>
      <c r="G72" s="83">
        <v>87.8</v>
      </c>
      <c r="H72" s="83">
        <v>8.8699999999999992</v>
      </c>
      <c r="I72" s="83">
        <v>6.02</v>
      </c>
      <c r="J72" s="83">
        <v>2.68</v>
      </c>
      <c r="K72" s="98">
        <v>20.2</v>
      </c>
      <c r="L72" s="83">
        <v>651</v>
      </c>
      <c r="M72" s="83">
        <v>5.0599999999999996</v>
      </c>
      <c r="N72" s="83">
        <v>953.5</v>
      </c>
      <c r="O72" s="83">
        <v>15.5</v>
      </c>
      <c r="P72" s="98"/>
      <c r="Q72" s="98">
        <v>3.3265000000000002</v>
      </c>
      <c r="R72" s="83"/>
      <c r="S72" s="83"/>
      <c r="T72" s="80"/>
    </row>
    <row r="73" spans="1:20" x14ac:dyDescent="0.25">
      <c r="A73" s="82">
        <v>39427</v>
      </c>
      <c r="B73" s="94">
        <v>0.40486111111111112</v>
      </c>
      <c r="C73" s="83" t="s">
        <v>100</v>
      </c>
      <c r="D73" s="83">
        <v>14.91</v>
      </c>
      <c r="E73" s="83">
        <v>588</v>
      </c>
      <c r="F73" s="86">
        <v>8.1</v>
      </c>
      <c r="G73" s="83">
        <v>90.7</v>
      </c>
      <c r="H73" s="83">
        <v>9.09</v>
      </c>
      <c r="I73" s="83">
        <v>2.6</v>
      </c>
      <c r="J73" s="83">
        <v>6.62</v>
      </c>
      <c r="K73" s="98">
        <v>4.8849999999999998</v>
      </c>
      <c r="L73" s="83">
        <v>1090</v>
      </c>
      <c r="M73" s="83">
        <v>6.03</v>
      </c>
      <c r="N73" s="83">
        <v>836.5</v>
      </c>
      <c r="O73" s="83">
        <v>16.850000000000001</v>
      </c>
      <c r="P73" s="98"/>
      <c r="Q73" s="98">
        <v>3.2839999999999998</v>
      </c>
      <c r="R73" s="83"/>
      <c r="S73" s="80"/>
      <c r="T73" s="80"/>
    </row>
    <row r="74" spans="1:20" x14ac:dyDescent="0.25">
      <c r="A74" s="82">
        <v>39427</v>
      </c>
      <c r="B74" s="94">
        <v>0.43194444444444446</v>
      </c>
      <c r="C74" s="83" t="s">
        <v>128</v>
      </c>
      <c r="D74" s="83">
        <v>12.65</v>
      </c>
      <c r="E74" s="83">
        <v>563</v>
      </c>
      <c r="F74" s="86">
        <v>8.34</v>
      </c>
      <c r="G74" s="83">
        <v>98.9</v>
      </c>
      <c r="H74" s="83">
        <v>10.36</v>
      </c>
      <c r="I74" s="83">
        <v>4.5599999999999996</v>
      </c>
      <c r="J74" s="83">
        <v>3.86</v>
      </c>
      <c r="K74" s="98">
        <v>14.1</v>
      </c>
      <c r="L74" s="83">
        <v>769.5</v>
      </c>
      <c r="M74" s="83">
        <v>5.9850000000000003</v>
      </c>
      <c r="N74" s="83">
        <v>761</v>
      </c>
      <c r="O74" s="83">
        <v>18.75</v>
      </c>
      <c r="P74" s="98"/>
      <c r="Q74" s="98">
        <v>3.7134999999999998</v>
      </c>
      <c r="R74" s="83"/>
      <c r="S74" s="80"/>
      <c r="T74" s="80"/>
    </row>
    <row r="75" spans="1:20" x14ac:dyDescent="0.25">
      <c r="A75" s="82">
        <v>39427</v>
      </c>
      <c r="B75" s="94">
        <v>0.4284722222222222</v>
      </c>
      <c r="C75" s="83" t="s">
        <v>102</v>
      </c>
      <c r="D75" s="83">
        <v>12.39</v>
      </c>
      <c r="E75" s="83">
        <v>565</v>
      </c>
      <c r="F75" s="86">
        <v>8.26</v>
      </c>
      <c r="G75" s="83">
        <v>94.9</v>
      </c>
      <c r="H75" s="83">
        <v>10.09</v>
      </c>
      <c r="I75" s="83">
        <v>4.18</v>
      </c>
      <c r="J75" s="83">
        <v>4.6100000000000003</v>
      </c>
      <c r="K75" s="98">
        <v>16.7</v>
      </c>
      <c r="L75" s="83">
        <v>784.5</v>
      </c>
      <c r="M75" s="83">
        <v>6.1749999999999998</v>
      </c>
      <c r="N75" s="83">
        <v>701.5</v>
      </c>
      <c r="O75" s="83">
        <v>17.75</v>
      </c>
      <c r="P75" s="98"/>
      <c r="Q75" s="98">
        <v>3.6319999999999997</v>
      </c>
      <c r="R75" s="83"/>
      <c r="S75" s="80"/>
      <c r="T75" s="80"/>
    </row>
    <row r="76" spans="1:20" x14ac:dyDescent="0.25">
      <c r="A76" s="82">
        <v>39427</v>
      </c>
      <c r="B76" s="94">
        <v>0.41388888888888892</v>
      </c>
      <c r="C76" s="83" t="s">
        <v>104</v>
      </c>
      <c r="D76" s="83">
        <v>12.96</v>
      </c>
      <c r="E76" s="83">
        <v>558</v>
      </c>
      <c r="F76" s="86">
        <v>8.3000000000000007</v>
      </c>
      <c r="G76" s="83">
        <v>98.7</v>
      </c>
      <c r="H76" s="83">
        <v>10.42</v>
      </c>
      <c r="I76" s="83">
        <v>2.36</v>
      </c>
      <c r="J76" s="83">
        <v>9.39</v>
      </c>
      <c r="K76" s="98">
        <v>11.23</v>
      </c>
      <c r="L76" s="83">
        <v>921</v>
      </c>
      <c r="M76" s="83">
        <v>7.2450000000000001</v>
      </c>
      <c r="N76" s="83">
        <v>870</v>
      </c>
      <c r="O76" s="83">
        <v>42.55</v>
      </c>
      <c r="P76" s="98"/>
      <c r="Q76" s="98">
        <v>4.1289999999999996</v>
      </c>
      <c r="R76" s="83"/>
      <c r="S76" s="80"/>
      <c r="T76" s="80"/>
    </row>
    <row r="77" spans="1:20" x14ac:dyDescent="0.25">
      <c r="A77" s="82">
        <v>39427</v>
      </c>
      <c r="B77" s="94">
        <v>0.42291666666666666</v>
      </c>
      <c r="C77" s="83" t="s">
        <v>106</v>
      </c>
      <c r="D77" s="83">
        <v>14.58</v>
      </c>
      <c r="E77" s="83">
        <v>572</v>
      </c>
      <c r="F77" s="86">
        <v>8.0500000000000007</v>
      </c>
      <c r="G77" s="83">
        <v>92.1</v>
      </c>
      <c r="H77" s="83">
        <v>9.36</v>
      </c>
      <c r="I77" s="83">
        <v>10.199999999999999</v>
      </c>
      <c r="J77" s="83">
        <v>7.71</v>
      </c>
      <c r="K77" s="98">
        <v>18.850000000000001</v>
      </c>
      <c r="L77" s="83">
        <v>2170</v>
      </c>
      <c r="M77" s="83">
        <v>6.835</v>
      </c>
      <c r="N77" s="83">
        <v>1819.5</v>
      </c>
      <c r="O77" s="83">
        <v>30.55</v>
      </c>
      <c r="P77" s="98"/>
      <c r="Q77" s="98">
        <v>4.1085000000000003</v>
      </c>
      <c r="R77" s="83"/>
      <c r="S77" s="80"/>
      <c r="T77" s="80"/>
    </row>
    <row r="78" spans="1:20" x14ac:dyDescent="0.25">
      <c r="A78" s="89">
        <v>39427</v>
      </c>
      <c r="B78" s="99">
        <v>0.4201388888888889</v>
      </c>
      <c r="C78" s="90" t="s">
        <v>107</v>
      </c>
      <c r="D78" s="90">
        <v>13.37</v>
      </c>
      <c r="E78" s="90">
        <v>600</v>
      </c>
      <c r="F78" s="100">
        <v>8.0299999999999994</v>
      </c>
      <c r="G78" s="90">
        <v>91.6</v>
      </c>
      <c r="H78" s="90">
        <v>9.4499999999999993</v>
      </c>
      <c r="I78" s="90">
        <v>4.16</v>
      </c>
      <c r="J78" s="90">
        <v>17.68</v>
      </c>
      <c r="K78" s="101">
        <v>8.1539999999999999</v>
      </c>
      <c r="L78" s="90">
        <v>2512.5</v>
      </c>
      <c r="M78" s="90">
        <v>6.9</v>
      </c>
      <c r="N78" s="90">
        <v>1031.5</v>
      </c>
      <c r="O78" s="90">
        <v>23.75</v>
      </c>
      <c r="P78" s="101"/>
      <c r="Q78" s="101">
        <v>4.1040000000000001</v>
      </c>
      <c r="R78" s="83"/>
      <c r="S78" s="80"/>
      <c r="T78" s="80"/>
    </row>
    <row r="79" spans="1:20" x14ac:dyDescent="0.25">
      <c r="A79" s="82">
        <v>39434</v>
      </c>
      <c r="B79" s="94">
        <v>0.44305555555555554</v>
      </c>
      <c r="C79" s="83" t="s">
        <v>75</v>
      </c>
      <c r="D79" s="86">
        <v>10.39</v>
      </c>
      <c r="E79" s="83">
        <v>591</v>
      </c>
      <c r="F79" s="83">
        <v>8.36</v>
      </c>
      <c r="G79" s="98">
        <v>101.8</v>
      </c>
      <c r="H79" s="83">
        <v>11.49</v>
      </c>
      <c r="I79" s="98">
        <v>17.399999999999999</v>
      </c>
      <c r="J79" s="83">
        <v>2.1800000000000002</v>
      </c>
      <c r="K79" s="98">
        <v>-3.95</v>
      </c>
      <c r="L79" s="83">
        <v>1165.5</v>
      </c>
      <c r="M79" s="83">
        <v>8.81</v>
      </c>
      <c r="N79" s="83">
        <v>1280</v>
      </c>
      <c r="O79" s="83">
        <v>21.8</v>
      </c>
      <c r="P79" s="98"/>
      <c r="Q79" s="102"/>
      <c r="R79" s="83"/>
      <c r="S79" s="80"/>
      <c r="T79" s="80"/>
    </row>
    <row r="80" spans="1:20" x14ac:dyDescent="0.25">
      <c r="A80" s="82">
        <v>39434</v>
      </c>
      <c r="B80" s="94">
        <v>0.48055555555555557</v>
      </c>
      <c r="C80" s="83" t="s">
        <v>98</v>
      </c>
      <c r="D80" s="86">
        <v>11.26</v>
      </c>
      <c r="E80" s="83">
        <v>608</v>
      </c>
      <c r="F80" s="83">
        <v>8.19</v>
      </c>
      <c r="G80" s="98">
        <v>106.3</v>
      </c>
      <c r="H80" s="83">
        <v>11.6</v>
      </c>
      <c r="I80" s="86">
        <v>6.63</v>
      </c>
      <c r="J80" s="83">
        <v>2.1800000000000002</v>
      </c>
      <c r="K80" s="98">
        <v>15.25</v>
      </c>
      <c r="L80" s="83">
        <v>962</v>
      </c>
      <c r="M80" s="83">
        <v>8.8559999999999999</v>
      </c>
      <c r="N80" s="83">
        <v>1250</v>
      </c>
      <c r="O80" s="83">
        <v>14.3</v>
      </c>
      <c r="P80" s="98"/>
      <c r="Q80" s="102"/>
      <c r="R80" s="83"/>
      <c r="S80" s="80"/>
      <c r="T80" s="80"/>
    </row>
    <row r="81" spans="1:20" x14ac:dyDescent="0.25">
      <c r="A81" s="82">
        <v>39434</v>
      </c>
      <c r="B81" s="94">
        <v>0.45208333333333334</v>
      </c>
      <c r="C81" s="83" t="s">
        <v>100</v>
      </c>
      <c r="D81" s="86">
        <v>11.51</v>
      </c>
      <c r="E81" s="83">
        <v>590</v>
      </c>
      <c r="F81" s="83">
        <v>8.4499999999999993</v>
      </c>
      <c r="G81" s="98">
        <v>117.9</v>
      </c>
      <c r="H81" s="83">
        <v>13.05</v>
      </c>
      <c r="I81" s="86">
        <v>5.26</v>
      </c>
      <c r="J81" s="83">
        <v>2.68</v>
      </c>
      <c r="K81" s="98">
        <v>4</v>
      </c>
      <c r="L81" s="83">
        <v>976</v>
      </c>
      <c r="M81" s="83">
        <v>9.3350000000000009</v>
      </c>
      <c r="N81" s="83">
        <v>1137</v>
      </c>
      <c r="O81" s="83">
        <v>16.5</v>
      </c>
      <c r="P81" s="98"/>
      <c r="Q81" s="102"/>
      <c r="R81" s="83"/>
      <c r="S81" s="80"/>
      <c r="T81" s="80"/>
    </row>
    <row r="82" spans="1:20" x14ac:dyDescent="0.25">
      <c r="A82" s="82">
        <v>39434</v>
      </c>
      <c r="B82" s="94">
        <v>0.47569444444444442</v>
      </c>
      <c r="C82" s="83" t="s">
        <v>128</v>
      </c>
      <c r="D82" s="86">
        <v>10.52</v>
      </c>
      <c r="E82" s="83">
        <v>584</v>
      </c>
      <c r="F82" s="83">
        <v>8.5500000000000007</v>
      </c>
      <c r="G82" s="98">
        <v>108.4</v>
      </c>
      <c r="H82" s="83">
        <v>12.17</v>
      </c>
      <c r="I82" s="86">
        <v>4.5</v>
      </c>
      <c r="J82" s="83">
        <v>1.84</v>
      </c>
      <c r="K82" s="98">
        <v>10.305</v>
      </c>
      <c r="L82" s="83">
        <v>1045</v>
      </c>
      <c r="M82" s="83">
        <v>8.73</v>
      </c>
      <c r="N82" s="83">
        <v>837</v>
      </c>
      <c r="O82" s="83">
        <v>13.95</v>
      </c>
      <c r="P82" s="98"/>
      <c r="Q82" s="102"/>
      <c r="R82" s="83"/>
      <c r="S82" s="80"/>
      <c r="T82" s="80"/>
    </row>
    <row r="83" spans="1:20" x14ac:dyDescent="0.25">
      <c r="A83" s="82">
        <v>39434</v>
      </c>
      <c r="B83" s="94">
        <v>0.47361111111111115</v>
      </c>
      <c r="C83" s="83" t="s">
        <v>102</v>
      </c>
      <c r="D83" s="86">
        <v>10</v>
      </c>
      <c r="E83" s="83">
        <v>584</v>
      </c>
      <c r="F83" s="83">
        <v>8.49</v>
      </c>
      <c r="G83" s="98">
        <v>109.9</v>
      </c>
      <c r="H83" s="83">
        <v>12.43</v>
      </c>
      <c r="I83" s="86">
        <v>3.69</v>
      </c>
      <c r="J83" s="83">
        <v>2.1800000000000002</v>
      </c>
      <c r="K83" s="98">
        <v>10.58</v>
      </c>
      <c r="L83" s="83">
        <v>966.5</v>
      </c>
      <c r="M83" s="83">
        <v>8.7100000000000009</v>
      </c>
      <c r="N83" s="83">
        <v>1049</v>
      </c>
      <c r="O83" s="83">
        <v>14.65</v>
      </c>
      <c r="P83" s="98"/>
      <c r="Q83" s="102"/>
      <c r="R83" s="83"/>
      <c r="S83" s="80"/>
      <c r="T83" s="80"/>
    </row>
    <row r="84" spans="1:20" x14ac:dyDescent="0.25">
      <c r="A84" s="82">
        <v>39434</v>
      </c>
      <c r="B84" s="94">
        <v>0.45763888888888887</v>
      </c>
      <c r="C84" s="83" t="s">
        <v>104</v>
      </c>
      <c r="D84" s="86">
        <v>11.43</v>
      </c>
      <c r="E84" s="83">
        <v>569</v>
      </c>
      <c r="F84" s="83">
        <v>8.51</v>
      </c>
      <c r="G84" s="98">
        <v>124.8</v>
      </c>
      <c r="H84" s="83">
        <v>13.77</v>
      </c>
      <c r="I84" s="98">
        <v>15.5</v>
      </c>
      <c r="J84" s="83">
        <v>4.78</v>
      </c>
      <c r="K84" s="98">
        <v>4.8600000000000003</v>
      </c>
      <c r="L84" s="83">
        <v>1015</v>
      </c>
      <c r="M84" s="83">
        <v>7.86</v>
      </c>
      <c r="N84" s="83">
        <v>1170</v>
      </c>
      <c r="O84" s="83">
        <v>30.35</v>
      </c>
      <c r="P84" s="98"/>
      <c r="Q84" s="102"/>
      <c r="R84" s="83"/>
      <c r="S84" s="80"/>
      <c r="T84" s="80"/>
    </row>
    <row r="85" spans="1:20" x14ac:dyDescent="0.25">
      <c r="A85" s="82">
        <v>39434</v>
      </c>
      <c r="B85" s="94">
        <v>0.46875</v>
      </c>
      <c r="C85" s="83" t="s">
        <v>106</v>
      </c>
      <c r="D85" s="86">
        <v>12.02</v>
      </c>
      <c r="E85" s="83">
        <v>580</v>
      </c>
      <c r="F85" s="83">
        <v>8.39</v>
      </c>
      <c r="G85" s="98">
        <v>114</v>
      </c>
      <c r="H85" s="83">
        <v>12.26</v>
      </c>
      <c r="I85" s="86">
        <v>7.43</v>
      </c>
      <c r="J85" s="83">
        <v>3.86</v>
      </c>
      <c r="K85" s="98">
        <v>-0.92300000000000004</v>
      </c>
      <c r="L85" s="83">
        <v>1665</v>
      </c>
      <c r="M85" s="83">
        <v>8.01</v>
      </c>
      <c r="N85" s="83">
        <v>1670</v>
      </c>
      <c r="O85" s="83">
        <v>19.7</v>
      </c>
      <c r="P85" s="98"/>
      <c r="Q85" s="102"/>
      <c r="R85" s="83"/>
      <c r="S85" s="80"/>
      <c r="T85" s="80"/>
    </row>
    <row r="86" spans="1:20" x14ac:dyDescent="0.25">
      <c r="A86" s="89">
        <v>39434</v>
      </c>
      <c r="B86" s="99">
        <v>0.46527777777777773</v>
      </c>
      <c r="C86" s="90" t="s">
        <v>107</v>
      </c>
      <c r="D86" s="100">
        <v>9.81</v>
      </c>
      <c r="E86" s="90">
        <v>579</v>
      </c>
      <c r="F86" s="90">
        <v>8.39</v>
      </c>
      <c r="G86" s="101">
        <v>110.8</v>
      </c>
      <c r="H86" s="90">
        <v>12.6</v>
      </c>
      <c r="I86" s="100">
        <v>3.86</v>
      </c>
      <c r="J86" s="90">
        <v>2.77</v>
      </c>
      <c r="K86" s="101">
        <v>2.0099999999999998</v>
      </c>
      <c r="L86" s="90">
        <v>1730</v>
      </c>
      <c r="M86" s="90">
        <v>7.46</v>
      </c>
      <c r="N86" s="90">
        <v>1820</v>
      </c>
      <c r="O86" s="90">
        <v>17.3</v>
      </c>
      <c r="P86" s="101"/>
      <c r="Q86" s="103"/>
      <c r="R86" s="83"/>
      <c r="S86" s="80"/>
      <c r="T86" s="80"/>
    </row>
    <row r="87" spans="1:20" x14ac:dyDescent="0.25">
      <c r="A87" s="82">
        <v>39442</v>
      </c>
      <c r="B87" s="94">
        <v>0.13541666666666666</v>
      </c>
      <c r="C87" s="83" t="s">
        <v>75</v>
      </c>
      <c r="D87" s="83">
        <v>9.94</v>
      </c>
      <c r="E87" s="83">
        <v>585</v>
      </c>
      <c r="F87" s="86">
        <v>7.84</v>
      </c>
      <c r="G87" s="83">
        <v>102</v>
      </c>
      <c r="H87" s="86">
        <v>11.5</v>
      </c>
      <c r="I87" s="83">
        <v>5.92</v>
      </c>
      <c r="J87" s="83">
        <v>2.1800000000000002</v>
      </c>
      <c r="K87" s="98">
        <v>-4.3550000000000004</v>
      </c>
      <c r="L87" s="83">
        <v>994.5</v>
      </c>
      <c r="M87" s="83">
        <v>7.12</v>
      </c>
      <c r="N87" s="83">
        <v>1180</v>
      </c>
      <c r="O87" s="83">
        <v>16.600000000000001</v>
      </c>
      <c r="P87" s="95"/>
      <c r="Q87" s="98">
        <v>1.770666716666657</v>
      </c>
      <c r="R87" s="83"/>
      <c r="S87" s="80" t="s">
        <v>129</v>
      </c>
      <c r="T87" s="80"/>
    </row>
    <row r="88" spans="1:20" x14ac:dyDescent="0.25">
      <c r="A88" s="82">
        <v>39442</v>
      </c>
      <c r="B88" s="94">
        <v>0.12361111111111112</v>
      </c>
      <c r="C88" s="83" t="s">
        <v>98</v>
      </c>
      <c r="D88" s="83">
        <v>11.65</v>
      </c>
      <c r="E88" s="83">
        <v>597</v>
      </c>
      <c r="F88" s="86">
        <v>7.7</v>
      </c>
      <c r="G88" s="83">
        <v>116</v>
      </c>
      <c r="H88" s="86">
        <v>12.87</v>
      </c>
      <c r="I88" s="83">
        <v>3.56</v>
      </c>
      <c r="J88" s="83">
        <v>0.59</v>
      </c>
      <c r="K88" s="98">
        <v>-5.4</v>
      </c>
      <c r="L88" s="83">
        <v>919</v>
      </c>
      <c r="M88" s="83">
        <v>6.89</v>
      </c>
      <c r="N88" s="83">
        <v>1050</v>
      </c>
      <c r="O88" s="83">
        <v>14.3</v>
      </c>
      <c r="P88" s="95"/>
      <c r="Q88" s="98">
        <v>2.3167942166666537</v>
      </c>
      <c r="R88" s="83"/>
      <c r="S88" s="80" t="s">
        <v>130</v>
      </c>
      <c r="T88" s="80"/>
    </row>
    <row r="89" spans="1:20" x14ac:dyDescent="0.25">
      <c r="A89" s="82">
        <v>39442</v>
      </c>
      <c r="B89" s="94">
        <v>0.14722222222222223</v>
      </c>
      <c r="C89" s="83" t="s">
        <v>100</v>
      </c>
      <c r="D89" s="83">
        <v>11.72</v>
      </c>
      <c r="E89" s="83">
        <v>564</v>
      </c>
      <c r="F89" s="86">
        <v>8.08</v>
      </c>
      <c r="G89" s="83">
        <v>127.6</v>
      </c>
      <c r="H89" s="86">
        <v>14.42</v>
      </c>
      <c r="I89" s="83">
        <v>1.94</v>
      </c>
      <c r="J89" s="83">
        <v>5.91</v>
      </c>
      <c r="K89" s="98">
        <v>-3.7850000000000001</v>
      </c>
      <c r="L89" s="83">
        <v>901</v>
      </c>
      <c r="M89" s="83">
        <v>6.72</v>
      </c>
      <c r="N89" s="83">
        <v>811</v>
      </c>
      <c r="O89" s="83">
        <v>12</v>
      </c>
      <c r="P89" s="95"/>
      <c r="Q89" s="98">
        <v>1.9794087833333223</v>
      </c>
      <c r="R89" s="83"/>
      <c r="S89" s="80"/>
      <c r="T89" s="80"/>
    </row>
    <row r="90" spans="1:20" x14ac:dyDescent="0.25">
      <c r="A90" s="82">
        <v>39442</v>
      </c>
      <c r="B90" s="94">
        <v>0.17291666666666669</v>
      </c>
      <c r="C90" s="83" t="s">
        <v>128</v>
      </c>
      <c r="D90" s="83">
        <v>10.31</v>
      </c>
      <c r="E90" s="83">
        <v>556</v>
      </c>
      <c r="F90" s="86">
        <v>8</v>
      </c>
      <c r="G90" s="83">
        <v>110</v>
      </c>
      <c r="H90" s="86">
        <v>12.35</v>
      </c>
      <c r="I90" s="83">
        <v>5.81</v>
      </c>
      <c r="J90" s="83">
        <v>0.36</v>
      </c>
      <c r="K90" s="98">
        <v>7.915</v>
      </c>
      <c r="L90" s="83">
        <v>710.5</v>
      </c>
      <c r="M90" s="83">
        <v>8.6549999999999994</v>
      </c>
      <c r="N90" s="83">
        <v>906</v>
      </c>
      <c r="O90" s="83">
        <v>14.6</v>
      </c>
      <c r="P90" s="95"/>
      <c r="Q90" s="98">
        <v>1.6420233499999908</v>
      </c>
      <c r="R90" s="83"/>
      <c r="S90" s="80"/>
      <c r="T90" s="80"/>
    </row>
    <row r="91" spans="1:20" x14ac:dyDescent="0.25">
      <c r="A91" s="82">
        <v>39442</v>
      </c>
      <c r="B91" s="94">
        <v>0.17152777777777775</v>
      </c>
      <c r="C91" s="83" t="s">
        <v>102</v>
      </c>
      <c r="D91" s="83">
        <v>10.15</v>
      </c>
      <c r="E91" s="83">
        <v>555</v>
      </c>
      <c r="F91" s="86">
        <v>8.01</v>
      </c>
      <c r="G91" s="83">
        <v>108.6</v>
      </c>
      <c r="H91" s="86">
        <v>12.19</v>
      </c>
      <c r="I91" s="83">
        <v>7.51</v>
      </c>
      <c r="J91" s="83">
        <v>1.17</v>
      </c>
      <c r="K91" s="98">
        <v>4.9450000000000003</v>
      </c>
      <c r="L91" s="83">
        <v>809</v>
      </c>
      <c r="M91" s="83">
        <v>6.84</v>
      </c>
      <c r="N91" s="83">
        <v>866</v>
      </c>
      <c r="O91" s="83">
        <v>17.7</v>
      </c>
      <c r="P91" s="95"/>
      <c r="Q91" s="98">
        <v>2.4369422666666529</v>
      </c>
      <c r="R91" s="83"/>
      <c r="S91" s="80"/>
      <c r="T91" s="80"/>
    </row>
    <row r="92" spans="1:20" x14ac:dyDescent="0.25">
      <c r="A92" s="82">
        <v>39442</v>
      </c>
      <c r="B92" s="94">
        <v>0.15555555555555556</v>
      </c>
      <c r="C92" s="83" t="s">
        <v>104</v>
      </c>
      <c r="D92" s="83">
        <v>9.9</v>
      </c>
      <c r="E92" s="83">
        <v>530</v>
      </c>
      <c r="F92" s="86">
        <v>8.01</v>
      </c>
      <c r="G92" s="83">
        <v>108.5</v>
      </c>
      <c r="H92" s="86">
        <v>12.3</v>
      </c>
      <c r="I92" s="83">
        <v>5.34</v>
      </c>
      <c r="J92" s="83">
        <v>1.59</v>
      </c>
      <c r="K92" s="98">
        <v>-1.8919999999999999</v>
      </c>
      <c r="L92" s="83">
        <v>507.5</v>
      </c>
      <c r="M92" s="83">
        <v>6.76</v>
      </c>
      <c r="N92" s="83">
        <v>885</v>
      </c>
      <c r="O92" s="83">
        <v>17.399999999999999</v>
      </c>
      <c r="P92" s="95"/>
      <c r="Q92" s="98">
        <v>2.8981165999999838</v>
      </c>
      <c r="R92" s="83"/>
      <c r="S92" s="80"/>
      <c r="T92" s="80"/>
    </row>
    <row r="93" spans="1:20" x14ac:dyDescent="0.25">
      <c r="A93" s="82">
        <v>39442</v>
      </c>
      <c r="B93" s="94">
        <v>0.17986111111111111</v>
      </c>
      <c r="C93" s="83" t="s">
        <v>106</v>
      </c>
      <c r="D93" s="83">
        <v>11.59</v>
      </c>
      <c r="E93" s="83">
        <v>573</v>
      </c>
      <c r="F93" s="86">
        <v>7.62</v>
      </c>
      <c r="G93" s="83">
        <v>108.1</v>
      </c>
      <c r="H93" s="86">
        <v>11.75</v>
      </c>
      <c r="I93" s="83">
        <v>1.01</v>
      </c>
      <c r="J93" s="83">
        <v>3.2</v>
      </c>
      <c r="K93" s="98">
        <v>-1.405</v>
      </c>
      <c r="L93" s="83">
        <v>1220</v>
      </c>
      <c r="M93" s="83">
        <v>9.1300000000000008</v>
      </c>
      <c r="N93" s="83">
        <v>2000</v>
      </c>
      <c r="O93" s="83">
        <v>19.8</v>
      </c>
      <c r="P93" s="95"/>
      <c r="Q93" s="98">
        <v>1.8980964666666562</v>
      </c>
      <c r="R93" s="83"/>
      <c r="S93" s="80"/>
      <c r="T93" s="80"/>
    </row>
    <row r="94" spans="1:20" x14ac:dyDescent="0.25">
      <c r="A94" s="89">
        <v>39442</v>
      </c>
      <c r="B94" s="99">
        <v>0.18402777777777779</v>
      </c>
      <c r="C94" s="90" t="s">
        <v>107</v>
      </c>
      <c r="D94" s="90">
        <v>9.6300000000000008</v>
      </c>
      <c r="E94" s="90">
        <v>518</v>
      </c>
      <c r="F94" s="100">
        <v>7.72</v>
      </c>
      <c r="G94" s="90">
        <v>115.2</v>
      </c>
      <c r="H94" s="100">
        <v>13.45</v>
      </c>
      <c r="I94" s="90">
        <v>2.3199999999999998</v>
      </c>
      <c r="J94" s="90">
        <v>0.51</v>
      </c>
      <c r="K94" s="101">
        <v>11.89</v>
      </c>
      <c r="L94" s="90">
        <v>1001.5</v>
      </c>
      <c r="M94" s="90">
        <v>8.75</v>
      </c>
      <c r="N94" s="90">
        <v>1770</v>
      </c>
      <c r="O94" s="90">
        <v>10.4</v>
      </c>
      <c r="P94" s="104"/>
      <c r="Q94" s="101">
        <v>1.9854768666666556</v>
      </c>
      <c r="R94" s="83"/>
      <c r="S94" s="80"/>
      <c r="T94" s="80"/>
    </row>
    <row r="95" spans="1:20" x14ac:dyDescent="0.25">
      <c r="A95" s="82">
        <v>39449</v>
      </c>
      <c r="B95" s="94">
        <v>0.15138888888888888</v>
      </c>
      <c r="C95" s="83" t="s">
        <v>75</v>
      </c>
      <c r="D95" s="83">
        <v>8.6300000000000008</v>
      </c>
      <c r="E95" s="83">
        <v>582</v>
      </c>
      <c r="F95" s="83">
        <v>7.82</v>
      </c>
      <c r="G95" s="83">
        <v>110.4</v>
      </c>
      <c r="H95" s="83">
        <v>12.84</v>
      </c>
      <c r="I95" s="83">
        <v>2.85</v>
      </c>
      <c r="J95" s="83">
        <v>2.35</v>
      </c>
      <c r="K95" s="98">
        <v>15.6</v>
      </c>
      <c r="L95" s="83">
        <v>1220</v>
      </c>
      <c r="M95" s="83">
        <v>8.58</v>
      </c>
      <c r="N95" s="83">
        <v>1270</v>
      </c>
      <c r="O95" s="83">
        <v>18.3</v>
      </c>
      <c r="P95" s="95"/>
      <c r="Q95" s="98">
        <v>2.8265132166666511</v>
      </c>
      <c r="R95" s="83"/>
      <c r="S95" s="80" t="s">
        <v>131</v>
      </c>
      <c r="T95" s="80"/>
    </row>
    <row r="96" spans="1:20" x14ac:dyDescent="0.25">
      <c r="A96" s="82">
        <v>39449</v>
      </c>
      <c r="B96" s="94">
        <v>0.16250000000000001</v>
      </c>
      <c r="C96" s="83" t="s">
        <v>132</v>
      </c>
      <c r="D96" s="83">
        <v>9.58</v>
      </c>
      <c r="E96" s="83">
        <v>487</v>
      </c>
      <c r="F96" s="83">
        <v>7.63</v>
      </c>
      <c r="G96" s="83">
        <v>131.1</v>
      </c>
      <c r="H96" s="83">
        <v>15.19</v>
      </c>
      <c r="I96" s="83">
        <v>26.3</v>
      </c>
      <c r="J96" s="83">
        <v>1.84</v>
      </c>
      <c r="K96" s="98">
        <v>21.6</v>
      </c>
      <c r="L96" s="83">
        <v>299</v>
      </c>
      <c r="M96" s="83">
        <v>8.6750000000000007</v>
      </c>
      <c r="N96" s="83">
        <v>447</v>
      </c>
      <c r="O96" s="83">
        <v>39.65</v>
      </c>
      <c r="P96" s="95"/>
      <c r="Q96" s="98">
        <v>3.3696066749999813</v>
      </c>
      <c r="R96" s="83"/>
      <c r="S96" s="80" t="s">
        <v>133</v>
      </c>
      <c r="T96" s="80"/>
    </row>
    <row r="97" spans="1:20" x14ac:dyDescent="0.25">
      <c r="A97" s="82">
        <v>39449</v>
      </c>
      <c r="B97" s="94">
        <v>0.16805555555555554</v>
      </c>
      <c r="C97" s="83" t="s">
        <v>100</v>
      </c>
      <c r="D97" s="83">
        <v>11.44</v>
      </c>
      <c r="E97" s="83">
        <v>594</v>
      </c>
      <c r="F97" s="83">
        <v>7.85</v>
      </c>
      <c r="G97" s="83">
        <v>134</v>
      </c>
      <c r="H97" s="83">
        <v>14.66</v>
      </c>
      <c r="I97" s="83">
        <v>2.76</v>
      </c>
      <c r="J97" s="83">
        <v>0.5</v>
      </c>
      <c r="K97" s="98"/>
      <c r="L97" s="83"/>
      <c r="M97" s="83"/>
      <c r="N97" s="83">
        <v>1180</v>
      </c>
      <c r="O97" s="83">
        <v>11.7</v>
      </c>
      <c r="P97" s="95"/>
      <c r="Q97" s="98">
        <v>4.0085758499999775</v>
      </c>
      <c r="R97" s="83"/>
      <c r="S97" s="80" t="s">
        <v>134</v>
      </c>
      <c r="T97" s="80"/>
    </row>
    <row r="98" spans="1:20" x14ac:dyDescent="0.25">
      <c r="A98" s="82">
        <v>39449</v>
      </c>
      <c r="B98" s="94">
        <v>0.20138888888888887</v>
      </c>
      <c r="C98" s="83" t="s">
        <v>128</v>
      </c>
      <c r="D98" s="83">
        <v>10.45</v>
      </c>
      <c r="E98" s="83">
        <v>598</v>
      </c>
      <c r="F98" s="83">
        <v>7.82</v>
      </c>
      <c r="G98" s="83">
        <v>118.3</v>
      </c>
      <c r="H98" s="83">
        <v>13.68</v>
      </c>
      <c r="I98" s="83">
        <v>2.6</v>
      </c>
      <c r="J98" s="83">
        <v>-1.51</v>
      </c>
      <c r="K98" s="98">
        <v>32.25</v>
      </c>
      <c r="L98" s="83">
        <v>606</v>
      </c>
      <c r="M98" s="83">
        <v>8.6150000000000002</v>
      </c>
      <c r="N98" s="83">
        <v>805</v>
      </c>
      <c r="O98" s="83">
        <v>20.100000000000001</v>
      </c>
      <c r="P98" s="98"/>
      <c r="Q98" s="98">
        <v>3.2039479999999823</v>
      </c>
      <c r="R98" s="83"/>
      <c r="S98" s="80" t="s">
        <v>135</v>
      </c>
      <c r="T98" s="80"/>
    </row>
    <row r="99" spans="1:20" x14ac:dyDescent="0.25">
      <c r="A99" s="82">
        <v>39449</v>
      </c>
      <c r="B99" s="94">
        <v>0.20138888888888887</v>
      </c>
      <c r="C99" s="83" t="s">
        <v>102</v>
      </c>
      <c r="D99" s="83">
        <v>9.35</v>
      </c>
      <c r="E99" s="83">
        <v>576</v>
      </c>
      <c r="F99" s="86">
        <v>8</v>
      </c>
      <c r="G99" s="83">
        <v>125.4</v>
      </c>
      <c r="H99" s="83">
        <v>14.38</v>
      </c>
      <c r="I99" s="83">
        <v>2.89</v>
      </c>
      <c r="J99" s="83">
        <v>-0.5</v>
      </c>
      <c r="K99" s="98">
        <v>60.7</v>
      </c>
      <c r="L99" s="83">
        <v>1265</v>
      </c>
      <c r="M99" s="83">
        <v>10.234999999999999</v>
      </c>
      <c r="N99" s="83">
        <v>2430</v>
      </c>
      <c r="O99" s="83">
        <v>104.5</v>
      </c>
      <c r="P99" s="95"/>
      <c r="Q99" s="98">
        <v>4.5923254666666411</v>
      </c>
      <c r="R99" s="83"/>
      <c r="S99" s="80" t="s">
        <v>136</v>
      </c>
      <c r="T99" s="80"/>
    </row>
    <row r="100" spans="1:20" x14ac:dyDescent="0.25">
      <c r="A100" s="82">
        <v>39449</v>
      </c>
      <c r="B100" s="94">
        <v>0.17708333333333334</v>
      </c>
      <c r="C100" s="83" t="s">
        <v>104</v>
      </c>
      <c r="D100" s="83">
        <v>9.64</v>
      </c>
      <c r="E100" s="83">
        <v>497</v>
      </c>
      <c r="F100" s="83">
        <v>8.0500000000000007</v>
      </c>
      <c r="G100" s="83">
        <v>129.19999999999999</v>
      </c>
      <c r="H100" s="83">
        <v>14.69</v>
      </c>
      <c r="I100" s="83">
        <v>1.56</v>
      </c>
      <c r="J100" s="83">
        <v>0.84</v>
      </c>
      <c r="K100" s="98">
        <v>3.11</v>
      </c>
      <c r="L100" s="83">
        <v>1290</v>
      </c>
      <c r="M100" s="83">
        <v>8.1199999999999992</v>
      </c>
      <c r="N100" s="83">
        <v>1430</v>
      </c>
      <c r="O100" s="83">
        <v>12.8</v>
      </c>
      <c r="P100" s="95"/>
      <c r="Q100" s="98">
        <v>4.5474216499999747</v>
      </c>
      <c r="R100" s="83"/>
      <c r="S100" s="80"/>
      <c r="T100" s="80"/>
    </row>
    <row r="101" spans="1:20" x14ac:dyDescent="0.25">
      <c r="A101" s="82">
        <v>39449</v>
      </c>
      <c r="B101" s="94">
        <v>0.19027777777777777</v>
      </c>
      <c r="C101" s="83" t="s">
        <v>106</v>
      </c>
      <c r="D101" s="83">
        <v>7.95</v>
      </c>
      <c r="E101" s="83">
        <v>504</v>
      </c>
      <c r="F101" s="83">
        <v>8.0299999999999994</v>
      </c>
      <c r="G101" s="83">
        <v>123.5</v>
      </c>
      <c r="H101" s="83">
        <v>14.66</v>
      </c>
      <c r="I101" s="83">
        <v>0.76400000000000001</v>
      </c>
      <c r="J101" s="83">
        <v>4.1900000000000004</v>
      </c>
      <c r="K101" s="117">
        <v>-1.0900000000000001</v>
      </c>
      <c r="L101" s="83">
        <v>1110</v>
      </c>
      <c r="M101" s="83">
        <v>6.16</v>
      </c>
      <c r="N101" s="83">
        <v>1290</v>
      </c>
      <c r="O101" s="83">
        <v>14.2</v>
      </c>
      <c r="P101" s="95"/>
      <c r="Q101" s="98">
        <v>2.9770016833333166</v>
      </c>
      <c r="R101" s="83"/>
      <c r="S101" s="80"/>
      <c r="T101" s="80"/>
    </row>
    <row r="102" spans="1:20" x14ac:dyDescent="0.25">
      <c r="A102" s="89">
        <v>39449</v>
      </c>
      <c r="B102" s="99">
        <v>0.18541666666666667</v>
      </c>
      <c r="C102" s="90" t="s">
        <v>107</v>
      </c>
      <c r="D102" s="90">
        <v>9.56</v>
      </c>
      <c r="E102" s="90">
        <v>558</v>
      </c>
      <c r="F102" s="90">
        <v>7.77</v>
      </c>
      <c r="G102" s="90">
        <v>127.5</v>
      </c>
      <c r="H102" s="90">
        <v>14.57</v>
      </c>
      <c r="I102" s="90">
        <v>2.04</v>
      </c>
      <c r="J102" s="90"/>
      <c r="K102" s="101">
        <v>50.2</v>
      </c>
      <c r="L102" s="90">
        <v>699</v>
      </c>
      <c r="M102" s="90">
        <v>10.199999999999999</v>
      </c>
      <c r="N102" s="90">
        <v>887</v>
      </c>
      <c r="O102" s="90">
        <v>21.6</v>
      </c>
      <c r="P102" s="101"/>
      <c r="Q102" s="101">
        <v>3.1918118333333156</v>
      </c>
      <c r="R102" s="83"/>
      <c r="S102" s="80"/>
      <c r="T102" s="80"/>
    </row>
    <row r="103" spans="1:20" x14ac:dyDescent="0.25">
      <c r="A103" s="82">
        <v>39458</v>
      </c>
      <c r="B103" s="94">
        <v>0.44166666666666665</v>
      </c>
      <c r="C103" s="83" t="s">
        <v>75</v>
      </c>
      <c r="D103" s="83">
        <v>12.7</v>
      </c>
      <c r="E103" s="83">
        <v>534</v>
      </c>
      <c r="F103" s="83">
        <v>7.88</v>
      </c>
      <c r="G103" s="83">
        <v>110.2</v>
      </c>
      <c r="H103" s="83">
        <v>11.68</v>
      </c>
      <c r="I103" s="83">
        <v>5.5</v>
      </c>
      <c r="J103" s="83">
        <v>4.6399999999999997</v>
      </c>
      <c r="K103" s="98"/>
      <c r="L103" s="83"/>
      <c r="M103" s="83"/>
      <c r="N103" s="83">
        <v>1230</v>
      </c>
      <c r="O103" s="83">
        <v>14.05</v>
      </c>
      <c r="P103" s="98">
        <v>2.4249999999999998</v>
      </c>
      <c r="Q103" s="98">
        <f>AVERAGE(2.462,2.614)</f>
        <v>2.5380000000000003</v>
      </c>
      <c r="R103" s="83"/>
      <c r="S103" s="105" t="s">
        <v>137</v>
      </c>
      <c r="T103" s="80"/>
    </row>
    <row r="104" spans="1:20" x14ac:dyDescent="0.25">
      <c r="A104" s="82">
        <v>39458</v>
      </c>
      <c r="B104" s="94">
        <v>0.43472222222222223</v>
      </c>
      <c r="C104" s="83" t="s">
        <v>132</v>
      </c>
      <c r="D104" s="83">
        <v>12.8</v>
      </c>
      <c r="E104" s="83">
        <v>540</v>
      </c>
      <c r="F104" s="83">
        <v>7.84</v>
      </c>
      <c r="G104" s="83">
        <v>111.1</v>
      </c>
      <c r="H104" s="83">
        <v>11.74</v>
      </c>
      <c r="I104" s="83">
        <v>5.2</v>
      </c>
      <c r="J104" s="83">
        <v>3.74</v>
      </c>
      <c r="K104" s="98"/>
      <c r="L104" s="83" t="s">
        <v>138</v>
      </c>
      <c r="M104" s="83"/>
      <c r="N104" s="83">
        <v>1210</v>
      </c>
      <c r="O104" s="83">
        <v>14.6</v>
      </c>
      <c r="P104" s="98">
        <f>AVERAGE(2.469,2.469)</f>
        <v>2.4689999999999999</v>
      </c>
      <c r="Q104" s="98">
        <f>AVERAGE(2.723,2.399)</f>
        <v>2.5609999999999999</v>
      </c>
      <c r="R104" s="83"/>
      <c r="S104" s="80"/>
      <c r="T104" s="80"/>
    </row>
    <row r="105" spans="1:20" x14ac:dyDescent="0.25">
      <c r="A105" s="82">
        <v>39458</v>
      </c>
      <c r="B105" s="94">
        <v>0.44861111111111113</v>
      </c>
      <c r="C105" s="83" t="s">
        <v>100</v>
      </c>
      <c r="D105" s="83">
        <v>10.59</v>
      </c>
      <c r="E105" s="83">
        <v>527</v>
      </c>
      <c r="F105" s="83">
        <v>7.99</v>
      </c>
      <c r="G105" s="83">
        <v>124.3</v>
      </c>
      <c r="H105" s="83">
        <v>14.07</v>
      </c>
      <c r="I105" s="83">
        <v>2.14</v>
      </c>
      <c r="J105" s="83">
        <v>5.67</v>
      </c>
      <c r="K105" s="98"/>
      <c r="L105" s="83"/>
      <c r="M105" s="83"/>
      <c r="N105" s="83">
        <v>1065</v>
      </c>
      <c r="O105" s="83">
        <v>12.4</v>
      </c>
      <c r="P105" s="98">
        <f>AVERAGE(2.541,2.68)</f>
        <v>2.6105</v>
      </c>
      <c r="Q105" s="98">
        <f>AVERAGE(2.711,2.911)</f>
        <v>2.8109999999999999</v>
      </c>
      <c r="R105" s="83"/>
      <c r="S105" s="80"/>
      <c r="T105" s="80"/>
    </row>
    <row r="106" spans="1:20" x14ac:dyDescent="0.25">
      <c r="A106" s="82">
        <v>39458</v>
      </c>
      <c r="B106" s="94">
        <v>0.47083333333333338</v>
      </c>
      <c r="C106" s="83" t="s">
        <v>128</v>
      </c>
      <c r="D106" s="83">
        <v>10.99</v>
      </c>
      <c r="E106" s="83">
        <v>501</v>
      </c>
      <c r="F106" s="83">
        <v>7.97</v>
      </c>
      <c r="G106" s="83">
        <v>123.6</v>
      </c>
      <c r="H106" s="83">
        <v>13.62</v>
      </c>
      <c r="I106" s="83">
        <v>5.36</v>
      </c>
      <c r="J106" s="83">
        <v>1.87</v>
      </c>
      <c r="K106" s="98"/>
      <c r="L106" s="83"/>
      <c r="M106" s="83"/>
      <c r="N106" s="83">
        <v>905</v>
      </c>
      <c r="O106" s="83">
        <v>19.100000000000001</v>
      </c>
      <c r="P106" s="98">
        <f>AVERAGE(2.733,2.79)</f>
        <v>2.7614999999999998</v>
      </c>
      <c r="Q106" s="98">
        <f>AVERAGE(2.793,2.856)</f>
        <v>2.8245</v>
      </c>
      <c r="R106" s="83"/>
      <c r="S106" s="80"/>
      <c r="T106" s="80"/>
    </row>
    <row r="107" spans="1:20" x14ac:dyDescent="0.25">
      <c r="A107" s="82">
        <v>39458</v>
      </c>
      <c r="B107" s="94">
        <v>0.4680555555555555</v>
      </c>
      <c r="C107" s="83" t="s">
        <v>102</v>
      </c>
      <c r="D107" s="83">
        <v>10.9</v>
      </c>
      <c r="E107" s="83">
        <v>502</v>
      </c>
      <c r="F107" s="83">
        <v>8.0449999999999999</v>
      </c>
      <c r="G107" s="83">
        <v>117.6</v>
      </c>
      <c r="H107" s="83">
        <v>12.98</v>
      </c>
      <c r="I107" s="83">
        <v>4.91</v>
      </c>
      <c r="J107" s="83">
        <v>1.81</v>
      </c>
      <c r="K107" s="98"/>
      <c r="L107" s="83"/>
      <c r="M107" s="83"/>
      <c r="N107" s="83">
        <v>905</v>
      </c>
      <c r="O107" s="83">
        <v>14.35</v>
      </c>
      <c r="P107" s="98">
        <f>AVERAGE(2.48,2.757)</f>
        <v>2.6185</v>
      </c>
      <c r="Q107" s="98">
        <f>AVERAGE(2.971,3.21)</f>
        <v>3.0905</v>
      </c>
      <c r="R107" s="83"/>
      <c r="S107" s="80"/>
      <c r="T107" s="80"/>
    </row>
    <row r="108" spans="1:20" x14ac:dyDescent="0.25">
      <c r="A108" s="82">
        <v>39458</v>
      </c>
      <c r="B108" s="94">
        <v>0.45416666666666666</v>
      </c>
      <c r="C108" s="83" t="s">
        <v>104</v>
      </c>
      <c r="D108" s="83">
        <v>10.44</v>
      </c>
      <c r="E108" s="83">
        <v>484</v>
      </c>
      <c r="F108" s="83">
        <v>8.0289999999999999</v>
      </c>
      <c r="G108" s="83">
        <v>116.5</v>
      </c>
      <c r="H108" s="83">
        <v>13.12</v>
      </c>
      <c r="I108" s="83">
        <v>5.21</v>
      </c>
      <c r="J108" s="83">
        <v>5.54</v>
      </c>
      <c r="K108" s="98"/>
      <c r="L108" s="83"/>
      <c r="M108" s="83"/>
      <c r="N108" s="83">
        <v>681.5</v>
      </c>
      <c r="O108" s="83">
        <v>21.3</v>
      </c>
      <c r="P108" s="98">
        <f>AVERAGE(2.976,2.95)</f>
        <v>2.9630000000000001</v>
      </c>
      <c r="Q108" s="98">
        <f>AVERAGE(3.155,2.998)</f>
        <v>3.0765000000000002</v>
      </c>
      <c r="R108" s="83"/>
      <c r="S108" s="80"/>
      <c r="T108" s="80"/>
    </row>
    <row r="109" spans="1:20" x14ac:dyDescent="0.25">
      <c r="A109" s="82">
        <v>39458</v>
      </c>
      <c r="B109" s="94">
        <v>0.46250000000000002</v>
      </c>
      <c r="C109" s="83" t="s">
        <v>106</v>
      </c>
      <c r="D109" s="83">
        <v>11.63</v>
      </c>
      <c r="E109" s="83">
        <v>501</v>
      </c>
      <c r="F109" s="83">
        <v>7.79</v>
      </c>
      <c r="G109" s="98">
        <v>113</v>
      </c>
      <c r="H109" s="83">
        <v>12.29</v>
      </c>
      <c r="I109" s="83">
        <v>10.199999999999999</v>
      </c>
      <c r="J109" s="83">
        <v>3.29</v>
      </c>
      <c r="K109" s="98"/>
      <c r="L109" s="83"/>
      <c r="M109" s="83"/>
      <c r="N109" s="83">
        <v>1380</v>
      </c>
      <c r="O109" s="83">
        <v>20.8</v>
      </c>
      <c r="P109" s="98">
        <f>AVERAGE(2.893,2.893)</f>
        <v>2.8929999999999998</v>
      </c>
      <c r="Q109" s="98">
        <f>AVERAGE(3.325,2.904)</f>
        <v>3.1145</v>
      </c>
      <c r="R109" s="83"/>
      <c r="S109" s="80"/>
      <c r="T109" s="80"/>
    </row>
    <row r="110" spans="1:20" x14ac:dyDescent="0.25">
      <c r="A110" s="89">
        <v>39458</v>
      </c>
      <c r="B110" s="99">
        <v>0.45902777777777781</v>
      </c>
      <c r="C110" s="90" t="s">
        <v>107</v>
      </c>
      <c r="D110" s="90">
        <v>9.48</v>
      </c>
      <c r="E110" s="90">
        <v>496</v>
      </c>
      <c r="F110" s="90">
        <v>7.86</v>
      </c>
      <c r="G110" s="90">
        <v>114.9</v>
      </c>
      <c r="H110" s="90">
        <v>13.12</v>
      </c>
      <c r="I110" s="90">
        <v>5.8</v>
      </c>
      <c r="J110" s="90">
        <v>6</v>
      </c>
      <c r="K110" s="101"/>
      <c r="L110" s="90"/>
      <c r="M110" s="90"/>
      <c r="N110" s="90">
        <v>1285</v>
      </c>
      <c r="O110" s="90">
        <v>20</v>
      </c>
      <c r="P110" s="101">
        <f>AVERAGE(3.389,3.495)</f>
        <v>3.4420000000000002</v>
      </c>
      <c r="Q110" s="101">
        <f>AVERAGE(3.544,3.726)</f>
        <v>3.6349999999999998</v>
      </c>
      <c r="R110" s="83"/>
      <c r="S110" s="81"/>
      <c r="T110" s="80"/>
    </row>
    <row r="111" spans="1:20" x14ac:dyDescent="0.25">
      <c r="A111" s="82">
        <v>39464</v>
      </c>
      <c r="B111" s="94">
        <v>0.70833333333333337</v>
      </c>
      <c r="C111" s="83" t="s">
        <v>98</v>
      </c>
      <c r="D111" s="83"/>
      <c r="E111" s="83"/>
      <c r="F111" s="83"/>
      <c r="G111" s="83"/>
      <c r="H111" s="83"/>
      <c r="I111" s="83"/>
      <c r="J111" s="83"/>
      <c r="K111" s="117">
        <v>-4.93</v>
      </c>
      <c r="L111" s="83">
        <v>1060</v>
      </c>
      <c r="M111" s="83">
        <v>10.5</v>
      </c>
      <c r="N111" s="106">
        <v>1203.33</v>
      </c>
      <c r="O111" s="83">
        <v>11.9</v>
      </c>
      <c r="P111" s="107"/>
      <c r="Q111" s="107"/>
      <c r="R111" s="83"/>
      <c r="S111" s="80" t="s">
        <v>139</v>
      </c>
      <c r="T111" s="80"/>
    </row>
    <row r="112" spans="1:20" x14ac:dyDescent="0.25">
      <c r="A112" s="82">
        <v>39464</v>
      </c>
      <c r="B112" s="94">
        <v>0.71527777777777779</v>
      </c>
      <c r="C112" s="90" t="s">
        <v>140</v>
      </c>
      <c r="D112" s="83"/>
      <c r="E112" s="83"/>
      <c r="F112" s="83"/>
      <c r="G112" s="83"/>
      <c r="H112" s="83"/>
      <c r="I112" s="83"/>
      <c r="J112" s="83"/>
      <c r="K112" s="98">
        <v>2.7</v>
      </c>
      <c r="L112" s="83">
        <v>949</v>
      </c>
      <c r="M112" s="83">
        <v>15.3</v>
      </c>
      <c r="N112" s="106">
        <v>1180</v>
      </c>
      <c r="O112" s="83">
        <v>8.66</v>
      </c>
      <c r="P112" s="107"/>
      <c r="Q112" s="107"/>
      <c r="R112" s="83"/>
      <c r="S112" s="80"/>
      <c r="T112" s="80"/>
    </row>
    <row r="113" spans="1:20" x14ac:dyDescent="0.25">
      <c r="A113" s="82">
        <v>39464</v>
      </c>
      <c r="B113" s="94">
        <v>0.72222222222222221</v>
      </c>
      <c r="C113" s="83" t="s">
        <v>128</v>
      </c>
      <c r="D113" s="83"/>
      <c r="E113" s="83"/>
      <c r="F113" s="83"/>
      <c r="G113" s="83"/>
      <c r="H113" s="83"/>
      <c r="I113" s="83"/>
      <c r="J113" s="83"/>
      <c r="K113" s="98">
        <v>0.53800000000000003</v>
      </c>
      <c r="L113" s="83">
        <v>662</v>
      </c>
      <c r="M113" s="83">
        <v>9.83</v>
      </c>
      <c r="N113" s="106">
        <f>AVERAGE(912,893)</f>
        <v>902.5</v>
      </c>
      <c r="O113" s="83">
        <v>8.42</v>
      </c>
      <c r="P113" s="107"/>
      <c r="Q113" s="107"/>
      <c r="R113" s="83"/>
      <c r="S113" s="80"/>
      <c r="T113" s="80"/>
    </row>
    <row r="114" spans="1:20" x14ac:dyDescent="0.25">
      <c r="A114" s="89">
        <v>39464</v>
      </c>
      <c r="B114" s="99">
        <v>0.72916666666666663</v>
      </c>
      <c r="C114" s="90" t="s">
        <v>141</v>
      </c>
      <c r="D114" s="90"/>
      <c r="E114" s="90"/>
      <c r="F114" s="90"/>
      <c r="G114" s="90"/>
      <c r="H114" s="90"/>
      <c r="I114" s="90"/>
      <c r="J114" s="90"/>
      <c r="K114" s="118">
        <v>-8.3699999999999992</v>
      </c>
      <c r="L114" s="90">
        <v>669</v>
      </c>
      <c r="M114" s="90">
        <v>10.1</v>
      </c>
      <c r="N114" s="108">
        <v>838</v>
      </c>
      <c r="O114" s="90">
        <v>10.08</v>
      </c>
      <c r="P114" s="109"/>
      <c r="Q114" s="109"/>
      <c r="R114" s="83"/>
      <c r="S114" s="80"/>
      <c r="T114" s="80"/>
    </row>
    <row r="115" spans="1:20" x14ac:dyDescent="0.25">
      <c r="A115" s="82">
        <v>39470</v>
      </c>
      <c r="B115" s="94">
        <v>0.54097222222222219</v>
      </c>
      <c r="C115" s="83" t="s">
        <v>75</v>
      </c>
      <c r="D115" s="83">
        <v>7.27</v>
      </c>
      <c r="E115" s="83">
        <v>563</v>
      </c>
      <c r="F115" s="83">
        <v>7.25</v>
      </c>
      <c r="G115" s="83">
        <v>112.3</v>
      </c>
      <c r="H115" s="83">
        <v>13.52</v>
      </c>
      <c r="I115" s="83">
        <v>4.93</v>
      </c>
      <c r="J115" s="83"/>
      <c r="K115" s="110"/>
      <c r="L115" s="106">
        <v>717.5</v>
      </c>
      <c r="M115" s="86">
        <v>4.3150000000000004</v>
      </c>
      <c r="N115" s="83">
        <v>1320</v>
      </c>
      <c r="O115" s="83">
        <v>13.25</v>
      </c>
      <c r="P115" s="98">
        <v>2.4409999999999998</v>
      </c>
      <c r="Q115" s="98">
        <f>AVERAGE(4.003,4.111)</f>
        <v>4.0570000000000004</v>
      </c>
      <c r="R115" s="83"/>
      <c r="S115" s="80"/>
      <c r="T115" s="80"/>
    </row>
    <row r="116" spans="1:20" x14ac:dyDescent="0.25">
      <c r="A116" s="82">
        <v>39470</v>
      </c>
      <c r="B116" s="94">
        <v>0.47013888888888888</v>
      </c>
      <c r="C116" s="83" t="s">
        <v>132</v>
      </c>
      <c r="D116" s="83">
        <v>7.58</v>
      </c>
      <c r="E116" s="83">
        <v>381</v>
      </c>
      <c r="F116" s="83">
        <v>6.91</v>
      </c>
      <c r="G116" s="83">
        <v>113.1</v>
      </c>
      <c r="H116" s="83">
        <v>13.54</v>
      </c>
      <c r="I116" s="83">
        <v>3.7</v>
      </c>
      <c r="J116" s="83"/>
      <c r="K116" s="110"/>
      <c r="L116" s="106">
        <v>666</v>
      </c>
      <c r="M116" s="86">
        <v>4.4000000000000004</v>
      </c>
      <c r="N116" s="83">
        <v>1166.67</v>
      </c>
      <c r="O116" s="83">
        <v>10.47</v>
      </c>
      <c r="P116" s="98">
        <v>3.5009999999999999</v>
      </c>
      <c r="Q116" s="98">
        <v>4.4989999999999997</v>
      </c>
      <c r="R116" s="83"/>
      <c r="S116" s="80"/>
      <c r="T116" s="80"/>
    </row>
    <row r="117" spans="1:20" x14ac:dyDescent="0.25">
      <c r="A117" s="82">
        <v>39470</v>
      </c>
      <c r="B117" s="94">
        <v>0.60486111111111118</v>
      </c>
      <c r="C117" s="83" t="s">
        <v>100</v>
      </c>
      <c r="D117" s="83">
        <v>7.52</v>
      </c>
      <c r="E117" s="83">
        <v>525</v>
      </c>
      <c r="F117" s="83">
        <v>7.18</v>
      </c>
      <c r="G117" s="83">
        <v>123.2</v>
      </c>
      <c r="H117" s="83">
        <v>14.81</v>
      </c>
      <c r="I117" s="83">
        <v>2.85</v>
      </c>
      <c r="J117" s="83"/>
      <c r="K117" s="110"/>
      <c r="L117" s="106">
        <v>757.5</v>
      </c>
      <c r="M117" s="86">
        <v>4.1500000000000004</v>
      </c>
      <c r="N117" s="83">
        <v>1185</v>
      </c>
      <c r="O117" s="83">
        <v>11.65</v>
      </c>
      <c r="P117" s="98">
        <v>2.0089999999999999</v>
      </c>
      <c r="Q117" s="98">
        <v>2.61</v>
      </c>
      <c r="R117" s="83"/>
      <c r="S117" s="80"/>
      <c r="T117" s="80"/>
    </row>
    <row r="118" spans="1:20" x14ac:dyDescent="0.25">
      <c r="A118" s="82">
        <v>39470</v>
      </c>
      <c r="B118" s="83" t="s">
        <v>142</v>
      </c>
      <c r="C118" s="83" t="s">
        <v>128</v>
      </c>
      <c r="D118" s="83"/>
      <c r="E118" s="83"/>
      <c r="F118" s="83"/>
      <c r="G118" s="83"/>
      <c r="H118" s="83"/>
      <c r="I118" s="83"/>
      <c r="J118" s="83"/>
      <c r="K118" s="110"/>
      <c r="L118" s="106"/>
      <c r="M118" s="86"/>
      <c r="N118" s="83">
        <v>8.6999999999999993</v>
      </c>
      <c r="O118" s="83">
        <v>4.1500000000000004</v>
      </c>
      <c r="P118" s="98" t="s">
        <v>142</v>
      </c>
      <c r="Q118" s="98" t="s">
        <v>142</v>
      </c>
      <c r="R118" s="83" t="s">
        <v>143</v>
      </c>
      <c r="S118" s="80" t="s">
        <v>144</v>
      </c>
      <c r="T118" s="80"/>
    </row>
    <row r="119" spans="1:20" x14ac:dyDescent="0.25">
      <c r="A119" s="82">
        <v>39470</v>
      </c>
      <c r="B119" s="94">
        <v>0.62638888888888888</v>
      </c>
      <c r="C119" s="83" t="s">
        <v>102</v>
      </c>
      <c r="D119" s="83">
        <v>5.72</v>
      </c>
      <c r="E119" s="83">
        <v>543</v>
      </c>
      <c r="F119" s="83">
        <v>7.57</v>
      </c>
      <c r="G119" s="83">
        <v>160.4</v>
      </c>
      <c r="H119" s="83">
        <v>20</v>
      </c>
      <c r="I119" s="83">
        <v>3.21</v>
      </c>
      <c r="J119" s="83"/>
      <c r="K119" s="110"/>
      <c r="L119" s="106">
        <v>625</v>
      </c>
      <c r="M119" s="86">
        <v>3.7949999999999999</v>
      </c>
      <c r="N119" s="83">
        <v>1050</v>
      </c>
      <c r="O119" s="83">
        <v>15.75</v>
      </c>
      <c r="P119" s="98">
        <v>2.62</v>
      </c>
      <c r="Q119" s="98">
        <f>AVERAGE(2.632,2.818)</f>
        <v>2.7250000000000001</v>
      </c>
      <c r="R119" s="83"/>
      <c r="S119" s="80"/>
      <c r="T119" s="80"/>
    </row>
    <row r="120" spans="1:20" x14ac:dyDescent="0.25">
      <c r="A120" s="82">
        <v>39470</v>
      </c>
      <c r="B120" s="94">
        <v>0.61111111111111105</v>
      </c>
      <c r="C120" s="83" t="s">
        <v>104</v>
      </c>
      <c r="D120" s="83">
        <v>5.63</v>
      </c>
      <c r="E120" s="83">
        <v>526</v>
      </c>
      <c r="F120" s="83">
        <v>7.47</v>
      </c>
      <c r="G120" s="83">
        <v>123.4</v>
      </c>
      <c r="H120" s="83">
        <v>15.45</v>
      </c>
      <c r="I120" s="83">
        <v>6.55</v>
      </c>
      <c r="J120" s="83"/>
      <c r="K120" s="110"/>
      <c r="L120" s="106">
        <v>363.67</v>
      </c>
      <c r="M120" s="86">
        <v>4.2699999999999996</v>
      </c>
      <c r="N120" s="83">
        <v>865</v>
      </c>
      <c r="O120" s="83">
        <v>15.53</v>
      </c>
      <c r="P120" s="98">
        <v>2.6230000000000002</v>
      </c>
      <c r="Q120" s="98">
        <f>AVERAGE(2.951,2.741)</f>
        <v>2.8460000000000001</v>
      </c>
      <c r="R120" s="83"/>
      <c r="S120" s="80"/>
      <c r="T120" s="80"/>
    </row>
    <row r="121" spans="1:20" x14ac:dyDescent="0.25">
      <c r="A121" s="82">
        <v>39470</v>
      </c>
      <c r="B121" s="94">
        <v>0.62222222222222223</v>
      </c>
      <c r="C121" s="83" t="s">
        <v>106</v>
      </c>
      <c r="D121" s="83">
        <v>6.98</v>
      </c>
      <c r="E121" s="83">
        <v>521</v>
      </c>
      <c r="F121" s="83">
        <v>7.6</v>
      </c>
      <c r="G121" s="83">
        <v>122</v>
      </c>
      <c r="H121" s="83">
        <v>14.75</v>
      </c>
      <c r="I121" s="83">
        <v>4.8499999999999996</v>
      </c>
      <c r="J121" s="83"/>
      <c r="K121" s="110"/>
      <c r="L121" s="106">
        <v>475</v>
      </c>
      <c r="M121" s="86">
        <v>4.3600000000000003</v>
      </c>
      <c r="N121" s="83">
        <v>936.5</v>
      </c>
      <c r="O121" s="83">
        <v>12.15</v>
      </c>
      <c r="P121" s="98">
        <v>2.5649999999999999</v>
      </c>
      <c r="Q121" s="98">
        <v>3.081</v>
      </c>
      <c r="R121" s="83"/>
      <c r="S121" s="80"/>
      <c r="T121" s="80"/>
    </row>
    <row r="122" spans="1:20" x14ac:dyDescent="0.25">
      <c r="A122" s="89">
        <v>39470</v>
      </c>
      <c r="B122" s="99">
        <v>0.61805555555555558</v>
      </c>
      <c r="C122" s="90" t="s">
        <v>107</v>
      </c>
      <c r="D122" s="90">
        <v>5.17</v>
      </c>
      <c r="E122" s="90">
        <v>515</v>
      </c>
      <c r="F122" s="90">
        <v>7.52</v>
      </c>
      <c r="G122" s="90">
        <v>120.2</v>
      </c>
      <c r="H122" s="90">
        <v>15.18</v>
      </c>
      <c r="I122" s="90">
        <v>6.08</v>
      </c>
      <c r="J122" s="90"/>
      <c r="K122" s="111"/>
      <c r="L122" s="108">
        <v>426</v>
      </c>
      <c r="M122" s="100">
        <v>3.02</v>
      </c>
      <c r="N122" s="90">
        <v>875.67</v>
      </c>
      <c r="O122" s="90">
        <v>13.57</v>
      </c>
      <c r="P122" s="101">
        <v>2.6880000000000002</v>
      </c>
      <c r="Q122" s="101">
        <v>3.0430000000000001</v>
      </c>
      <c r="R122" s="83"/>
      <c r="S122" s="80"/>
      <c r="T122" s="80"/>
    </row>
    <row r="123" spans="1:20" x14ac:dyDescent="0.25">
      <c r="A123" s="82">
        <v>39483</v>
      </c>
      <c r="B123" s="94">
        <v>0.58263888888888882</v>
      </c>
      <c r="C123" s="83" t="s">
        <v>75</v>
      </c>
      <c r="D123" s="83">
        <v>17.12</v>
      </c>
      <c r="E123" s="83">
        <v>550</v>
      </c>
      <c r="F123" s="83">
        <v>8.52</v>
      </c>
      <c r="G123" s="83">
        <v>122.31</v>
      </c>
      <c r="H123" s="83">
        <v>11.76</v>
      </c>
      <c r="I123" s="83">
        <v>6.52</v>
      </c>
      <c r="J123" s="83"/>
      <c r="K123" s="110"/>
      <c r="L123" s="83">
        <v>1075</v>
      </c>
      <c r="M123" s="86">
        <v>6.8650000000000002</v>
      </c>
      <c r="N123" s="83">
        <v>1135</v>
      </c>
      <c r="O123" s="83">
        <v>20.149999999999999</v>
      </c>
      <c r="P123" s="98">
        <v>2.496</v>
      </c>
      <c r="Q123" s="98">
        <v>1.901737316666656</v>
      </c>
      <c r="R123" s="83"/>
      <c r="S123" s="80"/>
      <c r="T123" s="80"/>
    </row>
    <row r="124" spans="1:20" x14ac:dyDescent="0.25">
      <c r="A124" s="82">
        <v>39483</v>
      </c>
      <c r="B124" s="94">
        <v>0.52708333333333335</v>
      </c>
      <c r="C124" s="83" t="s">
        <v>98</v>
      </c>
      <c r="D124" s="83">
        <v>16.989999999999998</v>
      </c>
      <c r="E124" s="83">
        <v>559</v>
      </c>
      <c r="F124" s="83">
        <v>6.52</v>
      </c>
      <c r="G124" s="83">
        <v>132.80000000000001</v>
      </c>
      <c r="H124" s="83">
        <v>12.82</v>
      </c>
      <c r="I124" s="83">
        <v>5.4</v>
      </c>
      <c r="J124" s="83"/>
      <c r="K124" s="110"/>
      <c r="L124" s="106">
        <v>972.5</v>
      </c>
      <c r="M124" s="86">
        <v>6.6849999999999996</v>
      </c>
      <c r="N124" s="83">
        <v>1005</v>
      </c>
      <c r="O124" s="83">
        <v>13.8</v>
      </c>
      <c r="P124" s="98">
        <v>2.3745000000000003</v>
      </c>
      <c r="Q124" s="98">
        <v>2.6408298666666519</v>
      </c>
      <c r="R124" s="83"/>
      <c r="S124" s="80"/>
      <c r="T124" s="80"/>
    </row>
    <row r="125" spans="1:20" x14ac:dyDescent="0.25">
      <c r="A125" s="82">
        <v>39483</v>
      </c>
      <c r="B125" s="94">
        <v>0.53333333333333333</v>
      </c>
      <c r="C125" s="83" t="s">
        <v>100</v>
      </c>
      <c r="D125" s="83">
        <v>21.2</v>
      </c>
      <c r="E125" s="83">
        <v>539</v>
      </c>
      <c r="F125" s="83">
        <v>7.05</v>
      </c>
      <c r="G125" s="83">
        <v>142.9</v>
      </c>
      <c r="H125" s="83">
        <v>12.8</v>
      </c>
      <c r="I125" s="83">
        <v>7.36</v>
      </c>
      <c r="J125" s="83"/>
      <c r="K125" s="110"/>
      <c r="L125" s="106">
        <v>763.5</v>
      </c>
      <c r="M125" s="86">
        <v>6.35</v>
      </c>
      <c r="N125" s="83">
        <v>876</v>
      </c>
      <c r="O125" s="83">
        <v>19.350000000000001</v>
      </c>
      <c r="P125" s="98">
        <v>2.64</v>
      </c>
      <c r="Q125" s="98">
        <v>2.6177711499999856</v>
      </c>
      <c r="R125" s="83"/>
      <c r="S125" s="80"/>
      <c r="T125" s="80"/>
    </row>
    <row r="126" spans="1:20" x14ac:dyDescent="0.25">
      <c r="A126" s="82">
        <v>39483</v>
      </c>
      <c r="B126" s="94">
        <v>0.56944444444444442</v>
      </c>
      <c r="C126" s="83" t="s">
        <v>128</v>
      </c>
      <c r="D126" s="83">
        <v>21.19</v>
      </c>
      <c r="E126" s="83">
        <v>506</v>
      </c>
      <c r="F126" s="83">
        <v>8.27</v>
      </c>
      <c r="G126" s="83">
        <v>129</v>
      </c>
      <c r="H126" s="83">
        <v>11.49</v>
      </c>
      <c r="I126" s="83">
        <v>5.49</v>
      </c>
      <c r="J126" s="83"/>
      <c r="K126" s="110"/>
      <c r="L126" s="106">
        <v>596.5</v>
      </c>
      <c r="M126" s="86">
        <v>5.33</v>
      </c>
      <c r="N126" s="83">
        <v>724.5</v>
      </c>
      <c r="O126" s="83">
        <v>16.05</v>
      </c>
      <c r="P126" s="98">
        <v>3.0179999999999998</v>
      </c>
      <c r="Q126" s="98">
        <v>2.0692164166666553</v>
      </c>
      <c r="R126" s="83"/>
      <c r="S126" s="80"/>
      <c r="T126" s="80"/>
    </row>
    <row r="127" spans="1:20" x14ac:dyDescent="0.25">
      <c r="A127" s="82">
        <v>39483</v>
      </c>
      <c r="B127" s="94">
        <v>0.55902777777777779</v>
      </c>
      <c r="C127" s="83" t="s">
        <v>102</v>
      </c>
      <c r="D127" s="83">
        <v>20.85</v>
      </c>
      <c r="E127" s="83">
        <v>510</v>
      </c>
      <c r="F127" s="83">
        <v>8.27</v>
      </c>
      <c r="G127" s="83">
        <v>126.7</v>
      </c>
      <c r="H127" s="83">
        <v>11.31</v>
      </c>
      <c r="I127" s="83">
        <v>5.59</v>
      </c>
      <c r="J127" s="83"/>
      <c r="K127" s="110"/>
      <c r="L127" s="106">
        <v>594.5</v>
      </c>
      <c r="M127" s="86">
        <v>4.9800000000000004</v>
      </c>
      <c r="N127" s="83">
        <v>722</v>
      </c>
      <c r="O127" s="83">
        <v>17.3</v>
      </c>
      <c r="P127" s="98">
        <v>2.8384999999999998</v>
      </c>
      <c r="Q127" s="98">
        <v>3.1056450499999828</v>
      </c>
      <c r="R127" s="83"/>
      <c r="S127" s="80"/>
      <c r="T127" s="80"/>
    </row>
    <row r="128" spans="1:20" x14ac:dyDescent="0.25">
      <c r="A128" s="82">
        <v>39483</v>
      </c>
      <c r="B128" s="94">
        <v>0.54305555555555551</v>
      </c>
      <c r="C128" s="83" t="s">
        <v>104</v>
      </c>
      <c r="D128" s="83">
        <v>22.55</v>
      </c>
      <c r="E128" s="83">
        <v>465</v>
      </c>
      <c r="F128" s="83">
        <v>8.16</v>
      </c>
      <c r="G128" s="83">
        <v>158.80000000000001</v>
      </c>
      <c r="H128" s="83">
        <v>13.7</v>
      </c>
      <c r="I128" s="83">
        <v>7.03</v>
      </c>
      <c r="J128" s="83"/>
      <c r="K128" s="110"/>
      <c r="L128" s="106">
        <v>228.5</v>
      </c>
      <c r="M128" s="86">
        <v>4.1050000000000004</v>
      </c>
      <c r="N128" s="83">
        <v>420.5</v>
      </c>
      <c r="O128" s="83">
        <v>19.45</v>
      </c>
      <c r="P128" s="98">
        <v>3.7454999999999998</v>
      </c>
      <c r="Q128" s="98">
        <v>5.4333618166666371</v>
      </c>
      <c r="R128" s="83"/>
      <c r="S128" s="80"/>
      <c r="T128" s="80"/>
    </row>
    <row r="129" spans="1:20" x14ac:dyDescent="0.25">
      <c r="A129" s="82">
        <v>39483</v>
      </c>
      <c r="B129" s="94">
        <v>0.55347222222222225</v>
      </c>
      <c r="C129" s="83" t="s">
        <v>106</v>
      </c>
      <c r="D129" s="83">
        <v>21.07</v>
      </c>
      <c r="E129" s="83">
        <v>458</v>
      </c>
      <c r="F129" s="83">
        <v>8.15</v>
      </c>
      <c r="G129" s="83">
        <v>126.5</v>
      </c>
      <c r="H129" s="83">
        <v>11.23</v>
      </c>
      <c r="I129" s="83">
        <v>5.33</v>
      </c>
      <c r="J129" s="83"/>
      <c r="K129" s="110"/>
      <c r="L129" s="106">
        <v>463.33</v>
      </c>
      <c r="M129" s="86">
        <v>4.59</v>
      </c>
      <c r="N129" s="83">
        <v>598.66999999999996</v>
      </c>
      <c r="O129" s="83">
        <v>8.93</v>
      </c>
      <c r="P129" s="98">
        <v>2.9624999999999999</v>
      </c>
      <c r="Q129" s="98">
        <v>2.3799022833333203</v>
      </c>
      <c r="R129" s="83"/>
      <c r="S129" s="80"/>
      <c r="T129" s="80"/>
    </row>
    <row r="130" spans="1:20" x14ac:dyDescent="0.25">
      <c r="A130" s="89">
        <v>39483</v>
      </c>
      <c r="B130" s="99">
        <v>0.54861111111111105</v>
      </c>
      <c r="C130" s="90" t="s">
        <v>107</v>
      </c>
      <c r="D130" s="90">
        <v>22.23</v>
      </c>
      <c r="E130" s="90">
        <v>474</v>
      </c>
      <c r="F130" s="90">
        <v>8.07</v>
      </c>
      <c r="G130" s="90">
        <v>138</v>
      </c>
      <c r="H130" s="90">
        <v>12.02</v>
      </c>
      <c r="I130" s="90">
        <v>5.89</v>
      </c>
      <c r="J130" s="90"/>
      <c r="K130" s="111"/>
      <c r="L130" s="90">
        <v>372</v>
      </c>
      <c r="M130" s="100">
        <v>4.8449999999999998</v>
      </c>
      <c r="N130" s="90">
        <v>525.5</v>
      </c>
      <c r="O130" s="90">
        <v>16.95</v>
      </c>
      <c r="P130" s="101">
        <v>3</v>
      </c>
      <c r="Q130" s="101">
        <v>2.3349984666666534</v>
      </c>
      <c r="R130" s="83"/>
      <c r="S130" s="91"/>
      <c r="T130" s="80"/>
    </row>
    <row r="131" spans="1:20" x14ac:dyDescent="0.25">
      <c r="A131" s="82">
        <v>39498</v>
      </c>
      <c r="B131" s="94">
        <v>0.13472222222222222</v>
      </c>
      <c r="C131" s="83" t="s">
        <v>75</v>
      </c>
      <c r="D131" s="83">
        <v>15.84</v>
      </c>
      <c r="E131" s="83">
        <v>540</v>
      </c>
      <c r="F131" s="83">
        <v>7.79</v>
      </c>
      <c r="G131" s="83">
        <v>120.6</v>
      </c>
      <c r="H131" s="83">
        <v>11.92</v>
      </c>
      <c r="I131" s="83">
        <v>11.4</v>
      </c>
      <c r="J131" s="83"/>
      <c r="K131" s="112">
        <v>5.3</v>
      </c>
      <c r="L131" s="106">
        <v>858.5</v>
      </c>
      <c r="M131" s="86">
        <v>2.125</v>
      </c>
      <c r="N131" s="106">
        <v>987.5</v>
      </c>
      <c r="O131" s="83">
        <v>25.85</v>
      </c>
      <c r="P131" s="98">
        <v>2.4024999999999999</v>
      </c>
      <c r="Q131" s="98">
        <v>2.3494999999999999</v>
      </c>
      <c r="R131" s="83"/>
      <c r="S131" s="83"/>
      <c r="T131" s="80"/>
    </row>
    <row r="132" spans="1:20" x14ac:dyDescent="0.25">
      <c r="A132" s="82">
        <v>39498</v>
      </c>
      <c r="B132" s="94">
        <v>0.15347222222222223</v>
      </c>
      <c r="C132" s="83" t="s">
        <v>98</v>
      </c>
      <c r="D132" s="83">
        <v>15.88</v>
      </c>
      <c r="E132" s="83">
        <v>542</v>
      </c>
      <c r="F132" s="83">
        <v>7.73</v>
      </c>
      <c r="G132" s="83">
        <v>147.30000000000001</v>
      </c>
      <c r="H132" s="83">
        <v>14.6</v>
      </c>
      <c r="I132" s="83">
        <v>18.899999999999999</v>
      </c>
      <c r="J132" s="83"/>
      <c r="K132" s="98">
        <v>9.8149999999999995</v>
      </c>
      <c r="L132" s="106">
        <v>766.5</v>
      </c>
      <c r="M132" s="86">
        <v>2.5299999999999998</v>
      </c>
      <c r="N132" s="106">
        <v>1285</v>
      </c>
      <c r="O132" s="83">
        <v>50.2</v>
      </c>
      <c r="P132" s="98">
        <v>3.851</v>
      </c>
      <c r="Q132" s="98">
        <v>3.839</v>
      </c>
      <c r="R132" s="83"/>
      <c r="S132" s="83"/>
      <c r="T132" s="80"/>
    </row>
    <row r="133" spans="1:20" x14ac:dyDescent="0.25">
      <c r="A133" s="82">
        <v>39498</v>
      </c>
      <c r="B133" s="94">
        <v>0.15763888888888888</v>
      </c>
      <c r="C133" s="83" t="s">
        <v>100</v>
      </c>
      <c r="D133" s="83">
        <v>20.36</v>
      </c>
      <c r="E133" s="83">
        <v>483</v>
      </c>
      <c r="F133" s="83">
        <v>8.41</v>
      </c>
      <c r="G133" s="83">
        <v>213.3</v>
      </c>
      <c r="H133" s="83">
        <v>19.149999999999999</v>
      </c>
      <c r="I133" s="83">
        <v>6.47</v>
      </c>
      <c r="J133" s="83"/>
      <c r="K133" s="112">
        <v>5.3</v>
      </c>
      <c r="L133" s="106">
        <v>570</v>
      </c>
      <c r="M133" s="86">
        <v>2.12</v>
      </c>
      <c r="N133" s="106">
        <v>835.5</v>
      </c>
      <c r="O133" s="83">
        <v>90.5</v>
      </c>
      <c r="P133" s="98">
        <v>2.8369999999999997</v>
      </c>
      <c r="Q133" s="98">
        <v>2.8780000000000001</v>
      </c>
      <c r="R133" s="83"/>
      <c r="S133" s="113" t="s">
        <v>145</v>
      </c>
      <c r="T133" s="80"/>
    </row>
    <row r="134" spans="1:20" x14ac:dyDescent="0.25">
      <c r="A134" s="82">
        <v>39498</v>
      </c>
      <c r="B134" s="94">
        <v>0.18263888888888891</v>
      </c>
      <c r="C134" s="83" t="s">
        <v>102</v>
      </c>
      <c r="D134" s="83">
        <v>18.239999999999998</v>
      </c>
      <c r="E134" s="83">
        <v>487</v>
      </c>
      <c r="F134" s="83">
        <v>8.0500000000000007</v>
      </c>
      <c r="G134" s="83">
        <v>149.1</v>
      </c>
      <c r="H134" s="83">
        <v>14.04</v>
      </c>
      <c r="I134" s="83">
        <v>14.3</v>
      </c>
      <c r="J134" s="83"/>
      <c r="K134" s="98">
        <v>6.2350000000000003</v>
      </c>
      <c r="L134" s="106">
        <v>445.5</v>
      </c>
      <c r="M134" s="86">
        <v>2.58</v>
      </c>
      <c r="N134" s="106">
        <v>619</v>
      </c>
      <c r="O134" s="83">
        <v>149.55000000000001</v>
      </c>
      <c r="P134" s="98">
        <v>3.3460000000000001</v>
      </c>
      <c r="Q134" s="98">
        <v>3.1579999999999999</v>
      </c>
      <c r="R134" s="83"/>
      <c r="S134" s="83"/>
      <c r="T134" s="80"/>
    </row>
    <row r="135" spans="1:20" x14ac:dyDescent="0.25">
      <c r="A135" s="82">
        <v>39498</v>
      </c>
      <c r="B135" s="94">
        <v>0.16458333333333333</v>
      </c>
      <c r="C135" s="83" t="s">
        <v>104</v>
      </c>
      <c r="D135" s="83">
        <v>18.23</v>
      </c>
      <c r="E135" s="83">
        <v>463</v>
      </c>
      <c r="F135" s="83">
        <v>7.95</v>
      </c>
      <c r="G135" s="83">
        <v>125.2</v>
      </c>
      <c r="H135" s="83">
        <v>11.78</v>
      </c>
      <c r="I135" s="83">
        <v>11.7</v>
      </c>
      <c r="J135" s="83"/>
      <c r="K135" s="98">
        <v>7.69</v>
      </c>
      <c r="L135" s="106">
        <v>174</v>
      </c>
      <c r="M135" s="86">
        <v>2.375</v>
      </c>
      <c r="N135" s="106">
        <v>460</v>
      </c>
      <c r="O135" s="83"/>
      <c r="P135" s="98">
        <v>2.8919999999999999</v>
      </c>
      <c r="Q135" s="98">
        <v>2.8149999999999999</v>
      </c>
      <c r="R135" s="83"/>
      <c r="S135" s="83"/>
      <c r="T135" s="80"/>
    </row>
    <row r="136" spans="1:20" x14ac:dyDescent="0.25">
      <c r="A136" s="82">
        <v>39498</v>
      </c>
      <c r="B136" s="94">
        <v>0.17569444444444446</v>
      </c>
      <c r="C136" s="83" t="s">
        <v>106</v>
      </c>
      <c r="D136" s="83">
        <v>18.29</v>
      </c>
      <c r="E136" s="83">
        <v>473</v>
      </c>
      <c r="F136" s="83">
        <v>8.02</v>
      </c>
      <c r="G136" s="83">
        <v>146.80000000000001</v>
      </c>
      <c r="H136" s="83">
        <v>13.8</v>
      </c>
      <c r="I136" s="83">
        <v>4.76</v>
      </c>
      <c r="J136" s="83"/>
      <c r="K136" s="112">
        <v>5.3</v>
      </c>
      <c r="L136" s="106">
        <v>232.5</v>
      </c>
      <c r="M136" s="86">
        <v>3.02</v>
      </c>
      <c r="N136" s="106">
        <v>433</v>
      </c>
      <c r="O136" s="83">
        <v>8.9550000000000001</v>
      </c>
      <c r="P136" s="98">
        <v>3.0270000000000001</v>
      </c>
      <c r="Q136" s="98">
        <v>2.9870000000000001</v>
      </c>
      <c r="R136" s="83"/>
      <c r="S136" s="80"/>
      <c r="T136" s="80"/>
    </row>
    <row r="137" spans="1:20" x14ac:dyDescent="0.25">
      <c r="A137" s="82">
        <v>39498</v>
      </c>
      <c r="B137" s="94">
        <v>0.17083333333333331</v>
      </c>
      <c r="C137" s="83" t="s">
        <v>107</v>
      </c>
      <c r="D137" s="83">
        <v>15.76</v>
      </c>
      <c r="E137" s="83">
        <v>505</v>
      </c>
      <c r="F137" s="83">
        <v>8.09</v>
      </c>
      <c r="G137" s="83">
        <v>140.1</v>
      </c>
      <c r="H137" s="83">
        <v>13.86</v>
      </c>
      <c r="I137" s="83">
        <v>3.65</v>
      </c>
      <c r="J137" s="83"/>
      <c r="K137" s="112">
        <v>5.3</v>
      </c>
      <c r="L137" s="106">
        <v>143.5</v>
      </c>
      <c r="M137" s="86">
        <v>2.5550000000000002</v>
      </c>
      <c r="N137" s="106">
        <v>360</v>
      </c>
      <c r="O137" s="83"/>
      <c r="P137" s="98">
        <v>2.9530000000000003</v>
      </c>
      <c r="Q137" s="98">
        <v>2.8395000000000001</v>
      </c>
      <c r="R137" s="83"/>
      <c r="S137" s="83"/>
      <c r="T137" s="80"/>
    </row>
    <row r="138" spans="1:20" x14ac:dyDescent="0.25">
      <c r="A138" s="89">
        <v>39498</v>
      </c>
      <c r="B138" s="99">
        <v>0.18472222222222223</v>
      </c>
      <c r="C138" s="90" t="s">
        <v>128</v>
      </c>
      <c r="D138" s="90">
        <v>16.41</v>
      </c>
      <c r="E138" s="90">
        <v>503</v>
      </c>
      <c r="F138" s="90">
        <v>8.19</v>
      </c>
      <c r="G138" s="90">
        <v>138.5</v>
      </c>
      <c r="H138" s="90">
        <v>13.56</v>
      </c>
      <c r="I138" s="90">
        <v>3.69</v>
      </c>
      <c r="J138" s="90"/>
      <c r="K138" s="114">
        <v>5.3</v>
      </c>
      <c r="L138" s="108">
        <v>421.5</v>
      </c>
      <c r="M138" s="100">
        <v>2.83</v>
      </c>
      <c r="N138" s="108">
        <v>459.5</v>
      </c>
      <c r="O138" s="90"/>
      <c r="P138" s="101">
        <v>3.1340000000000003</v>
      </c>
      <c r="Q138" s="101">
        <v>2.8144999999999998</v>
      </c>
      <c r="R138" s="83"/>
      <c r="S138" s="91"/>
      <c r="T138" s="80"/>
    </row>
    <row r="139" spans="1:20" x14ac:dyDescent="0.25">
      <c r="A139" s="82">
        <v>39534</v>
      </c>
      <c r="B139" s="94">
        <v>5.7638888888888885E-2</v>
      </c>
      <c r="C139" s="83" t="s">
        <v>75</v>
      </c>
      <c r="D139" s="83">
        <v>20.9</v>
      </c>
      <c r="E139" s="83">
        <v>454</v>
      </c>
      <c r="F139" s="83">
        <v>8.36</v>
      </c>
      <c r="G139" s="83">
        <v>134.4</v>
      </c>
      <c r="H139" s="83">
        <v>12.04</v>
      </c>
      <c r="I139" s="83">
        <v>9.94</v>
      </c>
      <c r="J139" s="83"/>
      <c r="K139" s="112">
        <v>4.6500000000000004</v>
      </c>
      <c r="L139" s="83">
        <v>356</v>
      </c>
      <c r="M139" s="86">
        <v>5.59</v>
      </c>
      <c r="N139" s="115"/>
      <c r="O139" s="106">
        <v>41.85</v>
      </c>
      <c r="P139" s="98">
        <v>5.0869999999999997</v>
      </c>
      <c r="Q139" s="98">
        <v>4.8959999999999999</v>
      </c>
      <c r="R139" s="83"/>
      <c r="S139" s="80"/>
      <c r="T139" s="80"/>
    </row>
    <row r="140" spans="1:20" x14ac:dyDescent="0.25">
      <c r="A140" s="82">
        <v>39534</v>
      </c>
      <c r="B140" s="94">
        <v>5.2777777777777778E-2</v>
      </c>
      <c r="C140" s="83" t="s">
        <v>98</v>
      </c>
      <c r="D140" s="83">
        <v>20.32</v>
      </c>
      <c r="E140" s="83">
        <v>462</v>
      </c>
      <c r="F140" s="83">
        <v>8.16</v>
      </c>
      <c r="G140" s="83">
        <v>102.3</v>
      </c>
      <c r="H140" s="83">
        <v>9.52</v>
      </c>
      <c r="I140" s="83">
        <v>14.9</v>
      </c>
      <c r="J140" s="83"/>
      <c r="K140" s="112">
        <v>4.6500000000000004</v>
      </c>
      <c r="L140" s="83">
        <v>372</v>
      </c>
      <c r="M140" s="86">
        <v>5.07</v>
      </c>
      <c r="N140" s="115"/>
      <c r="O140" s="106">
        <v>50.1</v>
      </c>
      <c r="P140" s="98">
        <v>5.0540000000000003</v>
      </c>
      <c r="Q140" s="98">
        <v>4.9660000000000002</v>
      </c>
      <c r="R140" s="83"/>
      <c r="S140" s="82"/>
      <c r="T140" s="80"/>
    </row>
    <row r="141" spans="1:20" x14ac:dyDescent="0.25">
      <c r="A141" s="82">
        <v>39534</v>
      </c>
      <c r="B141" s="94">
        <v>6.458333333333334E-2</v>
      </c>
      <c r="C141" s="83" t="s">
        <v>100</v>
      </c>
      <c r="D141" s="83">
        <v>24.18</v>
      </c>
      <c r="E141" s="83">
        <v>471</v>
      </c>
      <c r="F141" s="83">
        <v>8.15</v>
      </c>
      <c r="G141" s="83">
        <v>128.69999999999999</v>
      </c>
      <c r="H141" s="83">
        <v>10.94</v>
      </c>
      <c r="I141" s="83">
        <v>27.8</v>
      </c>
      <c r="J141" s="83"/>
      <c r="K141" s="98">
        <v>8.2799999999999994</v>
      </c>
      <c r="L141" s="83">
        <v>20</v>
      </c>
      <c r="M141" s="86">
        <v>6.21</v>
      </c>
      <c r="N141" s="115"/>
      <c r="O141" s="106">
        <v>63.35</v>
      </c>
      <c r="P141" s="98">
        <v>5.2229999999999999</v>
      </c>
      <c r="Q141" s="98">
        <v>5.1429999999999998</v>
      </c>
      <c r="R141" s="83"/>
      <c r="S141" s="80"/>
      <c r="T141" s="80"/>
    </row>
    <row r="142" spans="1:20" x14ac:dyDescent="0.25">
      <c r="A142" s="82">
        <v>39534</v>
      </c>
      <c r="B142" s="94">
        <v>8.5416666666666655E-2</v>
      </c>
      <c r="C142" s="83" t="s">
        <v>102</v>
      </c>
      <c r="D142" s="83">
        <v>21.36</v>
      </c>
      <c r="E142" s="83">
        <v>447</v>
      </c>
      <c r="F142" s="83">
        <v>8.06</v>
      </c>
      <c r="G142" s="83">
        <v>142.69999999999999</v>
      </c>
      <c r="H142" s="83">
        <v>12.62</v>
      </c>
      <c r="I142" s="83">
        <v>15.1</v>
      </c>
      <c r="J142" s="83"/>
      <c r="K142" s="98">
        <v>7.63</v>
      </c>
      <c r="L142" s="83">
        <v>76.2</v>
      </c>
      <c r="M142" s="86">
        <v>4.3600000000000003</v>
      </c>
      <c r="N142" s="115"/>
      <c r="O142" s="106">
        <v>40.049999999999997</v>
      </c>
      <c r="P142" s="98">
        <v>5.2335000000000003</v>
      </c>
      <c r="Q142" s="98">
        <v>5.3254999999999999</v>
      </c>
      <c r="R142" s="83"/>
      <c r="S142" s="113" t="s">
        <v>145</v>
      </c>
      <c r="T142" s="80"/>
    </row>
    <row r="143" spans="1:20" x14ac:dyDescent="0.25">
      <c r="A143" s="82">
        <v>39534</v>
      </c>
      <c r="B143" s="94">
        <v>7.0833333333333331E-2</v>
      </c>
      <c r="C143" s="83" t="s">
        <v>104</v>
      </c>
      <c r="D143" s="83">
        <v>22.28</v>
      </c>
      <c r="E143" s="83">
        <v>431</v>
      </c>
      <c r="F143" s="83">
        <v>8.16</v>
      </c>
      <c r="G143" s="83">
        <v>125.8</v>
      </c>
      <c r="H143" s="83">
        <v>10.98</v>
      </c>
      <c r="I143" s="83">
        <v>49.9</v>
      </c>
      <c r="J143" s="83"/>
      <c r="K143" s="112">
        <v>4.6500000000000004</v>
      </c>
      <c r="L143" s="83">
        <v>11.4</v>
      </c>
      <c r="M143" s="86">
        <v>3.2749999999999999</v>
      </c>
      <c r="N143" s="115"/>
      <c r="O143" s="106">
        <v>40.049999999999997</v>
      </c>
      <c r="P143" s="98">
        <v>5.0054999999999996</v>
      </c>
      <c r="Q143" s="98">
        <v>5.101</v>
      </c>
      <c r="R143" s="83"/>
      <c r="S143" s="80"/>
      <c r="T143" s="80"/>
    </row>
    <row r="144" spans="1:20" x14ac:dyDescent="0.25">
      <c r="A144" s="82">
        <v>39534</v>
      </c>
      <c r="B144" s="94">
        <v>7.6388888888888895E-2</v>
      </c>
      <c r="C144" s="83" t="s">
        <v>106</v>
      </c>
      <c r="D144" s="83">
        <v>21.53</v>
      </c>
      <c r="E144" s="83">
        <v>444</v>
      </c>
      <c r="F144" s="83"/>
      <c r="G144" s="83">
        <v>122.1</v>
      </c>
      <c r="H144" s="83">
        <v>10.61</v>
      </c>
      <c r="I144" s="83">
        <v>21.5</v>
      </c>
      <c r="J144" s="83"/>
      <c r="K144" s="98">
        <v>8.74</v>
      </c>
      <c r="L144" s="83">
        <v>81.900000000000006</v>
      </c>
      <c r="M144" s="86">
        <v>3.74</v>
      </c>
      <c r="N144" s="115"/>
      <c r="O144" s="106">
        <v>74.8</v>
      </c>
      <c r="P144" s="98">
        <v>3.6174999999999997</v>
      </c>
      <c r="Q144" s="98">
        <v>3.4954999999999998</v>
      </c>
      <c r="R144" s="83"/>
      <c r="S144" s="80"/>
      <c r="T144" s="80"/>
    </row>
    <row r="145" spans="1:20" x14ac:dyDescent="0.25">
      <c r="A145" s="82">
        <v>39534</v>
      </c>
      <c r="B145" s="94">
        <v>8.819444444444445E-2</v>
      </c>
      <c r="C145" s="83" t="s">
        <v>107</v>
      </c>
      <c r="D145" s="83">
        <v>22.84</v>
      </c>
      <c r="E145" s="83">
        <v>432</v>
      </c>
      <c r="F145" s="83">
        <v>8.24</v>
      </c>
      <c r="G145" s="83">
        <v>132.5</v>
      </c>
      <c r="H145" s="83">
        <v>11.51</v>
      </c>
      <c r="I145" s="83">
        <v>8.48</v>
      </c>
      <c r="J145" s="83"/>
      <c r="K145" s="98">
        <v>4.79</v>
      </c>
      <c r="L145" s="83">
        <v>219</v>
      </c>
      <c r="M145" s="86">
        <v>3.68</v>
      </c>
      <c r="N145" s="115"/>
      <c r="O145" s="106">
        <v>35.9</v>
      </c>
      <c r="P145" s="98">
        <v>3.0179999999999998</v>
      </c>
      <c r="Q145" s="98">
        <v>3.2949999999999999</v>
      </c>
      <c r="R145" s="83"/>
      <c r="S145" s="80"/>
      <c r="T145" s="80"/>
    </row>
    <row r="146" spans="1:20" x14ac:dyDescent="0.25">
      <c r="A146" s="89">
        <v>39534</v>
      </c>
      <c r="B146" s="99">
        <v>8.0555555555555561E-2</v>
      </c>
      <c r="C146" s="90" t="s">
        <v>128</v>
      </c>
      <c r="D146" s="90">
        <v>21.53</v>
      </c>
      <c r="E146" s="90">
        <v>445</v>
      </c>
      <c r="F146" s="90">
        <v>8.17</v>
      </c>
      <c r="G146" s="90">
        <v>152.30000000000001</v>
      </c>
      <c r="H146" s="90">
        <v>13.21</v>
      </c>
      <c r="I146" s="90">
        <v>15.1</v>
      </c>
      <c r="J146" s="90"/>
      <c r="K146" s="114">
        <v>4.6500000000000004</v>
      </c>
      <c r="L146" s="90">
        <v>66.2</v>
      </c>
      <c r="M146" s="100">
        <v>4.8499999999999996</v>
      </c>
      <c r="N146" s="116"/>
      <c r="O146" s="108">
        <v>24.1</v>
      </c>
      <c r="P146" s="101">
        <v>5.3574999999999999</v>
      </c>
      <c r="Q146" s="101">
        <v>5.2479999999999993</v>
      </c>
      <c r="R146" s="83"/>
      <c r="S146" s="91"/>
      <c r="T146" s="80"/>
    </row>
    <row r="147" spans="1:20" x14ac:dyDescent="0.25">
      <c r="A147" s="82">
        <v>39553</v>
      </c>
      <c r="B147" s="94">
        <v>9.0277777777777776E-2</v>
      </c>
      <c r="C147" s="83" t="s">
        <v>75</v>
      </c>
      <c r="D147" s="83">
        <v>21.99</v>
      </c>
      <c r="E147" s="83">
        <v>458</v>
      </c>
      <c r="F147" s="83">
        <v>7.99</v>
      </c>
      <c r="G147" s="98">
        <v>104.35280641466208</v>
      </c>
      <c r="H147" s="83">
        <v>9.11</v>
      </c>
      <c r="I147" s="83">
        <v>17.3</v>
      </c>
      <c r="J147" s="83"/>
      <c r="K147" s="98">
        <v>35.75</v>
      </c>
      <c r="L147" s="98">
        <v>101</v>
      </c>
      <c r="M147" s="86">
        <v>4.76</v>
      </c>
      <c r="N147" s="115"/>
      <c r="O147" s="106">
        <v>34.133333333333333</v>
      </c>
      <c r="P147" s="98">
        <v>3.8149999999999999</v>
      </c>
      <c r="Q147" s="98">
        <v>4.2030000000000003</v>
      </c>
      <c r="R147" s="98"/>
      <c r="S147" s="98"/>
      <c r="T147" s="80"/>
    </row>
    <row r="148" spans="1:20" x14ac:dyDescent="0.25">
      <c r="A148" s="82">
        <v>39553</v>
      </c>
      <c r="B148" s="94">
        <v>0.1076388888888889</v>
      </c>
      <c r="C148" s="83" t="s">
        <v>98</v>
      </c>
      <c r="D148" s="83">
        <v>21.73</v>
      </c>
      <c r="E148" s="83">
        <v>453</v>
      </c>
      <c r="F148" s="83">
        <v>7.97</v>
      </c>
      <c r="G148" s="98">
        <v>98.247663551401857</v>
      </c>
      <c r="H148" s="83">
        <v>8.41</v>
      </c>
      <c r="I148" s="83">
        <v>5.56</v>
      </c>
      <c r="J148" s="83"/>
      <c r="K148" s="98">
        <v>162</v>
      </c>
      <c r="L148" s="98">
        <v>107</v>
      </c>
      <c r="M148" s="86">
        <v>4.0750000000000002</v>
      </c>
      <c r="N148" s="115"/>
      <c r="O148" s="106">
        <v>42.05</v>
      </c>
      <c r="P148" s="98">
        <v>3.75</v>
      </c>
      <c r="Q148" s="98">
        <v>4.3280000000000003</v>
      </c>
      <c r="R148" s="98"/>
      <c r="S148" s="98"/>
      <c r="T148" s="80"/>
    </row>
    <row r="149" spans="1:20" x14ac:dyDescent="0.25">
      <c r="A149" s="82">
        <v>39553</v>
      </c>
      <c r="B149" s="94">
        <v>9.5138888888888884E-2</v>
      </c>
      <c r="C149" s="83" t="s">
        <v>100</v>
      </c>
      <c r="D149" s="83">
        <v>25.45</v>
      </c>
      <c r="E149" s="83">
        <v>449</v>
      </c>
      <c r="F149" s="83">
        <v>8.15</v>
      </c>
      <c r="G149" s="98">
        <v>125.11904761904762</v>
      </c>
      <c r="H149" s="83">
        <v>10.51</v>
      </c>
      <c r="I149" s="83">
        <v>11.6</v>
      </c>
      <c r="J149" s="83"/>
      <c r="K149" s="98">
        <v>3.14</v>
      </c>
      <c r="L149" s="98">
        <v>4.43</v>
      </c>
      <c r="M149" s="86">
        <v>4.75</v>
      </c>
      <c r="N149" s="115"/>
      <c r="O149" s="106">
        <v>41.15</v>
      </c>
      <c r="P149" s="98">
        <v>4.8289999999999997</v>
      </c>
      <c r="Q149" s="98">
        <v>4.8979999999999997</v>
      </c>
      <c r="R149" s="98"/>
      <c r="S149" s="98"/>
      <c r="T149" s="80"/>
    </row>
    <row r="150" spans="1:20" x14ac:dyDescent="0.25">
      <c r="A150" s="82">
        <v>39553</v>
      </c>
      <c r="B150" s="94">
        <v>7.9861111111111105E-2</v>
      </c>
      <c r="C150" s="83" t="s">
        <v>102</v>
      </c>
      <c r="D150" s="83">
        <v>21.29</v>
      </c>
      <c r="E150" s="83">
        <v>396</v>
      </c>
      <c r="F150" s="83">
        <v>8.2100000000000009</v>
      </c>
      <c r="G150" s="98">
        <v>69.158878504672899</v>
      </c>
      <c r="H150" s="83">
        <v>5.92</v>
      </c>
      <c r="I150" s="83">
        <v>17.7</v>
      </c>
      <c r="J150" s="83"/>
      <c r="K150" s="98">
        <v>3.14</v>
      </c>
      <c r="L150" s="98">
        <v>7.88</v>
      </c>
      <c r="M150" s="86">
        <v>4.9933333333333332</v>
      </c>
      <c r="N150" s="115"/>
      <c r="O150" s="106">
        <v>49.95</v>
      </c>
      <c r="P150" s="98">
        <v>4.5389999999999997</v>
      </c>
      <c r="Q150" s="98">
        <v>4.8289999999999997</v>
      </c>
      <c r="R150" s="98"/>
      <c r="S150" s="98"/>
      <c r="T150" s="80"/>
    </row>
    <row r="151" spans="1:20" x14ac:dyDescent="0.25">
      <c r="A151" s="82">
        <v>39553</v>
      </c>
      <c r="B151" s="94">
        <v>6.25E-2</v>
      </c>
      <c r="C151" s="83" t="s">
        <v>104</v>
      </c>
      <c r="D151" s="83">
        <v>21.24</v>
      </c>
      <c r="E151" s="83">
        <v>359</v>
      </c>
      <c r="F151" s="83">
        <v>8.15</v>
      </c>
      <c r="G151" s="98">
        <v>112.25658648339062</v>
      </c>
      <c r="H151" s="83">
        <v>9.8000000000000007</v>
      </c>
      <c r="I151" s="83">
        <v>8.5</v>
      </c>
      <c r="J151" s="83"/>
      <c r="K151" s="98">
        <v>3.14</v>
      </c>
      <c r="L151" s="98">
        <v>3.32</v>
      </c>
      <c r="M151" s="86">
        <v>6.04</v>
      </c>
      <c r="N151" s="115"/>
      <c r="O151" s="106">
        <v>42.6</v>
      </c>
      <c r="P151" s="98">
        <v>4.7110000000000003</v>
      </c>
      <c r="Q151" s="98">
        <v>5.0179999999999998</v>
      </c>
      <c r="R151" s="98"/>
      <c r="S151" s="98"/>
      <c r="T151" s="80"/>
    </row>
    <row r="152" spans="1:20" x14ac:dyDescent="0.25">
      <c r="A152" s="82">
        <v>39553</v>
      </c>
      <c r="B152" s="94">
        <v>7.6388888888888895E-2</v>
      </c>
      <c r="C152" s="83" t="s">
        <v>106</v>
      </c>
      <c r="D152" s="83">
        <v>23.15</v>
      </c>
      <c r="E152" s="83">
        <v>438</v>
      </c>
      <c r="F152" s="83">
        <v>7.82</v>
      </c>
      <c r="G152" s="98">
        <v>101.28504672897196</v>
      </c>
      <c r="H152" s="83">
        <v>8.67</v>
      </c>
      <c r="I152" s="83">
        <v>2.69</v>
      </c>
      <c r="J152" s="83"/>
      <c r="K152" s="98">
        <v>3.14</v>
      </c>
      <c r="L152" s="98">
        <v>100.2</v>
      </c>
      <c r="M152" s="86">
        <v>5.04</v>
      </c>
      <c r="N152" s="115"/>
      <c r="O152" s="106">
        <v>16.600000000000001</v>
      </c>
      <c r="P152" s="98">
        <v>3.3029999999999999</v>
      </c>
      <c r="Q152" s="98">
        <v>3.3210000000000002</v>
      </c>
      <c r="R152" s="98"/>
      <c r="S152" s="98"/>
      <c r="T152" s="80"/>
    </row>
    <row r="153" spans="1:20" x14ac:dyDescent="0.25">
      <c r="A153" s="82">
        <v>39553</v>
      </c>
      <c r="B153" s="94">
        <v>7.2916666666666671E-2</v>
      </c>
      <c r="C153" s="83" t="s">
        <v>107</v>
      </c>
      <c r="D153" s="83">
        <v>21.85</v>
      </c>
      <c r="E153" s="83">
        <v>447</v>
      </c>
      <c r="F153" s="83">
        <v>8.0500000000000007</v>
      </c>
      <c r="G153" s="98">
        <v>101.37457044673539</v>
      </c>
      <c r="H153" s="83">
        <v>8.85</v>
      </c>
      <c r="I153" s="83">
        <v>11.1</v>
      </c>
      <c r="J153" s="83"/>
      <c r="K153" s="98">
        <v>3.14</v>
      </c>
      <c r="L153" s="98">
        <v>6.45</v>
      </c>
      <c r="M153" s="86">
        <v>3.5049999999999999</v>
      </c>
      <c r="N153" s="115"/>
      <c r="O153" s="106">
        <v>28.6</v>
      </c>
      <c r="P153" s="98">
        <v>3.9790000000000001</v>
      </c>
      <c r="Q153" s="98">
        <v>4.5510000000000002</v>
      </c>
      <c r="R153" s="98"/>
      <c r="S153" s="98"/>
      <c r="T153" s="80"/>
    </row>
    <row r="154" spans="1:20" x14ac:dyDescent="0.25">
      <c r="A154" s="89">
        <v>39553</v>
      </c>
      <c r="B154" s="99">
        <v>8.6805555555555566E-2</v>
      </c>
      <c r="C154" s="90" t="s">
        <v>128</v>
      </c>
      <c r="D154" s="90">
        <v>21.16</v>
      </c>
      <c r="E154" s="90">
        <v>400</v>
      </c>
      <c r="F154" s="90">
        <v>8.2799999999999994</v>
      </c>
      <c r="G154" s="101">
        <v>115.34936998854523</v>
      </c>
      <c r="H154" s="90">
        <v>10.07</v>
      </c>
      <c r="I154" s="90">
        <v>15.3</v>
      </c>
      <c r="J154" s="90"/>
      <c r="K154" s="101">
        <v>3.14</v>
      </c>
      <c r="L154" s="101">
        <v>12.033333333333333</v>
      </c>
      <c r="M154" s="100">
        <v>5.3933333333333335</v>
      </c>
      <c r="N154" s="116"/>
      <c r="O154" s="108">
        <v>43.566666666666663</v>
      </c>
      <c r="P154" s="101">
        <v>4.5750000000000002</v>
      </c>
      <c r="Q154" s="101">
        <v>4.1180000000000003</v>
      </c>
      <c r="R154" s="101"/>
      <c r="S154" s="101"/>
      <c r="T154" s="80"/>
    </row>
    <row r="155" spans="1:20" x14ac:dyDescent="0.25">
      <c r="A155" s="82">
        <v>39562</v>
      </c>
      <c r="B155" s="94">
        <v>0.15069444444444444</v>
      </c>
      <c r="C155" s="83" t="s">
        <v>75</v>
      </c>
      <c r="D155" s="83">
        <v>22.95</v>
      </c>
      <c r="E155" s="83">
        <v>377</v>
      </c>
      <c r="F155" s="83">
        <v>7.56</v>
      </c>
      <c r="G155" s="83">
        <v>109.6</v>
      </c>
      <c r="H155" s="83">
        <v>9.3800000000000008</v>
      </c>
      <c r="I155" s="83">
        <v>22.2</v>
      </c>
      <c r="J155" s="83"/>
      <c r="K155" s="95">
        <v>29.2</v>
      </c>
      <c r="L155" s="98">
        <v>221</v>
      </c>
      <c r="M155" s="98">
        <v>5.07</v>
      </c>
      <c r="N155" s="115"/>
      <c r="O155" s="106">
        <v>399</v>
      </c>
      <c r="P155" s="117">
        <v>5.0785</v>
      </c>
      <c r="Q155" s="83"/>
      <c r="R155" s="83"/>
      <c r="S155" s="80" t="s">
        <v>146</v>
      </c>
      <c r="T155" s="80"/>
    </row>
    <row r="156" spans="1:20" x14ac:dyDescent="0.25">
      <c r="A156" s="82">
        <v>39562</v>
      </c>
      <c r="B156" s="94">
        <v>0.13402777777777777</v>
      </c>
      <c r="C156" s="83" t="s">
        <v>98</v>
      </c>
      <c r="D156" s="83">
        <v>22.99</v>
      </c>
      <c r="E156" s="83">
        <v>507</v>
      </c>
      <c r="F156" s="83">
        <v>7.76</v>
      </c>
      <c r="G156" s="83">
        <v>149.9</v>
      </c>
      <c r="H156" s="83">
        <v>12.02</v>
      </c>
      <c r="I156" s="83">
        <v>20.2</v>
      </c>
      <c r="J156" s="83"/>
      <c r="K156" s="95">
        <v>57.95</v>
      </c>
      <c r="L156" s="98">
        <v>159</v>
      </c>
      <c r="M156" s="98">
        <v>5.3000000000000007</v>
      </c>
      <c r="N156" s="115"/>
      <c r="O156" s="106">
        <v>63</v>
      </c>
      <c r="P156" s="117">
        <v>4.8525</v>
      </c>
      <c r="Q156" s="83"/>
      <c r="R156" s="83"/>
      <c r="S156" s="113" t="s">
        <v>145</v>
      </c>
      <c r="T156" s="80"/>
    </row>
    <row r="157" spans="1:20" x14ac:dyDescent="0.25">
      <c r="A157" s="82">
        <v>39562</v>
      </c>
      <c r="B157" s="94">
        <v>0.15486111111111112</v>
      </c>
      <c r="C157" s="83" t="s">
        <v>100</v>
      </c>
      <c r="D157" s="83">
        <v>28.51</v>
      </c>
      <c r="E157" s="83">
        <v>493</v>
      </c>
      <c r="F157" s="83">
        <v>8.24</v>
      </c>
      <c r="G157" s="83">
        <v>136.30000000000001</v>
      </c>
      <c r="H157" s="83">
        <v>10.31</v>
      </c>
      <c r="I157" s="83">
        <v>28.5</v>
      </c>
      <c r="J157" s="83"/>
      <c r="K157" s="95">
        <v>11.4</v>
      </c>
      <c r="L157" s="98">
        <v>9.1300000000000008</v>
      </c>
      <c r="M157" s="98">
        <v>5.27</v>
      </c>
      <c r="N157" s="115"/>
      <c r="O157" s="106">
        <v>50.5</v>
      </c>
      <c r="P157" s="117">
        <v>6.5570000000000004</v>
      </c>
      <c r="Q157" s="83"/>
      <c r="R157" s="98"/>
      <c r="S157" s="80" t="s">
        <v>147</v>
      </c>
      <c r="T157" s="95"/>
    </row>
    <row r="158" spans="1:20" x14ac:dyDescent="0.25">
      <c r="A158" s="82">
        <v>39562</v>
      </c>
      <c r="B158" s="94">
        <v>0.18680555555555556</v>
      </c>
      <c r="C158" s="83" t="s">
        <v>102</v>
      </c>
      <c r="D158" s="83">
        <v>26.67</v>
      </c>
      <c r="E158" s="83">
        <v>397</v>
      </c>
      <c r="F158" s="83">
        <v>8.16</v>
      </c>
      <c r="G158" s="83">
        <v>123.1</v>
      </c>
      <c r="H158" s="83">
        <v>9.85</v>
      </c>
      <c r="I158" s="83">
        <v>15.3</v>
      </c>
      <c r="J158" s="83"/>
      <c r="K158" s="95">
        <v>11.4</v>
      </c>
      <c r="L158" s="98">
        <v>3.1100000000000003</v>
      </c>
      <c r="M158" s="98">
        <v>5.9849999999999994</v>
      </c>
      <c r="N158" s="115"/>
      <c r="O158" s="106">
        <v>39.25</v>
      </c>
      <c r="P158" s="117">
        <v>6.1095000000000006</v>
      </c>
      <c r="Q158" s="83"/>
      <c r="R158" s="98"/>
      <c r="S158" s="80"/>
      <c r="T158" s="95"/>
    </row>
    <row r="159" spans="1:20" x14ac:dyDescent="0.25">
      <c r="A159" s="82">
        <v>39562</v>
      </c>
      <c r="B159" s="94">
        <v>0.16597222222222222</v>
      </c>
      <c r="C159" s="83" t="s">
        <v>104</v>
      </c>
      <c r="D159" s="83">
        <v>28.12</v>
      </c>
      <c r="E159" s="83">
        <v>332</v>
      </c>
      <c r="F159" s="83">
        <v>8.33</v>
      </c>
      <c r="G159" s="83">
        <v>117.6</v>
      </c>
      <c r="H159" s="83">
        <v>9.18</v>
      </c>
      <c r="I159" s="83">
        <v>13.1</v>
      </c>
      <c r="J159" s="83"/>
      <c r="K159" s="95">
        <v>11.4</v>
      </c>
      <c r="L159" s="98">
        <v>59.55</v>
      </c>
      <c r="M159" s="98">
        <v>5.3049999999999997</v>
      </c>
      <c r="N159" s="115"/>
      <c r="O159" s="106">
        <v>31</v>
      </c>
      <c r="P159" s="117">
        <v>5.82</v>
      </c>
      <c r="Q159" s="83"/>
      <c r="R159" s="98"/>
      <c r="S159" s="80"/>
      <c r="T159" s="95"/>
    </row>
    <row r="160" spans="1:20" x14ac:dyDescent="0.25">
      <c r="A160" s="82">
        <v>39562</v>
      </c>
      <c r="B160" s="94">
        <v>0.17708333333333334</v>
      </c>
      <c r="C160" s="83" t="s">
        <v>106</v>
      </c>
      <c r="D160" s="83">
        <v>27.44</v>
      </c>
      <c r="E160" s="83">
        <v>376</v>
      </c>
      <c r="F160" s="83">
        <v>7.96</v>
      </c>
      <c r="G160" s="83">
        <v>100.2</v>
      </c>
      <c r="H160" s="83">
        <v>7.95</v>
      </c>
      <c r="I160" s="83">
        <v>11.5</v>
      </c>
      <c r="J160" s="83"/>
      <c r="K160" s="95">
        <v>11.4</v>
      </c>
      <c r="L160" s="98">
        <v>59.55</v>
      </c>
      <c r="M160" s="98">
        <v>5.3049999999999997</v>
      </c>
      <c r="N160" s="115"/>
      <c r="O160" s="106">
        <v>31.85</v>
      </c>
      <c r="P160" s="117">
        <v>5.8155000000000001</v>
      </c>
      <c r="Q160" s="83"/>
      <c r="R160" s="98"/>
      <c r="S160" s="80"/>
      <c r="T160" s="95"/>
    </row>
    <row r="161" spans="1:20" x14ac:dyDescent="0.25">
      <c r="A161" s="82">
        <v>39562</v>
      </c>
      <c r="B161" s="94">
        <v>0.17222222222222225</v>
      </c>
      <c r="C161" s="83" t="s">
        <v>107</v>
      </c>
      <c r="D161" s="83">
        <v>28.8</v>
      </c>
      <c r="E161" s="83">
        <v>376</v>
      </c>
      <c r="F161" s="83">
        <v>8.16</v>
      </c>
      <c r="G161" s="83">
        <v>123</v>
      </c>
      <c r="H161" s="83">
        <v>9.48</v>
      </c>
      <c r="I161" s="83">
        <v>19.600000000000001</v>
      </c>
      <c r="J161" s="83"/>
      <c r="K161" s="95">
        <v>11.4</v>
      </c>
      <c r="L161" s="98">
        <v>5.085</v>
      </c>
      <c r="M161" s="98">
        <v>3.24</v>
      </c>
      <c r="N161" s="115"/>
      <c r="O161" s="106">
        <v>38.65</v>
      </c>
      <c r="P161" s="117">
        <v>5.5824999999999996</v>
      </c>
      <c r="Q161" s="83"/>
      <c r="R161" s="98"/>
      <c r="S161" s="80"/>
      <c r="T161" s="95"/>
    </row>
    <row r="162" spans="1:20" x14ac:dyDescent="0.25">
      <c r="A162" s="89">
        <v>39562</v>
      </c>
      <c r="B162" s="99">
        <v>0.1875</v>
      </c>
      <c r="C162" s="90" t="s">
        <v>128</v>
      </c>
      <c r="D162" s="90">
        <v>26.66</v>
      </c>
      <c r="E162" s="90">
        <v>397</v>
      </c>
      <c r="F162" s="90">
        <v>8.2100000000000009</v>
      </c>
      <c r="G162" s="90">
        <v>116.8</v>
      </c>
      <c r="H162" s="90">
        <v>9.36</v>
      </c>
      <c r="I162" s="90">
        <v>9</v>
      </c>
      <c r="J162" s="90"/>
      <c r="K162" s="104">
        <v>11.4</v>
      </c>
      <c r="L162" s="101">
        <v>5.0866666666666669</v>
      </c>
      <c r="M162" s="101">
        <v>5.0766666666666671</v>
      </c>
      <c r="N162" s="116"/>
      <c r="O162" s="108">
        <v>50.85</v>
      </c>
      <c r="P162" s="118">
        <v>5.8784999999999998</v>
      </c>
      <c r="Q162" s="90"/>
      <c r="R162" s="98"/>
      <c r="S162" s="80"/>
      <c r="T162" s="95"/>
    </row>
    <row r="163" spans="1:20" x14ac:dyDescent="0.25">
      <c r="A163" s="82">
        <v>39590</v>
      </c>
      <c r="B163" s="94">
        <v>8.819444444444445E-2</v>
      </c>
      <c r="C163" s="83" t="s">
        <v>75</v>
      </c>
      <c r="D163" s="83">
        <v>28.7</v>
      </c>
      <c r="E163" s="83">
        <v>0.435</v>
      </c>
      <c r="F163" s="83">
        <v>7.99</v>
      </c>
      <c r="G163" s="83">
        <v>138.30000000000001</v>
      </c>
      <c r="H163" s="83">
        <v>10.53</v>
      </c>
      <c r="I163" s="83">
        <v>43.4</v>
      </c>
      <c r="J163" s="83"/>
      <c r="K163" s="98">
        <v>2.27</v>
      </c>
      <c r="L163" s="83">
        <v>5.09</v>
      </c>
      <c r="M163" s="98">
        <v>8.4499999999999993</v>
      </c>
      <c r="N163" s="115"/>
      <c r="O163" s="106">
        <v>42.3</v>
      </c>
      <c r="P163" s="102">
        <v>6.0839999999999996</v>
      </c>
      <c r="Q163" s="119"/>
      <c r="R163" s="98"/>
      <c r="S163" s="80"/>
      <c r="T163" s="95"/>
    </row>
    <row r="164" spans="1:20" x14ac:dyDescent="0.25">
      <c r="A164" s="82">
        <v>39590</v>
      </c>
      <c r="B164" s="94">
        <v>7.9861111111111105E-2</v>
      </c>
      <c r="C164" s="83" t="s">
        <v>98</v>
      </c>
      <c r="D164" s="83">
        <v>28.84</v>
      </c>
      <c r="E164" s="83">
        <v>0.47099999999999997</v>
      </c>
      <c r="F164" s="83">
        <v>7.42</v>
      </c>
      <c r="G164" s="83">
        <v>119</v>
      </c>
      <c r="H164" s="90">
        <v>9.1300000000000008</v>
      </c>
      <c r="I164" s="83">
        <v>42.8</v>
      </c>
      <c r="J164" s="83"/>
      <c r="K164" s="98">
        <v>2.27</v>
      </c>
      <c r="L164" s="83">
        <v>4.0250000000000004</v>
      </c>
      <c r="M164" s="98">
        <v>7.9950000000000001</v>
      </c>
      <c r="N164" s="115"/>
      <c r="O164" s="106">
        <v>67.7</v>
      </c>
      <c r="P164" s="102">
        <v>9.4740000000000002</v>
      </c>
      <c r="Q164" s="119"/>
      <c r="R164" s="98"/>
      <c r="S164" s="80"/>
      <c r="T164" s="95"/>
    </row>
    <row r="165" spans="1:20" x14ac:dyDescent="0.25">
      <c r="A165" s="82">
        <v>39590</v>
      </c>
      <c r="B165" s="94">
        <v>9.375E-2</v>
      </c>
      <c r="C165" s="83" t="s">
        <v>100</v>
      </c>
      <c r="D165" s="83">
        <v>30</v>
      </c>
      <c r="E165" s="83">
        <v>0.47099999999999997</v>
      </c>
      <c r="F165" s="83">
        <v>7.83</v>
      </c>
      <c r="G165" s="83">
        <v>119.4</v>
      </c>
      <c r="H165" s="83">
        <v>8.94</v>
      </c>
      <c r="I165" s="83">
        <v>78.5</v>
      </c>
      <c r="J165" s="83"/>
      <c r="K165" s="98">
        <v>2.27</v>
      </c>
      <c r="L165" s="83">
        <v>5.67</v>
      </c>
      <c r="M165" s="98">
        <v>9.64</v>
      </c>
      <c r="N165" s="115"/>
      <c r="O165" s="106">
        <v>111.66666666666667</v>
      </c>
      <c r="P165" s="102">
        <v>6.577</v>
      </c>
      <c r="Q165" s="119"/>
      <c r="R165" s="98"/>
      <c r="S165" s="80"/>
      <c r="T165" s="95"/>
    </row>
    <row r="166" spans="1:20" x14ac:dyDescent="0.25">
      <c r="A166" s="82">
        <v>39590</v>
      </c>
      <c r="B166" s="94">
        <v>0.1111111111111111</v>
      </c>
      <c r="C166" s="83" t="s">
        <v>102</v>
      </c>
      <c r="D166" s="83">
        <v>27.72</v>
      </c>
      <c r="E166" s="83">
        <v>0.40600000000000003</v>
      </c>
      <c r="F166" s="83">
        <v>8.1</v>
      </c>
      <c r="G166" s="83">
        <v>124.3</v>
      </c>
      <c r="H166" s="83">
        <v>9.77</v>
      </c>
      <c r="I166" s="83">
        <v>88.3</v>
      </c>
      <c r="J166" s="83"/>
      <c r="K166" s="98">
        <v>2.27</v>
      </c>
      <c r="L166" s="83">
        <v>2.68</v>
      </c>
      <c r="M166" s="98">
        <v>7.88</v>
      </c>
      <c r="N166" s="115"/>
      <c r="O166" s="106">
        <v>117.5</v>
      </c>
      <c r="P166" s="102">
        <v>5.3079999999999998</v>
      </c>
      <c r="Q166" s="119"/>
      <c r="R166" s="83"/>
      <c r="S166" s="80"/>
      <c r="T166" s="80"/>
    </row>
    <row r="167" spans="1:20" x14ac:dyDescent="0.25">
      <c r="A167" s="82">
        <v>39590</v>
      </c>
      <c r="B167" s="94">
        <v>0.10069444444444443</v>
      </c>
      <c r="C167" s="83" t="s">
        <v>104</v>
      </c>
      <c r="D167" s="83">
        <v>30.38</v>
      </c>
      <c r="E167" s="83">
        <v>0.24</v>
      </c>
      <c r="F167" s="83">
        <v>8.84</v>
      </c>
      <c r="G167" s="83">
        <v>153.69999999999999</v>
      </c>
      <c r="H167" s="83">
        <v>11.47</v>
      </c>
      <c r="I167" s="83">
        <v>50.2</v>
      </c>
      <c r="J167" s="83"/>
      <c r="K167" s="98">
        <v>2.27</v>
      </c>
      <c r="L167" s="83">
        <v>2.1349999999999998</v>
      </c>
      <c r="M167" s="98">
        <v>10.85</v>
      </c>
      <c r="N167" s="115"/>
      <c r="O167" s="106">
        <v>61.45</v>
      </c>
      <c r="P167" s="102">
        <v>7.6479999999999997</v>
      </c>
      <c r="Q167" s="119"/>
      <c r="R167" s="83"/>
      <c r="S167" s="80"/>
      <c r="T167" s="80"/>
    </row>
    <row r="168" spans="1:20" x14ac:dyDescent="0.25">
      <c r="A168" s="82">
        <v>39590</v>
      </c>
      <c r="B168" s="94">
        <v>0.1076388888888889</v>
      </c>
      <c r="C168" s="83" t="s">
        <v>106</v>
      </c>
      <c r="D168" s="83">
        <v>28.01</v>
      </c>
      <c r="E168" s="83">
        <v>0.39600000000000002</v>
      </c>
      <c r="F168" s="83">
        <v>8.0299999999999994</v>
      </c>
      <c r="G168" s="83">
        <v>131.1</v>
      </c>
      <c r="H168" s="83">
        <v>10.24</v>
      </c>
      <c r="I168" s="83">
        <v>3.27</v>
      </c>
      <c r="J168" s="83"/>
      <c r="K168" s="98">
        <v>2.27</v>
      </c>
      <c r="L168" s="83">
        <v>44.45</v>
      </c>
      <c r="M168" s="98">
        <v>6.07</v>
      </c>
      <c r="N168" s="115"/>
      <c r="O168" s="106">
        <v>19.55</v>
      </c>
      <c r="P168" s="102">
        <v>5.61</v>
      </c>
      <c r="Q168" s="119"/>
      <c r="R168" s="83"/>
      <c r="S168" s="80"/>
      <c r="T168" s="80"/>
    </row>
    <row r="169" spans="1:20" x14ac:dyDescent="0.25">
      <c r="A169" s="82">
        <v>39590</v>
      </c>
      <c r="B169" s="94">
        <v>0.10416666666666667</v>
      </c>
      <c r="C169" s="83" t="s">
        <v>107</v>
      </c>
      <c r="D169" s="83">
        <v>29.18</v>
      </c>
      <c r="E169" s="83">
        <v>0.40100000000000002</v>
      </c>
      <c r="F169" s="83">
        <v>7.83</v>
      </c>
      <c r="G169" s="83">
        <v>111.3</v>
      </c>
      <c r="H169" s="83">
        <v>8.42</v>
      </c>
      <c r="I169" s="83">
        <v>22.6</v>
      </c>
      <c r="J169" s="83"/>
      <c r="K169" s="98">
        <v>2.27</v>
      </c>
      <c r="L169" s="83">
        <v>1.9750000000000001</v>
      </c>
      <c r="M169" s="98">
        <v>6.75</v>
      </c>
      <c r="N169" s="115"/>
      <c r="O169" s="106">
        <v>34.4</v>
      </c>
      <c r="P169" s="102">
        <v>4.1429999999999998</v>
      </c>
      <c r="Q169" s="119"/>
      <c r="R169" s="83"/>
      <c r="S169" s="80"/>
      <c r="T169" s="80"/>
    </row>
    <row r="170" spans="1:20" x14ac:dyDescent="0.25">
      <c r="A170" s="89">
        <v>39590</v>
      </c>
      <c r="B170" s="99">
        <v>0.11388888888888889</v>
      </c>
      <c r="C170" s="90" t="s">
        <v>128</v>
      </c>
      <c r="D170" s="90">
        <v>28.38</v>
      </c>
      <c r="E170" s="90">
        <v>0.39800000000000002</v>
      </c>
      <c r="F170" s="90">
        <v>8.08</v>
      </c>
      <c r="G170" s="90">
        <v>110.3</v>
      </c>
      <c r="H170" s="90">
        <v>8.57</v>
      </c>
      <c r="I170" s="90">
        <v>62.2</v>
      </c>
      <c r="J170" s="90"/>
      <c r="K170" s="101">
        <v>5.13</v>
      </c>
      <c r="L170" s="90">
        <v>2.1349999999999998</v>
      </c>
      <c r="M170" s="101">
        <v>7.585</v>
      </c>
      <c r="N170" s="116"/>
      <c r="O170" s="108">
        <v>89.1</v>
      </c>
      <c r="P170" s="103">
        <v>10.81</v>
      </c>
      <c r="Q170" s="120"/>
      <c r="R170" s="83"/>
      <c r="S170" s="80"/>
      <c r="T170" s="80"/>
    </row>
    <row r="171" spans="1:20" x14ac:dyDescent="0.25">
      <c r="A171" s="82">
        <v>39603</v>
      </c>
      <c r="B171" s="94">
        <v>0.4548611111111111</v>
      </c>
      <c r="C171" s="83" t="s">
        <v>75</v>
      </c>
      <c r="D171" s="83">
        <v>29.76</v>
      </c>
      <c r="E171" s="83">
        <v>0.42399999999999999</v>
      </c>
      <c r="F171" s="83">
        <v>7.63</v>
      </c>
      <c r="G171" s="83">
        <v>115.5</v>
      </c>
      <c r="H171" s="83">
        <v>8.85</v>
      </c>
      <c r="I171" s="83">
        <v>28.2</v>
      </c>
      <c r="J171" s="83"/>
      <c r="K171" s="98">
        <v>25.8</v>
      </c>
      <c r="L171" s="98">
        <v>61</v>
      </c>
      <c r="M171" s="98">
        <v>13.35</v>
      </c>
      <c r="N171" s="115"/>
      <c r="O171" s="106">
        <v>74.349999999999994</v>
      </c>
      <c r="P171" s="98">
        <v>4.069</v>
      </c>
      <c r="Q171" s="121">
        <v>8.2319999999999993</v>
      </c>
      <c r="R171" s="122"/>
      <c r="S171" s="123" t="s">
        <v>148</v>
      </c>
      <c r="T171" s="124" t="s">
        <v>149</v>
      </c>
    </row>
    <row r="172" spans="1:20" x14ac:dyDescent="0.25">
      <c r="A172" s="82">
        <v>39603</v>
      </c>
      <c r="B172" s="94">
        <v>0.48472222222222222</v>
      </c>
      <c r="C172" s="83" t="s">
        <v>98</v>
      </c>
      <c r="D172" s="83">
        <v>29.89</v>
      </c>
      <c r="E172" s="83">
        <v>0.433</v>
      </c>
      <c r="F172" s="83">
        <v>7.94</v>
      </c>
      <c r="G172" s="83">
        <v>96</v>
      </c>
      <c r="H172" s="83">
        <v>7.26</v>
      </c>
      <c r="I172" s="83">
        <v>44.8</v>
      </c>
      <c r="J172" s="83"/>
      <c r="K172" s="98">
        <v>16.2</v>
      </c>
      <c r="L172" s="98">
        <v>17.899999999999999</v>
      </c>
      <c r="M172" s="98">
        <v>12.05</v>
      </c>
      <c r="N172" s="115"/>
      <c r="O172" s="106">
        <v>71.8</v>
      </c>
      <c r="P172" s="98">
        <v>3.476</v>
      </c>
      <c r="Q172" s="121">
        <v>10.76</v>
      </c>
      <c r="R172" s="122"/>
      <c r="S172" s="125" t="s">
        <v>150</v>
      </c>
      <c r="T172" s="124" t="s">
        <v>151</v>
      </c>
    </row>
    <row r="173" spans="1:20" x14ac:dyDescent="0.25">
      <c r="A173" s="82">
        <v>39603</v>
      </c>
      <c r="B173" s="94">
        <v>0.4597222222222222</v>
      </c>
      <c r="C173" s="83" t="s">
        <v>100</v>
      </c>
      <c r="D173" s="83">
        <v>27.61</v>
      </c>
      <c r="E173" s="83">
        <v>0.42099999999999999</v>
      </c>
      <c r="F173" s="83">
        <v>8.18</v>
      </c>
      <c r="G173" s="83">
        <v>112.4</v>
      </c>
      <c r="H173" s="83">
        <v>8.8800000000000008</v>
      </c>
      <c r="I173" s="83">
        <v>55.1</v>
      </c>
      <c r="J173" s="83"/>
      <c r="K173" s="98">
        <v>2.27</v>
      </c>
      <c r="L173" s="98">
        <v>8.1</v>
      </c>
      <c r="M173" s="98">
        <v>10.145</v>
      </c>
      <c r="N173" s="115"/>
      <c r="O173" s="106">
        <v>77.2</v>
      </c>
      <c r="P173" s="98">
        <v>3.3460000000000001</v>
      </c>
      <c r="Q173" s="121">
        <v>5.9790000000000001</v>
      </c>
      <c r="R173" s="122"/>
      <c r="S173" s="125"/>
      <c r="T173" s="80"/>
    </row>
    <row r="174" spans="1:20" x14ac:dyDescent="0.25">
      <c r="A174" s="82">
        <v>39603</v>
      </c>
      <c r="B174" s="94">
        <v>0.47916666666666669</v>
      </c>
      <c r="C174" s="83" t="s">
        <v>102</v>
      </c>
      <c r="D174" s="83">
        <v>26.19</v>
      </c>
      <c r="E174" s="83">
        <v>0.42099999999999999</v>
      </c>
      <c r="F174" s="83">
        <v>8.1</v>
      </c>
      <c r="G174" s="83">
        <v>91.9</v>
      </c>
      <c r="H174" s="83">
        <v>7.35</v>
      </c>
      <c r="I174" s="83">
        <v>86.1</v>
      </c>
      <c r="J174" s="83"/>
      <c r="K174" s="98">
        <v>2.27</v>
      </c>
      <c r="L174" s="98">
        <v>8.3699999999999992</v>
      </c>
      <c r="M174" s="98">
        <v>12</v>
      </c>
      <c r="N174" s="115"/>
      <c r="O174" s="106">
        <v>112</v>
      </c>
      <c r="P174" s="98">
        <v>4.6749999999999998</v>
      </c>
      <c r="Q174" s="253">
        <v>1371.5</v>
      </c>
      <c r="R174" s="122"/>
      <c r="S174" s="125" t="s">
        <v>152</v>
      </c>
      <c r="T174" s="80"/>
    </row>
    <row r="175" spans="1:20" x14ac:dyDescent="0.25">
      <c r="A175" s="82">
        <v>39603</v>
      </c>
      <c r="B175" s="94">
        <v>0.4680555555555555</v>
      </c>
      <c r="C175" s="83" t="s">
        <v>104</v>
      </c>
      <c r="D175" s="83">
        <v>26.5</v>
      </c>
      <c r="E175" s="83">
        <v>0.29399999999999998</v>
      </c>
      <c r="F175" s="83">
        <v>8.61</v>
      </c>
      <c r="G175" s="83">
        <v>134.1</v>
      </c>
      <c r="H175" s="83">
        <v>10.82</v>
      </c>
      <c r="I175" s="83">
        <v>12.9</v>
      </c>
      <c r="J175" s="83"/>
      <c r="K175" s="98">
        <v>2.27</v>
      </c>
      <c r="L175" s="98">
        <v>2.875</v>
      </c>
      <c r="M175" s="98">
        <v>12.05</v>
      </c>
      <c r="N175" s="115"/>
      <c r="O175" s="106">
        <v>36.5</v>
      </c>
      <c r="P175" s="98">
        <v>7.0659999999999998</v>
      </c>
      <c r="Q175" s="126">
        <v>67.040000000000006</v>
      </c>
      <c r="R175" s="122"/>
      <c r="S175" s="125"/>
      <c r="T175" s="80"/>
    </row>
    <row r="176" spans="1:20" x14ac:dyDescent="0.25">
      <c r="A176" s="82">
        <v>39603</v>
      </c>
      <c r="B176" s="94">
        <v>0.4770833333333333</v>
      </c>
      <c r="C176" s="83" t="s">
        <v>106</v>
      </c>
      <c r="D176" s="83">
        <v>27.04</v>
      </c>
      <c r="E176" s="83">
        <v>0.33400000000000002</v>
      </c>
      <c r="F176" s="83">
        <v>8.14</v>
      </c>
      <c r="G176" s="83">
        <v>102.9</v>
      </c>
      <c r="H176" s="83">
        <v>8.1999999999999993</v>
      </c>
      <c r="I176" s="83">
        <v>10.9</v>
      </c>
      <c r="J176" s="83"/>
      <c r="K176" s="98">
        <v>2.27</v>
      </c>
      <c r="L176" s="98">
        <v>22.05</v>
      </c>
      <c r="M176" s="98">
        <v>7.49</v>
      </c>
      <c r="N176" s="115"/>
      <c r="O176" s="106">
        <v>29.5</v>
      </c>
      <c r="P176" s="98">
        <v>6.82</v>
      </c>
      <c r="Q176" s="126">
        <v>13.795</v>
      </c>
      <c r="R176" s="122"/>
      <c r="S176" s="125"/>
      <c r="T176" s="80"/>
    </row>
    <row r="177" spans="1:20" x14ac:dyDescent="0.25">
      <c r="A177" s="82">
        <v>39603</v>
      </c>
      <c r="B177" s="94">
        <v>0.47222222222222227</v>
      </c>
      <c r="C177" s="83" t="s">
        <v>107</v>
      </c>
      <c r="D177" s="83">
        <v>26.9</v>
      </c>
      <c r="E177" s="83">
        <v>0.35199999999999998</v>
      </c>
      <c r="F177" s="83">
        <v>7.95</v>
      </c>
      <c r="G177" s="83">
        <v>84.6</v>
      </c>
      <c r="H177" s="83">
        <v>6.71</v>
      </c>
      <c r="I177" s="83">
        <v>38.299999999999997</v>
      </c>
      <c r="J177" s="83"/>
      <c r="K177" s="98">
        <v>2.27</v>
      </c>
      <c r="L177" s="98">
        <v>1.9750000000000001</v>
      </c>
      <c r="M177" s="98">
        <v>9.4450000000000003</v>
      </c>
      <c r="N177" s="115"/>
      <c r="O177" s="106">
        <v>46</v>
      </c>
      <c r="P177" s="98">
        <v>4.42</v>
      </c>
      <c r="Q177" s="126">
        <v>15.96</v>
      </c>
      <c r="R177" s="122"/>
      <c r="S177" s="125"/>
      <c r="T177" s="80"/>
    </row>
    <row r="178" spans="1:20" x14ac:dyDescent="0.25">
      <c r="A178" s="89">
        <v>39603</v>
      </c>
      <c r="B178" s="99">
        <v>0.48125000000000001</v>
      </c>
      <c r="C178" s="90" t="s">
        <v>128</v>
      </c>
      <c r="D178" s="90">
        <v>26.64</v>
      </c>
      <c r="E178" s="90">
        <v>0.42199999999999999</v>
      </c>
      <c r="F178" s="90">
        <v>8.1300000000000008</v>
      </c>
      <c r="G178" s="90">
        <v>97.3</v>
      </c>
      <c r="H178" s="90">
        <v>7.76</v>
      </c>
      <c r="I178" s="90">
        <v>85.7</v>
      </c>
      <c r="J178" s="90"/>
      <c r="K178" s="101">
        <v>2.27</v>
      </c>
      <c r="L178" s="101">
        <v>2.2149999999999999</v>
      </c>
      <c r="M178" s="101">
        <v>8.9949999999999992</v>
      </c>
      <c r="N178" s="116"/>
      <c r="O178" s="108">
        <v>117.5</v>
      </c>
      <c r="P178" s="101">
        <v>3.5190000000000001</v>
      </c>
      <c r="Q178" s="127">
        <v>39.479999999999997</v>
      </c>
      <c r="R178" s="122"/>
      <c r="S178" s="125"/>
      <c r="T178" s="80"/>
    </row>
    <row r="179" spans="1:20" x14ac:dyDescent="0.25">
      <c r="A179" s="82">
        <v>39623</v>
      </c>
      <c r="B179" s="94">
        <v>0.4548611111111111</v>
      </c>
      <c r="C179" s="83" t="s">
        <v>75</v>
      </c>
      <c r="D179" s="83">
        <v>30.7</v>
      </c>
      <c r="E179" s="83">
        <v>0.441</v>
      </c>
      <c r="F179" s="83">
        <v>7.87</v>
      </c>
      <c r="G179" s="83">
        <v>131.4</v>
      </c>
      <c r="H179" s="83">
        <v>9.9</v>
      </c>
      <c r="I179" s="83">
        <v>8.2899999999999991</v>
      </c>
      <c r="J179" s="83"/>
      <c r="K179" s="98">
        <v>10.5</v>
      </c>
      <c r="L179" s="98">
        <v>20.2</v>
      </c>
      <c r="M179" s="98">
        <v>7.88</v>
      </c>
      <c r="N179" s="106">
        <v>297</v>
      </c>
      <c r="O179" s="106">
        <v>28.2</v>
      </c>
      <c r="P179" s="128">
        <v>6.2270000000000003</v>
      </c>
      <c r="Q179" s="83"/>
      <c r="R179" s="122"/>
      <c r="S179" s="123" t="s">
        <v>153</v>
      </c>
      <c r="T179" s="80"/>
    </row>
    <row r="180" spans="1:20" x14ac:dyDescent="0.25">
      <c r="A180" s="82">
        <v>39623</v>
      </c>
      <c r="B180" s="94">
        <v>0.45069444444444445</v>
      </c>
      <c r="C180" s="83" t="s">
        <v>98</v>
      </c>
      <c r="D180" s="83">
        <v>30.18</v>
      </c>
      <c r="E180" s="83">
        <v>0.45400000000000001</v>
      </c>
      <c r="F180" s="83">
        <v>7.54</v>
      </c>
      <c r="G180" s="83">
        <v>125.3</v>
      </c>
      <c r="H180" s="83">
        <v>9.3699999999999992</v>
      </c>
      <c r="I180" s="83">
        <v>6.14</v>
      </c>
      <c r="J180" s="83"/>
      <c r="K180" s="98">
        <v>10.5</v>
      </c>
      <c r="L180" s="98">
        <v>24.2</v>
      </c>
      <c r="M180" s="98">
        <v>6.44</v>
      </c>
      <c r="N180" s="106">
        <v>303</v>
      </c>
      <c r="O180" s="106">
        <v>31</v>
      </c>
      <c r="P180" s="128">
        <v>3.8050000000000002</v>
      </c>
      <c r="Q180" s="83"/>
      <c r="R180" s="122"/>
      <c r="S180" s="125"/>
      <c r="T180" s="80"/>
    </row>
    <row r="181" spans="1:20" x14ac:dyDescent="0.25">
      <c r="A181" s="82">
        <v>39623</v>
      </c>
      <c r="B181" s="94">
        <v>0.46180555555555558</v>
      </c>
      <c r="C181" s="83" t="s">
        <v>100</v>
      </c>
      <c r="D181" s="83">
        <v>29.21</v>
      </c>
      <c r="E181" s="83">
        <v>0.45600000000000002</v>
      </c>
      <c r="F181" s="83">
        <v>7.66</v>
      </c>
      <c r="G181" s="83">
        <v>113.1</v>
      </c>
      <c r="H181" s="83">
        <v>8.4</v>
      </c>
      <c r="I181" s="83">
        <v>34.700000000000003</v>
      </c>
      <c r="J181" s="83"/>
      <c r="K181" s="98">
        <v>10.5</v>
      </c>
      <c r="L181" s="98">
        <v>2.62</v>
      </c>
      <c r="M181" s="98">
        <v>4.8650000000000002</v>
      </c>
      <c r="N181" s="106">
        <v>329</v>
      </c>
      <c r="O181" s="106">
        <v>65.8</v>
      </c>
      <c r="P181" s="128">
        <v>4.5979999999999999</v>
      </c>
      <c r="Q181" s="83"/>
      <c r="R181" s="83"/>
      <c r="S181" s="80"/>
      <c r="T181" s="80"/>
    </row>
    <row r="182" spans="1:20" x14ac:dyDescent="0.25">
      <c r="A182" s="82">
        <v>39623</v>
      </c>
      <c r="B182" s="94">
        <v>0.46666666666666662</v>
      </c>
      <c r="C182" s="83" t="s">
        <v>102</v>
      </c>
      <c r="D182" s="83">
        <v>27.98</v>
      </c>
      <c r="E182" s="83">
        <v>0.442</v>
      </c>
      <c r="F182" s="83">
        <v>7.66</v>
      </c>
      <c r="G182" s="83">
        <v>95.1</v>
      </c>
      <c r="H182" s="83">
        <v>7.12</v>
      </c>
      <c r="I182" s="83">
        <v>48</v>
      </c>
      <c r="J182" s="83"/>
      <c r="K182" s="98">
        <v>10.5</v>
      </c>
      <c r="L182" s="98">
        <v>1.39</v>
      </c>
      <c r="M182" s="98">
        <v>7.57</v>
      </c>
      <c r="N182" s="106">
        <v>438</v>
      </c>
      <c r="O182" s="106">
        <v>91.9</v>
      </c>
      <c r="P182" s="128">
        <v>6.3010000000000002</v>
      </c>
      <c r="Q182" s="83"/>
      <c r="R182" s="83"/>
      <c r="S182" s="80"/>
      <c r="T182" s="80"/>
    </row>
    <row r="183" spans="1:20" x14ac:dyDescent="0.25">
      <c r="A183" s="82">
        <v>39623</v>
      </c>
      <c r="B183" s="94">
        <v>0.48472222222222222</v>
      </c>
      <c r="C183" s="83" t="s">
        <v>104</v>
      </c>
      <c r="D183" s="83">
        <v>29.06</v>
      </c>
      <c r="E183" s="83">
        <v>0.35699999999999998</v>
      </c>
      <c r="F183" s="83">
        <v>8.18</v>
      </c>
      <c r="G183" s="83">
        <v>140.80000000000001</v>
      </c>
      <c r="H183" s="83">
        <v>10.91</v>
      </c>
      <c r="I183" s="83">
        <v>6.48</v>
      </c>
      <c r="J183" s="83"/>
      <c r="K183" s="98">
        <v>10.5</v>
      </c>
      <c r="L183" s="98">
        <v>0.27600000000000002</v>
      </c>
      <c r="M183" s="98">
        <v>6.8</v>
      </c>
      <c r="N183" s="106">
        <v>274</v>
      </c>
      <c r="O183" s="106">
        <v>26</v>
      </c>
      <c r="P183" s="128">
        <v>6.6280000000000001</v>
      </c>
      <c r="Q183" s="83"/>
      <c r="R183" s="83"/>
      <c r="S183" s="80"/>
      <c r="T183" s="80"/>
    </row>
    <row r="184" spans="1:20" x14ac:dyDescent="0.25">
      <c r="A184" s="82">
        <v>39623</v>
      </c>
      <c r="B184" s="94">
        <v>0.47847222222222219</v>
      </c>
      <c r="C184" s="83" t="s">
        <v>106</v>
      </c>
      <c r="D184" s="83">
        <v>29.47</v>
      </c>
      <c r="E184" s="83">
        <v>0.36199999999999999</v>
      </c>
      <c r="F184" s="83">
        <v>7.88</v>
      </c>
      <c r="G184" s="83">
        <v>112.1</v>
      </c>
      <c r="H184" s="83">
        <v>8.56</v>
      </c>
      <c r="I184" s="83">
        <v>9.9700000000000006</v>
      </c>
      <c r="J184" s="83"/>
      <c r="K184" s="98">
        <v>10.5</v>
      </c>
      <c r="L184" s="98">
        <v>13.5</v>
      </c>
      <c r="M184" s="98">
        <v>8.6199999999999992</v>
      </c>
      <c r="N184" s="106">
        <v>217</v>
      </c>
      <c r="O184" s="106">
        <v>20.7</v>
      </c>
      <c r="P184" s="128">
        <v>5.14</v>
      </c>
      <c r="Q184" s="83"/>
      <c r="R184" s="83"/>
      <c r="S184" s="80"/>
      <c r="T184" s="80"/>
    </row>
    <row r="185" spans="1:20" x14ac:dyDescent="0.25">
      <c r="A185" s="82">
        <v>39623</v>
      </c>
      <c r="B185" s="94">
        <v>0.48125000000000001</v>
      </c>
      <c r="C185" s="83" t="s">
        <v>107</v>
      </c>
      <c r="D185" s="83">
        <v>28.95</v>
      </c>
      <c r="E185" s="83">
        <v>0.40600000000000003</v>
      </c>
      <c r="F185" s="83">
        <v>7.47</v>
      </c>
      <c r="G185" s="83">
        <v>87.2</v>
      </c>
      <c r="H185" s="83">
        <v>6.63</v>
      </c>
      <c r="I185" s="83">
        <v>21.4</v>
      </c>
      <c r="J185" s="83"/>
      <c r="K185" s="98">
        <v>10.5</v>
      </c>
      <c r="L185" s="98">
        <v>0.41249999999999998</v>
      </c>
      <c r="M185" s="98">
        <v>8.34</v>
      </c>
      <c r="N185" s="106">
        <v>243</v>
      </c>
      <c r="O185" s="106">
        <v>31.1</v>
      </c>
      <c r="P185" s="128">
        <v>11.48</v>
      </c>
      <c r="Q185" s="83"/>
      <c r="R185" s="83"/>
      <c r="S185" s="80"/>
      <c r="T185" s="80"/>
    </row>
    <row r="186" spans="1:20" x14ac:dyDescent="0.25">
      <c r="A186" s="89">
        <v>39623</v>
      </c>
      <c r="B186" s="99">
        <v>0.46875</v>
      </c>
      <c r="C186" s="90" t="s">
        <v>128</v>
      </c>
      <c r="D186" s="90">
        <v>28.67</v>
      </c>
      <c r="E186" s="90">
        <v>0.439</v>
      </c>
      <c r="F186" s="90">
        <v>7.77</v>
      </c>
      <c r="G186" s="90">
        <v>101.1</v>
      </c>
      <c r="H186" s="90">
        <v>7.57</v>
      </c>
      <c r="I186" s="90">
        <v>74.599999999999994</v>
      </c>
      <c r="J186" s="90"/>
      <c r="K186" s="101">
        <v>10.5</v>
      </c>
      <c r="L186" s="101">
        <v>0.372</v>
      </c>
      <c r="M186" s="101">
        <v>10.1</v>
      </c>
      <c r="N186" s="108">
        <v>398.5</v>
      </c>
      <c r="O186" s="108">
        <v>105</v>
      </c>
      <c r="P186" s="129">
        <v>10.79</v>
      </c>
      <c r="Q186" s="90"/>
      <c r="R186" s="83"/>
      <c r="S186" s="80"/>
      <c r="T186" s="80"/>
    </row>
    <row r="187" spans="1:20" x14ac:dyDescent="0.25">
      <c r="A187" s="82">
        <v>39661</v>
      </c>
      <c r="B187" s="94">
        <v>0.40486111111111112</v>
      </c>
      <c r="C187" s="83" t="s">
        <v>75</v>
      </c>
      <c r="D187" s="83">
        <v>31.34</v>
      </c>
      <c r="E187" s="83">
        <v>0.46400000000000002</v>
      </c>
      <c r="F187" s="83">
        <v>6.87</v>
      </c>
      <c r="G187" s="83">
        <v>102.6</v>
      </c>
      <c r="H187" s="83">
        <v>7.27</v>
      </c>
      <c r="I187" s="83">
        <v>4.74</v>
      </c>
      <c r="J187" s="83"/>
      <c r="K187" s="98">
        <v>151</v>
      </c>
      <c r="L187" s="98">
        <v>7.88</v>
      </c>
      <c r="M187" s="98">
        <v>16.399999999999999</v>
      </c>
      <c r="N187" s="83">
        <v>597</v>
      </c>
      <c r="O187" s="106">
        <v>39.299999999999997</v>
      </c>
      <c r="P187" s="119"/>
      <c r="Q187" s="119"/>
      <c r="R187" s="83"/>
      <c r="S187" s="80"/>
      <c r="T187" s="80"/>
    </row>
    <row r="188" spans="1:20" x14ac:dyDescent="0.25">
      <c r="A188" s="82">
        <v>39661</v>
      </c>
      <c r="B188" s="94">
        <v>0.4</v>
      </c>
      <c r="C188" s="83" t="s">
        <v>98</v>
      </c>
      <c r="D188" s="83">
        <v>30.89</v>
      </c>
      <c r="E188" s="83">
        <v>0.47899999999999998</v>
      </c>
      <c r="F188" s="83">
        <v>6.94</v>
      </c>
      <c r="G188" s="83">
        <v>85.9</v>
      </c>
      <c r="H188" s="83">
        <v>6.23</v>
      </c>
      <c r="I188" s="83">
        <v>6.91</v>
      </c>
      <c r="J188" s="83"/>
      <c r="K188" s="98">
        <v>122.5</v>
      </c>
      <c r="L188" s="98">
        <v>20.2</v>
      </c>
      <c r="M188" s="98">
        <v>12</v>
      </c>
      <c r="N188" s="83">
        <v>520</v>
      </c>
      <c r="O188" s="106">
        <v>40.1</v>
      </c>
      <c r="P188" s="119"/>
      <c r="Q188" s="119"/>
      <c r="R188" s="83"/>
      <c r="S188" s="80"/>
      <c r="T188" s="80"/>
    </row>
    <row r="189" spans="1:20" x14ac:dyDescent="0.25">
      <c r="A189" s="82">
        <v>39661</v>
      </c>
      <c r="B189" s="94">
        <v>0.41041666666666665</v>
      </c>
      <c r="C189" s="83" t="s">
        <v>100</v>
      </c>
      <c r="D189" s="83">
        <v>23.27</v>
      </c>
      <c r="E189" s="83">
        <v>0.47799999999999998</v>
      </c>
      <c r="F189" s="83">
        <v>6.97</v>
      </c>
      <c r="G189" s="83">
        <v>115</v>
      </c>
      <c r="H189" s="83">
        <v>8.2899999999999991</v>
      </c>
      <c r="I189" s="83">
        <v>66.099999999999994</v>
      </c>
      <c r="J189" s="83"/>
      <c r="K189" s="98">
        <v>10.5</v>
      </c>
      <c r="L189" s="98">
        <v>4.53</v>
      </c>
      <c r="M189" s="98">
        <v>15.1</v>
      </c>
      <c r="N189" s="83">
        <v>524</v>
      </c>
      <c r="O189" s="106">
        <v>107</v>
      </c>
      <c r="P189" s="119"/>
      <c r="Q189" s="119"/>
      <c r="R189" s="83"/>
      <c r="S189" s="80"/>
      <c r="T189" s="80"/>
    </row>
    <row r="190" spans="1:20" x14ac:dyDescent="0.25">
      <c r="A190" s="82">
        <v>39661</v>
      </c>
      <c r="B190" s="94">
        <v>0.42499999999999999</v>
      </c>
      <c r="C190" s="83" t="s">
        <v>102</v>
      </c>
      <c r="D190" s="83">
        <v>29.07</v>
      </c>
      <c r="E190" s="83">
        <v>0.442</v>
      </c>
      <c r="F190" s="83">
        <v>7.68</v>
      </c>
      <c r="G190" s="83">
        <v>123.8</v>
      </c>
      <c r="H190" s="83">
        <v>9.23</v>
      </c>
      <c r="I190" s="83">
        <v>63.4</v>
      </c>
      <c r="J190" s="83"/>
      <c r="K190" s="98">
        <v>10.5</v>
      </c>
      <c r="L190" s="98">
        <v>2.29</v>
      </c>
      <c r="M190" s="98">
        <v>11.05</v>
      </c>
      <c r="N190" s="83">
        <v>691</v>
      </c>
      <c r="O190" s="106">
        <v>93.65</v>
      </c>
      <c r="P190" s="119"/>
      <c r="Q190" s="119"/>
      <c r="R190" s="83"/>
      <c r="S190" s="80"/>
      <c r="T190" s="80"/>
    </row>
    <row r="191" spans="1:20" x14ac:dyDescent="0.25">
      <c r="A191" s="82">
        <v>39661</v>
      </c>
      <c r="B191" s="94">
        <v>0.4152777777777778</v>
      </c>
      <c r="C191" s="83" t="s">
        <v>104</v>
      </c>
      <c r="D191" s="83">
        <v>28.63</v>
      </c>
      <c r="E191" s="83">
        <v>0.38400000000000001</v>
      </c>
      <c r="F191" s="83">
        <v>7.82</v>
      </c>
      <c r="G191" s="83">
        <v>129.30000000000001</v>
      </c>
      <c r="H191" s="83">
        <v>9.9</v>
      </c>
      <c r="I191" s="83">
        <v>5.51</v>
      </c>
      <c r="J191" s="83"/>
      <c r="K191" s="98">
        <v>14.1</v>
      </c>
      <c r="L191" s="98">
        <v>2.11</v>
      </c>
      <c r="M191" s="98">
        <v>13</v>
      </c>
      <c r="N191" s="83">
        <v>465</v>
      </c>
      <c r="O191" s="106">
        <v>24.2</v>
      </c>
      <c r="P191" s="119"/>
      <c r="Q191" s="119"/>
      <c r="R191" s="83"/>
      <c r="S191" s="80"/>
      <c r="T191" s="80"/>
    </row>
    <row r="192" spans="1:20" x14ac:dyDescent="0.25">
      <c r="A192" s="82">
        <v>39661</v>
      </c>
      <c r="B192" s="94">
        <v>0.42152777777777778</v>
      </c>
      <c r="C192" s="83" t="s">
        <v>106</v>
      </c>
      <c r="D192" s="83">
        <v>28.8</v>
      </c>
      <c r="E192" s="83">
        <v>0.45800000000000002</v>
      </c>
      <c r="F192" s="83">
        <v>7.62</v>
      </c>
      <c r="G192" s="83">
        <v>138.19999999999999</v>
      </c>
      <c r="H192" s="83">
        <v>10.87</v>
      </c>
      <c r="I192" s="83">
        <v>2.17</v>
      </c>
      <c r="J192" s="83"/>
      <c r="K192" s="98">
        <v>10.5</v>
      </c>
      <c r="L192" s="98">
        <v>32.4</v>
      </c>
      <c r="M192" s="98">
        <v>7.94</v>
      </c>
      <c r="N192" s="83">
        <v>427</v>
      </c>
      <c r="O192" s="106">
        <v>13.35</v>
      </c>
      <c r="P192" s="119"/>
      <c r="Q192" s="119"/>
      <c r="R192" s="83"/>
      <c r="S192" s="80"/>
      <c r="T192" s="80"/>
    </row>
    <row r="193" spans="1:20" x14ac:dyDescent="0.25">
      <c r="A193" s="82">
        <v>39661</v>
      </c>
      <c r="B193" s="94">
        <v>0.41875000000000001</v>
      </c>
      <c r="C193" s="83" t="s">
        <v>107</v>
      </c>
      <c r="D193" s="83">
        <v>27.69</v>
      </c>
      <c r="E193" s="83">
        <v>0.46100000000000002</v>
      </c>
      <c r="F193" s="83">
        <v>7.27</v>
      </c>
      <c r="G193" s="83">
        <v>117.4</v>
      </c>
      <c r="H193" s="83">
        <v>8.11</v>
      </c>
      <c r="I193" s="83">
        <v>7.93</v>
      </c>
      <c r="J193" s="83"/>
      <c r="K193" s="98">
        <v>10.5</v>
      </c>
      <c r="L193" s="98">
        <v>3.4166666666666665</v>
      </c>
      <c r="M193" s="98">
        <v>5.9066666666666663</v>
      </c>
      <c r="N193" s="83">
        <v>373</v>
      </c>
      <c r="O193" s="106">
        <v>52.05</v>
      </c>
      <c r="P193" s="119"/>
      <c r="Q193" s="119"/>
      <c r="R193" s="83"/>
      <c r="S193" s="80"/>
      <c r="T193" s="80"/>
    </row>
    <row r="194" spans="1:20" x14ac:dyDescent="0.25">
      <c r="A194" s="89">
        <v>39661</v>
      </c>
      <c r="B194" s="99">
        <v>0.42638888888888887</v>
      </c>
      <c r="C194" s="90" t="s">
        <v>128</v>
      </c>
      <c r="D194" s="90">
        <v>28.96</v>
      </c>
      <c r="E194" s="90">
        <v>0.44600000000000001</v>
      </c>
      <c r="F194" s="90">
        <v>7.6</v>
      </c>
      <c r="G194" s="90">
        <v>123.9</v>
      </c>
      <c r="H194" s="90">
        <v>9.42</v>
      </c>
      <c r="I194" s="90">
        <v>30.5</v>
      </c>
      <c r="J194" s="90"/>
      <c r="K194" s="101">
        <v>10.5</v>
      </c>
      <c r="L194" s="101">
        <v>1.62</v>
      </c>
      <c r="M194" s="101">
        <v>9.35</v>
      </c>
      <c r="N194" s="90">
        <v>541</v>
      </c>
      <c r="O194" s="108">
        <v>76.400000000000006</v>
      </c>
      <c r="P194" s="120"/>
      <c r="Q194" s="120"/>
      <c r="R194" s="83"/>
      <c r="S194" s="80"/>
      <c r="T194" s="80"/>
    </row>
    <row r="195" spans="1:20" x14ac:dyDescent="0.25">
      <c r="A195" s="130">
        <v>39665</v>
      </c>
      <c r="B195" s="131">
        <v>0.45833333333333331</v>
      </c>
      <c r="C195" s="132" t="s">
        <v>75</v>
      </c>
      <c r="D195" s="132">
        <v>27.5</v>
      </c>
      <c r="E195" s="132">
        <v>0.41899999999999998</v>
      </c>
      <c r="F195" s="132">
        <v>7.51</v>
      </c>
      <c r="G195" s="132">
        <v>86.3</v>
      </c>
      <c r="H195" s="132">
        <v>6.86</v>
      </c>
      <c r="I195" s="132">
        <v>6.03</v>
      </c>
      <c r="J195" s="132"/>
      <c r="K195" s="133">
        <v>50.1</v>
      </c>
      <c r="L195" s="134">
        <v>22.15</v>
      </c>
      <c r="M195" s="133">
        <v>19</v>
      </c>
      <c r="N195" s="134">
        <v>611.5</v>
      </c>
      <c r="O195" s="134">
        <v>67.099999999999994</v>
      </c>
      <c r="P195" s="133">
        <v>3.6325000000000003</v>
      </c>
      <c r="Q195" s="133">
        <v>3.5715000000000003</v>
      </c>
      <c r="R195" s="83"/>
      <c r="S195" s="80"/>
      <c r="T195" s="80"/>
    </row>
    <row r="196" spans="1:20" x14ac:dyDescent="0.25">
      <c r="A196" s="82">
        <v>39666</v>
      </c>
      <c r="B196" s="94">
        <v>0.45833333333333331</v>
      </c>
      <c r="C196" s="83" t="s">
        <v>75</v>
      </c>
      <c r="D196" s="83">
        <v>23.6</v>
      </c>
      <c r="E196" s="83">
        <v>0.56599999999999995</v>
      </c>
      <c r="F196" s="83">
        <v>7.05</v>
      </c>
      <c r="G196" s="83">
        <v>75.099999999999994</v>
      </c>
      <c r="H196" s="83">
        <v>6.37</v>
      </c>
      <c r="I196" s="83">
        <v>5.35</v>
      </c>
      <c r="J196" s="83"/>
      <c r="K196" s="106">
        <v>164.5</v>
      </c>
      <c r="L196" s="106">
        <v>23.56</v>
      </c>
      <c r="M196" s="98">
        <v>10.01</v>
      </c>
      <c r="N196" s="106">
        <v>655.16666666666663</v>
      </c>
      <c r="O196" s="106">
        <v>50.4</v>
      </c>
      <c r="P196" s="98">
        <v>3.2524999999999999</v>
      </c>
      <c r="Q196" s="98">
        <v>3.2734999999999999</v>
      </c>
      <c r="R196" s="83"/>
      <c r="S196" s="80"/>
      <c r="T196" s="80"/>
    </row>
    <row r="197" spans="1:20" x14ac:dyDescent="0.25">
      <c r="A197" s="89">
        <v>39666</v>
      </c>
      <c r="B197" s="99">
        <v>0.45833333333333331</v>
      </c>
      <c r="C197" s="90" t="s">
        <v>132</v>
      </c>
      <c r="D197" s="90">
        <v>23.76</v>
      </c>
      <c r="E197" s="90">
        <v>0.44400000000000001</v>
      </c>
      <c r="F197" s="90">
        <v>7.32</v>
      </c>
      <c r="G197" s="90">
        <v>63.8</v>
      </c>
      <c r="H197" s="90">
        <v>5.38</v>
      </c>
      <c r="I197" s="90">
        <v>3.62</v>
      </c>
      <c r="J197" s="90"/>
      <c r="K197" s="108">
        <v>154</v>
      </c>
      <c r="L197" s="108">
        <v>22.4</v>
      </c>
      <c r="M197" s="101">
        <v>9.9966666666666661</v>
      </c>
      <c r="N197" s="108">
        <v>586.5</v>
      </c>
      <c r="O197" s="108">
        <v>46.300000000000004</v>
      </c>
      <c r="P197" s="101">
        <v>3.1105</v>
      </c>
      <c r="Q197" s="101">
        <v>3.0434999999999999</v>
      </c>
      <c r="R197" s="83"/>
      <c r="S197" s="80"/>
      <c r="T197" s="80"/>
    </row>
    <row r="198" spans="1:20" x14ac:dyDescent="0.25">
      <c r="A198" s="82">
        <v>39678</v>
      </c>
      <c r="B198" s="94">
        <v>0.33333333333333331</v>
      </c>
      <c r="C198" s="83" t="s">
        <v>75</v>
      </c>
      <c r="D198" s="83">
        <v>22.17</v>
      </c>
      <c r="E198" s="83">
        <v>0.223</v>
      </c>
      <c r="F198" s="83">
        <v>7.23</v>
      </c>
      <c r="G198" s="83">
        <v>71.2</v>
      </c>
      <c r="H198" s="83">
        <v>6.2</v>
      </c>
      <c r="I198" s="83">
        <v>7.37</v>
      </c>
      <c r="J198" s="83"/>
      <c r="K198" s="106">
        <v>258.60000000000002</v>
      </c>
      <c r="L198" s="106">
        <v>14.4</v>
      </c>
      <c r="M198" s="98">
        <v>21.02</v>
      </c>
      <c r="N198" s="106">
        <v>613.75</v>
      </c>
      <c r="O198" s="106">
        <v>65.599999999999994</v>
      </c>
      <c r="P198" s="98">
        <v>4.5243333333333338</v>
      </c>
      <c r="Q198" s="102"/>
      <c r="R198" s="83"/>
      <c r="S198" s="80"/>
      <c r="T198" s="80"/>
    </row>
    <row r="199" spans="1:20" x14ac:dyDescent="0.25">
      <c r="A199" s="89">
        <v>39678</v>
      </c>
      <c r="B199" s="99">
        <v>0.33333333333333331</v>
      </c>
      <c r="C199" s="90" t="s">
        <v>98</v>
      </c>
      <c r="D199" s="90">
        <v>21.96</v>
      </c>
      <c r="E199" s="90">
        <v>0.28199999999999997</v>
      </c>
      <c r="F199" s="90">
        <v>6.16</v>
      </c>
      <c r="G199" s="90">
        <v>69.3</v>
      </c>
      <c r="H199" s="90">
        <v>6.07</v>
      </c>
      <c r="I199" s="90">
        <v>5.56</v>
      </c>
      <c r="J199" s="90"/>
      <c r="K199" s="108">
        <v>191</v>
      </c>
      <c r="L199" s="108">
        <v>186</v>
      </c>
      <c r="M199" s="101">
        <v>45.6</v>
      </c>
      <c r="N199" s="108">
        <v>607</v>
      </c>
      <c r="O199" s="108">
        <v>83</v>
      </c>
      <c r="P199" s="101">
        <v>18.59</v>
      </c>
      <c r="Q199" s="103"/>
      <c r="R199" s="83"/>
      <c r="S199" s="80"/>
      <c r="T199" s="80"/>
    </row>
    <row r="200" spans="1:20" x14ac:dyDescent="0.25">
      <c r="A200" s="82">
        <v>39679</v>
      </c>
      <c r="B200" s="94">
        <v>0.29166666666666669</v>
      </c>
      <c r="C200" s="83" t="s">
        <v>75</v>
      </c>
      <c r="D200" s="83">
        <v>22.21</v>
      </c>
      <c r="E200" s="83">
        <v>0.42099999999999999</v>
      </c>
      <c r="F200" s="83">
        <v>7.38</v>
      </c>
      <c r="G200" s="83">
        <v>59</v>
      </c>
      <c r="H200" s="83">
        <v>5.13</v>
      </c>
      <c r="I200" s="83">
        <v>5.96</v>
      </c>
      <c r="J200" s="83"/>
      <c r="K200" s="106">
        <v>243.66666666666666</v>
      </c>
      <c r="L200" s="106">
        <v>10.033333333333333</v>
      </c>
      <c r="M200" s="98">
        <v>15.05</v>
      </c>
      <c r="N200" s="106"/>
      <c r="O200" s="106"/>
      <c r="P200" s="98">
        <v>4.0886666666666667</v>
      </c>
      <c r="Q200" s="98">
        <v>4.1980000000000004</v>
      </c>
      <c r="R200" s="83"/>
      <c r="S200" s="80"/>
      <c r="T200" s="80"/>
    </row>
    <row r="201" spans="1:20" x14ac:dyDescent="0.25">
      <c r="A201" s="89">
        <v>39679</v>
      </c>
      <c r="B201" s="99">
        <v>0.83333333333333337</v>
      </c>
      <c r="C201" s="90" t="s">
        <v>75</v>
      </c>
      <c r="D201" s="90">
        <v>21.96</v>
      </c>
      <c r="E201" s="90">
        <v>0.28199999999999997</v>
      </c>
      <c r="F201" s="90">
        <f>AVERAGE(6.16,7.23,7.28)</f>
        <v>6.8900000000000006</v>
      </c>
      <c r="G201" s="90">
        <v>69.3</v>
      </c>
      <c r="H201" s="90">
        <v>6.2</v>
      </c>
      <c r="I201" s="90">
        <v>7.37</v>
      </c>
      <c r="J201" s="90"/>
      <c r="K201" s="108">
        <v>87.275000000000006</v>
      </c>
      <c r="L201" s="108">
        <v>8.6925000000000008</v>
      </c>
      <c r="M201" s="101">
        <v>9.4175000000000004</v>
      </c>
      <c r="N201" s="108">
        <v>578.71428571428567</v>
      </c>
      <c r="O201" s="108">
        <v>50.349999999999994</v>
      </c>
      <c r="P201" s="101">
        <v>4.7963333333333331</v>
      </c>
      <c r="Q201" s="101"/>
      <c r="R201" s="83"/>
      <c r="S201" s="80"/>
      <c r="T201" s="80"/>
    </row>
    <row r="202" spans="1:20" x14ac:dyDescent="0.25">
      <c r="A202" s="82">
        <v>39680</v>
      </c>
      <c r="B202" s="94">
        <v>0.28125</v>
      </c>
      <c r="C202" s="83" t="s">
        <v>75</v>
      </c>
      <c r="D202" s="83">
        <v>22.22</v>
      </c>
      <c r="E202" s="83">
        <v>0.41099999999999998</v>
      </c>
      <c r="F202" s="83">
        <v>7.73</v>
      </c>
      <c r="G202" s="83">
        <v>80.7</v>
      </c>
      <c r="H202" s="83">
        <v>7.03</v>
      </c>
      <c r="I202" s="83">
        <v>10.9</v>
      </c>
      <c r="J202" s="83"/>
      <c r="K202" s="106">
        <v>167.75</v>
      </c>
      <c r="L202" s="106">
        <v>13.175000000000001</v>
      </c>
      <c r="M202" s="98">
        <v>10.5375</v>
      </c>
      <c r="N202" s="106">
        <v>543.66666666666663</v>
      </c>
      <c r="O202" s="106">
        <v>43.15</v>
      </c>
      <c r="P202" s="102"/>
      <c r="Q202" s="98">
        <v>3.5369999999999995</v>
      </c>
      <c r="R202" s="83"/>
      <c r="S202" s="80"/>
      <c r="T202" s="80"/>
    </row>
    <row r="203" spans="1:20" x14ac:dyDescent="0.25">
      <c r="A203" s="82">
        <v>39680</v>
      </c>
      <c r="B203" s="94">
        <v>0.47916666666666669</v>
      </c>
      <c r="C203" s="83" t="s">
        <v>75</v>
      </c>
      <c r="D203" s="83">
        <v>27.28</v>
      </c>
      <c r="E203" s="83">
        <v>0.40899999999999997</v>
      </c>
      <c r="F203" s="83">
        <v>7.88</v>
      </c>
      <c r="G203" s="83">
        <v>130.69999999999999</v>
      </c>
      <c r="H203" s="83">
        <v>10.35</v>
      </c>
      <c r="I203" s="83">
        <v>8.98</v>
      </c>
      <c r="J203" s="83"/>
      <c r="K203" s="106">
        <v>88.625</v>
      </c>
      <c r="L203" s="106">
        <v>17.350000000000001</v>
      </c>
      <c r="M203" s="98">
        <v>10.42</v>
      </c>
      <c r="N203" s="106">
        <v>563</v>
      </c>
      <c r="O203" s="106">
        <v>37.875</v>
      </c>
      <c r="P203" s="102"/>
      <c r="Q203" s="98">
        <v>3.8566666666666669</v>
      </c>
      <c r="R203" s="83"/>
      <c r="S203" s="80"/>
      <c r="T203" s="80"/>
    </row>
    <row r="204" spans="1:20" x14ac:dyDescent="0.25">
      <c r="A204" s="89">
        <v>39680</v>
      </c>
      <c r="B204" s="99">
        <v>0.78125</v>
      </c>
      <c r="C204" s="90" t="s">
        <v>75</v>
      </c>
      <c r="D204" s="90">
        <v>21.84</v>
      </c>
      <c r="E204" s="90"/>
      <c r="F204" s="90"/>
      <c r="G204" s="90">
        <v>112.6</v>
      </c>
      <c r="H204" s="90">
        <v>9.8699999999999992</v>
      </c>
      <c r="I204" s="90"/>
      <c r="J204" s="90"/>
      <c r="K204" s="101">
        <v>10.5</v>
      </c>
      <c r="L204" s="108">
        <v>4.0333333333333332</v>
      </c>
      <c r="M204" s="101">
        <v>9.6266666666666669</v>
      </c>
      <c r="N204" s="108">
        <v>642.33333333333337</v>
      </c>
      <c r="O204" s="108">
        <v>48.725000000000001</v>
      </c>
      <c r="P204" s="103"/>
      <c r="Q204" s="101">
        <v>3.6523333333333334</v>
      </c>
      <c r="R204" s="83"/>
      <c r="S204" s="80"/>
      <c r="T204" s="80"/>
    </row>
    <row r="205" spans="1:20" x14ac:dyDescent="0.25">
      <c r="A205" s="82">
        <v>39682</v>
      </c>
      <c r="B205" s="94">
        <v>0.44166666666666665</v>
      </c>
      <c r="C205" s="83" t="s">
        <v>75</v>
      </c>
      <c r="D205" s="83">
        <v>29.22</v>
      </c>
      <c r="E205" s="83">
        <v>0.47599999999999998</v>
      </c>
      <c r="F205" s="98">
        <v>8.07</v>
      </c>
      <c r="G205" s="83">
        <v>94.5</v>
      </c>
      <c r="H205" s="83">
        <v>7.24</v>
      </c>
      <c r="I205" s="83">
        <v>6.61</v>
      </c>
      <c r="J205" s="83"/>
      <c r="K205" s="98">
        <v>48.9</v>
      </c>
      <c r="L205" s="83">
        <v>10.5</v>
      </c>
      <c r="M205" s="83">
        <v>9.08</v>
      </c>
      <c r="N205" s="83">
        <v>483</v>
      </c>
      <c r="O205" s="106">
        <v>42</v>
      </c>
      <c r="P205" s="98">
        <v>3.17</v>
      </c>
      <c r="Q205" s="98">
        <v>3.2425000000000002</v>
      </c>
      <c r="R205" s="83"/>
      <c r="S205" s="80"/>
      <c r="T205" s="80"/>
    </row>
    <row r="206" spans="1:20" x14ac:dyDescent="0.25">
      <c r="A206" s="82">
        <v>39682</v>
      </c>
      <c r="B206" s="94">
        <v>0.43055555555555558</v>
      </c>
      <c r="C206" s="83" t="s">
        <v>98</v>
      </c>
      <c r="D206" s="83">
        <v>28.84</v>
      </c>
      <c r="E206" s="83">
        <v>0.48899999999999999</v>
      </c>
      <c r="F206" s="98">
        <v>7.77</v>
      </c>
      <c r="G206" s="83">
        <v>81.5</v>
      </c>
      <c r="H206" s="83">
        <v>6.19</v>
      </c>
      <c r="I206" s="83">
        <v>17.8</v>
      </c>
      <c r="J206" s="83"/>
      <c r="K206" s="98">
        <v>50.95</v>
      </c>
      <c r="L206" s="98">
        <v>26.05</v>
      </c>
      <c r="M206" s="83">
        <v>8.8149999999999995</v>
      </c>
      <c r="N206" s="106">
        <v>429.66666666666669</v>
      </c>
      <c r="O206" s="106">
        <v>33.5</v>
      </c>
      <c r="P206" s="98">
        <v>3.052</v>
      </c>
      <c r="Q206" s="98">
        <v>2.8210000000000002</v>
      </c>
      <c r="R206" s="83"/>
      <c r="S206" s="80"/>
      <c r="T206" s="80"/>
    </row>
    <row r="207" spans="1:20" x14ac:dyDescent="0.25">
      <c r="A207" s="82">
        <v>39682</v>
      </c>
      <c r="B207" s="94">
        <v>0.42708333333333331</v>
      </c>
      <c r="C207" s="83" t="s">
        <v>100</v>
      </c>
      <c r="D207" s="83">
        <v>27.91</v>
      </c>
      <c r="E207" s="83">
        <v>0.502</v>
      </c>
      <c r="F207" s="98">
        <v>7.7</v>
      </c>
      <c r="G207" s="83">
        <v>80.400000000000006</v>
      </c>
      <c r="H207" s="83">
        <v>6.29</v>
      </c>
      <c r="I207" s="83">
        <v>22.8</v>
      </c>
      <c r="J207" s="83"/>
      <c r="K207" s="98">
        <v>10.5</v>
      </c>
      <c r="L207" s="83">
        <v>4.01</v>
      </c>
      <c r="M207" s="83">
        <v>8.9849999999999994</v>
      </c>
      <c r="N207" s="83">
        <v>419</v>
      </c>
      <c r="O207" s="106">
        <v>46.05</v>
      </c>
      <c r="P207" s="98">
        <v>3.2415000000000003</v>
      </c>
      <c r="Q207" s="98">
        <v>3.274</v>
      </c>
      <c r="R207" s="83"/>
      <c r="S207" s="80"/>
      <c r="T207" s="80"/>
    </row>
    <row r="208" spans="1:20" x14ac:dyDescent="0.25">
      <c r="A208" s="82">
        <v>39682</v>
      </c>
      <c r="B208" s="94">
        <v>0.41180555555555554</v>
      </c>
      <c r="C208" s="83" t="s">
        <v>102</v>
      </c>
      <c r="D208" s="83">
        <v>27.93</v>
      </c>
      <c r="E208" s="83">
        <v>0.48</v>
      </c>
      <c r="F208" s="98">
        <v>7.63</v>
      </c>
      <c r="G208" s="83">
        <v>70.8</v>
      </c>
      <c r="H208" s="83">
        <v>5.5</v>
      </c>
      <c r="I208" s="83">
        <v>12</v>
      </c>
      <c r="J208" s="83"/>
      <c r="K208" s="98">
        <v>10.5</v>
      </c>
      <c r="L208" s="83">
        <v>1.89</v>
      </c>
      <c r="M208" s="83">
        <v>9.7899999999999991</v>
      </c>
      <c r="N208" s="83">
        <v>501</v>
      </c>
      <c r="O208" s="106">
        <v>53.650000000000006</v>
      </c>
      <c r="P208" s="98">
        <v>4.0890000000000004</v>
      </c>
      <c r="Q208" s="98">
        <v>3.5390000000000001</v>
      </c>
      <c r="R208" s="83"/>
      <c r="S208" s="80"/>
      <c r="T208" s="80"/>
    </row>
    <row r="209" spans="1:20" x14ac:dyDescent="0.25">
      <c r="A209" s="82">
        <v>39682</v>
      </c>
      <c r="B209" s="94">
        <v>0.42222222222222222</v>
      </c>
      <c r="C209" s="83" t="s">
        <v>104</v>
      </c>
      <c r="D209" s="83">
        <v>27.99</v>
      </c>
      <c r="E209" s="83">
        <v>0.443</v>
      </c>
      <c r="F209" s="98">
        <v>7.79</v>
      </c>
      <c r="G209" s="83">
        <v>91.1</v>
      </c>
      <c r="H209" s="83">
        <v>7.07</v>
      </c>
      <c r="I209" s="83">
        <v>4.05</v>
      </c>
      <c r="J209" s="83"/>
      <c r="K209" s="98">
        <v>10.5</v>
      </c>
      <c r="L209" s="83">
        <v>2.52</v>
      </c>
      <c r="M209" s="83">
        <v>8.64</v>
      </c>
      <c r="N209" s="83">
        <v>432</v>
      </c>
      <c r="O209" s="106">
        <v>33.1</v>
      </c>
      <c r="P209" s="98">
        <v>3.605</v>
      </c>
      <c r="Q209" s="98">
        <v>4.0679999999999996</v>
      </c>
      <c r="R209" s="83"/>
      <c r="S209" s="80"/>
      <c r="T209" s="80"/>
    </row>
    <row r="210" spans="1:20" x14ac:dyDescent="0.25">
      <c r="A210" s="82">
        <v>39682</v>
      </c>
      <c r="B210" s="94">
        <v>0.4152777777777778</v>
      </c>
      <c r="C210" s="83" t="s">
        <v>106</v>
      </c>
      <c r="D210" s="83">
        <v>27.56</v>
      </c>
      <c r="E210" s="83">
        <v>0.47299999999999998</v>
      </c>
      <c r="F210" s="98">
        <v>7.68</v>
      </c>
      <c r="G210" s="83">
        <v>81</v>
      </c>
      <c r="H210" s="83">
        <v>6.21</v>
      </c>
      <c r="I210" s="83">
        <v>5.21</v>
      </c>
      <c r="J210" s="83"/>
      <c r="K210" s="98">
        <v>30.6</v>
      </c>
      <c r="L210" s="83">
        <v>9.27</v>
      </c>
      <c r="M210" s="83">
        <v>6.67</v>
      </c>
      <c r="N210" s="83">
        <v>362</v>
      </c>
      <c r="O210" s="106">
        <v>19.2</v>
      </c>
      <c r="P210" s="98">
        <v>3.2869999999999999</v>
      </c>
      <c r="Q210" s="98">
        <v>3.7829999999999999</v>
      </c>
      <c r="R210" s="83"/>
      <c r="S210" s="80"/>
      <c r="T210" s="80"/>
    </row>
    <row r="211" spans="1:20" x14ac:dyDescent="0.25">
      <c r="A211" s="82">
        <v>39682</v>
      </c>
      <c r="B211" s="94">
        <v>0.41736111111111113</v>
      </c>
      <c r="C211" s="83" t="s">
        <v>107</v>
      </c>
      <c r="D211" s="83">
        <v>27.5</v>
      </c>
      <c r="E211" s="83">
        <v>0.47099999999999997</v>
      </c>
      <c r="F211" s="98">
        <v>7.41</v>
      </c>
      <c r="G211" s="83">
        <v>38.200000000000003</v>
      </c>
      <c r="H211" s="83">
        <v>2.8</v>
      </c>
      <c r="I211" s="83">
        <v>24.7</v>
      </c>
      <c r="J211" s="83"/>
      <c r="K211" s="98">
        <v>10.5</v>
      </c>
      <c r="L211" s="83">
        <v>2.38</v>
      </c>
      <c r="M211" s="83">
        <v>19.899999999999999</v>
      </c>
      <c r="N211" s="83">
        <v>458</v>
      </c>
      <c r="O211" s="106">
        <v>52.3</v>
      </c>
      <c r="P211" s="98">
        <v>4.5469999999999997</v>
      </c>
      <c r="Q211" s="98">
        <v>4.4800000000000004</v>
      </c>
      <c r="R211" s="83"/>
      <c r="S211" s="80"/>
      <c r="T211" s="80"/>
    </row>
    <row r="212" spans="1:20" x14ac:dyDescent="0.25">
      <c r="A212" s="89">
        <v>39682</v>
      </c>
      <c r="B212" s="99">
        <v>0.40972222222222227</v>
      </c>
      <c r="C212" s="90" t="s">
        <v>128</v>
      </c>
      <c r="D212" s="90">
        <v>27.45</v>
      </c>
      <c r="E212" s="90">
        <v>0.495</v>
      </c>
      <c r="F212" s="101">
        <v>7.15</v>
      </c>
      <c r="G212" s="90">
        <v>74.3</v>
      </c>
      <c r="H212" s="90">
        <v>5.56</v>
      </c>
      <c r="I212" s="90"/>
      <c r="J212" s="90"/>
      <c r="K212" s="101">
        <v>10.5</v>
      </c>
      <c r="L212" s="100">
        <v>1.214</v>
      </c>
      <c r="M212" s="90">
        <v>9.1999999999999993</v>
      </c>
      <c r="N212" s="90">
        <v>594</v>
      </c>
      <c r="O212" s="108">
        <v>68.3</v>
      </c>
      <c r="P212" s="101">
        <v>4.7639999999999993</v>
      </c>
      <c r="Q212" s="101">
        <v>4.2750000000000004</v>
      </c>
      <c r="R212" s="83"/>
      <c r="S212" s="80"/>
      <c r="T212" s="80"/>
    </row>
    <row r="213" spans="1:20" x14ac:dyDescent="0.25">
      <c r="A213" s="82">
        <v>39702</v>
      </c>
      <c r="B213" s="94">
        <v>0.17361111111111113</v>
      </c>
      <c r="C213" s="83" t="s">
        <v>75</v>
      </c>
      <c r="D213" s="83">
        <v>31.87</v>
      </c>
      <c r="E213" s="83">
        <v>0.41899999999999998</v>
      </c>
      <c r="F213" s="98">
        <v>7.93</v>
      </c>
      <c r="G213" s="106">
        <v>126.5</v>
      </c>
      <c r="H213" s="83">
        <v>9.24</v>
      </c>
      <c r="I213" s="83">
        <v>7.96</v>
      </c>
      <c r="J213" s="83"/>
      <c r="K213" s="83"/>
      <c r="L213" s="86">
        <v>0.40799999999999997</v>
      </c>
      <c r="M213" s="83">
        <v>6.79</v>
      </c>
      <c r="N213" s="115"/>
      <c r="O213" s="115"/>
      <c r="P213" s="98">
        <v>3.411</v>
      </c>
      <c r="Q213" s="98">
        <v>3.2655000000000003</v>
      </c>
      <c r="R213" s="83"/>
      <c r="S213" s="80"/>
      <c r="T213" s="80"/>
    </row>
    <row r="214" spans="1:20" x14ac:dyDescent="0.25">
      <c r="A214" s="82">
        <v>39702</v>
      </c>
      <c r="B214" s="94">
        <v>0.18055555555555555</v>
      </c>
      <c r="C214" s="83" t="s">
        <v>77</v>
      </c>
      <c r="D214" s="83">
        <v>32.56</v>
      </c>
      <c r="E214" s="83">
        <v>0.40899999999999997</v>
      </c>
      <c r="F214" s="98">
        <v>8.25</v>
      </c>
      <c r="G214" s="106">
        <v>137.69999999999999</v>
      </c>
      <c r="H214" s="83">
        <v>9.98</v>
      </c>
      <c r="I214" s="83">
        <v>40.200000000000003</v>
      </c>
      <c r="J214" s="83"/>
      <c r="K214" s="83"/>
      <c r="L214" s="83">
        <v>1.5</v>
      </c>
      <c r="M214" s="83">
        <v>6.85</v>
      </c>
      <c r="N214" s="115"/>
      <c r="O214" s="115"/>
      <c r="P214" s="98">
        <v>3.4710000000000001</v>
      </c>
      <c r="Q214" s="98">
        <v>3.2810000000000001</v>
      </c>
      <c r="R214" s="83"/>
      <c r="S214" s="80"/>
      <c r="T214" s="80"/>
    </row>
    <row r="215" spans="1:20" x14ac:dyDescent="0.25">
      <c r="A215" s="82">
        <v>39702</v>
      </c>
      <c r="B215" s="94">
        <v>0.15625</v>
      </c>
      <c r="C215" s="83" t="s">
        <v>154</v>
      </c>
      <c r="D215" s="83">
        <v>33.32</v>
      </c>
      <c r="E215" s="83">
        <v>0.38500000000000001</v>
      </c>
      <c r="F215" s="98">
        <v>8.44</v>
      </c>
      <c r="G215" s="106">
        <v>156.4</v>
      </c>
      <c r="H215" s="80">
        <v>11.16</v>
      </c>
      <c r="I215" s="83">
        <v>30</v>
      </c>
      <c r="J215" s="83"/>
      <c r="K215" s="83"/>
      <c r="L215" s="83">
        <v>1.92</v>
      </c>
      <c r="M215" s="83">
        <v>8.4649999999999999</v>
      </c>
      <c r="N215" s="115"/>
      <c r="O215" s="115"/>
      <c r="P215" s="98">
        <v>3.9350000000000001</v>
      </c>
      <c r="Q215" s="98">
        <v>4.0229999999999997</v>
      </c>
      <c r="R215" s="83"/>
      <c r="S215" s="80"/>
      <c r="T215" s="80"/>
    </row>
    <row r="216" spans="1:20" x14ac:dyDescent="0.25">
      <c r="A216" s="82">
        <v>39702</v>
      </c>
      <c r="B216" s="94">
        <v>0.1875</v>
      </c>
      <c r="C216" s="83" t="s">
        <v>155</v>
      </c>
      <c r="D216" s="83">
        <v>34.14</v>
      </c>
      <c r="E216" s="83">
        <v>0.315</v>
      </c>
      <c r="F216" s="98">
        <v>8.94</v>
      </c>
      <c r="G216" s="106">
        <v>178</v>
      </c>
      <c r="H216" s="83">
        <v>12.52</v>
      </c>
      <c r="I216" s="83">
        <v>59.1</v>
      </c>
      <c r="J216" s="83"/>
      <c r="K216" s="83"/>
      <c r="L216" s="83">
        <v>2.2250000000000001</v>
      </c>
      <c r="M216" s="83">
        <v>10.75</v>
      </c>
      <c r="N216" s="115"/>
      <c r="O216" s="115"/>
      <c r="P216" s="98">
        <v>6.0540000000000003</v>
      </c>
      <c r="Q216" s="98">
        <v>4.7699999999999996</v>
      </c>
      <c r="R216" s="83"/>
      <c r="S216" s="80"/>
      <c r="T216" s="80"/>
    </row>
    <row r="217" spans="1:20" x14ac:dyDescent="0.25">
      <c r="A217" s="82">
        <v>39702</v>
      </c>
      <c r="B217" s="94">
        <v>0.14583333333333334</v>
      </c>
      <c r="C217" s="83" t="s">
        <v>156</v>
      </c>
      <c r="D217" s="83">
        <v>34.049999999999997</v>
      </c>
      <c r="E217" s="83">
        <v>0.33900000000000002</v>
      </c>
      <c r="F217" s="98">
        <v>8.7899999999999991</v>
      </c>
      <c r="G217" s="106">
        <v>166.2</v>
      </c>
      <c r="H217" s="83">
        <v>11.73</v>
      </c>
      <c r="I217" s="83">
        <v>149</v>
      </c>
      <c r="J217" s="83"/>
      <c r="K217" s="83"/>
      <c r="L217" s="83">
        <v>2.33</v>
      </c>
      <c r="M217" s="83">
        <v>10.9</v>
      </c>
      <c r="N217" s="115"/>
      <c r="O217" s="115"/>
      <c r="P217" s="98">
        <v>4.226</v>
      </c>
      <c r="Q217" s="98">
        <v>4.0720000000000001</v>
      </c>
      <c r="R217" s="83"/>
      <c r="S217" s="80"/>
      <c r="T217" s="80"/>
    </row>
    <row r="218" spans="1:20" x14ac:dyDescent="0.25">
      <c r="A218" s="82">
        <v>39702</v>
      </c>
      <c r="B218" s="94">
        <v>0.13541666666666666</v>
      </c>
      <c r="C218" s="83" t="s">
        <v>157</v>
      </c>
      <c r="D218" s="83">
        <v>29.97</v>
      </c>
      <c r="E218" s="83">
        <v>0.628</v>
      </c>
      <c r="F218" s="98">
        <v>7.14</v>
      </c>
      <c r="G218" s="106">
        <v>64.8</v>
      </c>
      <c r="H218" s="83">
        <v>4.9400000000000004</v>
      </c>
      <c r="I218" s="83">
        <v>7.61</v>
      </c>
      <c r="J218" s="83"/>
      <c r="K218" s="83"/>
      <c r="L218" s="83">
        <v>3.26</v>
      </c>
      <c r="M218" s="83">
        <v>22.2</v>
      </c>
      <c r="N218" s="115"/>
      <c r="O218" s="115"/>
      <c r="P218" s="98">
        <v>8.9380000000000006</v>
      </c>
      <c r="Q218" s="98">
        <v>7.8449999999999998</v>
      </c>
      <c r="R218" s="83"/>
      <c r="S218" s="80"/>
      <c r="T218" s="80"/>
    </row>
    <row r="219" spans="1:20" x14ac:dyDescent="0.25">
      <c r="A219" s="82">
        <v>39702</v>
      </c>
      <c r="B219" s="94">
        <v>0.12847222222222224</v>
      </c>
      <c r="C219" s="83" t="s">
        <v>158</v>
      </c>
      <c r="D219" s="83">
        <v>31.16</v>
      </c>
      <c r="E219" s="83">
        <v>0.35399999999999998</v>
      </c>
      <c r="F219" s="98">
        <v>7.75</v>
      </c>
      <c r="G219" s="106">
        <v>175.9</v>
      </c>
      <c r="H219" s="83">
        <v>13.06</v>
      </c>
      <c r="I219" s="83">
        <v>4.37</v>
      </c>
      <c r="J219" s="83"/>
      <c r="K219" s="83"/>
      <c r="L219" s="86">
        <v>3.0966666666666671</v>
      </c>
      <c r="M219" s="83">
        <v>14.1</v>
      </c>
      <c r="N219" s="115"/>
      <c r="O219" s="115"/>
      <c r="P219" s="98">
        <v>4.2329999999999997</v>
      </c>
      <c r="Q219" s="98">
        <v>6.0869999999999997</v>
      </c>
      <c r="R219" s="83"/>
      <c r="S219" s="80"/>
      <c r="T219" s="80"/>
    </row>
    <row r="220" spans="1:20" x14ac:dyDescent="0.25">
      <c r="A220" s="89">
        <v>39702</v>
      </c>
      <c r="B220" s="99">
        <v>0.19444444444444445</v>
      </c>
      <c r="C220" s="90" t="s">
        <v>159</v>
      </c>
      <c r="D220" s="90">
        <v>32.33</v>
      </c>
      <c r="E220" s="90">
        <v>0.39800000000000002</v>
      </c>
      <c r="F220" s="101">
        <v>7.4</v>
      </c>
      <c r="G220" s="108">
        <v>89.7</v>
      </c>
      <c r="H220" s="90">
        <v>6.47</v>
      </c>
      <c r="I220" s="90">
        <v>67.099999999999994</v>
      </c>
      <c r="J220" s="90"/>
      <c r="K220" s="90"/>
      <c r="L220" s="90">
        <v>12.4</v>
      </c>
      <c r="M220" s="90">
        <v>10.4</v>
      </c>
      <c r="N220" s="116"/>
      <c r="O220" s="116"/>
      <c r="P220" s="101">
        <v>5.758</v>
      </c>
      <c r="Q220" s="101">
        <v>5.5629999999999997</v>
      </c>
      <c r="R220" s="83"/>
      <c r="S220" s="80"/>
      <c r="T220" s="80"/>
    </row>
    <row r="221" spans="1:20" x14ac:dyDescent="0.25">
      <c r="A221" s="82">
        <v>39722</v>
      </c>
      <c r="B221" s="94">
        <v>0.11805555555555557</v>
      </c>
      <c r="C221" s="83" t="s">
        <v>75</v>
      </c>
      <c r="D221" s="83">
        <v>27.39</v>
      </c>
      <c r="E221" s="83">
        <v>0.443</v>
      </c>
      <c r="F221" s="83">
        <v>8.06</v>
      </c>
      <c r="G221" s="83">
        <v>90.8</v>
      </c>
      <c r="H221" s="83">
        <v>7.01</v>
      </c>
      <c r="I221" s="83">
        <v>13.4</v>
      </c>
      <c r="J221" s="83"/>
      <c r="K221" s="83"/>
      <c r="L221" s="98">
        <v>30</v>
      </c>
      <c r="M221" s="83">
        <v>11.3</v>
      </c>
      <c r="N221" s="115"/>
      <c r="O221" s="115"/>
      <c r="P221" s="119"/>
      <c r="Q221" s="119"/>
      <c r="R221" s="83"/>
      <c r="S221" s="80"/>
      <c r="T221" s="80"/>
    </row>
    <row r="222" spans="1:20" x14ac:dyDescent="0.25">
      <c r="A222" s="82">
        <v>39722</v>
      </c>
      <c r="B222" s="94">
        <v>0.1076388888888889</v>
      </c>
      <c r="C222" s="83" t="s">
        <v>77</v>
      </c>
      <c r="D222" s="83">
        <v>26.6</v>
      </c>
      <c r="E222" s="83">
        <v>0.45400000000000001</v>
      </c>
      <c r="F222" s="83">
        <v>7.45</v>
      </c>
      <c r="G222" s="83">
        <v>85.2</v>
      </c>
      <c r="H222" s="83">
        <v>6.78</v>
      </c>
      <c r="I222" s="83">
        <v>34.5</v>
      </c>
      <c r="J222" s="83"/>
      <c r="K222" s="83"/>
      <c r="L222" s="98">
        <v>20.350000000000001</v>
      </c>
      <c r="M222" s="83">
        <v>7.59</v>
      </c>
      <c r="N222" s="115"/>
      <c r="O222" s="115"/>
      <c r="P222" s="119"/>
      <c r="Q222" s="119"/>
      <c r="R222" s="83"/>
      <c r="S222" s="80"/>
      <c r="T222" s="80"/>
    </row>
    <row r="223" spans="1:20" x14ac:dyDescent="0.25">
      <c r="A223" s="82">
        <v>39722</v>
      </c>
      <c r="B223" s="94">
        <v>0.125</v>
      </c>
      <c r="C223" s="83" t="s">
        <v>160</v>
      </c>
      <c r="D223" s="83">
        <v>26.83</v>
      </c>
      <c r="E223" s="83">
        <v>0.46</v>
      </c>
      <c r="F223" s="83">
        <v>8.39</v>
      </c>
      <c r="G223" s="83">
        <v>113.2</v>
      </c>
      <c r="H223" s="83">
        <v>9.1300000000000008</v>
      </c>
      <c r="I223" s="83">
        <v>51.7</v>
      </c>
      <c r="J223" s="83"/>
      <c r="K223" s="83"/>
      <c r="L223" s="98">
        <v>4.08</v>
      </c>
      <c r="M223" s="83">
        <v>8.9</v>
      </c>
      <c r="N223" s="115"/>
      <c r="O223" s="115"/>
      <c r="P223" s="119"/>
      <c r="Q223" s="119"/>
      <c r="R223" s="83"/>
      <c r="S223" s="80"/>
      <c r="T223" s="80"/>
    </row>
    <row r="224" spans="1:20" x14ac:dyDescent="0.25">
      <c r="A224" s="82">
        <v>39722</v>
      </c>
      <c r="B224" s="83"/>
      <c r="C224" s="83" t="s">
        <v>102</v>
      </c>
      <c r="D224" s="83" t="s">
        <v>105</v>
      </c>
      <c r="E224" s="83" t="s">
        <v>105</v>
      </c>
      <c r="F224" s="83" t="s">
        <v>105</v>
      </c>
      <c r="G224" s="83" t="s">
        <v>105</v>
      </c>
      <c r="H224" s="83" t="s">
        <v>105</v>
      </c>
      <c r="I224" s="83" t="s">
        <v>105</v>
      </c>
      <c r="J224" s="83" t="s">
        <v>105</v>
      </c>
      <c r="K224" s="83" t="s">
        <v>105</v>
      </c>
      <c r="L224" s="83" t="s">
        <v>105</v>
      </c>
      <c r="M224" s="83" t="s">
        <v>105</v>
      </c>
      <c r="N224" s="83" t="s">
        <v>105</v>
      </c>
      <c r="O224" s="83" t="s">
        <v>105</v>
      </c>
      <c r="P224" s="83" t="s">
        <v>105</v>
      </c>
      <c r="Q224" s="83" t="s">
        <v>105</v>
      </c>
      <c r="R224" s="83"/>
      <c r="S224" s="80"/>
      <c r="T224" s="80"/>
    </row>
    <row r="225" spans="1:20" x14ac:dyDescent="0.25">
      <c r="A225" s="82">
        <v>39722</v>
      </c>
      <c r="B225" s="83"/>
      <c r="C225" s="83" t="s">
        <v>104</v>
      </c>
      <c r="D225" s="83" t="s">
        <v>105</v>
      </c>
      <c r="E225" s="83" t="s">
        <v>105</v>
      </c>
      <c r="F225" s="83" t="s">
        <v>105</v>
      </c>
      <c r="G225" s="83" t="s">
        <v>105</v>
      </c>
      <c r="H225" s="83" t="s">
        <v>105</v>
      </c>
      <c r="I225" s="83" t="s">
        <v>105</v>
      </c>
      <c r="J225" s="83" t="s">
        <v>105</v>
      </c>
      <c r="K225" s="83" t="s">
        <v>105</v>
      </c>
      <c r="L225" s="83" t="s">
        <v>105</v>
      </c>
      <c r="M225" s="83" t="s">
        <v>105</v>
      </c>
      <c r="N225" s="83" t="s">
        <v>105</v>
      </c>
      <c r="O225" s="83" t="s">
        <v>105</v>
      </c>
      <c r="P225" s="83" t="s">
        <v>105</v>
      </c>
      <c r="Q225" s="83" t="s">
        <v>105</v>
      </c>
      <c r="R225" s="83"/>
      <c r="S225" s="80"/>
      <c r="T225" s="80"/>
    </row>
    <row r="226" spans="1:20" x14ac:dyDescent="0.25">
      <c r="A226" s="82">
        <v>39722</v>
      </c>
      <c r="B226" s="83"/>
      <c r="C226" s="83" t="s">
        <v>106</v>
      </c>
      <c r="D226" s="83" t="s">
        <v>105</v>
      </c>
      <c r="E226" s="83" t="s">
        <v>105</v>
      </c>
      <c r="F226" s="83" t="s">
        <v>105</v>
      </c>
      <c r="G226" s="83" t="s">
        <v>105</v>
      </c>
      <c r="H226" s="83" t="s">
        <v>105</v>
      </c>
      <c r="I226" s="83" t="s">
        <v>105</v>
      </c>
      <c r="J226" s="83" t="s">
        <v>105</v>
      </c>
      <c r="K226" s="83" t="s">
        <v>105</v>
      </c>
      <c r="L226" s="83" t="s">
        <v>105</v>
      </c>
      <c r="M226" s="83" t="s">
        <v>105</v>
      </c>
      <c r="N226" s="83" t="s">
        <v>105</v>
      </c>
      <c r="O226" s="83" t="s">
        <v>105</v>
      </c>
      <c r="P226" s="83" t="s">
        <v>105</v>
      </c>
      <c r="Q226" s="83" t="s">
        <v>105</v>
      </c>
      <c r="R226" s="83"/>
      <c r="S226" s="80"/>
      <c r="T226" s="80"/>
    </row>
    <row r="227" spans="1:20" x14ac:dyDescent="0.25">
      <c r="A227" s="82">
        <v>39722</v>
      </c>
      <c r="B227" s="83"/>
      <c r="C227" s="83" t="s">
        <v>107</v>
      </c>
      <c r="D227" s="83" t="s">
        <v>105</v>
      </c>
      <c r="E227" s="83" t="s">
        <v>105</v>
      </c>
      <c r="F227" s="83" t="s">
        <v>105</v>
      </c>
      <c r="G227" s="83" t="s">
        <v>105</v>
      </c>
      <c r="H227" s="83" t="s">
        <v>105</v>
      </c>
      <c r="I227" s="83" t="s">
        <v>105</v>
      </c>
      <c r="J227" s="83" t="s">
        <v>105</v>
      </c>
      <c r="K227" s="83" t="s">
        <v>105</v>
      </c>
      <c r="L227" s="83" t="s">
        <v>105</v>
      </c>
      <c r="M227" s="83" t="s">
        <v>105</v>
      </c>
      <c r="N227" s="83" t="s">
        <v>105</v>
      </c>
      <c r="O227" s="83" t="s">
        <v>105</v>
      </c>
      <c r="P227" s="83" t="s">
        <v>105</v>
      </c>
      <c r="Q227" s="83" t="s">
        <v>105</v>
      </c>
      <c r="R227" s="83"/>
      <c r="S227" s="80"/>
      <c r="T227" s="80"/>
    </row>
    <row r="228" spans="1:20" x14ac:dyDescent="0.25">
      <c r="A228" s="89">
        <v>39722</v>
      </c>
      <c r="B228" s="90"/>
      <c r="C228" s="90" t="s">
        <v>128</v>
      </c>
      <c r="D228" s="97" t="s">
        <v>161</v>
      </c>
      <c r="E228" s="90"/>
      <c r="F228" s="90"/>
      <c r="G228" s="90"/>
      <c r="H228" s="90"/>
      <c r="I228" s="90"/>
      <c r="J228" s="90"/>
      <c r="K228" s="90"/>
      <c r="L228" s="90"/>
      <c r="M228" s="90"/>
      <c r="N228" s="90"/>
      <c r="O228" s="90"/>
      <c r="P228" s="90"/>
      <c r="Q228" s="90"/>
      <c r="R228" s="83"/>
      <c r="S228" s="80"/>
      <c r="T228" s="80"/>
    </row>
    <row r="229" spans="1:20" x14ac:dyDescent="0.25">
      <c r="A229" s="82">
        <v>39756</v>
      </c>
      <c r="B229" s="94">
        <v>0.13333333333333333</v>
      </c>
      <c r="C229" s="83" t="s">
        <v>75</v>
      </c>
      <c r="D229" s="83">
        <v>20.67</v>
      </c>
      <c r="E229" s="83">
        <v>0.35299999999999998</v>
      </c>
      <c r="F229" s="83">
        <v>6.85</v>
      </c>
      <c r="G229" s="83">
        <v>116</v>
      </c>
      <c r="H229" s="83">
        <v>10.36</v>
      </c>
      <c r="I229" s="83">
        <v>4.46</v>
      </c>
      <c r="J229" s="83"/>
      <c r="K229" s="83"/>
      <c r="L229" s="106">
        <v>99.85</v>
      </c>
      <c r="M229" s="98">
        <v>3.9550000000000001</v>
      </c>
      <c r="N229" s="135">
        <v>487</v>
      </c>
      <c r="O229" s="83">
        <v>29.3</v>
      </c>
      <c r="P229" s="119"/>
      <c r="Q229" s="119"/>
      <c r="R229" s="83"/>
      <c r="S229" s="136"/>
      <c r="T229" s="80"/>
    </row>
    <row r="230" spans="1:20" x14ac:dyDescent="0.25">
      <c r="A230" s="82">
        <v>39756</v>
      </c>
      <c r="B230" s="94">
        <v>0.12847222222222224</v>
      </c>
      <c r="C230" s="83" t="s">
        <v>77</v>
      </c>
      <c r="D230" s="83">
        <v>21.93</v>
      </c>
      <c r="E230" s="83">
        <v>0.36499999999999999</v>
      </c>
      <c r="F230" s="83">
        <v>7.2</v>
      </c>
      <c r="G230" s="83">
        <v>124.6</v>
      </c>
      <c r="H230" s="83">
        <v>10.88</v>
      </c>
      <c r="I230" s="83">
        <v>5.31</v>
      </c>
      <c r="J230" s="83"/>
      <c r="K230" s="83"/>
      <c r="L230" s="106">
        <v>82.5</v>
      </c>
      <c r="M230" s="98">
        <v>4.01</v>
      </c>
      <c r="N230" s="135">
        <v>441</v>
      </c>
      <c r="O230" s="83">
        <v>41.6</v>
      </c>
      <c r="P230" s="119"/>
      <c r="Q230" s="119"/>
      <c r="R230" s="83"/>
      <c r="S230" s="136"/>
      <c r="T230" s="80"/>
    </row>
    <row r="231" spans="1:20" x14ac:dyDescent="0.25">
      <c r="A231" s="82">
        <v>39756</v>
      </c>
      <c r="B231" s="94">
        <v>0.13749999999999998</v>
      </c>
      <c r="C231" s="83" t="s">
        <v>160</v>
      </c>
      <c r="D231" s="83">
        <v>22.26</v>
      </c>
      <c r="E231" s="83">
        <v>0.39600000000000002</v>
      </c>
      <c r="F231" s="83">
        <v>7.17</v>
      </c>
      <c r="G231" s="83">
        <v>127</v>
      </c>
      <c r="H231" s="83">
        <v>11.3</v>
      </c>
      <c r="I231" s="83">
        <v>4.04</v>
      </c>
      <c r="J231" s="83"/>
      <c r="K231" s="83"/>
      <c r="L231" s="106">
        <v>17.5</v>
      </c>
      <c r="M231" s="98">
        <v>7.78</v>
      </c>
      <c r="N231" s="135">
        <v>433</v>
      </c>
      <c r="O231" s="83">
        <v>48.5</v>
      </c>
      <c r="P231" s="119"/>
      <c r="Q231" s="119"/>
      <c r="R231" s="83"/>
      <c r="S231" s="136"/>
      <c r="T231" s="80"/>
    </row>
    <row r="232" spans="1:20" x14ac:dyDescent="0.25">
      <c r="A232" s="82">
        <v>39756</v>
      </c>
      <c r="B232" s="83"/>
      <c r="C232" s="83" t="s">
        <v>102</v>
      </c>
      <c r="D232" s="83" t="s">
        <v>105</v>
      </c>
      <c r="E232" s="83" t="s">
        <v>105</v>
      </c>
      <c r="F232" s="83" t="s">
        <v>105</v>
      </c>
      <c r="G232" s="83" t="s">
        <v>105</v>
      </c>
      <c r="H232" s="83" t="s">
        <v>105</v>
      </c>
      <c r="I232" s="83" t="s">
        <v>105</v>
      </c>
      <c r="J232" s="83" t="s">
        <v>105</v>
      </c>
      <c r="K232" s="83" t="s">
        <v>105</v>
      </c>
      <c r="L232" s="83" t="s">
        <v>105</v>
      </c>
      <c r="M232" s="83" t="s">
        <v>105</v>
      </c>
      <c r="N232" s="137"/>
      <c r="O232" s="83" t="s">
        <v>105</v>
      </c>
      <c r="P232" s="83" t="s">
        <v>105</v>
      </c>
      <c r="Q232" s="83" t="s">
        <v>105</v>
      </c>
      <c r="R232" s="76"/>
      <c r="S232" s="136"/>
      <c r="T232" s="80"/>
    </row>
    <row r="233" spans="1:20" x14ac:dyDescent="0.25">
      <c r="A233" s="82">
        <v>39756</v>
      </c>
      <c r="B233" s="83"/>
      <c r="C233" s="83" t="s">
        <v>104</v>
      </c>
      <c r="D233" s="83" t="s">
        <v>105</v>
      </c>
      <c r="E233" s="83" t="s">
        <v>105</v>
      </c>
      <c r="F233" s="83" t="s">
        <v>105</v>
      </c>
      <c r="G233" s="83" t="s">
        <v>105</v>
      </c>
      <c r="H233" s="83" t="s">
        <v>105</v>
      </c>
      <c r="I233" s="83" t="s">
        <v>105</v>
      </c>
      <c r="J233" s="83" t="s">
        <v>105</v>
      </c>
      <c r="K233" s="83" t="s">
        <v>105</v>
      </c>
      <c r="L233" s="83" t="s">
        <v>105</v>
      </c>
      <c r="M233" s="83" t="s">
        <v>105</v>
      </c>
      <c r="N233" s="137"/>
      <c r="O233" s="83" t="s">
        <v>105</v>
      </c>
      <c r="P233" s="83" t="s">
        <v>105</v>
      </c>
      <c r="Q233" s="83" t="s">
        <v>105</v>
      </c>
      <c r="R233" s="83"/>
      <c r="S233" s="80"/>
      <c r="T233" s="80"/>
    </row>
    <row r="234" spans="1:20" x14ac:dyDescent="0.25">
      <c r="A234" s="82">
        <v>39756</v>
      </c>
      <c r="B234" s="83"/>
      <c r="C234" s="83" t="s">
        <v>106</v>
      </c>
      <c r="D234" s="83" t="s">
        <v>105</v>
      </c>
      <c r="E234" s="83" t="s">
        <v>105</v>
      </c>
      <c r="F234" s="83" t="s">
        <v>105</v>
      </c>
      <c r="G234" s="83" t="s">
        <v>105</v>
      </c>
      <c r="H234" s="83" t="s">
        <v>105</v>
      </c>
      <c r="I234" s="83" t="s">
        <v>105</v>
      </c>
      <c r="J234" s="83" t="s">
        <v>105</v>
      </c>
      <c r="K234" s="83" t="s">
        <v>105</v>
      </c>
      <c r="L234" s="83" t="s">
        <v>105</v>
      </c>
      <c r="M234" s="83" t="s">
        <v>105</v>
      </c>
      <c r="N234" s="137"/>
      <c r="O234" s="83" t="s">
        <v>105</v>
      </c>
      <c r="P234" s="83" t="s">
        <v>105</v>
      </c>
      <c r="Q234" s="83" t="s">
        <v>105</v>
      </c>
      <c r="R234" s="83"/>
      <c r="S234" s="80"/>
      <c r="T234" s="80"/>
    </row>
    <row r="235" spans="1:20" x14ac:dyDescent="0.25">
      <c r="A235" s="82">
        <v>39756</v>
      </c>
      <c r="B235" s="83"/>
      <c r="C235" s="83" t="s">
        <v>107</v>
      </c>
      <c r="D235" s="83" t="s">
        <v>105</v>
      </c>
      <c r="E235" s="83" t="s">
        <v>105</v>
      </c>
      <c r="F235" s="83" t="s">
        <v>105</v>
      </c>
      <c r="G235" s="83" t="s">
        <v>105</v>
      </c>
      <c r="H235" s="83" t="s">
        <v>105</v>
      </c>
      <c r="I235" s="83" t="s">
        <v>105</v>
      </c>
      <c r="J235" s="83" t="s">
        <v>105</v>
      </c>
      <c r="K235" s="83" t="s">
        <v>105</v>
      </c>
      <c r="L235" s="83" t="s">
        <v>105</v>
      </c>
      <c r="M235" s="83" t="s">
        <v>105</v>
      </c>
      <c r="N235" s="135">
        <v>730</v>
      </c>
      <c r="O235" s="83">
        <v>66.8</v>
      </c>
      <c r="P235" s="119"/>
      <c r="Q235" s="119"/>
      <c r="R235" s="83"/>
      <c r="S235" s="80" t="s">
        <v>162</v>
      </c>
      <c r="T235" s="80"/>
    </row>
    <row r="236" spans="1:20" x14ac:dyDescent="0.25">
      <c r="A236" s="89">
        <v>39756</v>
      </c>
      <c r="B236" s="90"/>
      <c r="C236" s="90" t="s">
        <v>128</v>
      </c>
      <c r="D236" s="90" t="s">
        <v>105</v>
      </c>
      <c r="E236" s="90" t="s">
        <v>105</v>
      </c>
      <c r="F236" s="90" t="s">
        <v>105</v>
      </c>
      <c r="G236" s="90" t="s">
        <v>105</v>
      </c>
      <c r="H236" s="90" t="s">
        <v>105</v>
      </c>
      <c r="I236" s="90" t="s">
        <v>105</v>
      </c>
      <c r="J236" s="90" t="s">
        <v>105</v>
      </c>
      <c r="K236" s="90" t="s">
        <v>105</v>
      </c>
      <c r="L236" s="90" t="s">
        <v>105</v>
      </c>
      <c r="M236" s="90" t="s">
        <v>105</v>
      </c>
      <c r="N236" s="90"/>
      <c r="O236" s="90" t="s">
        <v>105</v>
      </c>
      <c r="P236" s="90" t="s">
        <v>105</v>
      </c>
      <c r="Q236" s="90" t="s">
        <v>105</v>
      </c>
      <c r="R236" s="90"/>
      <c r="S236" s="91"/>
      <c r="T236" s="91"/>
    </row>
    <row r="237" spans="1:20" x14ac:dyDescent="0.25">
      <c r="A237" s="82">
        <v>39772</v>
      </c>
      <c r="B237" s="94">
        <v>0.43541666666666662</v>
      </c>
      <c r="C237" s="83" t="s">
        <v>75</v>
      </c>
      <c r="D237" s="83">
        <v>15.22</v>
      </c>
      <c r="E237" s="83">
        <v>0.437</v>
      </c>
      <c r="F237" s="83">
        <v>6.66</v>
      </c>
      <c r="G237" s="83">
        <v>123.5</v>
      </c>
      <c r="H237" s="83">
        <v>12.38</v>
      </c>
      <c r="I237" s="83">
        <v>5.3</v>
      </c>
      <c r="J237" s="83"/>
      <c r="K237" s="83"/>
      <c r="L237" s="83">
        <v>2.6</v>
      </c>
      <c r="M237" s="98">
        <v>2.6</v>
      </c>
      <c r="N237" s="83">
        <v>554</v>
      </c>
      <c r="O237" s="83">
        <v>26.8</v>
      </c>
      <c r="P237" s="98">
        <v>2.8039999999999998</v>
      </c>
      <c r="Q237" s="98">
        <v>2.988</v>
      </c>
      <c r="R237" s="83">
        <v>5.419999999999618</v>
      </c>
      <c r="S237" s="80" t="s">
        <v>163</v>
      </c>
      <c r="T237" s="80"/>
    </row>
    <row r="238" spans="1:20" x14ac:dyDescent="0.25">
      <c r="A238" s="82">
        <v>39772</v>
      </c>
      <c r="B238" s="94">
        <v>0.4284722222222222</v>
      </c>
      <c r="C238" s="83" t="s">
        <v>98</v>
      </c>
      <c r="D238" s="83">
        <v>15.23</v>
      </c>
      <c r="E238" s="83">
        <v>0.45</v>
      </c>
      <c r="F238" s="83">
        <v>6.21</v>
      </c>
      <c r="G238" s="83">
        <v>132.5</v>
      </c>
      <c r="H238" s="83">
        <v>13.3</v>
      </c>
      <c r="I238" s="83">
        <v>7.74</v>
      </c>
      <c r="J238" s="83"/>
      <c r="K238" s="83"/>
      <c r="L238" s="83">
        <v>2.6</v>
      </c>
      <c r="M238" s="98">
        <v>2.6</v>
      </c>
      <c r="N238" s="83">
        <v>523</v>
      </c>
      <c r="O238" s="83">
        <v>26.5</v>
      </c>
      <c r="P238" s="98">
        <v>2.8559999999999999</v>
      </c>
      <c r="Q238" s="98">
        <v>3.0089999999999999</v>
      </c>
      <c r="R238" s="83">
        <v>208.40000000000009</v>
      </c>
      <c r="S238" s="80" t="s">
        <v>164</v>
      </c>
      <c r="T238" s="80"/>
    </row>
    <row r="239" spans="1:20" x14ac:dyDescent="0.25">
      <c r="A239" s="82">
        <v>39772</v>
      </c>
      <c r="B239" s="94">
        <v>0.44097222222222227</v>
      </c>
      <c r="C239" s="83" t="s">
        <v>100</v>
      </c>
      <c r="D239" s="83">
        <v>14.19</v>
      </c>
      <c r="E239" s="83">
        <v>0.45100000000000001</v>
      </c>
      <c r="F239" s="83">
        <v>6</v>
      </c>
      <c r="G239" s="83">
        <v>110.9</v>
      </c>
      <c r="H239" s="83">
        <v>11.34</v>
      </c>
      <c r="I239" s="83">
        <v>6</v>
      </c>
      <c r="J239" s="83"/>
      <c r="K239" s="83"/>
      <c r="L239" s="83">
        <v>108</v>
      </c>
      <c r="M239" s="98">
        <v>2.72</v>
      </c>
      <c r="N239" s="83">
        <v>320</v>
      </c>
      <c r="O239" s="83">
        <v>27.5</v>
      </c>
      <c r="P239" s="98">
        <v>2.8690000000000002</v>
      </c>
      <c r="Q239" s="98">
        <v>3.1230000000000002</v>
      </c>
      <c r="R239" s="83">
        <v>6.6199999999998909</v>
      </c>
      <c r="S239" s="80"/>
      <c r="T239" s="80"/>
    </row>
    <row r="240" spans="1:20" x14ac:dyDescent="0.25">
      <c r="A240" s="82">
        <v>39772</v>
      </c>
      <c r="B240" s="94">
        <v>0.45416666666666666</v>
      </c>
      <c r="C240" s="83" t="s">
        <v>102</v>
      </c>
      <c r="D240" s="83">
        <v>14.73</v>
      </c>
      <c r="E240" s="83">
        <v>0.44700000000000001</v>
      </c>
      <c r="F240" s="83">
        <v>7.5</v>
      </c>
      <c r="G240" s="83">
        <v>123.7</v>
      </c>
      <c r="H240" s="83">
        <v>12.54</v>
      </c>
      <c r="I240" s="83">
        <v>16.399999999999999</v>
      </c>
      <c r="J240" s="83"/>
      <c r="K240" s="83"/>
      <c r="L240" s="83">
        <v>27.4</v>
      </c>
      <c r="M240" s="98">
        <v>2.78</v>
      </c>
      <c r="N240" s="83">
        <v>336</v>
      </c>
      <c r="O240" s="83">
        <v>41.3</v>
      </c>
      <c r="P240" s="98">
        <v>3.1850000000000001</v>
      </c>
      <c r="Q240" s="98">
        <v>3.3359999999999999</v>
      </c>
      <c r="R240" s="83">
        <v>17.040000000000418</v>
      </c>
      <c r="S240" s="80"/>
      <c r="T240" s="80"/>
    </row>
    <row r="241" spans="1:20" x14ac:dyDescent="0.25">
      <c r="A241" s="82">
        <v>39772</v>
      </c>
      <c r="B241" s="94">
        <v>0.4465277777777778</v>
      </c>
      <c r="C241" s="83" t="s">
        <v>104</v>
      </c>
      <c r="D241" s="83">
        <v>15.46</v>
      </c>
      <c r="E241" s="83">
        <v>0.439</v>
      </c>
      <c r="F241" s="83">
        <v>7.31</v>
      </c>
      <c r="G241" s="83">
        <v>144.69999999999999</v>
      </c>
      <c r="H241" s="83">
        <v>14.86</v>
      </c>
      <c r="I241" s="83">
        <v>14.8</v>
      </c>
      <c r="J241" s="83"/>
      <c r="K241" s="83"/>
      <c r="L241" s="83">
        <v>31.9</v>
      </c>
      <c r="M241" s="98">
        <v>2.4300000000000002</v>
      </c>
      <c r="N241" s="83">
        <v>505</v>
      </c>
      <c r="O241" s="83">
        <v>68.7</v>
      </c>
      <c r="P241" s="98">
        <v>3.54</v>
      </c>
      <c r="Q241" s="98">
        <v>4.3040000000000003</v>
      </c>
      <c r="R241" s="83">
        <v>13.100000000000364</v>
      </c>
      <c r="S241" s="80"/>
      <c r="T241" s="80"/>
    </row>
    <row r="242" spans="1:20" x14ac:dyDescent="0.25">
      <c r="A242" s="82">
        <v>39772</v>
      </c>
      <c r="B242" s="83"/>
      <c r="C242" s="83" t="s">
        <v>106</v>
      </c>
      <c r="D242" s="83" t="s">
        <v>105</v>
      </c>
      <c r="E242" s="83" t="s">
        <v>105</v>
      </c>
      <c r="F242" s="83" t="s">
        <v>105</v>
      </c>
      <c r="G242" s="83" t="s">
        <v>105</v>
      </c>
      <c r="H242" s="83" t="s">
        <v>105</v>
      </c>
      <c r="I242" s="83" t="s">
        <v>105</v>
      </c>
      <c r="J242" s="83" t="s">
        <v>105</v>
      </c>
      <c r="K242" s="83" t="s">
        <v>105</v>
      </c>
      <c r="L242" s="83" t="s">
        <v>105</v>
      </c>
      <c r="M242" s="83" t="s">
        <v>105</v>
      </c>
      <c r="N242" s="83" t="s">
        <v>105</v>
      </c>
      <c r="O242" s="83" t="s">
        <v>105</v>
      </c>
      <c r="P242" s="83" t="s">
        <v>105</v>
      </c>
      <c r="Q242" s="83" t="s">
        <v>105</v>
      </c>
      <c r="R242" s="83"/>
      <c r="S242" s="80"/>
      <c r="T242" s="80"/>
    </row>
    <row r="243" spans="1:20" x14ac:dyDescent="0.25">
      <c r="A243" s="82">
        <v>39772</v>
      </c>
      <c r="B243" s="83"/>
      <c r="C243" s="83" t="s">
        <v>107</v>
      </c>
      <c r="D243" s="83" t="s">
        <v>105</v>
      </c>
      <c r="E243" s="83" t="s">
        <v>105</v>
      </c>
      <c r="F243" s="83" t="s">
        <v>105</v>
      </c>
      <c r="G243" s="83" t="s">
        <v>105</v>
      </c>
      <c r="H243" s="83" t="s">
        <v>105</v>
      </c>
      <c r="I243" s="83" t="s">
        <v>105</v>
      </c>
      <c r="J243" s="83" t="s">
        <v>105</v>
      </c>
      <c r="K243" s="83" t="s">
        <v>105</v>
      </c>
      <c r="L243" s="83" t="s">
        <v>105</v>
      </c>
      <c r="M243" s="83" t="s">
        <v>105</v>
      </c>
      <c r="N243" s="83" t="s">
        <v>105</v>
      </c>
      <c r="O243" s="83" t="s">
        <v>105</v>
      </c>
      <c r="P243" s="83" t="s">
        <v>105</v>
      </c>
      <c r="Q243" s="83" t="s">
        <v>105</v>
      </c>
      <c r="R243" s="83"/>
      <c r="S243" s="80"/>
      <c r="T243" s="80"/>
    </row>
    <row r="244" spans="1:20" x14ac:dyDescent="0.25">
      <c r="A244" s="89">
        <v>39772</v>
      </c>
      <c r="B244" s="99">
        <v>0.45694444444444443</v>
      </c>
      <c r="C244" s="90" t="s">
        <v>128</v>
      </c>
      <c r="D244" s="90">
        <v>14.42</v>
      </c>
      <c r="E244" s="90">
        <v>0.44900000000000001</v>
      </c>
      <c r="F244" s="90">
        <v>7.73</v>
      </c>
      <c r="G244" s="90">
        <v>119</v>
      </c>
      <c r="H244" s="90">
        <v>12.14</v>
      </c>
      <c r="I244" s="90">
        <v>13</v>
      </c>
      <c r="J244" s="90"/>
      <c r="K244" s="90"/>
      <c r="L244" s="90">
        <v>14.65</v>
      </c>
      <c r="M244" s="90">
        <v>2.6</v>
      </c>
      <c r="N244" s="90">
        <v>275</v>
      </c>
      <c r="O244" s="90">
        <v>40.299999999999997</v>
      </c>
      <c r="P244" s="101">
        <v>3.01</v>
      </c>
      <c r="Q244" s="101">
        <v>4.0339999999999998</v>
      </c>
      <c r="R244" s="90">
        <v>13.420000000000073</v>
      </c>
      <c r="S244" s="91"/>
      <c r="T244" s="91"/>
    </row>
    <row r="245" spans="1:20" x14ac:dyDescent="0.25">
      <c r="A245" s="82">
        <v>39792</v>
      </c>
      <c r="B245" s="94">
        <v>0.42986111111111108</v>
      </c>
      <c r="C245" s="83" t="s">
        <v>75</v>
      </c>
      <c r="D245" s="83">
        <v>11.15</v>
      </c>
      <c r="E245" s="83">
        <v>0.60699999999999998</v>
      </c>
      <c r="F245" s="83">
        <v>7.44</v>
      </c>
      <c r="G245" s="83">
        <v>150.4</v>
      </c>
      <c r="H245" s="83">
        <v>16.329999999999998</v>
      </c>
      <c r="I245" s="83">
        <v>2.5299999999999998</v>
      </c>
      <c r="J245" s="83"/>
      <c r="K245" s="117">
        <v>-73.809380000000004</v>
      </c>
      <c r="L245" s="83">
        <v>163</v>
      </c>
      <c r="M245" s="83">
        <v>1.25</v>
      </c>
      <c r="N245" s="83">
        <v>495</v>
      </c>
      <c r="O245" s="106">
        <v>16.05</v>
      </c>
      <c r="P245" s="119"/>
      <c r="Q245" s="98">
        <v>3.2925</v>
      </c>
      <c r="R245" s="83"/>
      <c r="S245" s="80"/>
      <c r="T245" s="80"/>
    </row>
    <row r="246" spans="1:20" x14ac:dyDescent="0.25">
      <c r="A246" s="82">
        <v>39792</v>
      </c>
      <c r="B246" s="94">
        <v>0.42499999999999999</v>
      </c>
      <c r="C246" s="83" t="s">
        <v>98</v>
      </c>
      <c r="D246" s="83">
        <v>11.69</v>
      </c>
      <c r="E246" s="83">
        <v>0.626</v>
      </c>
      <c r="F246" s="83">
        <v>6.57</v>
      </c>
      <c r="G246" s="83">
        <v>140.69999999999999</v>
      </c>
      <c r="H246" s="83">
        <v>15.19</v>
      </c>
      <c r="I246" s="83">
        <v>2.92</v>
      </c>
      <c r="J246" s="83"/>
      <c r="K246" s="83">
        <v>27.1</v>
      </c>
      <c r="L246" s="83">
        <v>166</v>
      </c>
      <c r="M246" s="83">
        <v>-0.66300000000000003</v>
      </c>
      <c r="N246" s="83">
        <v>567</v>
      </c>
      <c r="O246" s="106">
        <v>21.5</v>
      </c>
      <c r="P246" s="119"/>
      <c r="Q246" s="98">
        <v>3.3265000000000002</v>
      </c>
      <c r="R246" s="83"/>
      <c r="S246" s="80"/>
      <c r="T246" s="80"/>
    </row>
    <row r="247" spans="1:20" x14ac:dyDescent="0.25">
      <c r="A247" s="82">
        <v>39792</v>
      </c>
      <c r="B247" s="94">
        <v>0.43472222222222223</v>
      </c>
      <c r="C247" s="83" t="s">
        <v>100</v>
      </c>
      <c r="D247" s="83">
        <v>6.49</v>
      </c>
      <c r="E247" s="83">
        <v>0.623</v>
      </c>
      <c r="F247" s="83">
        <v>7.62</v>
      </c>
      <c r="G247" s="83">
        <v>152.30000000000001</v>
      </c>
      <c r="H247" s="83">
        <v>18.54</v>
      </c>
      <c r="I247" s="83">
        <v>12</v>
      </c>
      <c r="J247" s="83"/>
      <c r="K247" s="117">
        <v>-10.153336000000001</v>
      </c>
      <c r="L247" s="83">
        <v>107</v>
      </c>
      <c r="M247" s="83">
        <v>0.81950000000000001</v>
      </c>
      <c r="N247" s="83">
        <v>427</v>
      </c>
      <c r="O247" s="106">
        <v>19.8</v>
      </c>
      <c r="P247" s="119"/>
      <c r="Q247" s="98">
        <v>3.2839999999999998</v>
      </c>
      <c r="R247" s="83"/>
      <c r="S247" s="80"/>
      <c r="T247" s="80"/>
    </row>
    <row r="248" spans="1:20" x14ac:dyDescent="0.25">
      <c r="A248" s="82">
        <v>39792</v>
      </c>
      <c r="B248" s="94">
        <v>0.45416666666666666</v>
      </c>
      <c r="C248" s="83" t="s">
        <v>102</v>
      </c>
      <c r="D248" s="83">
        <v>7.21</v>
      </c>
      <c r="E248" s="83">
        <v>0.60599999999999998</v>
      </c>
      <c r="F248" s="83">
        <v>8.15</v>
      </c>
      <c r="G248" s="83">
        <v>152.5</v>
      </c>
      <c r="H248" s="83">
        <v>18.350000000000001</v>
      </c>
      <c r="I248" s="83">
        <v>8.3000000000000007</v>
      </c>
      <c r="J248" s="83"/>
      <c r="K248" s="117">
        <v>-12.794820000000001</v>
      </c>
      <c r="L248" s="83">
        <v>10</v>
      </c>
      <c r="M248" s="83">
        <v>-0.59399999999999997</v>
      </c>
      <c r="N248" s="83">
        <v>332</v>
      </c>
      <c r="O248" s="106">
        <v>21.2</v>
      </c>
      <c r="P248" s="119"/>
      <c r="Q248" s="98">
        <v>3.6319999999999997</v>
      </c>
      <c r="R248" s="83"/>
      <c r="S248" s="80"/>
      <c r="T248" s="80"/>
    </row>
    <row r="249" spans="1:20" x14ac:dyDescent="0.25">
      <c r="A249" s="82">
        <v>39792</v>
      </c>
      <c r="B249" s="94">
        <v>0.44097222222222227</v>
      </c>
      <c r="C249" s="83" t="s">
        <v>104</v>
      </c>
      <c r="D249" s="83">
        <v>4.7699999999999996</v>
      </c>
      <c r="E249" s="83">
        <v>0.62</v>
      </c>
      <c r="F249" s="83">
        <v>8.02</v>
      </c>
      <c r="G249" s="83">
        <v>156</v>
      </c>
      <c r="H249" s="83">
        <v>20.04</v>
      </c>
      <c r="I249" s="83">
        <v>25.5</v>
      </c>
      <c r="J249" s="83"/>
      <c r="K249" s="106">
        <v>180.29393999999999</v>
      </c>
      <c r="L249" s="83">
        <v>50.7</v>
      </c>
      <c r="M249" s="83">
        <v>4.26</v>
      </c>
      <c r="N249" s="83">
        <v>463</v>
      </c>
      <c r="O249" s="106">
        <v>20.2</v>
      </c>
      <c r="P249" s="119"/>
      <c r="Q249" s="98">
        <v>4.1289999999999996</v>
      </c>
      <c r="R249" s="83"/>
      <c r="S249" s="80"/>
      <c r="T249" s="80"/>
    </row>
    <row r="250" spans="1:20" x14ac:dyDescent="0.25">
      <c r="A250" s="82">
        <v>39792</v>
      </c>
      <c r="B250" s="94">
        <v>0.45</v>
      </c>
      <c r="C250" s="83" t="s">
        <v>106</v>
      </c>
      <c r="D250" s="83">
        <v>8.52</v>
      </c>
      <c r="E250" s="83">
        <v>0.622</v>
      </c>
      <c r="F250" s="83">
        <v>7.78</v>
      </c>
      <c r="G250" s="83">
        <v>159.80000000000001</v>
      </c>
      <c r="H250" s="83">
        <v>18.559999999999999</v>
      </c>
      <c r="I250" s="83">
        <v>8.7100000000000009</v>
      </c>
      <c r="J250" s="83"/>
      <c r="K250" s="117">
        <v>-11.567088000000002</v>
      </c>
      <c r="L250" s="83">
        <v>858</v>
      </c>
      <c r="M250" s="83">
        <v>2.7810000000000001</v>
      </c>
      <c r="N250" s="83">
        <v>1530</v>
      </c>
      <c r="O250" s="106">
        <v>48</v>
      </c>
      <c r="P250" s="119"/>
      <c r="Q250" s="98">
        <v>4.1085000000000003</v>
      </c>
      <c r="R250" s="83"/>
      <c r="S250" s="80"/>
      <c r="T250" s="80"/>
    </row>
    <row r="251" spans="1:20" x14ac:dyDescent="0.25">
      <c r="A251" s="82">
        <v>39792</v>
      </c>
      <c r="B251" s="94">
        <v>0.44444444444444442</v>
      </c>
      <c r="C251" s="83" t="s">
        <v>107</v>
      </c>
      <c r="D251" s="83">
        <v>9.67</v>
      </c>
      <c r="E251" s="83">
        <v>0.90700000000000003</v>
      </c>
      <c r="F251" s="83">
        <v>7.64</v>
      </c>
      <c r="G251" s="83">
        <v>157.4</v>
      </c>
      <c r="H251" s="83">
        <v>17.55</v>
      </c>
      <c r="I251" s="83">
        <v>3.54</v>
      </c>
      <c r="J251" s="83"/>
      <c r="K251" s="106">
        <v>248.37726000000001</v>
      </c>
      <c r="L251" s="83">
        <v>1788</v>
      </c>
      <c r="M251" s="83">
        <v>22.1</v>
      </c>
      <c r="N251" s="83">
        <v>3100</v>
      </c>
      <c r="O251" s="106">
        <v>16.8</v>
      </c>
      <c r="P251" s="119"/>
      <c r="Q251" s="98">
        <v>3.5470000000000002</v>
      </c>
      <c r="R251" s="83"/>
      <c r="S251" s="80"/>
      <c r="T251" s="80"/>
    </row>
    <row r="252" spans="1:20" x14ac:dyDescent="0.25">
      <c r="A252" s="89">
        <v>39792</v>
      </c>
      <c r="B252" s="99">
        <v>0.45624999999999999</v>
      </c>
      <c r="C252" s="90" t="s">
        <v>128</v>
      </c>
      <c r="D252" s="90">
        <v>6.13</v>
      </c>
      <c r="E252" s="90">
        <v>0.60899999999999999</v>
      </c>
      <c r="F252" s="90">
        <v>8.1999999999999993</v>
      </c>
      <c r="G252" s="90">
        <v>152</v>
      </c>
      <c r="H252" s="90">
        <v>18.760000000000002</v>
      </c>
      <c r="I252" s="90">
        <v>3.54</v>
      </c>
      <c r="J252" s="90"/>
      <c r="K252" s="90">
        <v>174</v>
      </c>
      <c r="L252" s="90">
        <v>4.5999999999999996</v>
      </c>
      <c r="M252" s="90">
        <v>1.4</v>
      </c>
      <c r="N252" s="90">
        <v>327</v>
      </c>
      <c r="O252" s="108">
        <v>88.2</v>
      </c>
      <c r="P252" s="120"/>
      <c r="Q252" s="101">
        <v>3.7134999999999998</v>
      </c>
      <c r="R252" s="90"/>
      <c r="S252" s="91"/>
      <c r="T252" s="91"/>
    </row>
    <row r="253" spans="1:20" x14ac:dyDescent="0.25">
      <c r="A253" s="82">
        <v>39849</v>
      </c>
      <c r="B253" s="94">
        <v>0.63194444444444442</v>
      </c>
      <c r="C253" s="83" t="s">
        <v>75</v>
      </c>
      <c r="D253" s="83">
        <v>12.96</v>
      </c>
      <c r="E253" s="83">
        <v>620</v>
      </c>
      <c r="F253" s="83">
        <v>7.42</v>
      </c>
      <c r="G253" s="83">
        <v>195.6</v>
      </c>
      <c r="H253" s="83">
        <v>20.61</v>
      </c>
      <c r="I253" s="83">
        <v>2.38</v>
      </c>
      <c r="J253" s="83"/>
      <c r="K253" s="98">
        <v>36.277256000000001</v>
      </c>
      <c r="L253" s="83">
        <v>181</v>
      </c>
      <c r="M253" s="83">
        <v>5.07</v>
      </c>
      <c r="N253" s="83">
        <v>681</v>
      </c>
      <c r="O253" s="106">
        <v>12.8</v>
      </c>
      <c r="P253" s="98"/>
      <c r="Q253" s="98">
        <v>3.3315000000000001</v>
      </c>
      <c r="R253" s="83">
        <v>45.674999999999955</v>
      </c>
      <c r="S253" s="80" t="s">
        <v>165</v>
      </c>
      <c r="T253" s="80"/>
    </row>
    <row r="254" spans="1:20" x14ac:dyDescent="0.25">
      <c r="A254" s="82">
        <v>39849</v>
      </c>
      <c r="B254" s="94">
        <v>0.62708333333333333</v>
      </c>
      <c r="C254" s="83" t="s">
        <v>98</v>
      </c>
      <c r="D254" s="83">
        <v>12.17</v>
      </c>
      <c r="E254" s="83">
        <v>621</v>
      </c>
      <c r="F254" s="83">
        <v>6.75</v>
      </c>
      <c r="G254" s="83">
        <v>234</v>
      </c>
      <c r="H254" s="83">
        <v>25.7</v>
      </c>
      <c r="I254" s="83">
        <v>2.38</v>
      </c>
      <c r="J254" s="83"/>
      <c r="K254" s="83">
        <v>28.2</v>
      </c>
      <c r="L254" s="83">
        <v>237.5</v>
      </c>
      <c r="M254" s="83">
        <v>3.86</v>
      </c>
      <c r="N254" s="83">
        <v>772</v>
      </c>
      <c r="O254" s="106">
        <v>18</v>
      </c>
      <c r="P254" s="98"/>
      <c r="Q254" s="98">
        <v>3.41</v>
      </c>
      <c r="R254" s="83">
        <v>21.224999999999454</v>
      </c>
      <c r="S254" s="80" t="s">
        <v>166</v>
      </c>
      <c r="T254" s="80"/>
    </row>
    <row r="255" spans="1:20" x14ac:dyDescent="0.25">
      <c r="A255" s="82">
        <v>39849</v>
      </c>
      <c r="B255" s="94">
        <v>0.63750000000000007</v>
      </c>
      <c r="C255" s="83" t="s">
        <v>100</v>
      </c>
      <c r="D255" s="83">
        <v>17.04</v>
      </c>
      <c r="E255" s="83">
        <v>595</v>
      </c>
      <c r="F255" s="83">
        <v>7.58</v>
      </c>
      <c r="G255" s="83">
        <v>183</v>
      </c>
      <c r="H255" s="83">
        <v>17.71</v>
      </c>
      <c r="I255" s="83">
        <v>10.9</v>
      </c>
      <c r="J255" s="83"/>
      <c r="K255" s="117">
        <v>-63.020220000000009</v>
      </c>
      <c r="L255" s="83">
        <v>200</v>
      </c>
      <c r="M255" s="83">
        <v>4.79</v>
      </c>
      <c r="N255" s="83">
        <v>625</v>
      </c>
      <c r="O255" s="106">
        <v>39.5</v>
      </c>
      <c r="P255" s="98">
        <v>3.5979999999999999</v>
      </c>
      <c r="Q255" s="98">
        <v>3.4340000000000002</v>
      </c>
      <c r="R255" s="83">
        <v>27.025000000000432</v>
      </c>
      <c r="S255" s="80" t="s">
        <v>167</v>
      </c>
      <c r="T255" s="80"/>
    </row>
    <row r="256" spans="1:20" x14ac:dyDescent="0.25">
      <c r="A256" s="82">
        <v>39849</v>
      </c>
      <c r="B256" s="94">
        <v>0.65347222222222223</v>
      </c>
      <c r="C256" s="83" t="s">
        <v>102</v>
      </c>
      <c r="D256" s="83">
        <v>12.96</v>
      </c>
      <c r="E256" s="83">
        <v>597</v>
      </c>
      <c r="F256" s="83">
        <v>8</v>
      </c>
      <c r="G256" s="83">
        <v>164.2</v>
      </c>
      <c r="H256" s="83">
        <v>17.36</v>
      </c>
      <c r="I256" s="83">
        <v>17</v>
      </c>
      <c r="J256" s="83"/>
      <c r="K256" s="117">
        <v>-72.693260000000009</v>
      </c>
      <c r="L256" s="83">
        <v>174</v>
      </c>
      <c r="M256" s="83">
        <v>3.76</v>
      </c>
      <c r="N256" s="83">
        <v>642</v>
      </c>
      <c r="O256" s="106">
        <v>26.9</v>
      </c>
      <c r="P256" s="98">
        <v>3.1669999999999998</v>
      </c>
      <c r="Q256" s="98">
        <v>3.9279999999999999</v>
      </c>
      <c r="R256" s="83">
        <v>26.525000000000318</v>
      </c>
      <c r="S256" s="80"/>
      <c r="T256" s="80"/>
    </row>
    <row r="257" spans="1:26" x14ac:dyDescent="0.25">
      <c r="A257" s="82">
        <v>39849</v>
      </c>
      <c r="B257" s="94">
        <v>0.64097222222222217</v>
      </c>
      <c r="C257" s="83" t="s">
        <v>104</v>
      </c>
      <c r="D257" s="83">
        <v>15.66</v>
      </c>
      <c r="E257" s="83">
        <v>579</v>
      </c>
      <c r="F257" s="83">
        <v>7.87</v>
      </c>
      <c r="G257" s="83">
        <v>186</v>
      </c>
      <c r="H257" s="83">
        <v>18.46</v>
      </c>
      <c r="I257" s="83">
        <v>16.600000000000001</v>
      </c>
      <c r="J257" s="83"/>
      <c r="K257" s="138">
        <v>-81.8</v>
      </c>
      <c r="L257" s="83">
        <v>40.700000000000003</v>
      </c>
      <c r="M257" s="86">
        <v>2.79</v>
      </c>
      <c r="N257" s="106">
        <v>348.5</v>
      </c>
      <c r="O257" s="106">
        <v>38.65</v>
      </c>
      <c r="P257" s="98">
        <v>3.621</v>
      </c>
      <c r="Q257" s="98"/>
      <c r="R257" s="83">
        <v>33.100000000000591</v>
      </c>
      <c r="S257" s="80" t="s">
        <v>168</v>
      </c>
      <c r="T257" s="80"/>
    </row>
    <row r="258" spans="1:26" x14ac:dyDescent="0.25">
      <c r="A258" s="82">
        <v>39849</v>
      </c>
      <c r="B258" s="94">
        <v>0.65</v>
      </c>
      <c r="C258" s="83" t="s">
        <v>106</v>
      </c>
      <c r="D258" s="83">
        <v>16.420000000000002</v>
      </c>
      <c r="E258" s="83">
        <v>586</v>
      </c>
      <c r="F258" s="83">
        <v>7.82</v>
      </c>
      <c r="G258" s="83">
        <v>160.6</v>
      </c>
      <c r="H258" s="83">
        <v>15.74</v>
      </c>
      <c r="I258" s="83">
        <v>17</v>
      </c>
      <c r="J258" s="83"/>
      <c r="K258" s="121">
        <v>-102.45646000000001</v>
      </c>
      <c r="L258" s="83">
        <v>70.55</v>
      </c>
      <c r="M258" s="86">
        <v>4.72</v>
      </c>
      <c r="N258" s="106">
        <v>543</v>
      </c>
      <c r="O258" s="106">
        <v>46.2</v>
      </c>
      <c r="P258" s="98">
        <v>2.0859999999999999</v>
      </c>
      <c r="Q258" s="98">
        <v>2.2090000000000001</v>
      </c>
      <c r="R258" s="83">
        <v>46.000000000000227</v>
      </c>
      <c r="S258" s="80"/>
      <c r="T258" s="80"/>
    </row>
    <row r="259" spans="1:26" x14ac:dyDescent="0.25">
      <c r="A259" s="82">
        <v>39849</v>
      </c>
      <c r="B259" s="94">
        <v>0.64652777777777781</v>
      </c>
      <c r="C259" s="83" t="s">
        <v>107</v>
      </c>
      <c r="D259" s="83">
        <v>14.61</v>
      </c>
      <c r="E259" s="83">
        <v>597</v>
      </c>
      <c r="F259" s="83">
        <v>7.71</v>
      </c>
      <c r="G259" s="83">
        <v>175.4</v>
      </c>
      <c r="H259" s="83">
        <v>17.84</v>
      </c>
      <c r="I259" s="83">
        <v>23.5</v>
      </c>
      <c r="J259" s="83"/>
      <c r="K259" s="121">
        <v>-105.80481999999999</v>
      </c>
      <c r="L259" s="83">
        <v>7.27</v>
      </c>
      <c r="M259" s="86">
        <v>5.48</v>
      </c>
      <c r="N259" s="106">
        <v>497</v>
      </c>
      <c r="O259" s="106">
        <v>68</v>
      </c>
      <c r="P259" s="98">
        <v>2.4609999999999999</v>
      </c>
      <c r="Q259" s="98">
        <v>2.7759999999999998</v>
      </c>
      <c r="R259" s="83">
        <v>24.325000000000045</v>
      </c>
      <c r="S259" s="80"/>
      <c r="T259" s="80"/>
    </row>
    <row r="260" spans="1:26" x14ac:dyDescent="0.25">
      <c r="A260" s="89">
        <v>39849</v>
      </c>
      <c r="B260" s="99">
        <v>0.65555555555555556</v>
      </c>
      <c r="C260" s="90" t="s">
        <v>128</v>
      </c>
      <c r="D260" s="90">
        <v>15.14</v>
      </c>
      <c r="E260" s="90">
        <v>584</v>
      </c>
      <c r="F260" s="90">
        <v>8.09</v>
      </c>
      <c r="G260" s="90">
        <v>113.7</v>
      </c>
      <c r="H260" s="90">
        <v>11.62</v>
      </c>
      <c r="I260" s="90">
        <v>0.125</v>
      </c>
      <c r="J260" s="90"/>
      <c r="K260" s="127">
        <v>-120.31438000000001</v>
      </c>
      <c r="L260" s="90">
        <v>177</v>
      </c>
      <c r="M260" s="100">
        <v>3.61</v>
      </c>
      <c r="N260" s="108">
        <v>600.5</v>
      </c>
      <c r="O260" s="108">
        <v>26.3</v>
      </c>
      <c r="P260" s="101">
        <v>3.327</v>
      </c>
      <c r="Q260" s="101">
        <v>3.5720000000000001</v>
      </c>
      <c r="R260" s="90">
        <v>10.199999999999818</v>
      </c>
      <c r="S260" s="91"/>
      <c r="T260" s="91"/>
    </row>
    <row r="261" spans="1:26" x14ac:dyDescent="0.25">
      <c r="A261" s="82">
        <v>39869</v>
      </c>
      <c r="B261" s="94">
        <v>0.4909722222222222</v>
      </c>
      <c r="C261" s="83" t="s">
        <v>75</v>
      </c>
      <c r="D261" s="83">
        <v>16.62</v>
      </c>
      <c r="E261" s="83">
        <v>0.56299999999999994</v>
      </c>
      <c r="F261" s="83">
        <v>8.09</v>
      </c>
      <c r="G261" s="83">
        <v>102.9</v>
      </c>
      <c r="H261" s="83">
        <v>10.07</v>
      </c>
      <c r="I261" s="83">
        <v>4.92</v>
      </c>
      <c r="J261" s="83"/>
      <c r="K261" s="117">
        <v>7.23</v>
      </c>
      <c r="L261" s="83">
        <v>83</v>
      </c>
      <c r="M261" s="86">
        <v>6.1</v>
      </c>
      <c r="N261" s="106">
        <v>487</v>
      </c>
      <c r="O261" s="106">
        <v>22</v>
      </c>
      <c r="P261" s="98">
        <v>3.2519999999999998</v>
      </c>
      <c r="Q261" s="98">
        <v>2.8345000000000002</v>
      </c>
      <c r="R261" s="98">
        <v>10.825000000000955</v>
      </c>
      <c r="S261" s="80"/>
      <c r="T261" s="80"/>
    </row>
    <row r="262" spans="1:26" x14ac:dyDescent="0.25">
      <c r="A262" s="82">
        <v>39869</v>
      </c>
      <c r="B262" s="94">
        <v>0.48541666666666666</v>
      </c>
      <c r="C262" s="83" t="s">
        <v>98</v>
      </c>
      <c r="D262" s="83">
        <v>16.84</v>
      </c>
      <c r="E262" s="83">
        <v>0.56899999999999995</v>
      </c>
      <c r="F262" s="83">
        <v>8.06</v>
      </c>
      <c r="G262" s="83">
        <v>106.6</v>
      </c>
      <c r="H262" s="83">
        <v>10.26</v>
      </c>
      <c r="I262" s="83">
        <v>3.66</v>
      </c>
      <c r="J262" s="83"/>
      <c r="K262" s="117">
        <v>7.23</v>
      </c>
      <c r="L262" s="83">
        <v>80.599999999999994</v>
      </c>
      <c r="M262" s="86">
        <v>5.61</v>
      </c>
      <c r="N262" s="106">
        <v>491</v>
      </c>
      <c r="O262" s="106">
        <v>23.6</v>
      </c>
      <c r="P262" s="98">
        <v>2.226</v>
      </c>
      <c r="Q262" s="98">
        <v>2.952</v>
      </c>
      <c r="R262" s="98">
        <v>11.074999999999591</v>
      </c>
      <c r="S262" s="254" t="s">
        <v>169</v>
      </c>
      <c r="T262" s="254"/>
      <c r="U262" s="221"/>
      <c r="V262" s="221"/>
      <c r="W262" s="221"/>
      <c r="X262" s="221"/>
      <c r="Y262" s="221"/>
      <c r="Z262" s="221"/>
    </row>
    <row r="263" spans="1:26" x14ac:dyDescent="0.25">
      <c r="A263" s="82">
        <v>39869</v>
      </c>
      <c r="B263" s="94">
        <v>0.49722222222222223</v>
      </c>
      <c r="C263" s="83" t="s">
        <v>100</v>
      </c>
      <c r="D263" s="83">
        <v>18.809999999999999</v>
      </c>
      <c r="E263" s="83">
        <v>0.56200000000000006</v>
      </c>
      <c r="F263" s="83">
        <v>8.1199999999999992</v>
      </c>
      <c r="G263" s="83">
        <v>111</v>
      </c>
      <c r="H263" s="83">
        <v>10.44</v>
      </c>
      <c r="I263" s="83">
        <v>18.899999999999999</v>
      </c>
      <c r="J263" s="83"/>
      <c r="K263" s="117">
        <v>7.23</v>
      </c>
      <c r="L263" s="83">
        <v>42.7</v>
      </c>
      <c r="M263" s="86">
        <v>5.7649999999999997</v>
      </c>
      <c r="N263" s="106">
        <v>730</v>
      </c>
      <c r="O263" s="106">
        <v>31.6</v>
      </c>
      <c r="P263" s="98">
        <v>2.9769999999999999</v>
      </c>
      <c r="Q263" s="98">
        <v>3.024</v>
      </c>
      <c r="R263" s="98">
        <v>26.750000000000114</v>
      </c>
      <c r="S263" s="80"/>
      <c r="T263" s="80"/>
    </row>
    <row r="264" spans="1:26" x14ac:dyDescent="0.25">
      <c r="A264" s="82">
        <v>39869</v>
      </c>
      <c r="B264" s="94">
        <v>0.51458333333333328</v>
      </c>
      <c r="C264" s="83" t="s">
        <v>102</v>
      </c>
      <c r="D264" s="83">
        <v>17.399999999999999</v>
      </c>
      <c r="E264" s="83">
        <v>0.55000000000000004</v>
      </c>
      <c r="F264" s="83">
        <v>8.19</v>
      </c>
      <c r="G264" s="83">
        <v>103.1</v>
      </c>
      <c r="H264" s="83">
        <v>9.89</v>
      </c>
      <c r="I264" s="83">
        <v>12.9</v>
      </c>
      <c r="J264" s="83"/>
      <c r="K264" s="117">
        <v>7.23</v>
      </c>
      <c r="L264" s="83">
        <v>31.8</v>
      </c>
      <c r="M264" s="86">
        <v>5.2</v>
      </c>
      <c r="N264" s="106">
        <v>296</v>
      </c>
      <c r="O264" s="106">
        <v>25</v>
      </c>
      <c r="P264" s="98">
        <v>2.9769999999999999</v>
      </c>
      <c r="Q264" s="98">
        <v>3.0310000000000001</v>
      </c>
      <c r="R264" s="98">
        <v>18.725000000000023</v>
      </c>
      <c r="S264" s="80"/>
      <c r="T264" s="80"/>
    </row>
    <row r="265" spans="1:26" x14ac:dyDescent="0.25">
      <c r="A265" s="82">
        <v>39869</v>
      </c>
      <c r="B265" s="94">
        <v>0.50138888888888888</v>
      </c>
      <c r="C265" s="83" t="s">
        <v>104</v>
      </c>
      <c r="D265" s="83">
        <v>18.57</v>
      </c>
      <c r="E265" s="83">
        <v>0.55100000000000005</v>
      </c>
      <c r="F265" s="83">
        <v>8.2100000000000009</v>
      </c>
      <c r="G265" s="83">
        <v>105.7</v>
      </c>
      <c r="H265" s="83">
        <v>9.94</v>
      </c>
      <c r="I265" s="83">
        <v>20.7</v>
      </c>
      <c r="J265" s="83"/>
      <c r="K265" s="117">
        <v>7.23</v>
      </c>
      <c r="L265" s="83">
        <v>2.67</v>
      </c>
      <c r="M265" s="86">
        <v>5.18</v>
      </c>
      <c r="N265" s="106">
        <v>392</v>
      </c>
      <c r="O265" s="106">
        <v>33.200000000000003</v>
      </c>
      <c r="P265" s="98">
        <v>3.4830000000000001</v>
      </c>
      <c r="Q265" s="98">
        <v>3.044</v>
      </c>
      <c r="R265" s="98">
        <v>31.050000000000182</v>
      </c>
      <c r="S265" s="80"/>
      <c r="T265" s="80"/>
    </row>
    <row r="266" spans="1:26" x14ac:dyDescent="0.25">
      <c r="A266" s="82">
        <v>39869</v>
      </c>
      <c r="B266" s="94">
        <v>0.50486111111111109</v>
      </c>
      <c r="C266" s="83" t="s">
        <v>106</v>
      </c>
      <c r="D266" s="83">
        <v>18.690000000000001</v>
      </c>
      <c r="E266" s="83">
        <v>0.55700000000000005</v>
      </c>
      <c r="F266" s="83">
        <v>8.1</v>
      </c>
      <c r="G266" s="83">
        <v>101.1</v>
      </c>
      <c r="H266" s="83">
        <v>9.42</v>
      </c>
      <c r="I266" s="83">
        <v>10.1</v>
      </c>
      <c r="J266" s="83"/>
      <c r="K266" s="117">
        <v>7.23</v>
      </c>
      <c r="L266" s="83">
        <v>28.7</v>
      </c>
      <c r="M266" s="86">
        <v>8.8800000000000008</v>
      </c>
      <c r="N266" s="106">
        <v>271</v>
      </c>
      <c r="O266" s="106">
        <v>22.2</v>
      </c>
      <c r="P266" s="98">
        <v>2.2450000000000001</v>
      </c>
      <c r="Q266" s="98">
        <v>2.1829999999999998</v>
      </c>
      <c r="R266" s="98">
        <v>20.299999999999727</v>
      </c>
      <c r="S266" s="80"/>
      <c r="T266" s="80"/>
    </row>
    <row r="267" spans="1:26" x14ac:dyDescent="0.25">
      <c r="A267" s="82">
        <v>39869</v>
      </c>
      <c r="B267" s="94">
        <v>0.51041666666666663</v>
      </c>
      <c r="C267" s="83" t="s">
        <v>107</v>
      </c>
      <c r="D267" s="83">
        <v>18.75</v>
      </c>
      <c r="E267" s="83">
        <v>0.57299999999999995</v>
      </c>
      <c r="F267" s="83">
        <v>7.98</v>
      </c>
      <c r="G267" s="83">
        <v>86.6</v>
      </c>
      <c r="H267" s="83">
        <v>8.08</v>
      </c>
      <c r="I267" s="83">
        <v>39.299999999999997</v>
      </c>
      <c r="J267" s="83"/>
      <c r="K267" s="117">
        <v>19</v>
      </c>
      <c r="L267" s="83">
        <v>12</v>
      </c>
      <c r="M267" s="86">
        <v>6.13</v>
      </c>
      <c r="N267" s="106">
        <v>455</v>
      </c>
      <c r="O267" s="106">
        <v>51.3</v>
      </c>
      <c r="P267" s="98">
        <v>3.1619999999999999</v>
      </c>
      <c r="Q267" s="98">
        <v>3.24</v>
      </c>
      <c r="R267" s="98">
        <v>46.025000000000205</v>
      </c>
      <c r="S267" s="80"/>
      <c r="T267" s="80"/>
    </row>
    <row r="268" spans="1:26" x14ac:dyDescent="0.25">
      <c r="A268" s="89">
        <v>39869</v>
      </c>
      <c r="B268" s="99">
        <v>0.5180555555555556</v>
      </c>
      <c r="C268" s="90" t="s">
        <v>128</v>
      </c>
      <c r="D268" s="90">
        <v>18.59</v>
      </c>
      <c r="E268" s="90">
        <v>0.54700000000000004</v>
      </c>
      <c r="F268" s="90">
        <v>8.23</v>
      </c>
      <c r="G268" s="90">
        <v>107.6</v>
      </c>
      <c r="H268" s="90">
        <v>10.050000000000001</v>
      </c>
      <c r="I268" s="90">
        <v>11.6</v>
      </c>
      <c r="J268" s="90"/>
      <c r="K268" s="118">
        <v>7.23</v>
      </c>
      <c r="L268" s="90">
        <v>24.7</v>
      </c>
      <c r="M268" s="100">
        <v>6.2249999999999996</v>
      </c>
      <c r="N268" s="108">
        <v>481.5</v>
      </c>
      <c r="O268" s="108">
        <v>29.5</v>
      </c>
      <c r="P268" s="101">
        <v>2.8980000000000001</v>
      </c>
      <c r="Q268" s="101">
        <v>3.056</v>
      </c>
      <c r="R268" s="101">
        <v>22.074999999999818</v>
      </c>
      <c r="S268" s="91"/>
      <c r="T268" s="91"/>
    </row>
    <row r="269" spans="1:26" x14ac:dyDescent="0.25">
      <c r="A269" s="82">
        <v>39920</v>
      </c>
      <c r="B269" s="94">
        <v>0.4069444444444445</v>
      </c>
      <c r="C269" s="83" t="s">
        <v>75</v>
      </c>
      <c r="D269" s="83">
        <v>19.8</v>
      </c>
      <c r="E269" s="83">
        <v>0.5</v>
      </c>
      <c r="F269" s="83">
        <v>7.84</v>
      </c>
      <c r="G269" s="83">
        <v>90.4</v>
      </c>
      <c r="H269" s="83">
        <v>8.25</v>
      </c>
      <c r="I269" s="83">
        <v>4.57</v>
      </c>
      <c r="J269" s="83"/>
      <c r="K269" s="106">
        <v>51.2</v>
      </c>
      <c r="L269" s="98">
        <v>3.93</v>
      </c>
      <c r="M269" s="98">
        <v>6.14</v>
      </c>
      <c r="N269" s="83">
        <v>375</v>
      </c>
      <c r="O269" s="106">
        <v>33.299999999999997</v>
      </c>
      <c r="P269" s="83"/>
      <c r="Q269" s="83"/>
      <c r="R269" s="139"/>
      <c r="S269" s="80"/>
      <c r="T269" s="80"/>
    </row>
    <row r="270" spans="1:26" x14ac:dyDescent="0.25">
      <c r="A270" s="82">
        <v>39920</v>
      </c>
      <c r="B270" s="94">
        <v>0.39930555555555558</v>
      </c>
      <c r="C270" s="83" t="s">
        <v>98</v>
      </c>
      <c r="D270" s="83">
        <v>19.79</v>
      </c>
      <c r="E270" s="83">
        <v>0.51500000000000001</v>
      </c>
      <c r="F270" s="83">
        <v>7.35</v>
      </c>
      <c r="G270" s="83">
        <v>83</v>
      </c>
      <c r="H270" s="83">
        <v>7.56</v>
      </c>
      <c r="I270" s="83">
        <v>9.7200000000000006</v>
      </c>
      <c r="J270" s="83"/>
      <c r="K270" s="106">
        <v>100.3</v>
      </c>
      <c r="L270" s="98">
        <v>4.34</v>
      </c>
      <c r="M270" s="98">
        <v>5.3849999999999998</v>
      </c>
      <c r="N270" s="83">
        <v>278</v>
      </c>
      <c r="O270" s="106">
        <v>37.9</v>
      </c>
      <c r="P270" s="83"/>
      <c r="Q270" s="83"/>
      <c r="R270" s="139"/>
      <c r="S270" s="80"/>
      <c r="T270" s="80"/>
    </row>
    <row r="271" spans="1:26" x14ac:dyDescent="0.25">
      <c r="A271" s="82">
        <v>39920</v>
      </c>
      <c r="B271" s="94">
        <v>0.40972222222222227</v>
      </c>
      <c r="C271" s="83" t="s">
        <v>100</v>
      </c>
      <c r="D271" s="83">
        <v>18.149999999999999</v>
      </c>
      <c r="E271" s="83">
        <v>0.51500000000000001</v>
      </c>
      <c r="F271" s="83">
        <v>7.65</v>
      </c>
      <c r="G271" s="83">
        <v>61.5</v>
      </c>
      <c r="H271" s="83">
        <v>5.69</v>
      </c>
      <c r="I271" s="83">
        <v>10.199999999999999</v>
      </c>
      <c r="J271" s="83"/>
      <c r="K271" s="106">
        <v>21.8</v>
      </c>
      <c r="L271" s="98">
        <v>4.57</v>
      </c>
      <c r="M271" s="98">
        <v>5.8</v>
      </c>
      <c r="N271" s="83">
        <v>332</v>
      </c>
      <c r="O271" s="106">
        <v>32.700000000000003</v>
      </c>
      <c r="P271" s="83"/>
      <c r="Q271" s="83"/>
      <c r="R271" s="139"/>
      <c r="S271" s="80"/>
      <c r="T271" s="80"/>
    </row>
    <row r="272" spans="1:26" x14ac:dyDescent="0.25">
      <c r="A272" s="82">
        <v>39920</v>
      </c>
      <c r="B272" s="94">
        <v>0.42708333333333331</v>
      </c>
      <c r="C272" s="83" t="s">
        <v>102</v>
      </c>
      <c r="D272" s="83">
        <v>18.829999999999998</v>
      </c>
      <c r="E272" s="83">
        <v>0.49199999999999999</v>
      </c>
      <c r="F272" s="83">
        <v>7.89</v>
      </c>
      <c r="G272" s="83">
        <v>80.2</v>
      </c>
      <c r="H272" s="83">
        <v>7.39</v>
      </c>
      <c r="I272" s="83">
        <v>7.34</v>
      </c>
      <c r="J272" s="83"/>
      <c r="K272" s="106">
        <v>52.4</v>
      </c>
      <c r="L272" s="98">
        <v>5.04</v>
      </c>
      <c r="M272" s="98">
        <v>5.95</v>
      </c>
      <c r="N272" s="83">
        <v>315</v>
      </c>
      <c r="O272" s="106">
        <v>26.5</v>
      </c>
      <c r="P272" s="83"/>
      <c r="Q272" s="83"/>
      <c r="R272" s="139"/>
      <c r="S272" s="80"/>
      <c r="T272" s="80"/>
    </row>
    <row r="273" spans="1:20" x14ac:dyDescent="0.25">
      <c r="A273" s="82">
        <v>39920</v>
      </c>
      <c r="B273" s="94">
        <v>0.41666666666666669</v>
      </c>
      <c r="C273" s="83" t="s">
        <v>104</v>
      </c>
      <c r="D273" s="83">
        <v>18.27</v>
      </c>
      <c r="E273" s="83">
        <v>0.48099999999999998</v>
      </c>
      <c r="F273" s="83">
        <v>7.89</v>
      </c>
      <c r="G273" s="83">
        <v>65.5</v>
      </c>
      <c r="H273" s="83">
        <v>6.2</v>
      </c>
      <c r="I273" s="83">
        <v>2.84</v>
      </c>
      <c r="J273" s="83"/>
      <c r="K273" s="106">
        <v>40.9</v>
      </c>
      <c r="L273" s="98">
        <v>4.01</v>
      </c>
      <c r="M273" s="98">
        <v>6.49</v>
      </c>
      <c r="N273" s="83">
        <v>290</v>
      </c>
      <c r="O273" s="106">
        <v>18.2</v>
      </c>
      <c r="P273" s="83"/>
      <c r="Q273" s="83"/>
      <c r="R273" s="139"/>
      <c r="S273" s="80"/>
      <c r="T273" s="80"/>
    </row>
    <row r="274" spans="1:20" x14ac:dyDescent="0.25">
      <c r="A274" s="82">
        <v>39920</v>
      </c>
      <c r="B274" s="94">
        <v>0.42291666666666666</v>
      </c>
      <c r="C274" s="83" t="s">
        <v>106</v>
      </c>
      <c r="D274" s="83">
        <v>17.14</v>
      </c>
      <c r="E274" s="83">
        <v>0.48099999999999998</v>
      </c>
      <c r="F274" s="83">
        <v>7.64</v>
      </c>
      <c r="G274" s="83">
        <v>62.8</v>
      </c>
      <c r="H274" s="83">
        <v>6.05</v>
      </c>
      <c r="I274" s="83">
        <v>2.4300000000000002</v>
      </c>
      <c r="J274" s="83"/>
      <c r="K274" s="106">
        <v>45.8</v>
      </c>
      <c r="L274" s="98">
        <v>8.504999999999999</v>
      </c>
      <c r="M274" s="98">
        <v>5.6750000000000007</v>
      </c>
      <c r="N274" s="83">
        <v>184</v>
      </c>
      <c r="O274" s="106">
        <v>13.1</v>
      </c>
      <c r="P274" s="83"/>
      <c r="Q274" s="83"/>
      <c r="R274" s="139"/>
      <c r="S274" s="80"/>
      <c r="T274" s="80"/>
    </row>
    <row r="275" spans="1:20" x14ac:dyDescent="0.25">
      <c r="A275" s="82">
        <v>39920</v>
      </c>
      <c r="B275" s="94">
        <v>0.41944444444444445</v>
      </c>
      <c r="C275" s="83" t="s">
        <v>107</v>
      </c>
      <c r="D275" s="83">
        <v>18.5</v>
      </c>
      <c r="E275" s="83">
        <v>0.48499999999999999</v>
      </c>
      <c r="F275" s="83">
        <v>7.53</v>
      </c>
      <c r="G275" s="83">
        <v>42.7</v>
      </c>
      <c r="H275" s="83">
        <v>4.0599999999999996</v>
      </c>
      <c r="I275" s="83">
        <v>23.2</v>
      </c>
      <c r="J275" s="83"/>
      <c r="K275" s="106">
        <v>56</v>
      </c>
      <c r="L275" s="98">
        <v>6.86</v>
      </c>
      <c r="M275" s="98">
        <v>7.02</v>
      </c>
      <c r="N275" s="83">
        <v>374</v>
      </c>
      <c r="O275" s="106">
        <v>54.2</v>
      </c>
      <c r="P275" s="83"/>
      <c r="Q275" s="83"/>
      <c r="R275" s="139"/>
      <c r="S275" s="80"/>
      <c r="T275" s="80"/>
    </row>
    <row r="276" spans="1:20" x14ac:dyDescent="0.25">
      <c r="A276" s="89">
        <v>39920</v>
      </c>
      <c r="B276" s="99">
        <v>0.4291666666666667</v>
      </c>
      <c r="C276" s="90" t="s">
        <v>128</v>
      </c>
      <c r="D276" s="90">
        <v>18.420000000000002</v>
      </c>
      <c r="E276" s="90">
        <v>0.49</v>
      </c>
      <c r="F276" s="90">
        <v>7.89</v>
      </c>
      <c r="G276" s="90">
        <v>83.5</v>
      </c>
      <c r="H276" s="90">
        <v>7.62</v>
      </c>
      <c r="I276" s="90">
        <v>6.63</v>
      </c>
      <c r="J276" s="90"/>
      <c r="K276" s="108">
        <v>46.1</v>
      </c>
      <c r="L276" s="101">
        <v>4.37</v>
      </c>
      <c r="M276" s="101">
        <v>6.66</v>
      </c>
      <c r="N276" s="90">
        <v>348</v>
      </c>
      <c r="O276" s="108">
        <v>23.5</v>
      </c>
      <c r="P276" s="91"/>
      <c r="Q276" s="91"/>
      <c r="R276" s="140"/>
      <c r="S276" s="91"/>
      <c r="T276" s="91"/>
    </row>
    <row r="277" spans="1:20" x14ac:dyDescent="0.25">
      <c r="A277" s="82">
        <v>39954</v>
      </c>
      <c r="B277" s="94">
        <v>0.39930555555555558</v>
      </c>
      <c r="C277" s="83" t="s">
        <v>75</v>
      </c>
      <c r="D277" s="83">
        <v>25.25</v>
      </c>
      <c r="E277" s="83">
        <v>0.48</v>
      </c>
      <c r="F277" s="83">
        <v>8.3699999999999992</v>
      </c>
      <c r="G277" s="83">
        <v>115.1</v>
      </c>
      <c r="H277" s="83">
        <v>9.4600000000000009</v>
      </c>
      <c r="I277" s="83">
        <v>5.91</v>
      </c>
      <c r="J277" s="83"/>
      <c r="K277" s="106">
        <v>42.3</v>
      </c>
      <c r="L277" s="83">
        <v>13.8</v>
      </c>
      <c r="M277" s="83">
        <v>7.14</v>
      </c>
      <c r="N277" s="83">
        <v>487</v>
      </c>
      <c r="O277" s="106">
        <v>38.5</v>
      </c>
      <c r="P277" s="98">
        <v>2.6419999999999999</v>
      </c>
      <c r="Q277" s="98">
        <v>2.6309999999999998</v>
      </c>
      <c r="R277" s="83">
        <v>8.1999999999998181</v>
      </c>
      <c r="S277" s="141" t="s">
        <v>170</v>
      </c>
      <c r="T277" s="80"/>
    </row>
    <row r="278" spans="1:20" x14ac:dyDescent="0.25">
      <c r="A278" s="82">
        <v>39954</v>
      </c>
      <c r="B278" s="94">
        <v>0.3923611111111111</v>
      </c>
      <c r="C278" s="83" t="s">
        <v>98</v>
      </c>
      <c r="D278" s="83">
        <v>24.84</v>
      </c>
      <c r="E278" s="83">
        <v>0.48899999999999999</v>
      </c>
      <c r="F278" s="83">
        <v>8.58</v>
      </c>
      <c r="G278" s="83">
        <v>104.5</v>
      </c>
      <c r="H278" s="83">
        <v>8.61</v>
      </c>
      <c r="I278" s="83">
        <v>4.47</v>
      </c>
      <c r="J278" s="83"/>
      <c r="K278" s="106">
        <v>53.2</v>
      </c>
      <c r="L278" s="83">
        <v>21</v>
      </c>
      <c r="M278" s="83">
        <v>6.95</v>
      </c>
      <c r="N278" s="83">
        <v>464</v>
      </c>
      <c r="O278" s="106">
        <v>28.9</v>
      </c>
      <c r="P278" s="98">
        <v>2.613</v>
      </c>
      <c r="Q278" s="98">
        <v>2.7120000000000002</v>
      </c>
      <c r="R278" s="83">
        <v>9.2600000000002183</v>
      </c>
      <c r="S278" s="77"/>
      <c r="T278" s="80"/>
    </row>
    <row r="279" spans="1:20" x14ac:dyDescent="0.25">
      <c r="A279" s="82">
        <v>39954</v>
      </c>
      <c r="B279" s="94">
        <v>0.40763888888888888</v>
      </c>
      <c r="C279" s="83" t="s">
        <v>100</v>
      </c>
      <c r="D279" s="83">
        <v>22.37</v>
      </c>
      <c r="E279" s="83">
        <v>0.502</v>
      </c>
      <c r="F279" s="83">
        <v>8.14</v>
      </c>
      <c r="G279" s="83">
        <v>70</v>
      </c>
      <c r="H279" s="83">
        <v>5.83</v>
      </c>
      <c r="I279" s="83">
        <v>17.7</v>
      </c>
      <c r="J279" s="83"/>
      <c r="K279" s="106">
        <v>19</v>
      </c>
      <c r="L279" s="83">
        <v>17.600000000000001</v>
      </c>
      <c r="M279" s="83">
        <v>7.93</v>
      </c>
      <c r="N279" s="83">
        <v>464</v>
      </c>
      <c r="O279" s="106">
        <v>51.6</v>
      </c>
      <c r="P279" s="98">
        <v>3.0209999999999999</v>
      </c>
      <c r="Q279" s="98">
        <v>3.1930000000000001</v>
      </c>
      <c r="R279" s="83">
        <v>24.699999999999818</v>
      </c>
      <c r="S279" s="77"/>
      <c r="T279" s="80"/>
    </row>
    <row r="280" spans="1:20" x14ac:dyDescent="0.25">
      <c r="A280" s="82">
        <v>39954</v>
      </c>
      <c r="B280" s="94">
        <v>0.42569444444444443</v>
      </c>
      <c r="C280" s="83" t="s">
        <v>102</v>
      </c>
      <c r="D280" s="83">
        <v>24.56</v>
      </c>
      <c r="E280" s="83">
        <v>0.495</v>
      </c>
      <c r="F280" s="83">
        <v>7.94</v>
      </c>
      <c r="G280" s="83">
        <v>77.2</v>
      </c>
      <c r="H280" s="83">
        <v>6.42</v>
      </c>
      <c r="I280" s="83">
        <v>13.6</v>
      </c>
      <c r="J280" s="83"/>
      <c r="K280" s="106">
        <v>13.1</v>
      </c>
      <c r="L280" s="83">
        <v>1.67</v>
      </c>
      <c r="M280" s="83">
        <v>6.32</v>
      </c>
      <c r="N280" s="83">
        <v>383</v>
      </c>
      <c r="O280" s="106">
        <v>48.6</v>
      </c>
      <c r="P280" s="98">
        <v>2.9620000000000002</v>
      </c>
      <c r="Q280" s="98">
        <v>3.125</v>
      </c>
      <c r="R280" s="83">
        <v>15.440000000000055</v>
      </c>
      <c r="S280" s="77"/>
      <c r="T280" s="80"/>
    </row>
    <row r="281" spans="1:20" x14ac:dyDescent="0.25">
      <c r="A281" s="82">
        <v>39954</v>
      </c>
      <c r="B281" s="94">
        <v>0.41180555555555554</v>
      </c>
      <c r="C281" s="83" t="s">
        <v>104</v>
      </c>
      <c r="D281" s="83">
        <v>23.61</v>
      </c>
      <c r="E281" s="83">
        <v>0.41599999999999998</v>
      </c>
      <c r="F281" s="83">
        <v>8.23</v>
      </c>
      <c r="G281" s="83">
        <v>108.2</v>
      </c>
      <c r="H281" s="83">
        <v>9.1999999999999993</v>
      </c>
      <c r="I281" s="83">
        <v>5.98</v>
      </c>
      <c r="J281" s="83"/>
      <c r="K281" s="106">
        <v>8.5399999999999991</v>
      </c>
      <c r="L281" s="83">
        <v>0.84</v>
      </c>
      <c r="M281" s="83">
        <v>8.33</v>
      </c>
      <c r="N281" s="83">
        <v>417</v>
      </c>
      <c r="O281" s="106">
        <v>34.799999999999997</v>
      </c>
      <c r="P281" s="98">
        <v>3.46</v>
      </c>
      <c r="Q281" s="98">
        <v>3.7029999999999998</v>
      </c>
      <c r="R281" s="83">
        <v>5.1000000000003638</v>
      </c>
      <c r="S281" s="77"/>
      <c r="T281" s="80"/>
    </row>
    <row r="282" spans="1:20" x14ac:dyDescent="0.25">
      <c r="A282" s="82">
        <v>39954</v>
      </c>
      <c r="B282" s="94">
        <v>0.42083333333333334</v>
      </c>
      <c r="C282" s="83" t="s">
        <v>106</v>
      </c>
      <c r="D282" s="83">
        <v>22.21</v>
      </c>
      <c r="E282" s="83">
        <v>0.21679999999999999</v>
      </c>
      <c r="F282" s="83">
        <v>7.95</v>
      </c>
      <c r="G282" s="83">
        <v>63.1</v>
      </c>
      <c r="H282" s="83">
        <v>5.3</v>
      </c>
      <c r="I282" s="83">
        <v>2.13</v>
      </c>
      <c r="J282" s="83"/>
      <c r="K282" s="106">
        <v>5.75</v>
      </c>
      <c r="L282" s="83">
        <v>2.3600000000000003</v>
      </c>
      <c r="M282" s="83">
        <v>4.5599999999999996</v>
      </c>
      <c r="N282" s="83">
        <v>295</v>
      </c>
      <c r="O282" s="106">
        <v>13.6</v>
      </c>
      <c r="P282" s="98">
        <v>2.202</v>
      </c>
      <c r="Q282" s="98">
        <v>2.335</v>
      </c>
      <c r="R282" s="83">
        <v>1.8400000000001455</v>
      </c>
      <c r="S282" s="77"/>
      <c r="T282" s="80"/>
    </row>
    <row r="283" spans="1:20" x14ac:dyDescent="0.25">
      <c r="A283" s="82">
        <v>39954</v>
      </c>
      <c r="B283" s="94">
        <v>0.41805555555555557</v>
      </c>
      <c r="C283" s="83" t="s">
        <v>107</v>
      </c>
      <c r="D283" s="83">
        <v>22.9</v>
      </c>
      <c r="E283" s="83">
        <v>0.45</v>
      </c>
      <c r="F283" s="83">
        <v>7.98</v>
      </c>
      <c r="G283" s="83">
        <v>4.49</v>
      </c>
      <c r="H283" s="83">
        <v>3.8</v>
      </c>
      <c r="I283" s="83">
        <v>19.399999999999999</v>
      </c>
      <c r="J283" s="83"/>
      <c r="K283" s="106">
        <v>16</v>
      </c>
      <c r="L283" s="83">
        <v>1.9</v>
      </c>
      <c r="M283" s="83">
        <v>7.13</v>
      </c>
      <c r="N283" s="83">
        <v>409</v>
      </c>
      <c r="O283" s="106">
        <v>49</v>
      </c>
      <c r="P283" s="98">
        <v>3.2349999999999999</v>
      </c>
      <c r="Q283" s="98">
        <v>3.1440000000000001</v>
      </c>
      <c r="R283" s="83">
        <v>18.159999999999854</v>
      </c>
      <c r="S283" s="77"/>
      <c r="T283" s="80"/>
    </row>
    <row r="284" spans="1:20" x14ac:dyDescent="0.25">
      <c r="A284" s="89">
        <v>39954</v>
      </c>
      <c r="B284" s="99">
        <v>0.43055555555555558</v>
      </c>
      <c r="C284" s="90" t="s">
        <v>128</v>
      </c>
      <c r="D284" s="90">
        <v>24.59</v>
      </c>
      <c r="E284" s="90">
        <v>0.49299999999999999</v>
      </c>
      <c r="F284" s="90">
        <v>7.93</v>
      </c>
      <c r="G284" s="90">
        <v>76.400000000000006</v>
      </c>
      <c r="H284" s="90">
        <v>6.35</v>
      </c>
      <c r="I284" s="90">
        <v>13.8</v>
      </c>
      <c r="J284" s="90"/>
      <c r="K284" s="108">
        <v>10.199999999999999</v>
      </c>
      <c r="L284" s="90">
        <v>1.39</v>
      </c>
      <c r="M284" s="90">
        <v>8.35</v>
      </c>
      <c r="N284" s="90">
        <v>345</v>
      </c>
      <c r="O284" s="108">
        <v>34.700000000000003</v>
      </c>
      <c r="P284" s="101">
        <v>3.0019999999999998</v>
      </c>
      <c r="Q284" s="101">
        <v>3.1190000000000002</v>
      </c>
      <c r="R284" s="90">
        <v>13.240000000000236</v>
      </c>
      <c r="S284" s="142"/>
      <c r="T284" s="91"/>
    </row>
    <row r="285" spans="1:20" x14ac:dyDescent="0.25">
      <c r="A285" s="82">
        <v>39959</v>
      </c>
      <c r="B285" s="83"/>
      <c r="C285" s="83" t="s">
        <v>75</v>
      </c>
      <c r="D285" s="83">
        <v>28.87</v>
      </c>
      <c r="E285" s="83">
        <v>0.498</v>
      </c>
      <c r="F285" s="83">
        <v>6.85</v>
      </c>
      <c r="G285" s="83">
        <v>98.8</v>
      </c>
      <c r="H285" s="83">
        <v>39</v>
      </c>
      <c r="I285" s="83">
        <v>3.74</v>
      </c>
      <c r="J285" s="83"/>
      <c r="K285" s="106">
        <v>57.7</v>
      </c>
      <c r="L285" s="83">
        <v>1.69</v>
      </c>
      <c r="M285" s="83">
        <v>5.89</v>
      </c>
      <c r="N285" s="83">
        <v>290</v>
      </c>
      <c r="O285" s="106">
        <v>20.399999999999999</v>
      </c>
      <c r="P285" s="98">
        <v>2.97</v>
      </c>
      <c r="Q285" s="98">
        <v>3.2440000000000002</v>
      </c>
      <c r="R285" s="83">
        <v>5.8000000000001819</v>
      </c>
      <c r="S285" s="141" t="s">
        <v>170</v>
      </c>
      <c r="T285" s="80"/>
    </row>
    <row r="286" spans="1:20" x14ac:dyDescent="0.25">
      <c r="A286" s="82">
        <v>39959</v>
      </c>
      <c r="B286" s="83"/>
      <c r="C286" s="83" t="s">
        <v>98</v>
      </c>
      <c r="D286" s="83">
        <v>27.52</v>
      </c>
      <c r="E286" s="83">
        <v>0.5</v>
      </c>
      <c r="F286" s="83">
        <v>8.15</v>
      </c>
      <c r="G286" s="83">
        <v>37.799999999999997</v>
      </c>
      <c r="H286" s="83">
        <v>35.9</v>
      </c>
      <c r="I286" s="83">
        <v>7.09</v>
      </c>
      <c r="J286" s="83"/>
      <c r="K286" s="106">
        <v>73.5</v>
      </c>
      <c r="L286" s="83">
        <v>5.58</v>
      </c>
      <c r="M286" s="83">
        <v>6.13</v>
      </c>
      <c r="N286" s="83">
        <v>418</v>
      </c>
      <c r="O286" s="106">
        <v>27.3</v>
      </c>
      <c r="P286" s="98">
        <v>2.8010000000000002</v>
      </c>
      <c r="Q286" s="98">
        <v>2.9969999999999999</v>
      </c>
      <c r="R286" s="83">
        <v>9.1000000000003638</v>
      </c>
      <c r="S286" s="81"/>
      <c r="T286" s="80"/>
    </row>
    <row r="287" spans="1:20" x14ac:dyDescent="0.25">
      <c r="A287" s="82">
        <v>39959</v>
      </c>
      <c r="B287" s="83"/>
      <c r="C287" s="83" t="s">
        <v>100</v>
      </c>
      <c r="D287" s="83">
        <v>28.33</v>
      </c>
      <c r="E287" s="83">
        <v>0.5</v>
      </c>
      <c r="F287" s="83">
        <v>7.64</v>
      </c>
      <c r="G287" s="83">
        <v>77.8</v>
      </c>
      <c r="H287" s="83">
        <v>34.9</v>
      </c>
      <c r="I287" s="83">
        <v>23.3</v>
      </c>
      <c r="J287" s="83"/>
      <c r="K287" s="106">
        <v>74.099999999999994</v>
      </c>
      <c r="L287" s="83">
        <v>16.2</v>
      </c>
      <c r="M287" s="83">
        <v>7.58</v>
      </c>
      <c r="N287" s="83">
        <v>397</v>
      </c>
      <c r="O287" s="106">
        <v>66.400000000000006</v>
      </c>
      <c r="P287" s="98">
        <v>3.16</v>
      </c>
      <c r="Q287" s="98">
        <v>3.4020000000000001</v>
      </c>
      <c r="R287" s="83">
        <v>45.099999999999909</v>
      </c>
      <c r="S287" s="81"/>
      <c r="T287" s="80"/>
    </row>
    <row r="288" spans="1:20" x14ac:dyDescent="0.25">
      <c r="A288" s="82">
        <v>39959</v>
      </c>
      <c r="B288" s="83"/>
      <c r="C288" s="83" t="s">
        <v>102</v>
      </c>
      <c r="D288" s="83">
        <v>25.35</v>
      </c>
      <c r="E288" s="83">
        <v>0.47599999999999998</v>
      </c>
      <c r="F288" s="83">
        <v>8.0399999999999991</v>
      </c>
      <c r="G288" s="83">
        <v>85.1</v>
      </c>
      <c r="H288" s="83">
        <v>35.9</v>
      </c>
      <c r="I288" s="83">
        <v>16.2</v>
      </c>
      <c r="J288" s="83"/>
      <c r="K288" s="106">
        <v>75.5</v>
      </c>
      <c r="L288" s="83">
        <v>2.4900000000000002</v>
      </c>
      <c r="M288" s="83">
        <v>8.02</v>
      </c>
      <c r="N288" s="83">
        <v>417</v>
      </c>
      <c r="O288" s="106">
        <v>43</v>
      </c>
      <c r="P288" s="98">
        <v>3.302</v>
      </c>
      <c r="Q288" s="98">
        <v>3.5495000000000001</v>
      </c>
      <c r="R288" s="83">
        <v>22.620000000000346</v>
      </c>
      <c r="S288" s="81"/>
      <c r="T288" s="80"/>
    </row>
    <row r="289" spans="1:20" x14ac:dyDescent="0.25">
      <c r="A289" s="82">
        <v>39959</v>
      </c>
      <c r="B289" s="83"/>
      <c r="C289" s="83" t="s">
        <v>104</v>
      </c>
      <c r="D289" s="83">
        <v>29.89</v>
      </c>
      <c r="E289" s="83">
        <v>0.38600000000000001</v>
      </c>
      <c r="F289" s="83">
        <v>8.27</v>
      </c>
      <c r="G289" s="83">
        <v>161.4</v>
      </c>
      <c r="H289" s="83">
        <v>46.1</v>
      </c>
      <c r="I289" s="83">
        <v>3.36</v>
      </c>
      <c r="J289" s="83"/>
      <c r="K289" s="106">
        <v>72.7</v>
      </c>
      <c r="L289" s="83">
        <v>1.59</v>
      </c>
      <c r="M289" s="83">
        <v>7.94</v>
      </c>
      <c r="N289" s="83">
        <v>391</v>
      </c>
      <c r="O289" s="106">
        <v>18.100000000000001</v>
      </c>
      <c r="P289" s="98">
        <v>3.8319999999999999</v>
      </c>
      <c r="Q289" s="98">
        <v>3.8809999999999998</v>
      </c>
      <c r="R289" s="83">
        <v>1.6999999999998181</v>
      </c>
      <c r="S289" s="81"/>
      <c r="T289" s="80"/>
    </row>
    <row r="290" spans="1:20" x14ac:dyDescent="0.25">
      <c r="A290" s="82">
        <v>39959</v>
      </c>
      <c r="B290" s="83"/>
      <c r="C290" s="83" t="s">
        <v>106</v>
      </c>
      <c r="D290" s="83">
        <v>24.26</v>
      </c>
      <c r="E290" s="83">
        <v>0.44600000000000001</v>
      </c>
      <c r="F290" s="83">
        <v>7.99</v>
      </c>
      <c r="G290" s="83">
        <v>83</v>
      </c>
      <c r="H290" s="83">
        <v>35.9</v>
      </c>
      <c r="I290" s="83">
        <v>2.8</v>
      </c>
      <c r="J290" s="83"/>
      <c r="K290" s="106">
        <v>69.599999999999994</v>
      </c>
      <c r="L290" s="83">
        <v>1.84</v>
      </c>
      <c r="M290" s="83">
        <v>5.85</v>
      </c>
      <c r="N290" s="83">
        <v>294</v>
      </c>
      <c r="O290" s="106">
        <v>14.5</v>
      </c>
      <c r="P290" s="98">
        <v>2.6630000000000003</v>
      </c>
      <c r="Q290" s="98">
        <v>2.7549999999999999</v>
      </c>
      <c r="R290" s="83">
        <v>3.6999999999998181</v>
      </c>
      <c r="S290" s="81"/>
      <c r="T290" s="80"/>
    </row>
    <row r="291" spans="1:20" x14ac:dyDescent="0.25">
      <c r="A291" s="82">
        <v>39959</v>
      </c>
      <c r="B291" s="83"/>
      <c r="C291" s="83" t="s">
        <v>107</v>
      </c>
      <c r="D291" s="83">
        <v>26.33</v>
      </c>
      <c r="E291" s="83">
        <v>0.46100000000000002</v>
      </c>
      <c r="F291" s="83">
        <v>7.87</v>
      </c>
      <c r="G291" s="83">
        <v>75</v>
      </c>
      <c r="H291" s="83">
        <v>34.9</v>
      </c>
      <c r="I291" s="83">
        <v>15.1</v>
      </c>
      <c r="J291" s="83"/>
      <c r="K291" s="106">
        <v>78.7</v>
      </c>
      <c r="L291" s="83">
        <v>1.27</v>
      </c>
      <c r="M291" s="83">
        <v>8.66</v>
      </c>
      <c r="N291" s="83">
        <v>347</v>
      </c>
      <c r="O291" s="106">
        <v>55.6</v>
      </c>
      <c r="P291" s="98">
        <v>3.2970000000000002</v>
      </c>
      <c r="Q291" s="98">
        <v>3.4049999999999998</v>
      </c>
      <c r="R291" s="83">
        <v>15.879999999999654</v>
      </c>
      <c r="S291" s="81"/>
      <c r="T291" s="80"/>
    </row>
    <row r="292" spans="1:20" x14ac:dyDescent="0.25">
      <c r="A292" s="89">
        <v>39959</v>
      </c>
      <c r="B292" s="90"/>
      <c r="C292" s="90" t="s">
        <v>128</v>
      </c>
      <c r="D292" s="90">
        <v>25.01</v>
      </c>
      <c r="E292" s="90">
        <v>0.46300000000000002</v>
      </c>
      <c r="F292" s="90">
        <v>7.85</v>
      </c>
      <c r="G292" s="90">
        <v>81.3</v>
      </c>
      <c r="H292" s="90">
        <v>35.9</v>
      </c>
      <c r="I292" s="90">
        <v>18.399999999999999</v>
      </c>
      <c r="J292" s="90"/>
      <c r="K292" s="108">
        <v>73.5</v>
      </c>
      <c r="L292" s="90">
        <v>1.68</v>
      </c>
      <c r="M292" s="90">
        <v>8.35</v>
      </c>
      <c r="N292" s="90">
        <v>414</v>
      </c>
      <c r="O292" s="108">
        <v>58.6</v>
      </c>
      <c r="P292" s="101">
        <v>3.556</v>
      </c>
      <c r="Q292" s="101">
        <v>3.698</v>
      </c>
      <c r="R292" s="90">
        <v>21.120000000000346</v>
      </c>
      <c r="S292" s="143"/>
      <c r="T292" s="91"/>
    </row>
    <row r="293" spans="1:20" x14ac:dyDescent="0.25">
      <c r="A293" s="82">
        <v>39966</v>
      </c>
      <c r="B293" s="94">
        <v>0.43611111111111112</v>
      </c>
      <c r="C293" s="83" t="s">
        <v>75</v>
      </c>
      <c r="D293" s="83">
        <v>29.05</v>
      </c>
      <c r="E293" s="83">
        <v>0.435</v>
      </c>
      <c r="F293" s="83">
        <v>7.88</v>
      </c>
      <c r="G293" s="83">
        <v>98.9</v>
      </c>
      <c r="H293" s="83">
        <v>7.6</v>
      </c>
      <c r="I293" s="83">
        <v>4.13</v>
      </c>
      <c r="J293" s="83"/>
      <c r="K293" s="106">
        <v>80.599999999999994</v>
      </c>
      <c r="L293" s="83">
        <v>2.0499999999999998</v>
      </c>
      <c r="M293" s="83">
        <v>8.09</v>
      </c>
      <c r="N293" s="83">
        <v>469</v>
      </c>
      <c r="O293" s="106">
        <v>28.8</v>
      </c>
      <c r="P293" s="98">
        <v>3.0070000000000001</v>
      </c>
      <c r="Q293" s="98">
        <v>3.0009999999999999</v>
      </c>
      <c r="R293" s="83">
        <v>4.5999999999999091</v>
      </c>
      <c r="S293" s="141" t="s">
        <v>170</v>
      </c>
      <c r="T293" s="80"/>
    </row>
    <row r="294" spans="1:20" x14ac:dyDescent="0.25">
      <c r="A294" s="82">
        <v>39966</v>
      </c>
      <c r="B294" s="94">
        <v>0.44166666666666665</v>
      </c>
      <c r="C294" s="83" t="s">
        <v>98</v>
      </c>
      <c r="D294" s="83">
        <v>28.34</v>
      </c>
      <c r="E294" s="83">
        <v>0.44700000000000001</v>
      </c>
      <c r="F294" s="83">
        <v>7.91</v>
      </c>
      <c r="G294" s="83">
        <v>85.1</v>
      </c>
      <c r="H294" s="83">
        <v>6.6</v>
      </c>
      <c r="I294" s="83">
        <v>7.72</v>
      </c>
      <c r="J294" s="83"/>
      <c r="K294" s="106">
        <v>82.1</v>
      </c>
      <c r="L294" s="83">
        <v>6.69</v>
      </c>
      <c r="M294" s="83">
        <v>6.54</v>
      </c>
      <c r="N294" s="83">
        <v>439</v>
      </c>
      <c r="O294" s="106">
        <v>27.6</v>
      </c>
      <c r="P294" s="98">
        <v>2.9649999999999999</v>
      </c>
      <c r="Q294" s="98">
        <v>3.0960000000000001</v>
      </c>
      <c r="R294" s="83">
        <v>8.5599999999994907</v>
      </c>
      <c r="S294" s="81"/>
      <c r="T294" s="80"/>
    </row>
    <row r="295" spans="1:20" x14ac:dyDescent="0.25">
      <c r="A295" s="82">
        <v>39966</v>
      </c>
      <c r="B295" s="94">
        <v>0.43333333333333335</v>
      </c>
      <c r="C295" s="83" t="s">
        <v>100</v>
      </c>
      <c r="D295" s="83">
        <v>26.46</v>
      </c>
      <c r="E295" s="83">
        <v>0.46100000000000002</v>
      </c>
      <c r="F295" s="83">
        <v>7.77</v>
      </c>
      <c r="G295" s="83">
        <v>65.099999999999994</v>
      </c>
      <c r="H295" s="83">
        <v>5.23</v>
      </c>
      <c r="I295" s="83">
        <v>28.2</v>
      </c>
      <c r="J295" s="83"/>
      <c r="K295" s="106">
        <v>71.599999999999994</v>
      </c>
      <c r="L295" s="83">
        <v>11.2</v>
      </c>
      <c r="M295" s="83">
        <v>8.9499999999999993</v>
      </c>
      <c r="N295" s="83">
        <v>430</v>
      </c>
      <c r="O295" s="106">
        <v>80.599999999999994</v>
      </c>
      <c r="P295" s="98">
        <v>3.214</v>
      </c>
      <c r="Q295" s="98">
        <v>3.226</v>
      </c>
      <c r="R295" s="83">
        <v>23.680000000000291</v>
      </c>
      <c r="S295" s="81"/>
      <c r="T295" s="80"/>
    </row>
    <row r="296" spans="1:20" x14ac:dyDescent="0.25">
      <c r="A296" s="82">
        <v>39966</v>
      </c>
      <c r="B296" s="94">
        <v>0.4055555555555555</v>
      </c>
      <c r="C296" s="83" t="s">
        <v>102</v>
      </c>
      <c r="D296" s="83">
        <v>26.26</v>
      </c>
      <c r="E296" s="83">
        <v>0.46800000000000003</v>
      </c>
      <c r="F296" s="83">
        <v>7.57</v>
      </c>
      <c r="G296" s="83">
        <v>84</v>
      </c>
      <c r="H296" s="83">
        <v>6.75</v>
      </c>
      <c r="I296" s="83">
        <v>18.399999999999999</v>
      </c>
      <c r="J296" s="83"/>
      <c r="K296" s="106">
        <v>78.7</v>
      </c>
      <c r="L296" s="83">
        <v>1.79</v>
      </c>
      <c r="M296" s="83">
        <v>7.89</v>
      </c>
      <c r="N296" s="83">
        <v>448</v>
      </c>
      <c r="O296" s="106">
        <v>47.6</v>
      </c>
      <c r="P296" s="98">
        <v>3.0609999999999999</v>
      </c>
      <c r="Q296" s="98">
        <v>3.1779999999999999</v>
      </c>
      <c r="R296" s="83">
        <v>21.799999999999727</v>
      </c>
      <c r="S296" s="81"/>
      <c r="T296" s="80"/>
    </row>
    <row r="297" spans="1:20" x14ac:dyDescent="0.25">
      <c r="A297" s="82">
        <v>39966</v>
      </c>
      <c r="B297" s="94">
        <v>0.42638888888888887</v>
      </c>
      <c r="C297" s="83" t="s">
        <v>104</v>
      </c>
      <c r="D297" s="83">
        <v>25.37</v>
      </c>
      <c r="E297" s="83">
        <v>0.40500000000000003</v>
      </c>
      <c r="F297" s="83">
        <v>7.88</v>
      </c>
      <c r="G297" s="83">
        <v>93.8</v>
      </c>
      <c r="H297" s="83">
        <v>7.68</v>
      </c>
      <c r="I297" s="83">
        <v>3.96</v>
      </c>
      <c r="J297" s="83"/>
      <c r="K297" s="106">
        <v>87.8</v>
      </c>
      <c r="L297" s="83">
        <v>0.996</v>
      </c>
      <c r="M297" s="83">
        <v>9.15</v>
      </c>
      <c r="N297" s="83">
        <v>415</v>
      </c>
      <c r="O297" s="106">
        <v>18.5</v>
      </c>
      <c r="P297" s="98">
        <v>3.5649999999999999</v>
      </c>
      <c r="Q297" s="98">
        <v>3.6234999999999999</v>
      </c>
      <c r="R297" s="83">
        <v>2.9400000000000546</v>
      </c>
      <c r="S297" s="81"/>
      <c r="T297" s="80"/>
    </row>
    <row r="298" spans="1:20" x14ac:dyDescent="0.25">
      <c r="A298" s="82">
        <v>39966</v>
      </c>
      <c r="B298" s="94">
        <v>0.41944444444444445</v>
      </c>
      <c r="C298" s="83" t="s">
        <v>106</v>
      </c>
      <c r="D298" s="83">
        <v>24.69</v>
      </c>
      <c r="E298" s="83">
        <v>0.45800000000000002</v>
      </c>
      <c r="F298" s="83">
        <v>7.66</v>
      </c>
      <c r="G298" s="83">
        <v>56.2</v>
      </c>
      <c r="H298" s="83">
        <v>4.67</v>
      </c>
      <c r="I298" s="83">
        <v>2.21</v>
      </c>
      <c r="J298" s="83"/>
      <c r="K298" s="106">
        <v>98.9</v>
      </c>
      <c r="L298" s="83">
        <v>6.03</v>
      </c>
      <c r="M298" s="83">
        <v>6.12</v>
      </c>
      <c r="N298" s="83">
        <v>271</v>
      </c>
      <c r="O298" s="106">
        <v>9.7200000000000006</v>
      </c>
      <c r="P298" s="98">
        <v>2.165</v>
      </c>
      <c r="Q298" s="98">
        <v>2.3210000000000002</v>
      </c>
      <c r="R298" s="83">
        <v>2.6399999999998727</v>
      </c>
      <c r="S298" s="81"/>
      <c r="T298" s="80"/>
    </row>
    <row r="299" spans="1:20" x14ac:dyDescent="0.25">
      <c r="A299" s="82">
        <v>39966</v>
      </c>
      <c r="B299" s="94">
        <v>0.42222222222222222</v>
      </c>
      <c r="C299" s="83" t="s">
        <v>107</v>
      </c>
      <c r="D299" s="83">
        <v>23.55</v>
      </c>
      <c r="E299" s="83">
        <v>0.51200000000000001</v>
      </c>
      <c r="F299" s="83">
        <v>7.48</v>
      </c>
      <c r="G299" s="83">
        <v>29.1</v>
      </c>
      <c r="H299" s="83">
        <v>2.25</v>
      </c>
      <c r="I299" s="83">
        <v>11.5</v>
      </c>
      <c r="J299" s="83"/>
      <c r="K299" s="106">
        <v>94.3</v>
      </c>
      <c r="L299" s="83">
        <v>2.42</v>
      </c>
      <c r="M299" s="83">
        <v>11.3</v>
      </c>
      <c r="N299" s="83">
        <v>290</v>
      </c>
      <c r="O299" s="106">
        <v>45.8</v>
      </c>
      <c r="P299" s="98">
        <v>3.331</v>
      </c>
      <c r="Q299" s="98">
        <v>3.415</v>
      </c>
      <c r="R299" s="83">
        <v>10.220000000000255</v>
      </c>
      <c r="S299" s="81"/>
      <c r="T299" s="80"/>
    </row>
    <row r="300" spans="1:20" x14ac:dyDescent="0.25">
      <c r="A300" s="89">
        <v>39966</v>
      </c>
      <c r="B300" s="99">
        <v>0.40347222222222223</v>
      </c>
      <c r="C300" s="90" t="s">
        <v>128</v>
      </c>
      <c r="D300" s="90">
        <v>25.93</v>
      </c>
      <c r="E300" s="90">
        <v>0.47399999999999998</v>
      </c>
      <c r="F300" s="90">
        <v>7.42</v>
      </c>
      <c r="G300" s="90">
        <v>105.8</v>
      </c>
      <c r="H300" s="90">
        <v>8.51</v>
      </c>
      <c r="I300" s="90">
        <v>14.6</v>
      </c>
      <c r="J300" s="90"/>
      <c r="K300" s="106">
        <v>69.599999999999994</v>
      </c>
      <c r="L300" s="90">
        <v>1.77</v>
      </c>
      <c r="M300" s="90">
        <v>7.64</v>
      </c>
      <c r="N300" s="90">
        <v>360</v>
      </c>
      <c r="O300" s="108">
        <v>59.8</v>
      </c>
      <c r="P300" s="101">
        <v>3.3639999999999999</v>
      </c>
      <c r="Q300" s="101">
        <v>3.4460000000000002</v>
      </c>
      <c r="R300" s="83">
        <v>16.420000000000073</v>
      </c>
      <c r="S300" s="81"/>
      <c r="T300" s="80"/>
    </row>
    <row r="301" spans="1:20" x14ac:dyDescent="0.25">
      <c r="A301" s="82">
        <v>39973</v>
      </c>
      <c r="B301" s="94">
        <v>0.43402777777777773</v>
      </c>
      <c r="C301" s="83" t="s">
        <v>75</v>
      </c>
      <c r="D301" s="83">
        <v>29.4</v>
      </c>
      <c r="E301" s="83">
        <v>0.48399999999999999</v>
      </c>
      <c r="F301" s="83">
        <v>7.8</v>
      </c>
      <c r="G301" s="83">
        <v>93.4</v>
      </c>
      <c r="H301" s="83">
        <v>7.1</v>
      </c>
      <c r="I301" s="83">
        <v>6.1</v>
      </c>
      <c r="J301" s="83"/>
      <c r="K301" s="106"/>
      <c r="L301" s="83">
        <v>2.5750000000000002</v>
      </c>
      <c r="M301" s="83">
        <v>8.6050000000000004</v>
      </c>
      <c r="N301" s="83">
        <v>524</v>
      </c>
      <c r="O301" s="106">
        <v>33.9</v>
      </c>
      <c r="P301" s="98">
        <v>3.2509999999999999</v>
      </c>
      <c r="Q301" s="98">
        <v>3.42</v>
      </c>
      <c r="R301" s="83">
        <v>5.4375000000001705</v>
      </c>
      <c r="S301" s="141"/>
      <c r="T301" s="80"/>
    </row>
    <row r="302" spans="1:20" x14ac:dyDescent="0.25">
      <c r="A302" s="82">
        <v>39973</v>
      </c>
      <c r="B302" s="94">
        <v>0.43958333333333338</v>
      </c>
      <c r="C302" s="83" t="s">
        <v>98</v>
      </c>
      <c r="D302" s="83">
        <v>28.87</v>
      </c>
      <c r="E302" s="83">
        <v>0.5</v>
      </c>
      <c r="F302" s="83">
        <v>7.95</v>
      </c>
      <c r="G302" s="83">
        <v>84.5</v>
      </c>
      <c r="H302" s="83">
        <v>6.41</v>
      </c>
      <c r="I302" s="83">
        <v>8.91</v>
      </c>
      <c r="J302" s="83"/>
      <c r="K302" s="106"/>
      <c r="L302" s="83">
        <v>9.51</v>
      </c>
      <c r="M302" s="83">
        <v>9.6</v>
      </c>
      <c r="N302" s="83">
        <v>367</v>
      </c>
      <c r="O302" s="106">
        <v>40.799999999999997</v>
      </c>
      <c r="P302" s="98">
        <v>3.177</v>
      </c>
      <c r="Q302" s="98">
        <v>3.1709999999999998</v>
      </c>
      <c r="R302" s="83">
        <v>14.562500000000114</v>
      </c>
      <c r="S302" s="80"/>
      <c r="T302" s="80"/>
    </row>
    <row r="303" spans="1:20" x14ac:dyDescent="0.25">
      <c r="A303" s="82">
        <v>39973</v>
      </c>
      <c r="B303" s="94">
        <v>0.42708333333333331</v>
      </c>
      <c r="C303" s="83" t="s">
        <v>100</v>
      </c>
      <c r="D303" s="83">
        <v>26.96</v>
      </c>
      <c r="E303" s="83">
        <v>0.503</v>
      </c>
      <c r="F303" s="83">
        <v>7.76</v>
      </c>
      <c r="G303" s="83">
        <v>70.599999999999994</v>
      </c>
      <c r="H303" s="83">
        <v>5.45</v>
      </c>
      <c r="I303" s="83">
        <v>23.9</v>
      </c>
      <c r="J303" s="83"/>
      <c r="K303" s="106"/>
      <c r="L303" s="83">
        <v>11.6</v>
      </c>
      <c r="M303" s="83">
        <v>11.6</v>
      </c>
      <c r="N303" s="83">
        <v>417</v>
      </c>
      <c r="O303" s="106">
        <v>72.099999999999994</v>
      </c>
      <c r="P303" s="98">
        <v>3.6349999999999998</v>
      </c>
      <c r="Q303" s="98">
        <v>3.5019999999999998</v>
      </c>
      <c r="R303" s="83">
        <v>31.362500000000182</v>
      </c>
      <c r="S303" s="80"/>
      <c r="T303" s="80"/>
    </row>
    <row r="304" spans="1:20" x14ac:dyDescent="0.25">
      <c r="A304" s="82">
        <v>39973</v>
      </c>
      <c r="B304" s="94">
        <v>0.38541666666666669</v>
      </c>
      <c r="C304" s="83" t="s">
        <v>102</v>
      </c>
      <c r="D304" s="83">
        <v>26.86</v>
      </c>
      <c r="E304" s="83">
        <v>0.50800000000000001</v>
      </c>
      <c r="F304" s="83">
        <v>7.24</v>
      </c>
      <c r="G304" s="83">
        <v>86.1</v>
      </c>
      <c r="H304" s="83">
        <v>6.84</v>
      </c>
      <c r="I304" s="83">
        <v>29.2</v>
      </c>
      <c r="J304" s="83"/>
      <c r="K304" s="121" t="s">
        <v>171</v>
      </c>
      <c r="L304" s="83">
        <v>4.63</v>
      </c>
      <c r="M304" s="83">
        <v>7.84</v>
      </c>
      <c r="N304" s="83">
        <v>293</v>
      </c>
      <c r="O304" s="106">
        <v>54.7</v>
      </c>
      <c r="P304" s="98">
        <v>3.653</v>
      </c>
      <c r="Q304" s="98">
        <v>3.653</v>
      </c>
      <c r="R304" s="83">
        <v>45.100000000000193</v>
      </c>
      <c r="S304" s="80"/>
      <c r="T304" s="80"/>
    </row>
    <row r="305" spans="1:20" x14ac:dyDescent="0.25">
      <c r="A305" s="82">
        <v>39973</v>
      </c>
      <c r="B305" s="94">
        <v>0.42152777777777778</v>
      </c>
      <c r="C305" s="83" t="s">
        <v>104</v>
      </c>
      <c r="D305" s="83">
        <v>27.21</v>
      </c>
      <c r="E305" s="83">
        <v>0.436</v>
      </c>
      <c r="F305" s="83">
        <v>7.74</v>
      </c>
      <c r="G305" s="83">
        <v>110.8</v>
      </c>
      <c r="H305" s="83">
        <v>8.8000000000000007</v>
      </c>
      <c r="I305" s="83">
        <v>12.5</v>
      </c>
      <c r="J305" s="83"/>
      <c r="K305" s="121" t="s">
        <v>172</v>
      </c>
      <c r="L305" s="83">
        <v>1.44</v>
      </c>
      <c r="M305" s="83">
        <v>10.4</v>
      </c>
      <c r="N305" s="83">
        <v>440</v>
      </c>
      <c r="O305" s="106">
        <v>17.7</v>
      </c>
      <c r="P305" s="98">
        <v>3.7730000000000001</v>
      </c>
      <c r="Q305" s="98">
        <v>4.0179999999999998</v>
      </c>
      <c r="R305" s="83">
        <v>18.937500000000114</v>
      </c>
      <c r="S305" s="80"/>
      <c r="T305" s="80"/>
    </row>
    <row r="306" spans="1:20" x14ac:dyDescent="0.25">
      <c r="A306" s="82">
        <v>39973</v>
      </c>
      <c r="B306" s="94">
        <v>0.41666666666666669</v>
      </c>
      <c r="C306" s="83" t="s">
        <v>106</v>
      </c>
      <c r="D306" s="83">
        <v>25.18</v>
      </c>
      <c r="E306" s="83">
        <v>0.52300000000000002</v>
      </c>
      <c r="F306" s="83">
        <v>7.39</v>
      </c>
      <c r="G306" s="83">
        <v>68.7</v>
      </c>
      <c r="H306" s="83">
        <v>5.62</v>
      </c>
      <c r="I306" s="83">
        <v>19.7</v>
      </c>
      <c r="J306" s="83"/>
      <c r="K306" s="121" t="s">
        <v>173</v>
      </c>
      <c r="L306" s="83">
        <v>8.0500000000000007</v>
      </c>
      <c r="M306" s="83">
        <v>8.2200000000000006</v>
      </c>
      <c r="N306" s="83">
        <v>277</v>
      </c>
      <c r="O306" s="106">
        <v>24.5</v>
      </c>
      <c r="P306" s="98">
        <v>2.1720000000000002</v>
      </c>
      <c r="Q306" s="98">
        <v>2.2189999999999999</v>
      </c>
      <c r="R306" s="83">
        <v>40.044999999999789</v>
      </c>
      <c r="S306" s="80"/>
      <c r="T306" s="80"/>
    </row>
    <row r="307" spans="1:20" x14ac:dyDescent="0.25">
      <c r="A307" s="82">
        <v>39973</v>
      </c>
      <c r="B307" s="94">
        <v>0.41388888888888892</v>
      </c>
      <c r="C307" s="83" t="s">
        <v>107</v>
      </c>
      <c r="D307" s="83">
        <v>24.53</v>
      </c>
      <c r="E307" s="83">
        <v>0.57599999999999996</v>
      </c>
      <c r="F307" s="83">
        <v>7.38</v>
      </c>
      <c r="G307" s="83">
        <v>50</v>
      </c>
      <c r="H307" s="83">
        <v>4.13</v>
      </c>
      <c r="I307" s="83">
        <v>9.1999999999999993</v>
      </c>
      <c r="J307" s="83"/>
      <c r="K307" s="121" t="s">
        <v>174</v>
      </c>
      <c r="L307" s="83">
        <v>4.59</v>
      </c>
      <c r="M307" s="83">
        <v>7.71</v>
      </c>
      <c r="N307" s="83">
        <v>187</v>
      </c>
      <c r="O307" s="106">
        <v>34.4</v>
      </c>
      <c r="P307" s="98">
        <v>2.9079999999999999</v>
      </c>
      <c r="Q307" s="98">
        <v>2.794</v>
      </c>
      <c r="R307" s="83">
        <v>21.550000000000011</v>
      </c>
      <c r="S307" s="80"/>
      <c r="T307" s="80"/>
    </row>
    <row r="308" spans="1:20" x14ac:dyDescent="0.25">
      <c r="A308" s="89">
        <v>39973</v>
      </c>
      <c r="B308" s="99">
        <v>0.38541666666666669</v>
      </c>
      <c r="C308" s="90" t="s">
        <v>128</v>
      </c>
      <c r="D308" s="90">
        <v>26.14</v>
      </c>
      <c r="E308" s="90">
        <v>0.51500000000000001</v>
      </c>
      <c r="F308" s="90">
        <v>7.26</v>
      </c>
      <c r="G308" s="90">
        <v>89.7</v>
      </c>
      <c r="H308" s="90">
        <v>6.87</v>
      </c>
      <c r="I308" s="90">
        <v>25.1</v>
      </c>
      <c r="J308" s="90"/>
      <c r="K308" s="108"/>
      <c r="L308" s="90">
        <v>3.03</v>
      </c>
      <c r="M308" s="90">
        <v>9.59</v>
      </c>
      <c r="N308" s="90">
        <v>321</v>
      </c>
      <c r="O308" s="108">
        <v>55.6</v>
      </c>
      <c r="P308" s="101">
        <v>3.5720000000000001</v>
      </c>
      <c r="Q308" s="101">
        <v>3.9169999999999998</v>
      </c>
      <c r="R308" s="90">
        <v>29.587499999999807</v>
      </c>
      <c r="S308" s="91"/>
      <c r="T308" s="91"/>
    </row>
    <row r="309" spans="1:20" x14ac:dyDescent="0.25">
      <c r="A309" s="82">
        <v>39979</v>
      </c>
      <c r="B309" s="94">
        <v>0.43055555555555558</v>
      </c>
      <c r="C309" s="83" t="s">
        <v>75</v>
      </c>
      <c r="D309" s="83">
        <v>30.66</v>
      </c>
      <c r="E309" s="83">
        <v>0.46700000000000003</v>
      </c>
      <c r="F309" s="83">
        <v>7.71</v>
      </c>
      <c r="G309" s="83">
        <v>96.8</v>
      </c>
      <c r="H309" s="83">
        <v>7.23</v>
      </c>
      <c r="I309" s="83">
        <v>3.96</v>
      </c>
      <c r="J309" s="83"/>
      <c r="K309" s="106">
        <v>74</v>
      </c>
      <c r="L309" s="83">
        <v>1.29</v>
      </c>
      <c r="M309" s="83">
        <v>8.8000000000000007</v>
      </c>
      <c r="N309" s="83">
        <v>485</v>
      </c>
      <c r="O309" s="106">
        <v>30.7</v>
      </c>
      <c r="P309" s="119"/>
      <c r="Q309" s="119"/>
      <c r="R309" s="83">
        <v>6.3500000000001933</v>
      </c>
      <c r="S309" s="141" t="s">
        <v>170</v>
      </c>
      <c r="T309" s="80"/>
    </row>
    <row r="310" spans="1:20" x14ac:dyDescent="0.25">
      <c r="A310" s="82">
        <v>39979</v>
      </c>
      <c r="B310" s="94">
        <v>0.41666666666666669</v>
      </c>
      <c r="C310" s="83" t="s">
        <v>98</v>
      </c>
      <c r="D310" s="83">
        <v>29.87</v>
      </c>
      <c r="E310" s="83">
        <v>0.47399999999999998</v>
      </c>
      <c r="F310" s="83">
        <v>7.55</v>
      </c>
      <c r="G310" s="83">
        <v>103.7</v>
      </c>
      <c r="H310" s="83">
        <v>7.69</v>
      </c>
      <c r="I310" s="83">
        <v>4.32</v>
      </c>
      <c r="J310" s="83"/>
      <c r="K310" s="106">
        <v>71.900000000000006</v>
      </c>
      <c r="L310" s="83">
        <v>7.29</v>
      </c>
      <c r="M310" s="83">
        <v>7.66</v>
      </c>
      <c r="N310" s="83">
        <v>371</v>
      </c>
      <c r="O310" s="106">
        <v>34.200000000000003</v>
      </c>
      <c r="P310" s="119"/>
      <c r="Q310" s="119"/>
      <c r="R310" s="83">
        <v>5.3624999999999545</v>
      </c>
      <c r="S310" s="80"/>
      <c r="T310" s="80"/>
    </row>
    <row r="311" spans="1:20" x14ac:dyDescent="0.25">
      <c r="A311" s="82">
        <v>39979</v>
      </c>
      <c r="B311" s="94">
        <v>0.43472222222222223</v>
      </c>
      <c r="C311" s="83" t="s">
        <v>100</v>
      </c>
      <c r="D311" s="83">
        <v>27.98</v>
      </c>
      <c r="E311" s="83">
        <v>0.49099999999999999</v>
      </c>
      <c r="F311" s="83">
        <v>7.69</v>
      </c>
      <c r="G311" s="83">
        <v>61.6</v>
      </c>
      <c r="H311" s="83">
        <v>4.5199999999999996</v>
      </c>
      <c r="I311" s="83">
        <v>31.5</v>
      </c>
      <c r="J311" s="83"/>
      <c r="K311" s="106">
        <v>62.4</v>
      </c>
      <c r="L311" s="83">
        <v>6.83</v>
      </c>
      <c r="M311" s="83">
        <v>11</v>
      </c>
      <c r="N311" s="83">
        <v>487</v>
      </c>
      <c r="O311" s="106">
        <v>78.400000000000006</v>
      </c>
      <c r="P311" s="119"/>
      <c r="Q311" s="119"/>
      <c r="R311" s="83">
        <v>36.662500000000477</v>
      </c>
      <c r="S311" s="80"/>
      <c r="T311" s="80"/>
    </row>
    <row r="312" spans="1:20" x14ac:dyDescent="0.25">
      <c r="A312" s="82">
        <v>39979</v>
      </c>
      <c r="B312" s="94">
        <v>0.45833333333333331</v>
      </c>
      <c r="C312" s="83" t="s">
        <v>102</v>
      </c>
      <c r="D312" s="83">
        <v>28.25</v>
      </c>
      <c r="E312" s="83">
        <v>0.48</v>
      </c>
      <c r="F312" s="83">
        <v>7.85</v>
      </c>
      <c r="G312" s="83">
        <v>67.599999999999994</v>
      </c>
      <c r="H312" s="83">
        <v>5.25</v>
      </c>
      <c r="I312" s="83">
        <v>37</v>
      </c>
      <c r="J312" s="83"/>
      <c r="K312" s="106">
        <v>58.1</v>
      </c>
      <c r="L312" s="83">
        <v>3.18</v>
      </c>
      <c r="M312" s="83">
        <v>10.1</v>
      </c>
      <c r="N312" s="83">
        <v>479</v>
      </c>
      <c r="O312" s="106">
        <v>60.1</v>
      </c>
      <c r="P312" s="119"/>
      <c r="Q312" s="119"/>
      <c r="R312" s="83">
        <v>52.162500000000023</v>
      </c>
      <c r="S312" s="80"/>
      <c r="T312" s="80"/>
    </row>
    <row r="313" spans="1:20" x14ac:dyDescent="0.25">
      <c r="A313" s="82">
        <v>39979</v>
      </c>
      <c r="B313" s="94">
        <v>0.44027777777777777</v>
      </c>
      <c r="C313" s="83" t="s">
        <v>104</v>
      </c>
      <c r="D313" s="83">
        <v>27.43</v>
      </c>
      <c r="E313" s="83">
        <v>0.40400000000000003</v>
      </c>
      <c r="F313" s="83">
        <v>8</v>
      </c>
      <c r="G313" s="83">
        <v>100.7</v>
      </c>
      <c r="H313" s="83">
        <v>7.98</v>
      </c>
      <c r="I313" s="83">
        <v>15.5</v>
      </c>
      <c r="J313" s="83"/>
      <c r="K313" s="106">
        <v>60.2</v>
      </c>
      <c r="L313" s="83">
        <v>1.51</v>
      </c>
      <c r="M313" s="83">
        <v>8.81</v>
      </c>
      <c r="N313" s="83">
        <v>494</v>
      </c>
      <c r="O313" s="106">
        <v>32.1</v>
      </c>
      <c r="P313" s="119"/>
      <c r="Q313" s="119"/>
      <c r="R313" s="83">
        <v>28.487499999999955</v>
      </c>
      <c r="S313" s="80"/>
      <c r="T313" s="80"/>
    </row>
    <row r="314" spans="1:20" x14ac:dyDescent="0.25">
      <c r="A314" s="82">
        <v>39979</v>
      </c>
      <c r="B314" s="94">
        <v>0.4513888888888889</v>
      </c>
      <c r="C314" s="83" t="s">
        <v>106</v>
      </c>
      <c r="D314" s="83">
        <v>26.92</v>
      </c>
      <c r="E314" s="83">
        <v>0.49099999999999999</v>
      </c>
      <c r="F314" s="83">
        <v>7.75</v>
      </c>
      <c r="G314" s="83">
        <v>57.6</v>
      </c>
      <c r="H314" s="83">
        <v>4.55</v>
      </c>
      <c r="I314" s="83">
        <v>17</v>
      </c>
      <c r="J314" s="83"/>
      <c r="K314" s="106">
        <v>75.75</v>
      </c>
      <c r="L314" s="83">
        <v>5.0199999999999996</v>
      </c>
      <c r="M314" s="83">
        <v>6.34</v>
      </c>
      <c r="N314" s="83">
        <v>220</v>
      </c>
      <c r="O314" s="106">
        <v>20.399999999999999</v>
      </c>
      <c r="P314" s="119"/>
      <c r="Q314" s="119"/>
      <c r="R314" s="83">
        <v>41.699999999999875</v>
      </c>
      <c r="S314" s="80"/>
      <c r="T314" s="80"/>
    </row>
    <row r="315" spans="1:20" x14ac:dyDescent="0.25">
      <c r="A315" s="82">
        <v>39979</v>
      </c>
      <c r="B315" s="94">
        <v>0.44722222222222219</v>
      </c>
      <c r="C315" s="83" t="s">
        <v>107</v>
      </c>
      <c r="D315" s="83">
        <v>25.9</v>
      </c>
      <c r="E315" s="83">
        <v>0.53500000000000003</v>
      </c>
      <c r="F315" s="83">
        <v>7.68</v>
      </c>
      <c r="G315" s="83">
        <v>47.7</v>
      </c>
      <c r="H315" s="83">
        <v>3.43</v>
      </c>
      <c r="I315" s="83">
        <v>9.65</v>
      </c>
      <c r="J315" s="83"/>
      <c r="K315" s="106">
        <v>73.2</v>
      </c>
      <c r="L315" s="83">
        <v>3.84</v>
      </c>
      <c r="M315" s="83">
        <v>6.63</v>
      </c>
      <c r="N315" s="83">
        <v>366</v>
      </c>
      <c r="O315" s="106">
        <v>30</v>
      </c>
      <c r="P315" s="119"/>
      <c r="Q315" s="119"/>
      <c r="R315" s="83">
        <v>16.399999999999864</v>
      </c>
      <c r="S315" s="80"/>
      <c r="T315" s="80"/>
    </row>
    <row r="316" spans="1:20" x14ac:dyDescent="0.25">
      <c r="A316" s="89">
        <v>39979</v>
      </c>
      <c r="B316" s="99">
        <v>0.47222222222222227</v>
      </c>
      <c r="C316" s="90" t="s">
        <v>128</v>
      </c>
      <c r="D316" s="90">
        <v>28.52</v>
      </c>
      <c r="E316" s="90">
        <v>0.48299999999999998</v>
      </c>
      <c r="F316" s="90">
        <v>7.82</v>
      </c>
      <c r="G316" s="90">
        <v>70.599999999999994</v>
      </c>
      <c r="H316" s="90">
        <v>5.42</v>
      </c>
      <c r="I316" s="90">
        <v>31.4</v>
      </c>
      <c r="J316" s="90"/>
      <c r="K316" s="108">
        <v>76.599999999999994</v>
      </c>
      <c r="L316" s="90">
        <v>1.79</v>
      </c>
      <c r="M316" s="90">
        <v>7.88</v>
      </c>
      <c r="N316" s="90">
        <v>361</v>
      </c>
      <c r="O316" s="108">
        <v>59.5</v>
      </c>
      <c r="P316" s="120"/>
      <c r="Q316" s="120"/>
      <c r="R316" s="90">
        <v>53.699999999999761</v>
      </c>
      <c r="S316" s="91"/>
      <c r="T316" s="91"/>
    </row>
    <row r="317" spans="1:20" x14ac:dyDescent="0.25">
      <c r="A317" s="82">
        <v>39988</v>
      </c>
      <c r="B317" s="94">
        <v>0.4381944444444445</v>
      </c>
      <c r="C317" s="83" t="s">
        <v>75</v>
      </c>
      <c r="D317" s="83">
        <v>30.82</v>
      </c>
      <c r="E317" s="83">
        <v>0.49</v>
      </c>
      <c r="F317" s="83">
        <v>7.78</v>
      </c>
      <c r="G317" s="83">
        <v>89.6</v>
      </c>
      <c r="H317" s="83">
        <v>6.48</v>
      </c>
      <c r="I317" s="83">
        <v>7.56</v>
      </c>
      <c r="J317" s="83"/>
      <c r="K317" s="106">
        <v>83</v>
      </c>
      <c r="L317" s="98">
        <v>1.51</v>
      </c>
      <c r="M317" s="98">
        <v>8.9700000000000006</v>
      </c>
      <c r="N317" s="83">
        <v>408</v>
      </c>
      <c r="O317" s="106">
        <v>25.3</v>
      </c>
      <c r="P317" s="98">
        <v>3.2160000000000002</v>
      </c>
      <c r="Q317" s="98">
        <v>3.4039999999999999</v>
      </c>
      <c r="R317" s="83">
        <v>7</v>
      </c>
      <c r="S317" s="80" t="s">
        <v>175</v>
      </c>
      <c r="T317" s="80"/>
    </row>
    <row r="318" spans="1:20" x14ac:dyDescent="0.25">
      <c r="A318" s="82">
        <v>39988</v>
      </c>
      <c r="B318" s="94">
        <v>0.44236111111111115</v>
      </c>
      <c r="C318" s="83" t="s">
        <v>98</v>
      </c>
      <c r="D318" s="83">
        <v>31.81</v>
      </c>
      <c r="E318" s="83">
        <v>0.48</v>
      </c>
      <c r="F318" s="83">
        <v>8.02</v>
      </c>
      <c r="G318" s="83">
        <v>102.2</v>
      </c>
      <c r="H318" s="83">
        <v>7.51</v>
      </c>
      <c r="I318" s="83">
        <v>5.62</v>
      </c>
      <c r="J318" s="83"/>
      <c r="K318" s="106">
        <v>90.5</v>
      </c>
      <c r="L318" s="98">
        <v>9.004999999999999</v>
      </c>
      <c r="M318" s="98">
        <v>8.19</v>
      </c>
      <c r="N318" s="83">
        <v>547</v>
      </c>
      <c r="O318" s="106">
        <v>34.4</v>
      </c>
      <c r="P318" s="98">
        <v>3.3119999999999998</v>
      </c>
      <c r="Q318" s="98">
        <v>3.4729999999999999</v>
      </c>
      <c r="R318" s="83">
        <v>5.3000000000001819</v>
      </c>
      <c r="S318" s="80"/>
      <c r="T318" s="80"/>
    </row>
    <row r="319" spans="1:20" x14ac:dyDescent="0.25">
      <c r="A319" s="82">
        <v>39988</v>
      </c>
      <c r="B319" s="94">
        <v>0.4465277777777778</v>
      </c>
      <c r="C319" s="83" t="s">
        <v>100</v>
      </c>
      <c r="D319" s="83">
        <v>30.92</v>
      </c>
      <c r="E319" s="83">
        <v>0.503</v>
      </c>
      <c r="F319" s="83">
        <v>7.65</v>
      </c>
      <c r="G319" s="83">
        <v>61.8</v>
      </c>
      <c r="H319" s="83">
        <v>4.51</v>
      </c>
      <c r="I319" s="83">
        <v>52.1</v>
      </c>
      <c r="J319" s="83"/>
      <c r="K319" s="106">
        <v>87.8</v>
      </c>
      <c r="L319" s="98">
        <v>5.79</v>
      </c>
      <c r="M319" s="98">
        <v>10</v>
      </c>
      <c r="N319" s="83">
        <v>584</v>
      </c>
      <c r="O319" s="106">
        <v>51.7</v>
      </c>
      <c r="P319" s="98">
        <v>3.6259999999999999</v>
      </c>
      <c r="Q319" s="98">
        <v>3.8759999999999999</v>
      </c>
      <c r="R319" s="83">
        <v>52.099999999999682</v>
      </c>
      <c r="S319" s="80"/>
      <c r="T319" s="80"/>
    </row>
    <row r="320" spans="1:20" x14ac:dyDescent="0.25">
      <c r="A320" s="82">
        <v>39988</v>
      </c>
      <c r="B320" s="94">
        <v>0.45347222222222222</v>
      </c>
      <c r="C320" s="83" t="s">
        <v>102</v>
      </c>
      <c r="D320" s="83">
        <v>32.07</v>
      </c>
      <c r="E320" s="83">
        <v>0.40500000000000003</v>
      </c>
      <c r="F320" s="83">
        <v>8.43</v>
      </c>
      <c r="G320" s="83">
        <v>169.2</v>
      </c>
      <c r="H320" s="83">
        <v>12.56</v>
      </c>
      <c r="I320" s="83">
        <v>4.16</v>
      </c>
      <c r="J320" s="83"/>
      <c r="K320" s="106">
        <v>84.7</v>
      </c>
      <c r="L320" s="98">
        <v>3</v>
      </c>
      <c r="M320" s="98">
        <v>11.2</v>
      </c>
      <c r="N320" s="83">
        <v>578</v>
      </c>
      <c r="O320" s="106">
        <v>58.1</v>
      </c>
      <c r="P320" s="98">
        <v>3.6840000000000002</v>
      </c>
      <c r="Q320" s="98">
        <v>3.867</v>
      </c>
      <c r="R320" s="83">
        <v>20</v>
      </c>
      <c r="S320" s="80"/>
      <c r="T320" s="80"/>
    </row>
    <row r="321" spans="1:20" x14ac:dyDescent="0.25">
      <c r="A321" s="82">
        <v>39988</v>
      </c>
      <c r="B321" s="94">
        <v>0.45555555555555555</v>
      </c>
      <c r="C321" s="83" t="s">
        <v>104</v>
      </c>
      <c r="D321" s="83">
        <v>27.03</v>
      </c>
      <c r="E321" s="83">
        <v>0.53100000000000003</v>
      </c>
      <c r="F321" s="83">
        <v>7.49</v>
      </c>
      <c r="G321" s="83">
        <v>50.5</v>
      </c>
      <c r="H321" s="83">
        <v>3.77</v>
      </c>
      <c r="I321" s="83">
        <v>10.5</v>
      </c>
      <c r="J321" s="83"/>
      <c r="K321" s="106">
        <v>71.900000000000006</v>
      </c>
      <c r="L321" s="98">
        <v>1.37</v>
      </c>
      <c r="M321" s="98">
        <v>11.2</v>
      </c>
      <c r="N321" s="83">
        <v>575</v>
      </c>
      <c r="O321" s="106">
        <v>19.2</v>
      </c>
      <c r="P321" s="98">
        <v>4.3010000000000002</v>
      </c>
      <c r="Q321" s="98">
        <v>4.5350000000000001</v>
      </c>
      <c r="R321" s="83">
        <v>3.0000000000009095</v>
      </c>
      <c r="S321" s="80"/>
      <c r="T321" s="80"/>
    </row>
    <row r="322" spans="1:20" x14ac:dyDescent="0.25">
      <c r="A322" s="82">
        <v>39988</v>
      </c>
      <c r="B322" s="94">
        <v>0.45902777777777781</v>
      </c>
      <c r="C322" s="83" t="s">
        <v>106</v>
      </c>
      <c r="D322" s="83">
        <v>28.08</v>
      </c>
      <c r="E322" s="83">
        <v>0.51700000000000002</v>
      </c>
      <c r="F322" s="83">
        <v>7.51</v>
      </c>
      <c r="G322" s="83">
        <v>68</v>
      </c>
      <c r="H322" s="83">
        <v>5.31</v>
      </c>
      <c r="I322" s="83">
        <v>4.68</v>
      </c>
      <c r="J322" s="83"/>
      <c r="K322" s="106">
        <v>65.5</v>
      </c>
      <c r="L322" s="98">
        <v>8.8000000000000007</v>
      </c>
      <c r="M322" s="98">
        <v>7</v>
      </c>
      <c r="N322" s="83">
        <v>260</v>
      </c>
      <c r="O322" s="106">
        <v>11.8</v>
      </c>
      <c r="P322" s="98">
        <v>2.5249999999999999</v>
      </c>
      <c r="Q322" s="98">
        <v>2.5920000000000001</v>
      </c>
      <c r="R322" s="83">
        <v>5.2000000000000455</v>
      </c>
      <c r="S322" s="80"/>
      <c r="T322" s="80"/>
    </row>
    <row r="323" spans="1:20" x14ac:dyDescent="0.25">
      <c r="A323" s="82">
        <v>39988</v>
      </c>
      <c r="B323" s="94">
        <v>0.46249999999999997</v>
      </c>
      <c r="C323" s="83" t="s">
        <v>107</v>
      </c>
      <c r="D323" s="83">
        <v>32.19</v>
      </c>
      <c r="E323" s="83">
        <v>0.50700000000000001</v>
      </c>
      <c r="F323" s="83">
        <v>7.69</v>
      </c>
      <c r="G323" s="83">
        <v>70.2</v>
      </c>
      <c r="H323" s="83">
        <v>5.0999999999999996</v>
      </c>
      <c r="I323" s="83">
        <v>41.7</v>
      </c>
      <c r="J323" s="83"/>
      <c r="K323" s="106">
        <v>101</v>
      </c>
      <c r="L323" s="98">
        <v>6.82</v>
      </c>
      <c r="M323" s="98">
        <v>8.58</v>
      </c>
      <c r="N323" s="83">
        <v>324</v>
      </c>
      <c r="O323" s="106">
        <v>21</v>
      </c>
      <c r="P323" s="98">
        <v>2.5630000000000002</v>
      </c>
      <c r="Q323" s="98">
        <v>2.6259999999999999</v>
      </c>
      <c r="R323" s="83">
        <v>8.8999999999998636</v>
      </c>
      <c r="S323" s="80"/>
      <c r="T323" s="80"/>
    </row>
    <row r="324" spans="1:20" x14ac:dyDescent="0.25">
      <c r="A324" s="89">
        <v>39988</v>
      </c>
      <c r="B324" s="99">
        <v>0.46597222222222223</v>
      </c>
      <c r="C324" s="90" t="s">
        <v>128</v>
      </c>
      <c r="D324" s="90">
        <v>32.159999999999997</v>
      </c>
      <c r="E324" s="90">
        <v>0.50700000000000001</v>
      </c>
      <c r="F324" s="90">
        <v>7.69</v>
      </c>
      <c r="G324" s="90">
        <v>84.7</v>
      </c>
      <c r="H324" s="90">
        <v>5.97</v>
      </c>
      <c r="I324" s="90">
        <v>49.8</v>
      </c>
      <c r="J324" s="90"/>
      <c r="K324" s="108">
        <v>85.3</v>
      </c>
      <c r="L324" s="101">
        <v>2.04</v>
      </c>
      <c r="M324" s="101">
        <v>9.02</v>
      </c>
      <c r="N324" s="90">
        <v>570</v>
      </c>
      <c r="O324" s="108">
        <v>78.8</v>
      </c>
      <c r="P324" s="101">
        <v>3.6480000000000001</v>
      </c>
      <c r="Q324" s="101">
        <v>3.8969999999999998</v>
      </c>
      <c r="R324" s="90">
        <v>36.599999999999909</v>
      </c>
      <c r="S324" s="91"/>
      <c r="T324" s="91"/>
    </row>
    <row r="325" spans="1:20" x14ac:dyDescent="0.25">
      <c r="A325" s="82">
        <v>39994</v>
      </c>
      <c r="B325" s="94">
        <v>0.44305555555555554</v>
      </c>
      <c r="C325" s="83" t="s">
        <v>75</v>
      </c>
      <c r="D325" s="83">
        <v>31.12</v>
      </c>
      <c r="E325" s="83">
        <v>0.41899999999999998</v>
      </c>
      <c r="F325" s="83">
        <v>7.71</v>
      </c>
      <c r="G325" s="83">
        <v>139.19999999999999</v>
      </c>
      <c r="H325" s="83">
        <v>10.09</v>
      </c>
      <c r="I325" s="83">
        <v>5.03</v>
      </c>
      <c r="J325" s="83"/>
      <c r="K325" s="106">
        <v>82.8</v>
      </c>
      <c r="L325" s="98">
        <v>2.76</v>
      </c>
      <c r="M325" s="98">
        <v>8.07</v>
      </c>
      <c r="N325" s="83">
        <v>390</v>
      </c>
      <c r="O325" s="106">
        <v>29.9</v>
      </c>
      <c r="P325" s="98">
        <v>3.6179999999999999</v>
      </c>
      <c r="Q325" s="98">
        <v>3.4790000000000001</v>
      </c>
      <c r="R325" s="83">
        <v>4.5</v>
      </c>
      <c r="S325" s="80" t="s">
        <v>175</v>
      </c>
      <c r="T325" s="80"/>
    </row>
    <row r="326" spans="1:20" x14ac:dyDescent="0.25">
      <c r="A326" s="82">
        <v>39994</v>
      </c>
      <c r="B326" s="94">
        <v>0.44097222222222227</v>
      </c>
      <c r="C326" s="83" t="s">
        <v>98</v>
      </c>
      <c r="D326" s="83">
        <v>21.19</v>
      </c>
      <c r="E326" s="83">
        <v>0.436</v>
      </c>
      <c r="F326" s="83">
        <v>7.65</v>
      </c>
      <c r="G326" s="83">
        <v>103.7</v>
      </c>
      <c r="H326" s="83">
        <v>7.84</v>
      </c>
      <c r="I326" s="83">
        <v>6.36</v>
      </c>
      <c r="J326" s="83"/>
      <c r="K326" s="106">
        <v>98.1</v>
      </c>
      <c r="L326" s="98">
        <v>7.34</v>
      </c>
      <c r="M326" s="98">
        <v>9.8800000000000008</v>
      </c>
      <c r="N326" s="83">
        <v>511</v>
      </c>
      <c r="O326" s="106">
        <v>34.6</v>
      </c>
      <c r="P326" s="98">
        <v>3.6970000000000001</v>
      </c>
      <c r="Q326" s="98">
        <v>3.3820000000000001</v>
      </c>
      <c r="R326" s="83">
        <v>9.5</v>
      </c>
      <c r="S326" s="80"/>
      <c r="T326" s="80"/>
    </row>
    <row r="327" spans="1:20" x14ac:dyDescent="0.25">
      <c r="A327" s="82">
        <v>39994</v>
      </c>
      <c r="B327" s="94">
        <v>0.43541666666666662</v>
      </c>
      <c r="C327" s="83" t="s">
        <v>100</v>
      </c>
      <c r="D327" s="83">
        <v>30.34</v>
      </c>
      <c r="E327" s="83">
        <v>0.42799999999999999</v>
      </c>
      <c r="F327" s="83">
        <v>7.69</v>
      </c>
      <c r="G327" s="83">
        <v>78.8</v>
      </c>
      <c r="H327" s="83">
        <v>5.55</v>
      </c>
      <c r="I327" s="83">
        <v>34.9</v>
      </c>
      <c r="J327" s="83"/>
      <c r="K327" s="106">
        <v>97.3</v>
      </c>
      <c r="L327" s="98">
        <v>11.6</v>
      </c>
      <c r="M327" s="98">
        <v>12.5</v>
      </c>
      <c r="N327" s="83">
        <v>559</v>
      </c>
      <c r="O327" s="106">
        <v>73.7</v>
      </c>
      <c r="P327" s="98">
        <v>3.722</v>
      </c>
      <c r="Q327" s="98">
        <v>3.9119999999999999</v>
      </c>
      <c r="R327" s="83">
        <v>30.999999999999545</v>
      </c>
      <c r="S327" s="80"/>
      <c r="T327" s="80"/>
    </row>
    <row r="328" spans="1:20" x14ac:dyDescent="0.25">
      <c r="A328" s="82">
        <v>39994</v>
      </c>
      <c r="B328" s="94">
        <v>0.42638888888888887</v>
      </c>
      <c r="C328" s="83" t="s">
        <v>102</v>
      </c>
      <c r="D328" s="83">
        <v>28.08</v>
      </c>
      <c r="E328" s="83">
        <v>0.41699999999999998</v>
      </c>
      <c r="F328" s="83">
        <v>7.8</v>
      </c>
      <c r="G328" s="83">
        <v>85.8</v>
      </c>
      <c r="H328" s="83">
        <v>6.58</v>
      </c>
      <c r="I328" s="83">
        <v>31.5</v>
      </c>
      <c r="J328" s="83"/>
      <c r="K328" s="106">
        <v>62.9</v>
      </c>
      <c r="L328" s="98">
        <v>8.3800000000000008</v>
      </c>
      <c r="M328" s="98">
        <v>10</v>
      </c>
      <c r="N328" s="83">
        <v>590</v>
      </c>
      <c r="O328" s="106">
        <v>73.900000000000006</v>
      </c>
      <c r="P328" s="98">
        <v>4.306</v>
      </c>
      <c r="Q328" s="98">
        <v>4.4160000000000004</v>
      </c>
      <c r="R328" s="83">
        <v>23.799999999999727</v>
      </c>
      <c r="S328" s="80"/>
      <c r="T328" s="80"/>
    </row>
    <row r="329" spans="1:20" x14ac:dyDescent="0.25">
      <c r="A329" s="82">
        <v>39994</v>
      </c>
      <c r="B329" s="94">
        <v>0.42499999999999999</v>
      </c>
      <c r="C329" s="83" t="s">
        <v>104</v>
      </c>
      <c r="D329" s="83">
        <v>27.09</v>
      </c>
      <c r="E329" s="83">
        <v>0.53400000000000003</v>
      </c>
      <c r="F329" s="83">
        <v>7.84</v>
      </c>
      <c r="G329" s="83">
        <v>106.9</v>
      </c>
      <c r="H329" s="83">
        <v>8.2899999999999991</v>
      </c>
      <c r="I329" s="83">
        <v>5.05</v>
      </c>
      <c r="J329" s="83"/>
      <c r="K329" s="106">
        <v>88.4</v>
      </c>
      <c r="L329" s="98">
        <v>1.81</v>
      </c>
      <c r="M329" s="98">
        <v>9.26</v>
      </c>
      <c r="N329" s="83">
        <v>548</v>
      </c>
      <c r="O329" s="106">
        <v>32.200000000000003</v>
      </c>
      <c r="P329" s="98">
        <v>4.1639999999999997</v>
      </c>
      <c r="Q329" s="98">
        <v>4.1550000000000002</v>
      </c>
      <c r="R329" s="83">
        <v>4.2000000000000455</v>
      </c>
      <c r="S329" s="80"/>
      <c r="T329" s="80"/>
    </row>
    <row r="330" spans="1:20" x14ac:dyDescent="0.25">
      <c r="A330" s="82">
        <v>39994</v>
      </c>
      <c r="B330" s="94">
        <v>0.45277777777777778</v>
      </c>
      <c r="C330" s="83" t="s">
        <v>106</v>
      </c>
      <c r="D330" s="83">
        <v>26.85</v>
      </c>
      <c r="E330" s="83">
        <v>0.32100000000000001</v>
      </c>
      <c r="F330" s="83">
        <v>7.64</v>
      </c>
      <c r="G330" s="83">
        <v>107.9</v>
      </c>
      <c r="H330" s="83">
        <v>7.94</v>
      </c>
      <c r="I330" s="83">
        <v>8.1999999999999993</v>
      </c>
      <c r="J330" s="83"/>
      <c r="K330" s="106">
        <v>80.7</v>
      </c>
      <c r="L330" s="98">
        <v>31.1</v>
      </c>
      <c r="M330" s="98">
        <v>9.3699999999999992</v>
      </c>
      <c r="N330" s="83">
        <v>558</v>
      </c>
      <c r="O330" s="106">
        <v>28.9</v>
      </c>
      <c r="P330" s="98">
        <v>3.867</v>
      </c>
      <c r="Q330" s="98">
        <v>3.7589999999999999</v>
      </c>
      <c r="R330" s="83">
        <v>9.5</v>
      </c>
      <c r="S330" s="80"/>
      <c r="T330" s="80"/>
    </row>
    <row r="331" spans="1:20" x14ac:dyDescent="0.25">
      <c r="A331" s="82">
        <v>39994</v>
      </c>
      <c r="B331" s="94">
        <v>0.4513888888888889</v>
      </c>
      <c r="C331" s="83" t="s">
        <v>107</v>
      </c>
      <c r="D331" s="83">
        <v>26.29</v>
      </c>
      <c r="E331" s="83">
        <v>0.48799999999999999</v>
      </c>
      <c r="F331" s="83">
        <v>7.56</v>
      </c>
      <c r="G331" s="83">
        <v>89.5</v>
      </c>
      <c r="H331" s="83">
        <v>6.64</v>
      </c>
      <c r="I331" s="83">
        <v>20.5</v>
      </c>
      <c r="J331" s="83"/>
      <c r="K331" s="106">
        <v>83.6</v>
      </c>
      <c r="L331" s="98">
        <v>12.8</v>
      </c>
      <c r="M331" s="98">
        <v>15.4</v>
      </c>
      <c r="N331" s="83">
        <v>696</v>
      </c>
      <c r="O331" s="106">
        <v>89.1</v>
      </c>
      <c r="P331" s="98">
        <v>6.0979999999999999</v>
      </c>
      <c r="Q331" s="98">
        <v>6.2469999999999999</v>
      </c>
      <c r="R331" s="83">
        <v>19.700000000000045</v>
      </c>
      <c r="S331" s="80"/>
      <c r="T331" s="80"/>
    </row>
    <row r="332" spans="1:20" x14ac:dyDescent="0.25">
      <c r="A332" s="89">
        <v>39994</v>
      </c>
      <c r="B332" s="99">
        <v>0.42638888888888887</v>
      </c>
      <c r="C332" s="90" t="s">
        <v>128</v>
      </c>
      <c r="D332" s="90">
        <v>28.19</v>
      </c>
      <c r="E332" s="90">
        <v>0.41799999999999998</v>
      </c>
      <c r="F332" s="90">
        <v>7.79</v>
      </c>
      <c r="G332" s="90">
        <v>90.2</v>
      </c>
      <c r="H332" s="90">
        <v>7.03</v>
      </c>
      <c r="I332" s="90">
        <v>29.7</v>
      </c>
      <c r="J332" s="90"/>
      <c r="K332" s="108">
        <v>84.9</v>
      </c>
      <c r="L332" s="101">
        <v>6.3100000000000005</v>
      </c>
      <c r="M332" s="101">
        <v>9.5500000000000007</v>
      </c>
      <c r="N332" s="90">
        <v>679</v>
      </c>
      <c r="O332" s="108">
        <v>82.6</v>
      </c>
      <c r="P332" s="101">
        <v>4.5449999999999999</v>
      </c>
      <c r="Q332" s="101">
        <v>4.7489999999999997</v>
      </c>
      <c r="R332" s="90">
        <v>33.500000000000227</v>
      </c>
      <c r="S332" s="91"/>
      <c r="T332" s="91"/>
    </row>
    <row r="333" spans="1:20" x14ac:dyDescent="0.25">
      <c r="A333" s="82">
        <v>40002</v>
      </c>
      <c r="B333" s="94">
        <v>0.42986111111111108</v>
      </c>
      <c r="C333" s="83" t="s">
        <v>75</v>
      </c>
      <c r="D333" s="83">
        <v>31.91</v>
      </c>
      <c r="E333" s="83">
        <v>0.36899999999999999</v>
      </c>
      <c r="F333" s="83">
        <v>8.31</v>
      </c>
      <c r="G333" s="83">
        <v>151.1</v>
      </c>
      <c r="H333" s="83">
        <v>10.85</v>
      </c>
      <c r="I333" s="83">
        <v>5.5</v>
      </c>
      <c r="J333" s="83"/>
      <c r="K333" s="106">
        <v>73.7</v>
      </c>
      <c r="L333" s="98">
        <v>1.89</v>
      </c>
      <c r="M333" s="98">
        <v>11.7</v>
      </c>
      <c r="N333" s="83">
        <v>456</v>
      </c>
      <c r="O333" s="106">
        <v>33.5</v>
      </c>
      <c r="P333" s="98">
        <v>3.516</v>
      </c>
      <c r="Q333" s="98">
        <v>3.8635000000000002</v>
      </c>
      <c r="R333" s="83">
        <v>6.2000000000000455</v>
      </c>
      <c r="S333" s="80" t="s">
        <v>175</v>
      </c>
      <c r="T333" s="80"/>
    </row>
    <row r="334" spans="1:20" x14ac:dyDescent="0.25">
      <c r="A334" s="82">
        <v>40002</v>
      </c>
      <c r="B334" s="94">
        <v>0.42638888888888887</v>
      </c>
      <c r="C334" s="83" t="s">
        <v>98</v>
      </c>
      <c r="D334" s="83">
        <v>31.09</v>
      </c>
      <c r="E334" s="83">
        <v>0.376</v>
      </c>
      <c r="F334" s="83">
        <v>7.82</v>
      </c>
      <c r="G334" s="83">
        <v>129.9</v>
      </c>
      <c r="H334" s="83">
        <v>9.4700000000000006</v>
      </c>
      <c r="I334" s="83">
        <v>5</v>
      </c>
      <c r="J334" s="83"/>
      <c r="K334" s="106">
        <v>99</v>
      </c>
      <c r="L334" s="98">
        <v>10</v>
      </c>
      <c r="M334" s="98">
        <v>10.6</v>
      </c>
      <c r="N334" s="83">
        <v>537</v>
      </c>
      <c r="O334" s="106">
        <v>34.700000000000003</v>
      </c>
      <c r="P334" s="98">
        <v>3.6030000000000002</v>
      </c>
      <c r="Q334" s="98">
        <v>3.7120000000000002</v>
      </c>
      <c r="R334" s="83">
        <v>5.7000000000002728</v>
      </c>
      <c r="S334" s="80"/>
      <c r="T334" s="80"/>
    </row>
    <row r="335" spans="1:20" x14ac:dyDescent="0.25">
      <c r="A335" s="82">
        <v>40002</v>
      </c>
      <c r="B335" s="94">
        <v>0.43333333333333335</v>
      </c>
      <c r="C335" s="83" t="s">
        <v>100</v>
      </c>
      <c r="D335" s="83">
        <v>29.83</v>
      </c>
      <c r="E335" s="83">
        <v>0.39100000000000001</v>
      </c>
      <c r="F335" s="83">
        <v>7.93</v>
      </c>
      <c r="G335" s="83">
        <v>99.9</v>
      </c>
      <c r="H335" s="83">
        <v>7.52</v>
      </c>
      <c r="I335" s="83">
        <v>53.6</v>
      </c>
      <c r="J335" s="83"/>
      <c r="K335" s="106">
        <v>77.099999999999994</v>
      </c>
      <c r="L335" s="98">
        <v>7.08</v>
      </c>
      <c r="M335" s="98">
        <v>11.4</v>
      </c>
      <c r="N335" s="83">
        <v>618</v>
      </c>
      <c r="O335" s="106">
        <v>100</v>
      </c>
      <c r="P335" s="98">
        <v>3.931</v>
      </c>
      <c r="Q335" s="98">
        <v>4.0229999999999997</v>
      </c>
      <c r="R335" s="83">
        <v>62.599999999999909</v>
      </c>
      <c r="S335" s="80"/>
      <c r="T335" s="80"/>
    </row>
    <row r="336" spans="1:20" x14ac:dyDescent="0.25">
      <c r="A336" s="82">
        <v>40002</v>
      </c>
      <c r="B336" s="94">
        <v>0.46180555555555558</v>
      </c>
      <c r="C336" s="83" t="s">
        <v>102</v>
      </c>
      <c r="D336" s="83">
        <v>30.7</v>
      </c>
      <c r="E336" s="83">
        <v>0.375</v>
      </c>
      <c r="F336" s="83">
        <v>7.76</v>
      </c>
      <c r="G336" s="83">
        <v>121.8</v>
      </c>
      <c r="H336" s="83">
        <v>8.8800000000000008</v>
      </c>
      <c r="I336" s="83">
        <v>40.799999999999997</v>
      </c>
      <c r="J336" s="83"/>
      <c r="K336" s="106">
        <v>112</v>
      </c>
      <c r="L336" s="98">
        <v>2.2000000000000002</v>
      </c>
      <c r="M336" s="98">
        <v>10.7</v>
      </c>
      <c r="N336" s="83">
        <v>578</v>
      </c>
      <c r="O336" s="106">
        <v>77.2</v>
      </c>
      <c r="P336" s="98">
        <v>3.976</v>
      </c>
      <c r="Q336" s="98">
        <v>4.1669999999999998</v>
      </c>
      <c r="R336" s="83">
        <v>40.399999999999636</v>
      </c>
      <c r="S336" s="80"/>
      <c r="T336" s="80"/>
    </row>
    <row r="337" spans="1:20" x14ac:dyDescent="0.25">
      <c r="A337" s="82">
        <v>40002</v>
      </c>
      <c r="B337" s="94">
        <v>0.4375</v>
      </c>
      <c r="C337" s="83" t="s">
        <v>104</v>
      </c>
      <c r="D337" s="83">
        <v>30.55</v>
      </c>
      <c r="E337" s="83">
        <v>0.33800000000000002</v>
      </c>
      <c r="F337" s="83">
        <v>8.11</v>
      </c>
      <c r="G337" s="83">
        <v>131.80000000000001</v>
      </c>
      <c r="H337" s="83">
        <v>9.67</v>
      </c>
      <c r="I337" s="83">
        <v>4.76</v>
      </c>
      <c r="J337" s="83"/>
      <c r="K337" s="106">
        <v>146</v>
      </c>
      <c r="L337" s="98">
        <v>2.0299999999999998</v>
      </c>
      <c r="M337" s="98">
        <v>13.4</v>
      </c>
      <c r="N337" s="83">
        <v>521</v>
      </c>
      <c r="O337" s="106">
        <v>26.5</v>
      </c>
      <c r="P337" s="98">
        <v>4.4589999999999996</v>
      </c>
      <c r="Q337" s="98">
        <v>4.5110000000000001</v>
      </c>
      <c r="R337" s="83">
        <v>4.6000000000001364</v>
      </c>
      <c r="S337" s="80"/>
      <c r="T337" s="80"/>
    </row>
    <row r="338" spans="1:20" x14ac:dyDescent="0.25">
      <c r="A338" s="82">
        <v>40002</v>
      </c>
      <c r="B338" s="94">
        <v>0.45833333333333331</v>
      </c>
      <c r="C338" s="83" t="s">
        <v>106</v>
      </c>
      <c r="D338" s="83">
        <v>29.19</v>
      </c>
      <c r="E338" s="83">
        <v>0.36499999999999999</v>
      </c>
      <c r="F338" s="83">
        <v>7.82</v>
      </c>
      <c r="G338" s="83">
        <v>118.8</v>
      </c>
      <c r="H338" s="83">
        <v>8.2799999999999994</v>
      </c>
      <c r="I338" s="83">
        <v>5.67</v>
      </c>
      <c r="J338" s="83"/>
      <c r="K338" s="106">
        <v>133</v>
      </c>
      <c r="L338" s="98">
        <v>5.24</v>
      </c>
      <c r="M338" s="98">
        <v>11.8</v>
      </c>
      <c r="N338" s="83">
        <v>322</v>
      </c>
      <c r="O338" s="106">
        <v>19.600000000000001</v>
      </c>
      <c r="P338" s="98">
        <v>3.698</v>
      </c>
      <c r="Q338" s="98">
        <v>3.706</v>
      </c>
      <c r="R338" s="83">
        <v>9.9000000000000909</v>
      </c>
      <c r="S338" s="80"/>
      <c r="T338" s="80"/>
    </row>
    <row r="339" spans="1:20" x14ac:dyDescent="0.25">
      <c r="A339" s="82">
        <v>40002</v>
      </c>
      <c r="B339" s="94">
        <v>0.45833333333333331</v>
      </c>
      <c r="C339" s="83" t="s">
        <v>107</v>
      </c>
      <c r="D339" s="83">
        <v>27.32</v>
      </c>
      <c r="E339" s="83">
        <v>0.45600000000000002</v>
      </c>
      <c r="F339" s="83">
        <v>7.61</v>
      </c>
      <c r="G339" s="83">
        <v>79.400000000000006</v>
      </c>
      <c r="H339" s="83">
        <v>5.72</v>
      </c>
      <c r="I339" s="83">
        <v>10</v>
      </c>
      <c r="J339" s="83"/>
      <c r="K339" s="106">
        <v>126</v>
      </c>
      <c r="L339" s="98">
        <v>2.0499999999999998</v>
      </c>
      <c r="M339" s="98">
        <v>10.8</v>
      </c>
      <c r="N339" s="83">
        <v>397</v>
      </c>
      <c r="O339" s="106">
        <v>41.4</v>
      </c>
      <c r="P339" s="98">
        <v>4.46</v>
      </c>
      <c r="Q339" s="98">
        <v>3.1560000000000001</v>
      </c>
      <c r="R339" s="83">
        <v>10.399999999999636</v>
      </c>
      <c r="S339" s="80"/>
      <c r="T339" s="80"/>
    </row>
    <row r="340" spans="1:20" x14ac:dyDescent="0.25">
      <c r="A340" s="89">
        <v>40002</v>
      </c>
      <c r="B340" s="99">
        <v>0.46180555555555558</v>
      </c>
      <c r="C340" s="90" t="s">
        <v>128</v>
      </c>
      <c r="D340" s="90">
        <v>31.5</v>
      </c>
      <c r="E340" s="90">
        <v>0.374</v>
      </c>
      <c r="F340" s="90">
        <v>7.8</v>
      </c>
      <c r="G340" s="90">
        <v>117.9</v>
      </c>
      <c r="H340" s="90">
        <v>8.7899999999999991</v>
      </c>
      <c r="I340" s="90">
        <v>43.7</v>
      </c>
      <c r="J340" s="90"/>
      <c r="K340" s="108">
        <v>40.700000000000003</v>
      </c>
      <c r="L340" s="101">
        <v>1.44</v>
      </c>
      <c r="M340" s="101">
        <v>10</v>
      </c>
      <c r="N340" s="90">
        <v>502</v>
      </c>
      <c r="O340" s="108">
        <v>86.6</v>
      </c>
      <c r="P340" s="101">
        <v>4.6710000000000003</v>
      </c>
      <c r="Q340" s="101">
        <v>4.1500000000000004</v>
      </c>
      <c r="R340" s="90">
        <v>40.000000000000455</v>
      </c>
      <c r="S340" s="91"/>
      <c r="T340" s="91"/>
    </row>
    <row r="341" spans="1:20" x14ac:dyDescent="0.25">
      <c r="A341" s="82">
        <v>40010</v>
      </c>
      <c r="B341" s="94">
        <v>0.39652777777777781</v>
      </c>
      <c r="C341" s="83" t="s">
        <v>75</v>
      </c>
      <c r="D341" s="83">
        <v>32.5</v>
      </c>
      <c r="E341" s="83">
        <v>0.41099999999999998</v>
      </c>
      <c r="F341" s="83">
        <v>8.06</v>
      </c>
      <c r="G341" s="83">
        <v>135.5</v>
      </c>
      <c r="H341" s="83">
        <v>9.5500000000000007</v>
      </c>
      <c r="I341" s="83">
        <v>4.3</v>
      </c>
      <c r="J341" s="83"/>
      <c r="K341" s="106">
        <v>110</v>
      </c>
      <c r="L341" s="98">
        <v>1.03</v>
      </c>
      <c r="M341" s="98">
        <v>12.1</v>
      </c>
      <c r="N341" s="83">
        <v>517</v>
      </c>
      <c r="O341" s="106">
        <v>39.200000000000003</v>
      </c>
      <c r="P341" s="83"/>
      <c r="Q341" s="98">
        <v>3.77</v>
      </c>
      <c r="R341" s="83">
        <v>5.3000000000001819</v>
      </c>
      <c r="S341" s="80" t="s">
        <v>175</v>
      </c>
      <c r="T341" s="80"/>
    </row>
    <row r="342" spans="1:20" x14ac:dyDescent="0.25">
      <c r="A342" s="82">
        <v>40010</v>
      </c>
      <c r="B342" s="94">
        <v>0.39097222222222222</v>
      </c>
      <c r="C342" s="83" t="s">
        <v>98</v>
      </c>
      <c r="D342" s="83">
        <v>31.9</v>
      </c>
      <c r="E342" s="83">
        <v>0.40799999999999997</v>
      </c>
      <c r="F342" s="83">
        <v>7.45</v>
      </c>
      <c r="G342" s="83">
        <v>109.2</v>
      </c>
      <c r="H342" s="83">
        <v>7.85</v>
      </c>
      <c r="I342" s="83">
        <v>5.16</v>
      </c>
      <c r="J342" s="83"/>
      <c r="K342" s="106">
        <v>149</v>
      </c>
      <c r="L342" s="98">
        <v>7.85</v>
      </c>
      <c r="M342" s="98">
        <v>12</v>
      </c>
      <c r="N342" s="83">
        <v>445</v>
      </c>
      <c r="O342" s="106">
        <v>35.4</v>
      </c>
      <c r="P342" s="83"/>
      <c r="Q342" s="98">
        <v>3.6970000000000001</v>
      </c>
      <c r="R342" s="83">
        <v>6.5</v>
      </c>
      <c r="S342" s="80"/>
      <c r="T342" s="80"/>
    </row>
    <row r="343" spans="1:20" x14ac:dyDescent="0.25">
      <c r="A343" s="82">
        <v>40010</v>
      </c>
      <c r="B343" s="94">
        <v>0.39930555555555558</v>
      </c>
      <c r="C343" s="83" t="s">
        <v>100</v>
      </c>
      <c r="D343" s="83">
        <v>28.75</v>
      </c>
      <c r="E343" s="83">
        <v>0.43</v>
      </c>
      <c r="F343" s="83">
        <v>8.3800000000000008</v>
      </c>
      <c r="G343" s="83">
        <v>87.7</v>
      </c>
      <c r="H343" s="83">
        <v>6.57</v>
      </c>
      <c r="I343" s="83">
        <v>35.1</v>
      </c>
      <c r="J343" s="83"/>
      <c r="K343" s="106">
        <v>131</v>
      </c>
      <c r="L343" s="98">
        <v>3.83</v>
      </c>
      <c r="M343" s="98">
        <v>13.2</v>
      </c>
      <c r="N343" s="83">
        <v>502</v>
      </c>
      <c r="O343" s="106">
        <v>69.099999999999994</v>
      </c>
      <c r="P343" s="83"/>
      <c r="Q343" s="98">
        <v>3.86</v>
      </c>
      <c r="R343" s="83">
        <v>37.600000000000364</v>
      </c>
      <c r="S343" s="80"/>
      <c r="T343" s="80"/>
    </row>
    <row r="344" spans="1:20" x14ac:dyDescent="0.25">
      <c r="A344" s="82">
        <v>40010</v>
      </c>
      <c r="B344" s="83"/>
      <c r="C344" s="83" t="s">
        <v>102</v>
      </c>
      <c r="D344" s="83">
        <v>30.05</v>
      </c>
      <c r="E344" s="83">
        <v>0.40899999999999997</v>
      </c>
      <c r="F344" s="83">
        <v>8.98</v>
      </c>
      <c r="G344" s="83">
        <v>106.6</v>
      </c>
      <c r="H344" s="83">
        <v>7.85</v>
      </c>
      <c r="I344" s="83">
        <v>47</v>
      </c>
      <c r="J344" s="83"/>
      <c r="K344" s="106">
        <v>122</v>
      </c>
      <c r="L344" s="98">
        <v>2.44</v>
      </c>
      <c r="M344" s="98">
        <v>10.4</v>
      </c>
      <c r="N344" s="83">
        <v>632</v>
      </c>
      <c r="O344" s="106">
        <v>75.400000000000006</v>
      </c>
      <c r="P344" s="83"/>
      <c r="Q344" s="98">
        <v>3.9119999999999999</v>
      </c>
      <c r="R344" s="83">
        <v>44.800000000000182</v>
      </c>
      <c r="S344" s="80"/>
      <c r="T344" s="80"/>
    </row>
    <row r="345" spans="1:20" x14ac:dyDescent="0.25">
      <c r="A345" s="82">
        <v>40010</v>
      </c>
      <c r="B345" s="94">
        <v>0.40277777777777773</v>
      </c>
      <c r="C345" s="83" t="s">
        <v>104</v>
      </c>
      <c r="D345" s="83">
        <v>28.24</v>
      </c>
      <c r="E345" s="83">
        <v>0.373</v>
      </c>
      <c r="F345" s="83">
        <v>8.86</v>
      </c>
      <c r="G345" s="83">
        <v>118.3</v>
      </c>
      <c r="H345" s="83">
        <v>8.8800000000000008</v>
      </c>
      <c r="I345" s="83">
        <v>3.21</v>
      </c>
      <c r="J345" s="83"/>
      <c r="K345" s="106">
        <v>96.5</v>
      </c>
      <c r="L345" s="98">
        <v>1.05</v>
      </c>
      <c r="M345" s="98">
        <v>13.4</v>
      </c>
      <c r="N345" s="83">
        <v>536</v>
      </c>
      <c r="O345" s="106">
        <v>22.7</v>
      </c>
      <c r="P345" s="83"/>
      <c r="Q345" s="98">
        <v>4.28</v>
      </c>
      <c r="R345" s="83">
        <v>1.4999999999997726</v>
      </c>
      <c r="S345" s="80"/>
      <c r="T345" s="80"/>
    </row>
    <row r="346" spans="1:20" x14ac:dyDescent="0.25">
      <c r="A346" s="82">
        <v>40010</v>
      </c>
      <c r="B346" s="94">
        <v>0.42430555555555555</v>
      </c>
      <c r="C346" s="83" t="s">
        <v>106</v>
      </c>
      <c r="D346" s="83">
        <v>27.81</v>
      </c>
      <c r="E346" s="83">
        <v>0.45500000000000002</v>
      </c>
      <c r="F346" s="83">
        <v>8.41</v>
      </c>
      <c r="G346" s="83">
        <v>92.6</v>
      </c>
      <c r="H346" s="83">
        <v>7.16</v>
      </c>
      <c r="I346" s="83">
        <v>15.4</v>
      </c>
      <c r="J346" s="83"/>
      <c r="K346" s="106">
        <v>132</v>
      </c>
      <c r="L346" s="98">
        <v>2.4500000000000002</v>
      </c>
      <c r="M346" s="98">
        <v>9.5</v>
      </c>
      <c r="N346" s="83">
        <v>271</v>
      </c>
      <c r="O346" s="106">
        <v>22</v>
      </c>
      <c r="P346" s="83"/>
      <c r="Q346" s="98">
        <v>2.1349999999999998</v>
      </c>
      <c r="R346" s="83">
        <v>28.300000000000182</v>
      </c>
      <c r="S346" s="80"/>
      <c r="T346" s="80"/>
    </row>
    <row r="347" spans="1:20" x14ac:dyDescent="0.25">
      <c r="A347" s="82">
        <v>40010</v>
      </c>
      <c r="B347" s="94">
        <v>0.42222222222222222</v>
      </c>
      <c r="C347" s="83" t="s">
        <v>107</v>
      </c>
      <c r="D347" s="83">
        <v>26.47</v>
      </c>
      <c r="E347" s="83">
        <v>0.45600000000000002</v>
      </c>
      <c r="F347" s="83">
        <v>8.44</v>
      </c>
      <c r="G347" s="83">
        <v>77.8</v>
      </c>
      <c r="H347" s="83">
        <v>5.92</v>
      </c>
      <c r="I347" s="83">
        <v>12.7</v>
      </c>
      <c r="J347" s="83"/>
      <c r="K347" s="106">
        <v>134</v>
      </c>
      <c r="L347" s="98">
        <v>2.2400000000000002</v>
      </c>
      <c r="M347" s="98">
        <v>9.1300000000000008</v>
      </c>
      <c r="N347" s="83">
        <v>349</v>
      </c>
      <c r="O347" s="106">
        <v>40.5</v>
      </c>
      <c r="P347" s="83"/>
      <c r="Q347" s="98">
        <v>1.806</v>
      </c>
      <c r="R347" s="83">
        <v>16.900000000000091</v>
      </c>
      <c r="S347" s="80"/>
      <c r="T347" s="80"/>
    </row>
    <row r="348" spans="1:20" x14ac:dyDescent="0.25">
      <c r="A348" s="89">
        <v>40010</v>
      </c>
      <c r="B348" s="90"/>
      <c r="C348" s="90" t="s">
        <v>128</v>
      </c>
      <c r="D348" s="90">
        <v>30.07</v>
      </c>
      <c r="E348" s="90">
        <v>0.40500000000000003</v>
      </c>
      <c r="F348" s="90">
        <v>8.3699999999999992</v>
      </c>
      <c r="G348" s="90">
        <v>121.7</v>
      </c>
      <c r="H348" s="90">
        <v>9.27</v>
      </c>
      <c r="I348" s="90">
        <v>45.8</v>
      </c>
      <c r="J348" s="90"/>
      <c r="K348" s="108">
        <v>99.5</v>
      </c>
      <c r="L348" s="101">
        <v>1.9</v>
      </c>
      <c r="M348" s="101">
        <v>10.6</v>
      </c>
      <c r="N348" s="90">
        <v>542</v>
      </c>
      <c r="O348" s="108">
        <v>73.599999999999994</v>
      </c>
      <c r="P348" s="90"/>
      <c r="Q348" s="101">
        <v>3.8050000000000002</v>
      </c>
      <c r="R348" s="90">
        <v>51.399999999999864</v>
      </c>
      <c r="S348" s="91"/>
      <c r="T348" s="91"/>
    </row>
    <row r="349" spans="1:20" x14ac:dyDescent="0.25">
      <c r="A349" s="82">
        <v>40014</v>
      </c>
      <c r="B349" s="83"/>
      <c r="C349" s="83" t="s">
        <v>75</v>
      </c>
      <c r="D349" s="83">
        <v>31.82</v>
      </c>
      <c r="E349" s="83">
        <v>0.50900000000000001</v>
      </c>
      <c r="F349" s="83">
        <v>7.71</v>
      </c>
      <c r="G349" s="83">
        <v>98.5</v>
      </c>
      <c r="H349" s="83">
        <v>7.16</v>
      </c>
      <c r="I349" s="83">
        <v>4.3</v>
      </c>
      <c r="J349" s="83"/>
      <c r="K349" s="106">
        <v>9.67</v>
      </c>
      <c r="L349" s="98">
        <v>0.79400000000000004</v>
      </c>
      <c r="M349" s="98">
        <v>3.14</v>
      </c>
      <c r="N349" s="83">
        <v>530</v>
      </c>
      <c r="O349" s="106">
        <v>29.9</v>
      </c>
      <c r="P349" s="83"/>
      <c r="Q349" s="98">
        <v>3.351</v>
      </c>
      <c r="R349" s="83">
        <v>10.749999999999886</v>
      </c>
      <c r="S349" s="80" t="s">
        <v>175</v>
      </c>
      <c r="T349" s="80"/>
    </row>
    <row r="350" spans="1:20" x14ac:dyDescent="0.25">
      <c r="A350" s="82">
        <v>40014</v>
      </c>
      <c r="B350" s="83"/>
      <c r="C350" s="83" t="s">
        <v>98</v>
      </c>
      <c r="D350" s="83">
        <v>31.32</v>
      </c>
      <c r="E350" s="83">
        <v>0.48599999999999999</v>
      </c>
      <c r="F350" s="83">
        <v>7.61</v>
      </c>
      <c r="G350" s="83">
        <v>70.900000000000006</v>
      </c>
      <c r="H350" s="83">
        <v>5.19</v>
      </c>
      <c r="I350" s="83">
        <v>4.41</v>
      </c>
      <c r="J350" s="83"/>
      <c r="K350" s="106">
        <v>36.5</v>
      </c>
      <c r="L350" s="98">
        <v>6.375</v>
      </c>
      <c r="M350" s="98">
        <v>1.9750000000000001</v>
      </c>
      <c r="N350" s="83">
        <v>442</v>
      </c>
      <c r="O350" s="106">
        <v>27</v>
      </c>
      <c r="P350" s="83"/>
      <c r="Q350" s="98">
        <v>3.988</v>
      </c>
      <c r="R350" s="83">
        <v>9.7499999999996589</v>
      </c>
      <c r="S350" s="80"/>
      <c r="T350" s="80"/>
    </row>
    <row r="351" spans="1:20" x14ac:dyDescent="0.25">
      <c r="A351" s="82">
        <v>40014</v>
      </c>
      <c r="B351" s="83"/>
      <c r="C351" s="83" t="s">
        <v>100</v>
      </c>
      <c r="D351" s="83">
        <v>28.15</v>
      </c>
      <c r="E351" s="83">
        <v>0.46100000000000002</v>
      </c>
      <c r="F351" s="83">
        <v>7.73</v>
      </c>
      <c r="G351" s="83">
        <v>45</v>
      </c>
      <c r="H351" s="83">
        <v>3.43</v>
      </c>
      <c r="I351" s="83">
        <v>21</v>
      </c>
      <c r="J351" s="83"/>
      <c r="K351" s="106">
        <v>8.32</v>
      </c>
      <c r="L351" s="98">
        <v>2.4</v>
      </c>
      <c r="M351" s="98">
        <v>9.1999999999999993</v>
      </c>
      <c r="N351" s="83">
        <v>370</v>
      </c>
      <c r="O351" s="106">
        <v>40.6</v>
      </c>
      <c r="P351" s="83"/>
      <c r="Q351" s="98">
        <v>3.8180000000000001</v>
      </c>
      <c r="R351" s="83">
        <v>36.999999999999318</v>
      </c>
      <c r="S351" s="80"/>
      <c r="T351" s="80"/>
    </row>
    <row r="352" spans="1:20" x14ac:dyDescent="0.25">
      <c r="A352" s="82">
        <v>40014</v>
      </c>
      <c r="B352" s="83"/>
      <c r="C352" s="83" t="s">
        <v>102</v>
      </c>
      <c r="D352" s="83">
        <v>28.85</v>
      </c>
      <c r="E352" s="83">
        <v>0.48</v>
      </c>
      <c r="F352" s="83">
        <v>8.01</v>
      </c>
      <c r="G352" s="83">
        <v>77.400000000000006</v>
      </c>
      <c r="H352" s="83">
        <v>5.88</v>
      </c>
      <c r="I352" s="83">
        <v>38</v>
      </c>
      <c r="J352" s="83"/>
      <c r="K352" s="106">
        <v>29.9</v>
      </c>
      <c r="L352" s="98">
        <v>1.49</v>
      </c>
      <c r="M352" s="98">
        <v>5.0999999999999996</v>
      </c>
      <c r="N352" s="83">
        <v>610</v>
      </c>
      <c r="O352" s="106">
        <v>52.1</v>
      </c>
      <c r="P352" s="83"/>
      <c r="Q352" s="98">
        <v>3.7130000000000001</v>
      </c>
      <c r="R352" s="83">
        <v>74.500000000000455</v>
      </c>
      <c r="S352" s="80"/>
      <c r="T352" s="80"/>
    </row>
    <row r="353" spans="1:20" x14ac:dyDescent="0.25">
      <c r="A353" s="82">
        <v>40014</v>
      </c>
      <c r="B353" s="83"/>
      <c r="C353" s="83" t="s">
        <v>104</v>
      </c>
      <c r="D353" s="83">
        <v>27.76</v>
      </c>
      <c r="E353" s="83">
        <v>0.45600000000000002</v>
      </c>
      <c r="F353" s="83">
        <v>8.0500000000000007</v>
      </c>
      <c r="G353" s="83">
        <v>98.8</v>
      </c>
      <c r="H353" s="83">
        <v>7.83</v>
      </c>
      <c r="I353" s="83">
        <v>5.79</v>
      </c>
      <c r="J353" s="83"/>
      <c r="K353" s="106">
        <v>8.1999999999999993</v>
      </c>
      <c r="L353" s="98">
        <v>0.63500000000000001</v>
      </c>
      <c r="M353" s="98">
        <v>1.83</v>
      </c>
      <c r="N353" s="83">
        <v>504</v>
      </c>
      <c r="O353" s="106">
        <v>18.8</v>
      </c>
      <c r="P353" s="83"/>
      <c r="Q353" s="98">
        <v>4.2350000000000003</v>
      </c>
      <c r="R353" s="83">
        <v>2.2499999999996589</v>
      </c>
      <c r="S353" s="80"/>
      <c r="T353" s="80"/>
    </row>
    <row r="354" spans="1:20" x14ac:dyDescent="0.25">
      <c r="A354" s="82">
        <v>40014</v>
      </c>
      <c r="B354" s="83"/>
      <c r="C354" s="83" t="s">
        <v>106</v>
      </c>
      <c r="D354" s="83">
        <v>27.81</v>
      </c>
      <c r="E354" s="83">
        <v>0.52100000000000002</v>
      </c>
      <c r="F354" s="83">
        <v>7.84</v>
      </c>
      <c r="G354" s="83">
        <v>81.5</v>
      </c>
      <c r="H354" s="83">
        <v>6.19</v>
      </c>
      <c r="I354" s="83">
        <v>3.79</v>
      </c>
      <c r="J354" s="83"/>
      <c r="K354" s="117">
        <v>6.56</v>
      </c>
      <c r="L354" s="98">
        <v>1.06</v>
      </c>
      <c r="M354" s="98">
        <v>1.94</v>
      </c>
      <c r="N354" s="83">
        <v>256</v>
      </c>
      <c r="O354" s="106">
        <v>10.8</v>
      </c>
      <c r="P354" s="83"/>
      <c r="Q354" s="98">
        <v>1.8640000000000001</v>
      </c>
      <c r="R354" s="83">
        <v>13.999999999999773</v>
      </c>
      <c r="S354" s="80" t="s">
        <v>176</v>
      </c>
      <c r="T354" s="80"/>
    </row>
    <row r="355" spans="1:20" x14ac:dyDescent="0.25">
      <c r="A355" s="82">
        <v>40014</v>
      </c>
      <c r="B355" s="83"/>
      <c r="C355" s="83" t="s">
        <v>107</v>
      </c>
      <c r="D355" s="83">
        <v>26.44</v>
      </c>
      <c r="E355" s="83">
        <v>0.52400000000000002</v>
      </c>
      <c r="F355" s="83">
        <v>7.8</v>
      </c>
      <c r="G355" s="83">
        <v>44</v>
      </c>
      <c r="H355" s="83">
        <v>3.34</v>
      </c>
      <c r="I355" s="83">
        <v>15</v>
      </c>
      <c r="J355" s="83"/>
      <c r="K355" s="106">
        <v>10.1</v>
      </c>
      <c r="L355" s="98">
        <v>2.15</v>
      </c>
      <c r="M355" s="98">
        <v>4.0199999999999996</v>
      </c>
      <c r="N355" s="83">
        <v>329</v>
      </c>
      <c r="O355" s="106">
        <v>37.4</v>
      </c>
      <c r="P355" s="83"/>
      <c r="Q355" s="98">
        <v>1.611</v>
      </c>
      <c r="R355" s="83">
        <v>37.750000000000341</v>
      </c>
      <c r="S355" s="80"/>
      <c r="T355" s="80"/>
    </row>
    <row r="356" spans="1:20" x14ac:dyDescent="0.25">
      <c r="A356" s="89">
        <v>40014</v>
      </c>
      <c r="B356" s="90"/>
      <c r="C356" s="90" t="s">
        <v>128</v>
      </c>
      <c r="D356" s="90">
        <v>28.85</v>
      </c>
      <c r="E356" s="90">
        <v>0.50800000000000001</v>
      </c>
      <c r="F356" s="90">
        <v>7.98</v>
      </c>
      <c r="G356" s="90">
        <v>80.5</v>
      </c>
      <c r="H356" s="90">
        <v>6.11</v>
      </c>
      <c r="I356" s="90">
        <v>31.6</v>
      </c>
      <c r="J356" s="90"/>
      <c r="K356" s="108">
        <v>41.6</v>
      </c>
      <c r="L356" s="101">
        <v>2.0099999999999998</v>
      </c>
      <c r="M356" s="101">
        <v>4</v>
      </c>
      <c r="N356" s="90">
        <v>589</v>
      </c>
      <c r="O356" s="108">
        <v>55.6</v>
      </c>
      <c r="P356" s="90"/>
      <c r="Q356" s="101">
        <v>3.734</v>
      </c>
      <c r="R356" s="90">
        <v>47.249999999999659</v>
      </c>
      <c r="S356" s="91"/>
      <c r="T356" s="91"/>
    </row>
    <row r="357" spans="1:20" x14ac:dyDescent="0.25">
      <c r="A357" s="144">
        <v>40031</v>
      </c>
      <c r="B357" s="139"/>
      <c r="C357" s="139" t="s">
        <v>75</v>
      </c>
      <c r="D357" s="139">
        <v>32.24</v>
      </c>
      <c r="E357" s="139">
        <v>0.30599999999999999</v>
      </c>
      <c r="F357" s="139">
        <v>8.25</v>
      </c>
      <c r="G357" s="139">
        <v>115.7</v>
      </c>
      <c r="H357" s="139">
        <v>8.65</v>
      </c>
      <c r="I357" s="139">
        <v>6.08</v>
      </c>
      <c r="J357" s="139"/>
      <c r="K357" s="110">
        <v>5.7349999999999994</v>
      </c>
      <c r="L357" s="139">
        <v>15.8</v>
      </c>
      <c r="M357" s="139">
        <v>18</v>
      </c>
      <c r="N357" s="139">
        <v>525</v>
      </c>
      <c r="O357" s="145">
        <v>47.1</v>
      </c>
      <c r="P357" s="139"/>
      <c r="Q357" s="110">
        <v>3.1989999999999998</v>
      </c>
      <c r="R357" s="110">
        <v>25.000000000000568</v>
      </c>
      <c r="S357" s="146" t="s">
        <v>177</v>
      </c>
      <c r="T357" s="146"/>
    </row>
    <row r="358" spans="1:20" x14ac:dyDescent="0.25">
      <c r="A358" s="82">
        <v>40031</v>
      </c>
      <c r="B358" s="83"/>
      <c r="C358" s="83" t="s">
        <v>98</v>
      </c>
      <c r="D358" s="83">
        <v>30.96</v>
      </c>
      <c r="E358" s="83">
        <v>0.32800000000000001</v>
      </c>
      <c r="F358" s="83">
        <v>7.71</v>
      </c>
      <c r="G358" s="83">
        <v>98.4</v>
      </c>
      <c r="H358" s="83">
        <v>7.19</v>
      </c>
      <c r="I358" s="83">
        <v>15.4</v>
      </c>
      <c r="J358" s="83"/>
      <c r="K358" s="98">
        <v>14.3</v>
      </c>
      <c r="L358" s="83">
        <v>33.1</v>
      </c>
      <c r="M358" s="83">
        <v>17.600000000000001</v>
      </c>
      <c r="N358" s="83">
        <v>605</v>
      </c>
      <c r="O358" s="106">
        <v>116</v>
      </c>
      <c r="P358" s="83"/>
      <c r="Q358" s="98">
        <v>2.9239999999999999</v>
      </c>
      <c r="R358" s="98">
        <v>282.57142857142946</v>
      </c>
      <c r="S358" s="80"/>
      <c r="T358" s="80"/>
    </row>
    <row r="359" spans="1:20" x14ac:dyDescent="0.25">
      <c r="A359" s="82">
        <v>40031</v>
      </c>
      <c r="B359" s="83"/>
      <c r="C359" s="83" t="s">
        <v>100</v>
      </c>
      <c r="D359" s="83">
        <v>28.65</v>
      </c>
      <c r="E359" s="83">
        <v>0.35099999999999998</v>
      </c>
      <c r="F359" s="83">
        <v>7.52</v>
      </c>
      <c r="G359" s="83">
        <v>82.2</v>
      </c>
      <c r="H359" s="83">
        <v>5.68</v>
      </c>
      <c r="I359" s="83">
        <v>24.4</v>
      </c>
      <c r="J359" s="83"/>
      <c r="K359" s="98">
        <v>1.84</v>
      </c>
      <c r="L359" s="83">
        <v>18.2</v>
      </c>
      <c r="M359" s="83">
        <v>15</v>
      </c>
      <c r="N359" s="83">
        <v>781</v>
      </c>
      <c r="O359" s="106">
        <v>127</v>
      </c>
      <c r="P359" s="83"/>
      <c r="Q359" s="98">
        <v>4.093</v>
      </c>
      <c r="R359" s="98">
        <v>156.85714285714249</v>
      </c>
      <c r="S359" s="80"/>
      <c r="T359" s="80"/>
    </row>
    <row r="360" spans="1:20" x14ac:dyDescent="0.25">
      <c r="A360" s="82">
        <v>40031</v>
      </c>
      <c r="B360" s="83"/>
      <c r="C360" s="83" t="s">
        <v>102</v>
      </c>
      <c r="D360" s="83">
        <v>30.31</v>
      </c>
      <c r="E360" s="83">
        <v>0.37</v>
      </c>
      <c r="F360" s="83">
        <v>7.68</v>
      </c>
      <c r="G360" s="83">
        <v>94.9</v>
      </c>
      <c r="H360" s="83">
        <v>6.9</v>
      </c>
      <c r="I360" s="83">
        <v>29.1</v>
      </c>
      <c r="J360" s="83"/>
      <c r="K360" s="98">
        <v>5.97</v>
      </c>
      <c r="L360" s="83">
        <v>8.7100000000000009</v>
      </c>
      <c r="M360" s="83">
        <v>11.7</v>
      </c>
      <c r="N360" s="83">
        <v>617</v>
      </c>
      <c r="O360" s="106">
        <v>72.599999999999994</v>
      </c>
      <c r="P360" s="83"/>
      <c r="Q360" s="98">
        <v>4.6420000000000003</v>
      </c>
      <c r="R360" s="98">
        <v>49.874999999999261</v>
      </c>
      <c r="S360" s="80"/>
      <c r="T360" s="80"/>
    </row>
    <row r="361" spans="1:20" x14ac:dyDescent="0.25">
      <c r="A361" s="82">
        <v>40031</v>
      </c>
      <c r="B361" s="83"/>
      <c r="C361" s="83" t="s">
        <v>104</v>
      </c>
      <c r="D361" s="83">
        <v>27.96</v>
      </c>
      <c r="E361" s="83">
        <v>0.33</v>
      </c>
      <c r="F361" s="83">
        <v>7.62</v>
      </c>
      <c r="G361" s="83">
        <v>85.5</v>
      </c>
      <c r="H361" s="83">
        <v>6.04</v>
      </c>
      <c r="I361" s="83">
        <v>3.33</v>
      </c>
      <c r="J361" s="83"/>
      <c r="K361" s="98">
        <v>5.97</v>
      </c>
      <c r="L361" s="83">
        <v>9.4499999999999993</v>
      </c>
      <c r="M361" s="83">
        <v>17.3</v>
      </c>
      <c r="N361" s="83">
        <v>468</v>
      </c>
      <c r="O361" s="106">
        <v>33.700000000000003</v>
      </c>
      <c r="P361" s="83"/>
      <c r="Q361" s="98">
        <v>4.7329999999999997</v>
      </c>
      <c r="R361" s="98">
        <v>14.330357142857</v>
      </c>
      <c r="S361" s="80"/>
      <c r="T361" s="80"/>
    </row>
    <row r="362" spans="1:20" x14ac:dyDescent="0.25">
      <c r="A362" s="82">
        <v>40031</v>
      </c>
      <c r="B362" s="83"/>
      <c r="C362" s="83" t="s">
        <v>106</v>
      </c>
      <c r="D362" s="83">
        <v>27.76</v>
      </c>
      <c r="E362" s="83">
        <v>0.34699999999999998</v>
      </c>
      <c r="F362" s="83">
        <v>7.44</v>
      </c>
      <c r="G362" s="83">
        <v>81.7</v>
      </c>
      <c r="H362" s="83">
        <v>6.39</v>
      </c>
      <c r="I362" s="83">
        <v>5.05</v>
      </c>
      <c r="J362" s="83"/>
      <c r="K362" s="98">
        <v>5.97</v>
      </c>
      <c r="L362" s="83">
        <v>15.3</v>
      </c>
      <c r="M362" s="83">
        <v>10.8</v>
      </c>
      <c r="N362" s="83">
        <v>295</v>
      </c>
      <c r="O362" s="106">
        <v>23.2</v>
      </c>
      <c r="P362" s="83"/>
      <c r="Q362" s="98">
        <v>4.0739999999999998</v>
      </c>
      <c r="R362" s="98">
        <v>14.111111111111605</v>
      </c>
      <c r="S362" s="80"/>
      <c r="T362" s="80"/>
    </row>
    <row r="363" spans="1:20" x14ac:dyDescent="0.25">
      <c r="A363" s="82">
        <v>40031</v>
      </c>
      <c r="B363" s="83"/>
      <c r="C363" s="83" t="s">
        <v>107</v>
      </c>
      <c r="D363" s="83">
        <v>27</v>
      </c>
      <c r="E363" s="83">
        <v>0.39600000000000002</v>
      </c>
      <c r="F363" s="83">
        <v>7.23</v>
      </c>
      <c r="G363" s="83">
        <v>57.1</v>
      </c>
      <c r="H363" s="83">
        <v>3.95</v>
      </c>
      <c r="I363" s="83">
        <v>25.5</v>
      </c>
      <c r="J363" s="83"/>
      <c r="K363" s="98">
        <v>9.5849999999999991</v>
      </c>
      <c r="L363" s="83">
        <v>19.899999999999999</v>
      </c>
      <c r="M363" s="83">
        <v>8.83</v>
      </c>
      <c r="N363" s="83">
        <v>364</v>
      </c>
      <c r="O363" s="106">
        <v>58.7</v>
      </c>
      <c r="P363" s="83"/>
      <c r="Q363" s="98">
        <v>3.7509999999999999</v>
      </c>
      <c r="R363" s="98">
        <v>41.25</v>
      </c>
      <c r="S363" s="80"/>
      <c r="T363" s="80"/>
    </row>
    <row r="364" spans="1:20" x14ac:dyDescent="0.25">
      <c r="A364" s="89">
        <v>40031</v>
      </c>
      <c r="B364" s="90"/>
      <c r="C364" s="90" t="s">
        <v>128</v>
      </c>
      <c r="D364" s="90">
        <v>30.12</v>
      </c>
      <c r="E364" s="90">
        <v>0.374</v>
      </c>
      <c r="F364" s="90">
        <v>7.56</v>
      </c>
      <c r="G364" s="90">
        <v>91</v>
      </c>
      <c r="H364" s="90">
        <v>6.36</v>
      </c>
      <c r="I364" s="90">
        <v>45.9</v>
      </c>
      <c r="J364" s="90"/>
      <c r="K364" s="101">
        <v>5.97</v>
      </c>
      <c r="L364" s="90">
        <v>19.600000000000001</v>
      </c>
      <c r="M364" s="90">
        <v>11.3</v>
      </c>
      <c r="N364" s="90">
        <v>637</v>
      </c>
      <c r="O364" s="108">
        <v>95.3</v>
      </c>
      <c r="P364" s="90"/>
      <c r="Q364" s="101">
        <v>1.879</v>
      </c>
      <c r="R364" s="101">
        <v>57.333333333333485</v>
      </c>
      <c r="S364" s="91"/>
      <c r="T364" s="91"/>
    </row>
    <row r="365" spans="1:20" x14ac:dyDescent="0.25">
      <c r="A365" s="82">
        <v>40046</v>
      </c>
      <c r="B365" s="83"/>
      <c r="C365" s="83" t="s">
        <v>75</v>
      </c>
      <c r="D365" s="83">
        <v>31.17</v>
      </c>
      <c r="E365" s="83">
        <v>0.40200000000000002</v>
      </c>
      <c r="F365" s="83">
        <v>7.47</v>
      </c>
      <c r="G365" s="83">
        <v>53.8</v>
      </c>
      <c r="H365" s="83">
        <v>3.88</v>
      </c>
      <c r="I365" s="83">
        <v>6.43</v>
      </c>
      <c r="J365" s="83"/>
      <c r="K365" s="83"/>
      <c r="L365" s="83"/>
      <c r="M365" s="83"/>
      <c r="N365" s="83">
        <v>582</v>
      </c>
      <c r="O365" s="83">
        <v>38.799999999999997</v>
      </c>
      <c r="P365" s="83"/>
      <c r="Q365" s="98">
        <v>3.157</v>
      </c>
      <c r="R365" s="98">
        <v>6.875</v>
      </c>
      <c r="S365" s="80"/>
      <c r="T365" s="80"/>
    </row>
    <row r="366" spans="1:20" x14ac:dyDescent="0.25">
      <c r="A366" s="82">
        <v>40046</v>
      </c>
      <c r="B366" s="83"/>
      <c r="C366" s="83" t="s">
        <v>98</v>
      </c>
      <c r="D366" s="83">
        <v>30.46</v>
      </c>
      <c r="E366" s="83">
        <v>0.439</v>
      </c>
      <c r="F366" s="83">
        <v>7.18</v>
      </c>
      <c r="G366" s="83">
        <v>48</v>
      </c>
      <c r="H366" s="83">
        <v>3.46</v>
      </c>
      <c r="I366" s="83">
        <v>6.02</v>
      </c>
      <c r="J366" s="83"/>
      <c r="K366" s="83"/>
      <c r="L366" s="83"/>
      <c r="M366" s="83"/>
      <c r="N366" s="83">
        <v>675</v>
      </c>
      <c r="O366" s="83">
        <v>47.7</v>
      </c>
      <c r="P366" s="83"/>
      <c r="Q366" s="98">
        <v>3.153</v>
      </c>
      <c r="R366" s="98">
        <v>8.4999999999999432</v>
      </c>
      <c r="S366" s="80"/>
      <c r="T366" s="80"/>
    </row>
    <row r="367" spans="1:20" x14ac:dyDescent="0.25">
      <c r="A367" s="82">
        <v>40046</v>
      </c>
      <c r="B367" s="83"/>
      <c r="C367" s="83" t="s">
        <v>100</v>
      </c>
      <c r="D367" s="83">
        <v>29.14</v>
      </c>
      <c r="E367" s="83">
        <v>0.41099999999999998</v>
      </c>
      <c r="F367" s="83">
        <v>7.37</v>
      </c>
      <c r="G367" s="83">
        <v>47.4</v>
      </c>
      <c r="H367" s="83">
        <v>3.37</v>
      </c>
      <c r="I367" s="83">
        <v>10.6</v>
      </c>
      <c r="J367" s="83"/>
      <c r="K367" s="83"/>
      <c r="L367" s="83"/>
      <c r="M367" s="83"/>
      <c r="N367" s="83">
        <v>624</v>
      </c>
      <c r="O367" s="83">
        <v>45</v>
      </c>
      <c r="P367" s="83"/>
      <c r="Q367" s="98">
        <v>3.516</v>
      </c>
      <c r="R367" s="98">
        <v>18.249999999999602</v>
      </c>
      <c r="S367" s="80"/>
      <c r="T367" s="80"/>
    </row>
    <row r="368" spans="1:20" x14ac:dyDescent="0.25">
      <c r="A368" s="82">
        <v>40046</v>
      </c>
      <c r="B368" s="83"/>
      <c r="C368" s="83" t="s">
        <v>102</v>
      </c>
      <c r="D368" s="83">
        <v>29.09</v>
      </c>
      <c r="E368" s="83">
        <v>0.40500000000000003</v>
      </c>
      <c r="F368" s="83">
        <v>7.65</v>
      </c>
      <c r="G368" s="83">
        <v>54.1</v>
      </c>
      <c r="H368" s="83">
        <v>4.08</v>
      </c>
      <c r="I368" s="83">
        <v>38.299999999999997</v>
      </c>
      <c r="J368" s="83"/>
      <c r="K368" s="83"/>
      <c r="L368" s="83"/>
      <c r="M368" s="83"/>
      <c r="N368" s="83">
        <v>528</v>
      </c>
      <c r="O368" s="83">
        <v>57.7</v>
      </c>
      <c r="P368" s="83"/>
      <c r="Q368" s="98">
        <v>3.6560000000000001</v>
      </c>
      <c r="R368" s="98">
        <v>44.749999999999943</v>
      </c>
      <c r="S368" s="80"/>
      <c r="T368" s="80"/>
    </row>
    <row r="369" spans="1:20" x14ac:dyDescent="0.25">
      <c r="A369" s="82">
        <v>40046</v>
      </c>
      <c r="B369" s="83"/>
      <c r="C369" s="83" t="s">
        <v>104</v>
      </c>
      <c r="D369" s="83">
        <v>28.67</v>
      </c>
      <c r="E369" s="83">
        <v>0.34100000000000003</v>
      </c>
      <c r="F369" s="83">
        <v>7.79</v>
      </c>
      <c r="G369" s="83">
        <v>64.599999999999994</v>
      </c>
      <c r="H369" s="83">
        <v>4.99</v>
      </c>
      <c r="I369" s="83">
        <v>3.48</v>
      </c>
      <c r="J369" s="83"/>
      <c r="K369" s="83"/>
      <c r="L369" s="83"/>
      <c r="M369" s="83"/>
      <c r="N369" s="83">
        <v>561</v>
      </c>
      <c r="O369" s="83">
        <v>24.5</v>
      </c>
      <c r="P369" s="83"/>
      <c r="Q369" s="98">
        <v>4.2110000000000003</v>
      </c>
      <c r="R369" s="98">
        <v>1.7500000000003979</v>
      </c>
      <c r="S369" s="80"/>
      <c r="T369" s="80"/>
    </row>
    <row r="370" spans="1:20" x14ac:dyDescent="0.25">
      <c r="A370" s="82">
        <v>40046</v>
      </c>
      <c r="B370" s="83"/>
      <c r="C370" s="83" t="s">
        <v>106</v>
      </c>
      <c r="D370" s="83">
        <v>27.44</v>
      </c>
      <c r="E370" s="83">
        <v>0.45700000000000002</v>
      </c>
      <c r="F370" s="83">
        <v>7.41</v>
      </c>
      <c r="G370" s="83">
        <v>45.4</v>
      </c>
      <c r="H370" s="83">
        <v>3.56</v>
      </c>
      <c r="I370" s="83">
        <v>6.87</v>
      </c>
      <c r="J370" s="83"/>
      <c r="K370" s="83"/>
      <c r="L370" s="83"/>
      <c r="M370" s="83"/>
      <c r="N370" s="83">
        <v>310</v>
      </c>
      <c r="O370" s="83">
        <v>15.9</v>
      </c>
      <c r="P370" s="83"/>
      <c r="Q370" s="98">
        <v>2.032</v>
      </c>
      <c r="R370" s="98">
        <v>8.6250000000001137</v>
      </c>
      <c r="S370" s="80"/>
      <c r="T370" s="80"/>
    </row>
    <row r="371" spans="1:20" x14ac:dyDescent="0.25">
      <c r="A371" s="82">
        <v>40046</v>
      </c>
      <c r="B371" s="83"/>
      <c r="C371" s="83" t="s">
        <v>107</v>
      </c>
      <c r="D371" s="83">
        <v>27.13</v>
      </c>
      <c r="E371" s="83">
        <v>0.45</v>
      </c>
      <c r="F371" s="83">
        <v>7.23</v>
      </c>
      <c r="G371" s="83">
        <v>30.1</v>
      </c>
      <c r="H371" s="83">
        <v>2.39</v>
      </c>
      <c r="I371" s="83">
        <v>43</v>
      </c>
      <c r="J371" s="83"/>
      <c r="K371" s="83"/>
      <c r="L371" s="83"/>
      <c r="M371" s="83"/>
      <c r="N371" s="83">
        <v>891</v>
      </c>
      <c r="O371" s="83">
        <v>128.5</v>
      </c>
      <c r="P371" s="83"/>
      <c r="Q371" s="98">
        <v>1.7749999999999999</v>
      </c>
      <c r="R371" s="98">
        <v>45.499999999999829</v>
      </c>
      <c r="S371" s="80"/>
      <c r="T371" s="80"/>
    </row>
    <row r="372" spans="1:20" x14ac:dyDescent="0.25">
      <c r="A372" s="89">
        <v>40046</v>
      </c>
      <c r="B372" s="90"/>
      <c r="C372" s="90" t="s">
        <v>128</v>
      </c>
      <c r="D372" s="90">
        <v>29.68</v>
      </c>
      <c r="E372" s="90">
        <v>0.41199999999999998</v>
      </c>
      <c r="F372" s="90">
        <v>7.53</v>
      </c>
      <c r="G372" s="90">
        <v>49.7</v>
      </c>
      <c r="H372" s="90">
        <v>3.69</v>
      </c>
      <c r="I372" s="90">
        <v>29.1</v>
      </c>
      <c r="J372" s="90"/>
      <c r="K372" s="90"/>
      <c r="L372" s="90"/>
      <c r="M372" s="90"/>
      <c r="N372" s="90">
        <v>641</v>
      </c>
      <c r="O372" s="90">
        <v>75.3</v>
      </c>
      <c r="P372" s="90"/>
      <c r="Q372" s="101">
        <v>3.66</v>
      </c>
      <c r="R372" s="101">
        <v>21.624999999999943</v>
      </c>
      <c r="S372" s="91"/>
      <c r="T372" s="91"/>
    </row>
    <row r="373" spans="1:20" x14ac:dyDescent="0.25">
      <c r="A373" s="82">
        <v>40060</v>
      </c>
      <c r="B373" s="83"/>
      <c r="C373" s="83" t="s">
        <v>75</v>
      </c>
      <c r="D373" s="83">
        <v>31.22</v>
      </c>
      <c r="E373" s="83">
        <v>0.33</v>
      </c>
      <c r="F373" s="83">
        <v>7.79</v>
      </c>
      <c r="G373" s="83">
        <v>67.5</v>
      </c>
      <c r="H373" s="83">
        <v>4.88</v>
      </c>
      <c r="I373" s="83">
        <v>6.06</v>
      </c>
      <c r="J373" s="83"/>
      <c r="K373" s="83"/>
      <c r="L373" s="83"/>
      <c r="M373" s="83"/>
      <c r="N373" s="83">
        <v>672</v>
      </c>
      <c r="O373" s="83">
        <v>45.6</v>
      </c>
      <c r="P373" s="83"/>
      <c r="Q373" s="106">
        <v>22.58</v>
      </c>
      <c r="R373" s="98">
        <v>9.7222222222222214</v>
      </c>
      <c r="S373" s="80"/>
      <c r="T373" s="80"/>
    </row>
    <row r="374" spans="1:20" x14ac:dyDescent="0.25">
      <c r="A374" s="82">
        <v>40060</v>
      </c>
      <c r="B374" s="83"/>
      <c r="C374" s="83" t="s">
        <v>98</v>
      </c>
      <c r="D374" s="83">
        <v>29.59</v>
      </c>
      <c r="E374" s="83">
        <v>0.33700000000000002</v>
      </c>
      <c r="F374" s="83">
        <v>7.29</v>
      </c>
      <c r="G374" s="83">
        <v>69.3</v>
      </c>
      <c r="H374" s="83">
        <v>4.99</v>
      </c>
      <c r="I374" s="83">
        <v>8.6199999999999992</v>
      </c>
      <c r="J374" s="83"/>
      <c r="K374" s="83"/>
      <c r="L374" s="83"/>
      <c r="M374" s="83"/>
      <c r="N374" s="83">
        <v>801</v>
      </c>
      <c r="O374" s="83">
        <v>60.6</v>
      </c>
      <c r="P374" s="83"/>
      <c r="Q374" s="106">
        <v>25.490000000000002</v>
      </c>
      <c r="R374" s="98">
        <v>52.333333333332732</v>
      </c>
      <c r="S374" s="80"/>
      <c r="T374" s="80"/>
    </row>
    <row r="375" spans="1:20" x14ac:dyDescent="0.25">
      <c r="A375" s="82">
        <v>40060</v>
      </c>
      <c r="B375" s="83"/>
      <c r="C375" s="83" t="s">
        <v>100</v>
      </c>
      <c r="D375" s="83">
        <v>31.15</v>
      </c>
      <c r="E375" s="83">
        <v>0.35399999999999998</v>
      </c>
      <c r="F375" s="83">
        <v>7.5</v>
      </c>
      <c r="G375" s="83">
        <v>62.7</v>
      </c>
      <c r="H375" s="83">
        <v>4.58</v>
      </c>
      <c r="I375" s="83">
        <v>19.899999999999999</v>
      </c>
      <c r="J375" s="83"/>
      <c r="K375" s="83"/>
      <c r="L375" s="83"/>
      <c r="M375" s="83"/>
      <c r="N375" s="83">
        <v>569</v>
      </c>
      <c r="O375" s="83">
        <v>76.2</v>
      </c>
      <c r="P375" s="83"/>
      <c r="Q375" s="106">
        <v>25.81</v>
      </c>
      <c r="R375" s="98">
        <v>48.75</v>
      </c>
      <c r="S375" s="80"/>
      <c r="T375" s="80"/>
    </row>
    <row r="376" spans="1:20" x14ac:dyDescent="0.25">
      <c r="A376" s="82">
        <v>40060</v>
      </c>
      <c r="B376" s="83"/>
      <c r="C376" s="83" t="s">
        <v>102</v>
      </c>
      <c r="D376" s="83">
        <v>29.08</v>
      </c>
      <c r="E376" s="83">
        <v>0.33</v>
      </c>
      <c r="F376" s="83">
        <v>7.26</v>
      </c>
      <c r="G376" s="83">
        <v>71.7</v>
      </c>
      <c r="H376" s="83">
        <v>5.42</v>
      </c>
      <c r="I376" s="83">
        <v>23.4</v>
      </c>
      <c r="J376" s="83"/>
      <c r="K376" s="83"/>
      <c r="L376" s="83"/>
      <c r="M376" s="83"/>
      <c r="N376" s="83">
        <v>557</v>
      </c>
      <c r="O376" s="83">
        <v>63.6</v>
      </c>
      <c r="P376" s="83"/>
      <c r="Q376" s="106">
        <v>25.84</v>
      </c>
      <c r="R376" s="98">
        <v>34.750000000000227</v>
      </c>
      <c r="S376" s="80"/>
      <c r="T376" s="80"/>
    </row>
    <row r="377" spans="1:20" x14ac:dyDescent="0.25">
      <c r="A377" s="82">
        <v>40060</v>
      </c>
      <c r="B377" s="83"/>
      <c r="C377" s="83" t="s">
        <v>104</v>
      </c>
      <c r="D377" s="83">
        <v>35312</v>
      </c>
      <c r="E377" s="83">
        <v>0.22900000000000001</v>
      </c>
      <c r="F377" s="83">
        <v>8.44</v>
      </c>
      <c r="G377" s="83">
        <v>135.80000000000001</v>
      </c>
      <c r="H377" s="83">
        <v>9.5299999999999994</v>
      </c>
      <c r="I377" s="83">
        <v>72.2</v>
      </c>
      <c r="J377" s="83"/>
      <c r="K377" s="83"/>
      <c r="L377" s="83"/>
      <c r="M377" s="83"/>
      <c r="N377" s="83">
        <v>1290</v>
      </c>
      <c r="O377" s="83">
        <v>209</v>
      </c>
      <c r="P377" s="83"/>
      <c r="Q377" s="106">
        <v>9.7089999999999996</v>
      </c>
      <c r="R377" s="98">
        <v>331.46153846153783</v>
      </c>
      <c r="S377" s="80"/>
      <c r="T377" s="80"/>
    </row>
    <row r="378" spans="1:20" x14ac:dyDescent="0.25">
      <c r="A378" s="82">
        <v>40060</v>
      </c>
      <c r="B378" s="83"/>
      <c r="C378" s="83" t="s">
        <v>106</v>
      </c>
      <c r="D378" s="83">
        <v>29.88</v>
      </c>
      <c r="E378" s="83">
        <v>0.317</v>
      </c>
      <c r="F378" s="83">
        <v>7.21</v>
      </c>
      <c r="G378" s="83">
        <v>65.599999999999994</v>
      </c>
      <c r="H378" s="83">
        <v>4.87</v>
      </c>
      <c r="I378" s="83">
        <v>7.48</v>
      </c>
      <c r="J378" s="83"/>
      <c r="K378" s="83"/>
      <c r="L378" s="83"/>
      <c r="M378" s="83"/>
      <c r="N378" s="83">
        <v>314</v>
      </c>
      <c r="O378" s="83">
        <v>16.5</v>
      </c>
      <c r="P378" s="83"/>
      <c r="Q378" s="106">
        <v>29.97</v>
      </c>
      <c r="R378" s="98">
        <v>41.333333333333641</v>
      </c>
      <c r="S378" s="80"/>
      <c r="T378" s="80"/>
    </row>
    <row r="379" spans="1:20" x14ac:dyDescent="0.25">
      <c r="A379" s="82">
        <v>40060</v>
      </c>
      <c r="B379" s="83"/>
      <c r="C379" s="83" t="s">
        <v>107</v>
      </c>
      <c r="D379" s="83">
        <v>33.64</v>
      </c>
      <c r="E379" s="83">
        <v>0.39200000000000002</v>
      </c>
      <c r="F379" s="83">
        <v>7.18</v>
      </c>
      <c r="G379" s="83">
        <v>56.9</v>
      </c>
      <c r="H379" s="83">
        <v>3.34</v>
      </c>
      <c r="I379" s="83">
        <v>26.6</v>
      </c>
      <c r="J379" s="83"/>
      <c r="K379" s="83"/>
      <c r="L379" s="83"/>
      <c r="M379" s="83"/>
      <c r="N379" s="83">
        <v>361</v>
      </c>
      <c r="O379" s="83">
        <v>54.5</v>
      </c>
      <c r="P379" s="83"/>
      <c r="Q379" s="106">
        <v>31.880000000000003</v>
      </c>
      <c r="R379" s="98">
        <v>31.666666666666668</v>
      </c>
      <c r="S379" s="80"/>
      <c r="T379" s="80"/>
    </row>
    <row r="380" spans="1:20" x14ac:dyDescent="0.25">
      <c r="A380" s="89">
        <v>40060</v>
      </c>
      <c r="B380" s="90"/>
      <c r="C380" s="90" t="s">
        <v>128</v>
      </c>
      <c r="D380" s="90">
        <v>31.12</v>
      </c>
      <c r="E380" s="90">
        <v>0.32600000000000001</v>
      </c>
      <c r="F380" s="90">
        <v>7.46</v>
      </c>
      <c r="G380" s="90">
        <v>73</v>
      </c>
      <c r="H380" s="90">
        <v>5.4</v>
      </c>
      <c r="I380" s="90">
        <v>29.3</v>
      </c>
      <c r="J380" s="90"/>
      <c r="K380" s="90"/>
      <c r="L380" s="90"/>
      <c r="M380" s="90"/>
      <c r="N380" s="90">
        <v>724</v>
      </c>
      <c r="O380" s="90">
        <v>77.3</v>
      </c>
      <c r="P380" s="90"/>
      <c r="Q380" s="108">
        <v>25.09</v>
      </c>
      <c r="R380" s="101">
        <v>51.333333333333641</v>
      </c>
      <c r="S380" s="91"/>
      <c r="T380" s="91"/>
    </row>
    <row r="381" spans="1:20" x14ac:dyDescent="0.25">
      <c r="A381" s="82">
        <v>40080</v>
      </c>
      <c r="B381" s="83"/>
      <c r="C381" s="83" t="s">
        <v>75</v>
      </c>
      <c r="D381" s="98">
        <v>21.9</v>
      </c>
      <c r="E381" s="147">
        <v>0.33800000000000002</v>
      </c>
      <c r="F381" s="83">
        <v>7.97</v>
      </c>
      <c r="G381" s="83">
        <v>99.4</v>
      </c>
      <c r="H381" s="83">
        <v>8.44</v>
      </c>
      <c r="I381" s="83">
        <v>22.8</v>
      </c>
      <c r="J381" s="83"/>
      <c r="K381" s="83"/>
      <c r="L381" s="83"/>
      <c r="M381" s="83"/>
      <c r="N381" s="83">
        <v>1180</v>
      </c>
      <c r="O381" s="138" t="s">
        <v>178</v>
      </c>
      <c r="P381" s="83"/>
      <c r="Q381" s="98">
        <v>4.0110000000000001</v>
      </c>
      <c r="R381" s="98">
        <v>59.166666666666671</v>
      </c>
      <c r="S381" s="80"/>
      <c r="T381" s="80"/>
    </row>
    <row r="382" spans="1:20" x14ac:dyDescent="0.25">
      <c r="A382" s="82">
        <v>40080</v>
      </c>
      <c r="B382" s="83"/>
      <c r="C382" s="83" t="s">
        <v>98</v>
      </c>
      <c r="D382" s="98">
        <v>21.94</v>
      </c>
      <c r="E382" s="147">
        <v>0.36399999999999999</v>
      </c>
      <c r="F382" s="83">
        <v>8.23</v>
      </c>
      <c r="G382" s="83">
        <v>86.8</v>
      </c>
      <c r="H382" s="83">
        <v>7.53</v>
      </c>
      <c r="I382" s="98">
        <v>44.6</v>
      </c>
      <c r="J382" s="83"/>
      <c r="K382" s="83"/>
      <c r="L382" s="83"/>
      <c r="M382" s="83"/>
      <c r="N382" s="83">
        <v>1260</v>
      </c>
      <c r="O382" s="83">
        <v>95</v>
      </c>
      <c r="P382" s="83"/>
      <c r="Q382" s="98">
        <v>3.7970000000000002</v>
      </c>
      <c r="R382" s="98">
        <v>56.53197278911545</v>
      </c>
      <c r="S382" s="80"/>
      <c r="T382" s="80"/>
    </row>
    <row r="383" spans="1:20" x14ac:dyDescent="0.25">
      <c r="A383" s="82">
        <v>40080</v>
      </c>
      <c r="B383" s="83"/>
      <c r="C383" s="83" t="s">
        <v>100</v>
      </c>
      <c r="D383" s="98">
        <v>19.899999999999999</v>
      </c>
      <c r="E383" s="147">
        <v>0.41399999999999998</v>
      </c>
      <c r="F383" s="83">
        <v>7.59</v>
      </c>
      <c r="G383" s="83">
        <v>66</v>
      </c>
      <c r="H383" s="83">
        <v>5.94</v>
      </c>
      <c r="I383" s="98">
        <v>22.8</v>
      </c>
      <c r="J383" s="83"/>
      <c r="K383" s="83"/>
      <c r="L383" s="83"/>
      <c r="M383" s="83"/>
      <c r="N383" s="83">
        <v>740</v>
      </c>
      <c r="O383" s="83">
        <v>57.7</v>
      </c>
      <c r="P383" s="83"/>
      <c r="Q383" s="98">
        <v>3.5449999999999999</v>
      </c>
      <c r="R383" s="98">
        <v>26.333333333332881</v>
      </c>
      <c r="S383" s="80"/>
      <c r="T383" s="80"/>
    </row>
    <row r="384" spans="1:20" x14ac:dyDescent="0.25">
      <c r="A384" s="82">
        <v>40080</v>
      </c>
      <c r="B384" s="83"/>
      <c r="C384" s="83" t="s">
        <v>102</v>
      </c>
      <c r="D384" s="98">
        <v>20.100000000000001</v>
      </c>
      <c r="E384" s="147">
        <v>0.38900000000000001</v>
      </c>
      <c r="F384" s="83">
        <v>7.46</v>
      </c>
      <c r="G384" s="83">
        <v>73.8</v>
      </c>
      <c r="H384" s="83">
        <v>6.57</v>
      </c>
      <c r="I384" s="98">
        <v>35</v>
      </c>
      <c r="J384" s="83"/>
      <c r="K384" s="83"/>
      <c r="L384" s="83"/>
      <c r="M384" s="83"/>
      <c r="N384" s="83">
        <v>616</v>
      </c>
      <c r="O384" s="83">
        <v>84.4</v>
      </c>
      <c r="P384" s="83"/>
      <c r="Q384" s="98">
        <v>4.1740000000000004</v>
      </c>
      <c r="R384" s="98">
        <v>43.166666666667197</v>
      </c>
      <c r="S384" s="80"/>
      <c r="T384" s="80"/>
    </row>
    <row r="385" spans="1:20" x14ac:dyDescent="0.25">
      <c r="A385" s="82">
        <v>40080</v>
      </c>
      <c r="B385" s="83"/>
      <c r="C385" s="83" t="s">
        <v>104</v>
      </c>
      <c r="D385" s="98">
        <v>18.77</v>
      </c>
      <c r="E385" s="147">
        <v>0.39100000000000001</v>
      </c>
      <c r="F385" s="83">
        <v>7.55</v>
      </c>
      <c r="G385" s="83">
        <v>74.3</v>
      </c>
      <c r="H385" s="83">
        <v>6.87</v>
      </c>
      <c r="I385" s="98">
        <v>11.3</v>
      </c>
      <c r="J385" s="83"/>
      <c r="K385" s="83"/>
      <c r="L385" s="83"/>
      <c r="M385" s="83"/>
      <c r="N385" s="83">
        <v>539</v>
      </c>
      <c r="O385" s="83">
        <v>37</v>
      </c>
      <c r="P385" s="83"/>
      <c r="Q385" s="98">
        <v>3.9929999999999999</v>
      </c>
      <c r="R385" s="98">
        <v>11.333333333332879</v>
      </c>
      <c r="S385" s="80"/>
      <c r="T385" s="80"/>
    </row>
    <row r="386" spans="1:20" x14ac:dyDescent="0.25">
      <c r="A386" s="82">
        <v>40080</v>
      </c>
      <c r="B386" s="83"/>
      <c r="C386" s="83" t="s">
        <v>106</v>
      </c>
      <c r="D386" s="98">
        <v>20.28</v>
      </c>
      <c r="E386" s="147">
        <v>0.39800000000000002</v>
      </c>
      <c r="F386" s="83">
        <v>7.5</v>
      </c>
      <c r="G386" s="83">
        <v>82</v>
      </c>
      <c r="H386" s="83">
        <v>7.38</v>
      </c>
      <c r="I386" s="98">
        <v>5.98</v>
      </c>
      <c r="J386" s="83"/>
      <c r="K386" s="83"/>
      <c r="L386" s="83"/>
      <c r="M386" s="83"/>
      <c r="N386" s="83">
        <v>408</v>
      </c>
      <c r="O386" s="83">
        <v>37.849999999999994</v>
      </c>
      <c r="P386" s="83"/>
      <c r="Q386" s="98">
        <v>3.23</v>
      </c>
      <c r="R386" s="98">
        <v>8.2500000000001705</v>
      </c>
      <c r="S386" s="80"/>
      <c r="T386" s="80"/>
    </row>
    <row r="387" spans="1:20" x14ac:dyDescent="0.25">
      <c r="A387" s="82">
        <v>40080</v>
      </c>
      <c r="B387" s="83"/>
      <c r="C387" s="83" t="s">
        <v>107</v>
      </c>
      <c r="D387" s="98">
        <v>19.75</v>
      </c>
      <c r="E387" s="147">
        <v>0.56999999999999995</v>
      </c>
      <c r="F387" s="83">
        <v>7.31</v>
      </c>
      <c r="G387" s="83">
        <v>48.4</v>
      </c>
      <c r="H387" s="83">
        <v>4.38</v>
      </c>
      <c r="I387" s="98">
        <v>14.2</v>
      </c>
      <c r="J387" s="83"/>
      <c r="K387" s="83"/>
      <c r="L387" s="83"/>
      <c r="M387" s="83"/>
      <c r="N387" s="83">
        <v>626</v>
      </c>
      <c r="O387" s="83">
        <v>81.099999999999994</v>
      </c>
      <c r="P387" s="83"/>
      <c r="Q387" s="98">
        <v>4.6479999999999997</v>
      </c>
      <c r="R387" s="98">
        <v>16.833333333333336</v>
      </c>
      <c r="S387" s="80"/>
      <c r="T387" s="80"/>
    </row>
    <row r="388" spans="1:20" x14ac:dyDescent="0.25">
      <c r="A388" s="89">
        <v>40080</v>
      </c>
      <c r="B388" s="90"/>
      <c r="C388" s="90" t="s">
        <v>128</v>
      </c>
      <c r="D388" s="101">
        <v>20.12</v>
      </c>
      <c r="E388" s="148">
        <v>0.38900000000000001</v>
      </c>
      <c r="F388" s="90">
        <v>7.45</v>
      </c>
      <c r="G388" s="90">
        <v>72</v>
      </c>
      <c r="H388" s="90">
        <v>6.5</v>
      </c>
      <c r="I388" s="101">
        <v>24.6</v>
      </c>
      <c r="J388" s="90"/>
      <c r="K388" s="90"/>
      <c r="L388" s="90"/>
      <c r="M388" s="90"/>
      <c r="N388" s="90">
        <v>813</v>
      </c>
      <c r="O388" s="90">
        <v>96.5</v>
      </c>
      <c r="P388" s="90"/>
      <c r="Q388" s="101">
        <v>4.2489999999999997</v>
      </c>
      <c r="R388" s="101">
        <v>32.333333333333485</v>
      </c>
      <c r="S388" s="91"/>
      <c r="T388" s="91"/>
    </row>
    <row r="389" spans="1:20" x14ac:dyDescent="0.25">
      <c r="A389" s="82">
        <v>40116</v>
      </c>
      <c r="B389" s="83"/>
      <c r="C389" s="83" t="s">
        <v>75</v>
      </c>
      <c r="D389" s="83">
        <v>18.07</v>
      </c>
      <c r="E389" s="83">
        <v>0.38300000000000001</v>
      </c>
      <c r="F389" s="83">
        <v>7.91</v>
      </c>
      <c r="G389" s="83">
        <v>68.400000000000006</v>
      </c>
      <c r="H389" s="83">
        <v>6.47</v>
      </c>
      <c r="I389" s="83">
        <v>16.100000000000001</v>
      </c>
      <c r="J389" s="83"/>
      <c r="K389" s="83">
        <v>9.58</v>
      </c>
      <c r="L389" s="83">
        <v>246</v>
      </c>
      <c r="M389" s="83">
        <v>10.199999999999999</v>
      </c>
      <c r="N389" s="83"/>
      <c r="O389" s="83">
        <v>49</v>
      </c>
      <c r="P389" s="83"/>
      <c r="Q389" s="98">
        <v>4.5529999999999999</v>
      </c>
      <c r="R389" s="83">
        <v>18.200000000000273</v>
      </c>
      <c r="S389" s="80"/>
      <c r="T389" s="80"/>
    </row>
    <row r="390" spans="1:20" x14ac:dyDescent="0.25">
      <c r="A390" s="82">
        <v>40116</v>
      </c>
      <c r="B390" s="83"/>
      <c r="C390" s="83" t="s">
        <v>98</v>
      </c>
      <c r="D390" s="83">
        <v>18.43</v>
      </c>
      <c r="E390" s="83">
        <v>0.433</v>
      </c>
      <c r="F390" s="83">
        <v>7.99</v>
      </c>
      <c r="G390" s="83">
        <v>79.3</v>
      </c>
      <c r="H390" s="83">
        <v>7.43</v>
      </c>
      <c r="I390" s="83">
        <v>13.7</v>
      </c>
      <c r="J390" s="83"/>
      <c r="K390" s="83">
        <v>-13.15</v>
      </c>
      <c r="L390" s="83">
        <v>80.050000000000011</v>
      </c>
      <c r="M390" s="83">
        <v>2.9750000000000001</v>
      </c>
      <c r="N390" s="83"/>
      <c r="O390" s="83">
        <v>43.1</v>
      </c>
      <c r="P390" s="83"/>
      <c r="Q390" s="98">
        <v>4.4779999999999998</v>
      </c>
      <c r="R390" s="83">
        <v>25.600000000000364</v>
      </c>
      <c r="S390" s="80"/>
      <c r="T390" s="80"/>
    </row>
    <row r="391" spans="1:20" x14ac:dyDescent="0.25">
      <c r="A391" s="82">
        <v>40116</v>
      </c>
      <c r="B391" s="83"/>
      <c r="C391" s="83" t="s">
        <v>100</v>
      </c>
      <c r="D391" s="83">
        <v>17.190000000000001</v>
      </c>
      <c r="E391" s="83">
        <v>0.32200000000000001</v>
      </c>
      <c r="F391" s="83">
        <v>7.77</v>
      </c>
      <c r="G391" s="83">
        <v>65.2</v>
      </c>
      <c r="H391" s="83">
        <v>6.26</v>
      </c>
      <c r="I391" s="83">
        <v>52.4</v>
      </c>
      <c r="J391" s="83"/>
      <c r="K391" s="83">
        <v>29.8</v>
      </c>
      <c r="L391" s="83">
        <v>10.9</v>
      </c>
      <c r="M391" s="83">
        <v>7.5</v>
      </c>
      <c r="N391" s="83"/>
      <c r="O391" s="83">
        <v>125</v>
      </c>
      <c r="P391" s="83"/>
      <c r="Q391" s="98">
        <v>3.8105000000000002</v>
      </c>
      <c r="R391" s="83">
        <v>79.600000000000364</v>
      </c>
      <c r="S391" s="80"/>
      <c r="T391" s="80"/>
    </row>
    <row r="392" spans="1:20" x14ac:dyDescent="0.25">
      <c r="A392" s="82">
        <v>40116</v>
      </c>
      <c r="B392" s="83"/>
      <c r="C392" s="83" t="s">
        <v>102</v>
      </c>
      <c r="D392" s="83">
        <v>15.94</v>
      </c>
      <c r="E392" s="83">
        <v>0.315</v>
      </c>
      <c r="F392" s="83">
        <v>8.0399999999999991</v>
      </c>
      <c r="G392" s="83">
        <v>57.4</v>
      </c>
      <c r="H392" s="83">
        <v>5.63</v>
      </c>
      <c r="I392" s="83">
        <v>25.7</v>
      </c>
      <c r="J392" s="83"/>
      <c r="K392" s="83">
        <v>26.5</v>
      </c>
      <c r="L392" s="83">
        <v>23.4</v>
      </c>
      <c r="M392" s="83">
        <v>7.43</v>
      </c>
      <c r="N392" s="83"/>
      <c r="O392" s="83">
        <v>71.5</v>
      </c>
      <c r="P392" s="83"/>
      <c r="Q392" s="98">
        <v>5.4109999999999996</v>
      </c>
      <c r="R392" s="83">
        <v>27</v>
      </c>
      <c r="S392" s="80"/>
      <c r="T392" s="80"/>
    </row>
    <row r="393" spans="1:20" x14ac:dyDescent="0.25">
      <c r="A393" s="82">
        <v>40116</v>
      </c>
      <c r="B393" s="83"/>
      <c r="C393" s="83" t="s">
        <v>104</v>
      </c>
      <c r="D393" s="83">
        <v>15.05</v>
      </c>
      <c r="E393" s="83">
        <v>0.37</v>
      </c>
      <c r="F393" s="83">
        <v>7.87</v>
      </c>
      <c r="G393" s="83">
        <v>52.4</v>
      </c>
      <c r="H393" s="83">
        <v>5.23</v>
      </c>
      <c r="I393" s="83">
        <v>7.36</v>
      </c>
      <c r="J393" s="83"/>
      <c r="K393" s="83">
        <v>-13.5</v>
      </c>
      <c r="L393" s="83">
        <v>5.09</v>
      </c>
      <c r="M393" s="83">
        <v>1.94</v>
      </c>
      <c r="N393" s="83"/>
      <c r="O393" s="83">
        <v>30.8</v>
      </c>
      <c r="P393" s="83"/>
      <c r="Q393" s="98">
        <v>4.375</v>
      </c>
      <c r="R393" s="83">
        <v>9.3999999999991815</v>
      </c>
      <c r="S393" s="80"/>
      <c r="T393" s="80"/>
    </row>
    <row r="394" spans="1:20" x14ac:dyDescent="0.25">
      <c r="A394" s="82">
        <v>40116</v>
      </c>
      <c r="B394" s="83"/>
      <c r="C394" s="83" t="s">
        <v>106</v>
      </c>
      <c r="D394" s="83">
        <v>18.52</v>
      </c>
      <c r="E394" s="83">
        <v>0.38300000000000001</v>
      </c>
      <c r="F394" s="83">
        <v>7.61</v>
      </c>
      <c r="G394" s="83">
        <v>33.6</v>
      </c>
      <c r="H394" s="83">
        <v>48.2</v>
      </c>
      <c r="I394" s="83">
        <v>8.5399999999999991</v>
      </c>
      <c r="J394" s="83"/>
      <c r="K394" s="83">
        <v>9.07</v>
      </c>
      <c r="L394" s="83">
        <v>5.2</v>
      </c>
      <c r="M394" s="83">
        <v>1.97</v>
      </c>
      <c r="N394" s="83"/>
      <c r="O394" s="83">
        <v>29.5</v>
      </c>
      <c r="P394" s="83"/>
      <c r="Q394" s="98">
        <v>3.58</v>
      </c>
      <c r="R394" s="83">
        <v>9.6000000000003638</v>
      </c>
      <c r="S394" s="80"/>
      <c r="T394" s="80"/>
    </row>
    <row r="395" spans="1:20" x14ac:dyDescent="0.25">
      <c r="A395" s="82">
        <v>40116</v>
      </c>
      <c r="B395" s="83"/>
      <c r="C395" s="83" t="s">
        <v>107</v>
      </c>
      <c r="D395" s="83">
        <v>16.96</v>
      </c>
      <c r="E395" s="83">
        <v>0.308</v>
      </c>
      <c r="F395" s="83">
        <v>7.64</v>
      </c>
      <c r="G395" s="83">
        <v>11.7</v>
      </c>
      <c r="H395" s="83">
        <v>47.1</v>
      </c>
      <c r="I395" s="83">
        <v>15.4</v>
      </c>
      <c r="J395" s="83"/>
      <c r="K395" s="83">
        <v>-10.7</v>
      </c>
      <c r="L395" s="83">
        <v>3.49</v>
      </c>
      <c r="M395" s="83">
        <v>18.600000000000001</v>
      </c>
      <c r="N395" s="83"/>
      <c r="O395" s="83">
        <v>84</v>
      </c>
      <c r="P395" s="83"/>
      <c r="Q395" s="98">
        <v>6.5579999999999998</v>
      </c>
      <c r="R395" s="83">
        <v>8.6000000000003638</v>
      </c>
      <c r="S395" s="80"/>
      <c r="T395" s="80"/>
    </row>
    <row r="396" spans="1:20" x14ac:dyDescent="0.25">
      <c r="A396" s="82">
        <v>40116</v>
      </c>
      <c r="B396" s="83"/>
      <c r="C396" s="90" t="s">
        <v>128</v>
      </c>
      <c r="D396" s="83">
        <v>16</v>
      </c>
      <c r="E396" s="83">
        <v>0.30299999999999999</v>
      </c>
      <c r="F396" s="83">
        <v>7.56</v>
      </c>
      <c r="G396" s="83">
        <v>56</v>
      </c>
      <c r="H396" s="83">
        <v>52.3</v>
      </c>
      <c r="I396" s="83">
        <v>31.6</v>
      </c>
      <c r="J396" s="83"/>
      <c r="K396" s="83">
        <v>28.5</v>
      </c>
      <c r="L396" s="83">
        <v>20.8</v>
      </c>
      <c r="M396" s="83">
        <v>13.2</v>
      </c>
      <c r="N396" s="83"/>
      <c r="O396" s="83">
        <v>82.449999999999989</v>
      </c>
      <c r="P396" s="83"/>
      <c r="Q396" s="98">
        <v>6.29</v>
      </c>
      <c r="R396" s="83">
        <v>33.399999999999636</v>
      </c>
      <c r="S396" s="80"/>
      <c r="T396" s="80"/>
    </row>
    <row r="397" spans="1:20" x14ac:dyDescent="0.25">
      <c r="A397" s="89">
        <v>40116</v>
      </c>
      <c r="B397" s="90"/>
      <c r="C397" s="90" t="s">
        <v>179</v>
      </c>
      <c r="D397" s="90"/>
      <c r="E397" s="90"/>
      <c r="F397" s="90"/>
      <c r="G397" s="90"/>
      <c r="H397" s="90"/>
      <c r="I397" s="90"/>
      <c r="J397" s="90"/>
      <c r="K397" s="90">
        <v>-12.089999999999998</v>
      </c>
      <c r="L397" s="90">
        <v>555</v>
      </c>
      <c r="M397" s="90">
        <v>5.419999999999999</v>
      </c>
      <c r="N397" s="90"/>
      <c r="O397" s="90">
        <v>14.7</v>
      </c>
      <c r="P397" s="90"/>
      <c r="Q397" s="101">
        <v>1.169</v>
      </c>
      <c r="R397" s="90">
        <v>-11.999999999999545</v>
      </c>
      <c r="S397" s="91"/>
      <c r="T397" s="91"/>
    </row>
    <row r="398" spans="1:20" x14ac:dyDescent="0.25">
      <c r="A398" s="82">
        <v>40163</v>
      </c>
      <c r="B398" s="83"/>
      <c r="C398" s="83" t="s">
        <v>75</v>
      </c>
      <c r="D398" s="83">
        <v>11.79</v>
      </c>
      <c r="E398" s="147">
        <v>0.49</v>
      </c>
      <c r="F398" s="83">
        <v>8.14</v>
      </c>
      <c r="G398" s="83">
        <v>88.5</v>
      </c>
      <c r="H398" s="83">
        <v>9.5500000000000007</v>
      </c>
      <c r="I398" s="83">
        <v>6.56</v>
      </c>
      <c r="J398" s="83"/>
      <c r="K398" s="83"/>
      <c r="L398" s="83"/>
      <c r="M398" s="83"/>
      <c r="N398" s="83">
        <v>668</v>
      </c>
      <c r="O398" s="83"/>
      <c r="P398" s="83"/>
      <c r="Q398" s="83"/>
      <c r="R398" s="83" t="s">
        <v>142</v>
      </c>
      <c r="S398" s="80" t="s">
        <v>180</v>
      </c>
      <c r="T398" s="80"/>
    </row>
    <row r="399" spans="1:20" x14ac:dyDescent="0.25">
      <c r="A399" s="82">
        <v>40163</v>
      </c>
      <c r="B399" s="83"/>
      <c r="C399" s="83" t="s">
        <v>98</v>
      </c>
      <c r="D399" s="83">
        <v>16.3</v>
      </c>
      <c r="E399" s="147">
        <v>0.48799999999999999</v>
      </c>
      <c r="F399" s="83">
        <v>8.15</v>
      </c>
      <c r="G399" s="83">
        <v>115.3</v>
      </c>
      <c r="H399" s="83">
        <v>11.28</v>
      </c>
      <c r="I399" s="83">
        <v>6.07</v>
      </c>
      <c r="J399" s="83"/>
      <c r="K399" s="83"/>
      <c r="L399" s="83"/>
      <c r="M399" s="83"/>
      <c r="N399" s="83">
        <v>641.5</v>
      </c>
      <c r="O399" s="83"/>
      <c r="P399" s="83"/>
      <c r="Q399" s="83"/>
      <c r="R399" s="98">
        <v>8.8571428571429216</v>
      </c>
      <c r="S399" s="80"/>
      <c r="T399" s="80"/>
    </row>
    <row r="400" spans="1:20" x14ac:dyDescent="0.25">
      <c r="A400" s="82">
        <v>40163</v>
      </c>
      <c r="B400" s="83"/>
      <c r="C400" s="83" t="s">
        <v>100</v>
      </c>
      <c r="D400" s="83">
        <v>7.75</v>
      </c>
      <c r="E400" s="147">
        <v>0.48299999999999998</v>
      </c>
      <c r="F400" s="83">
        <v>8.15</v>
      </c>
      <c r="G400" s="83">
        <v>102.8</v>
      </c>
      <c r="H400" s="83">
        <v>12.31</v>
      </c>
      <c r="I400" s="83">
        <v>83.6</v>
      </c>
      <c r="J400" s="83"/>
      <c r="K400" s="83"/>
      <c r="L400" s="83"/>
      <c r="M400" s="83"/>
      <c r="N400" s="83">
        <v>618</v>
      </c>
      <c r="O400" s="83"/>
      <c r="P400" s="83"/>
      <c r="Q400" s="83"/>
      <c r="R400" s="98">
        <v>89.735449735449905</v>
      </c>
      <c r="S400" s="80" t="s">
        <v>181</v>
      </c>
      <c r="T400" s="80"/>
    </row>
    <row r="401" spans="1:20" x14ac:dyDescent="0.25">
      <c r="A401" s="82">
        <v>40163</v>
      </c>
      <c r="B401" s="83"/>
      <c r="C401" s="83" t="s">
        <v>102</v>
      </c>
      <c r="D401" s="83">
        <v>6.16</v>
      </c>
      <c r="E401" s="147">
        <v>0.49</v>
      </c>
      <c r="F401" s="83">
        <v>8.3800000000000008</v>
      </c>
      <c r="G401" s="98">
        <v>98</v>
      </c>
      <c r="H401" s="83">
        <v>12.12</v>
      </c>
      <c r="I401" s="83">
        <v>6.21</v>
      </c>
      <c r="J401" s="83"/>
      <c r="K401" s="83"/>
      <c r="L401" s="83"/>
      <c r="M401" s="83"/>
      <c r="N401" s="83">
        <v>495</v>
      </c>
      <c r="O401" s="83"/>
      <c r="P401" s="83"/>
      <c r="Q401" s="83"/>
      <c r="R401" s="98">
        <v>15.71428571428539</v>
      </c>
      <c r="S401" s="80"/>
      <c r="T401" s="80"/>
    </row>
    <row r="402" spans="1:20" x14ac:dyDescent="0.25">
      <c r="A402" s="82">
        <v>40163</v>
      </c>
      <c r="B402" s="83"/>
      <c r="C402" s="83" t="s">
        <v>104</v>
      </c>
      <c r="D402" s="83" t="s">
        <v>105</v>
      </c>
      <c r="E402" s="83" t="s">
        <v>105</v>
      </c>
      <c r="F402" s="83" t="s">
        <v>105</v>
      </c>
      <c r="G402" s="83" t="s">
        <v>105</v>
      </c>
      <c r="H402" s="83" t="s">
        <v>105</v>
      </c>
      <c r="I402" s="83" t="s">
        <v>105</v>
      </c>
      <c r="J402" s="83" t="s">
        <v>105</v>
      </c>
      <c r="K402" s="83" t="s">
        <v>105</v>
      </c>
      <c r="L402" s="83" t="s">
        <v>105</v>
      </c>
      <c r="M402" s="83" t="s">
        <v>105</v>
      </c>
      <c r="N402" s="83" t="s">
        <v>105</v>
      </c>
      <c r="O402" s="83" t="s">
        <v>105</v>
      </c>
      <c r="P402" s="83" t="s">
        <v>105</v>
      </c>
      <c r="Q402" s="83" t="s">
        <v>105</v>
      </c>
      <c r="R402" s="83" t="s">
        <v>105</v>
      </c>
      <c r="S402" s="80" t="s">
        <v>182</v>
      </c>
      <c r="T402" s="80"/>
    </row>
    <row r="403" spans="1:20" x14ac:dyDescent="0.25">
      <c r="A403" s="82">
        <v>40163</v>
      </c>
      <c r="B403" s="83"/>
      <c r="C403" s="83" t="s">
        <v>106</v>
      </c>
      <c r="D403" s="83" t="s">
        <v>105</v>
      </c>
      <c r="E403" s="83" t="s">
        <v>105</v>
      </c>
      <c r="F403" s="83" t="s">
        <v>105</v>
      </c>
      <c r="G403" s="83" t="s">
        <v>105</v>
      </c>
      <c r="H403" s="83" t="s">
        <v>105</v>
      </c>
      <c r="I403" s="83" t="s">
        <v>105</v>
      </c>
      <c r="J403" s="83" t="s">
        <v>105</v>
      </c>
      <c r="K403" s="83" t="s">
        <v>105</v>
      </c>
      <c r="L403" s="83" t="s">
        <v>105</v>
      </c>
      <c r="M403" s="83" t="s">
        <v>105</v>
      </c>
      <c r="N403" s="83" t="s">
        <v>105</v>
      </c>
      <c r="O403" s="83" t="s">
        <v>105</v>
      </c>
      <c r="P403" s="83" t="s">
        <v>105</v>
      </c>
      <c r="Q403" s="83" t="s">
        <v>105</v>
      </c>
      <c r="R403" s="83" t="s">
        <v>105</v>
      </c>
      <c r="S403" s="80"/>
      <c r="T403" s="80"/>
    </row>
    <row r="404" spans="1:20" x14ac:dyDescent="0.25">
      <c r="A404" s="82">
        <v>40163</v>
      </c>
      <c r="B404" s="83"/>
      <c r="C404" s="83" t="s">
        <v>107</v>
      </c>
      <c r="D404" s="83">
        <v>7.64</v>
      </c>
      <c r="E404" s="83">
        <v>0.45900000000000002</v>
      </c>
      <c r="F404" s="83">
        <v>7.79</v>
      </c>
      <c r="G404" s="83">
        <v>95.9</v>
      </c>
      <c r="H404" s="83">
        <v>11.17</v>
      </c>
      <c r="I404" s="83">
        <v>62.7</v>
      </c>
      <c r="J404" s="83"/>
      <c r="K404" s="83"/>
      <c r="L404" s="83"/>
      <c r="M404" s="83"/>
      <c r="N404" s="83">
        <v>828</v>
      </c>
      <c r="O404" s="83"/>
      <c r="P404" s="83"/>
      <c r="Q404" s="83"/>
      <c r="R404" s="83">
        <v>73.200000000000045</v>
      </c>
      <c r="S404" s="80"/>
      <c r="T404" s="80"/>
    </row>
    <row r="405" spans="1:20" x14ac:dyDescent="0.25">
      <c r="A405" s="89">
        <v>40163</v>
      </c>
      <c r="B405" s="90"/>
      <c r="C405" s="90" t="s">
        <v>128</v>
      </c>
      <c r="D405" s="90" t="s">
        <v>105</v>
      </c>
      <c r="E405" s="90" t="s">
        <v>105</v>
      </c>
      <c r="F405" s="90" t="s">
        <v>105</v>
      </c>
      <c r="G405" s="90" t="s">
        <v>105</v>
      </c>
      <c r="H405" s="90" t="s">
        <v>105</v>
      </c>
      <c r="I405" s="90" t="s">
        <v>105</v>
      </c>
      <c r="J405" s="90" t="s">
        <v>105</v>
      </c>
      <c r="K405" s="90" t="s">
        <v>105</v>
      </c>
      <c r="L405" s="90" t="s">
        <v>105</v>
      </c>
      <c r="M405" s="90" t="s">
        <v>105</v>
      </c>
      <c r="N405" s="90" t="s">
        <v>105</v>
      </c>
      <c r="O405" s="90" t="s">
        <v>105</v>
      </c>
      <c r="P405" s="90" t="s">
        <v>105</v>
      </c>
      <c r="Q405" s="90" t="s">
        <v>105</v>
      </c>
      <c r="R405" s="90" t="s">
        <v>105</v>
      </c>
      <c r="S405" s="80"/>
      <c r="T405" s="80"/>
    </row>
    <row r="406" spans="1:20" x14ac:dyDescent="0.25">
      <c r="A406" s="82">
        <v>40214</v>
      </c>
      <c r="B406" s="83"/>
      <c r="C406" s="83" t="s">
        <v>75</v>
      </c>
      <c r="D406" s="83">
        <v>8.94</v>
      </c>
      <c r="E406" s="83">
        <v>0.42699999999999999</v>
      </c>
      <c r="F406" s="83">
        <v>7.44</v>
      </c>
      <c r="G406" s="83">
        <v>-99.9</v>
      </c>
      <c r="H406" s="83">
        <v>-26.46</v>
      </c>
      <c r="I406" s="83">
        <v>28.1</v>
      </c>
      <c r="J406" s="83"/>
      <c r="K406" s="83">
        <v>14.3</v>
      </c>
      <c r="L406" s="83">
        <v>281</v>
      </c>
      <c r="M406" s="83">
        <v>22.8</v>
      </c>
      <c r="N406" s="83">
        <v>784</v>
      </c>
      <c r="O406" s="83"/>
      <c r="P406" s="83"/>
      <c r="Q406" s="83">
        <v>3.6840000000000002</v>
      </c>
      <c r="R406" s="98">
        <v>28.38333333333329</v>
      </c>
      <c r="S406" s="80"/>
      <c r="T406" s="80"/>
    </row>
    <row r="407" spans="1:20" x14ac:dyDescent="0.25">
      <c r="A407" s="82">
        <v>40214</v>
      </c>
      <c r="B407" s="83"/>
      <c r="C407" s="83" t="s">
        <v>98</v>
      </c>
      <c r="D407" s="83">
        <v>9.24</v>
      </c>
      <c r="E407" s="83">
        <v>0.441</v>
      </c>
      <c r="F407" s="83">
        <v>7.6</v>
      </c>
      <c r="G407" s="83">
        <v>-37.299999999999997</v>
      </c>
      <c r="H407" s="83">
        <v>-4.2</v>
      </c>
      <c r="I407" s="83">
        <v>34.200000000000003</v>
      </c>
      <c r="J407" s="83"/>
      <c r="K407" s="83">
        <v>51.9</v>
      </c>
      <c r="L407" s="83">
        <v>312</v>
      </c>
      <c r="M407" s="83">
        <v>12.9</v>
      </c>
      <c r="N407" s="83">
        <v>865</v>
      </c>
      <c r="O407" s="83"/>
      <c r="P407" s="83"/>
      <c r="Q407" s="83">
        <v>2.609</v>
      </c>
      <c r="R407" s="98">
        <v>29.016666666666428</v>
      </c>
      <c r="S407" s="80"/>
      <c r="T407" s="80"/>
    </row>
    <row r="408" spans="1:20" x14ac:dyDescent="0.25">
      <c r="A408" s="82">
        <v>40214</v>
      </c>
      <c r="B408" s="83"/>
      <c r="C408" s="83" t="s">
        <v>100</v>
      </c>
      <c r="D408" s="83">
        <v>9.32</v>
      </c>
      <c r="E408" s="83">
        <v>0.39500000000000002</v>
      </c>
      <c r="F408" s="83">
        <v>7.52</v>
      </c>
      <c r="G408" s="83">
        <v>-66.900000000000006</v>
      </c>
      <c r="H408" s="83">
        <v>-7.25</v>
      </c>
      <c r="I408" s="83">
        <v>38.6</v>
      </c>
      <c r="J408" s="83"/>
      <c r="K408" s="83">
        <v>17.899999999999999</v>
      </c>
      <c r="L408" s="83">
        <v>80</v>
      </c>
      <c r="M408" s="83">
        <v>11.2</v>
      </c>
      <c r="N408" s="83">
        <v>722</v>
      </c>
      <c r="O408" s="83"/>
      <c r="P408" s="83"/>
      <c r="Q408" s="83">
        <v>2.5419999999999998</v>
      </c>
      <c r="R408" s="98">
        <v>51.999999999999702</v>
      </c>
      <c r="S408" s="80"/>
      <c r="T408" s="80"/>
    </row>
    <row r="409" spans="1:20" x14ac:dyDescent="0.25">
      <c r="A409" s="82">
        <v>40214</v>
      </c>
      <c r="B409" s="83"/>
      <c r="C409" s="83" t="s">
        <v>102</v>
      </c>
      <c r="D409" s="83">
        <v>9.15</v>
      </c>
      <c r="E409" s="83">
        <v>0.32100000000000001</v>
      </c>
      <c r="F409" s="83">
        <v>7.77</v>
      </c>
      <c r="G409" s="83">
        <v>-49.2</v>
      </c>
      <c r="H409" s="83">
        <v>-5.14</v>
      </c>
      <c r="I409" s="83">
        <v>9.25</v>
      </c>
      <c r="J409" s="83"/>
      <c r="K409" s="83">
        <v>15.9</v>
      </c>
      <c r="L409" s="83">
        <v>42.4</v>
      </c>
      <c r="M409" s="83">
        <v>31</v>
      </c>
      <c r="N409" s="83">
        <v>475</v>
      </c>
      <c r="O409" s="83"/>
      <c r="P409" s="83"/>
      <c r="Q409" s="83">
        <v>3.7930000000000001</v>
      </c>
      <c r="R409" s="98">
        <v>11.983333333333425</v>
      </c>
      <c r="S409" s="80"/>
      <c r="T409" s="80"/>
    </row>
    <row r="410" spans="1:20" x14ac:dyDescent="0.25">
      <c r="A410" s="82">
        <v>40214</v>
      </c>
      <c r="B410" s="83"/>
      <c r="C410" s="83" t="s">
        <v>104</v>
      </c>
      <c r="D410" s="83">
        <v>9.5299999999999994</v>
      </c>
      <c r="E410" s="83">
        <v>0.41499999999999998</v>
      </c>
      <c r="F410" s="83">
        <v>7.59</v>
      </c>
      <c r="G410" s="83">
        <v>-53.1</v>
      </c>
      <c r="H410" s="83">
        <v>-5.84</v>
      </c>
      <c r="I410" s="83">
        <v>44.9</v>
      </c>
      <c r="J410" s="83"/>
      <c r="K410" s="83">
        <v>7.3250000000000002</v>
      </c>
      <c r="L410" s="83">
        <v>519</v>
      </c>
      <c r="M410" s="83">
        <v>13</v>
      </c>
      <c r="N410" s="83">
        <v>1380</v>
      </c>
      <c r="O410" s="83"/>
      <c r="P410" s="83"/>
      <c r="Q410" s="83">
        <v>3.2519999999999998</v>
      </c>
      <c r="R410" s="98">
        <v>46.500000000000156</v>
      </c>
      <c r="S410" s="80"/>
      <c r="T410" s="80"/>
    </row>
    <row r="411" spans="1:20" x14ac:dyDescent="0.25">
      <c r="A411" s="82">
        <v>40214</v>
      </c>
      <c r="B411" s="83"/>
      <c r="C411" s="83" t="s">
        <v>106</v>
      </c>
      <c r="D411" s="83">
        <v>12.57</v>
      </c>
      <c r="E411" s="83">
        <v>0.46600000000000003</v>
      </c>
      <c r="F411" s="83">
        <v>7.49</v>
      </c>
      <c r="G411" s="83">
        <v>50.9</v>
      </c>
      <c r="H411" s="83">
        <v>-5.38</v>
      </c>
      <c r="I411" s="83">
        <v>18</v>
      </c>
      <c r="J411" s="83"/>
      <c r="K411" s="83">
        <v>10.9</v>
      </c>
      <c r="L411" s="83">
        <v>62.1</v>
      </c>
      <c r="M411" s="83">
        <v>25.5</v>
      </c>
      <c r="N411" s="83">
        <v>427</v>
      </c>
      <c r="O411" s="83"/>
      <c r="P411" s="83"/>
      <c r="Q411" s="83">
        <v>3.2240000000000002</v>
      </c>
      <c r="R411" s="98">
        <v>21.58333333333341</v>
      </c>
      <c r="S411" s="80"/>
      <c r="T411" s="80"/>
    </row>
    <row r="412" spans="1:20" x14ac:dyDescent="0.25">
      <c r="A412" s="82">
        <v>40214</v>
      </c>
      <c r="B412" s="83"/>
      <c r="C412" s="83" t="s">
        <v>107</v>
      </c>
      <c r="D412" s="83">
        <v>11.66</v>
      </c>
      <c r="E412" s="83">
        <v>0.60199999999999998</v>
      </c>
      <c r="F412" s="83">
        <v>7.25</v>
      </c>
      <c r="G412" s="83">
        <v>-37.799999999999997</v>
      </c>
      <c r="H412" s="83">
        <v>-3.65</v>
      </c>
      <c r="I412" s="83">
        <v>11.2</v>
      </c>
      <c r="J412" s="83"/>
      <c r="K412" s="83">
        <v>15</v>
      </c>
      <c r="L412" s="83">
        <v>461</v>
      </c>
      <c r="M412" s="83">
        <v>19.5</v>
      </c>
      <c r="N412" s="83">
        <v>885</v>
      </c>
      <c r="O412" s="83"/>
      <c r="P412" s="83"/>
      <c r="Q412" s="83">
        <v>3.1850000000000001</v>
      </c>
      <c r="R412" s="98">
        <v>6.0999999999997581</v>
      </c>
      <c r="S412" s="80"/>
      <c r="T412" s="80"/>
    </row>
    <row r="413" spans="1:20" x14ac:dyDescent="0.25">
      <c r="A413" s="89">
        <v>40214</v>
      </c>
      <c r="B413" s="90"/>
      <c r="C413" s="90" t="s">
        <v>128</v>
      </c>
      <c r="D413" s="90">
        <v>9.11</v>
      </c>
      <c r="E413" s="90">
        <v>0.39700000000000002</v>
      </c>
      <c r="F413" s="90">
        <v>7.61</v>
      </c>
      <c r="G413" s="90">
        <v>-36.9</v>
      </c>
      <c r="H413" s="90">
        <v>-4.18</v>
      </c>
      <c r="I413" s="90">
        <v>6.55</v>
      </c>
      <c r="J413" s="90"/>
      <c r="K413" s="90">
        <v>24.1</v>
      </c>
      <c r="L413" s="90">
        <v>93.7</v>
      </c>
      <c r="M413" s="90">
        <v>69</v>
      </c>
      <c r="N413" s="90">
        <v>599.5</v>
      </c>
      <c r="O413" s="90"/>
      <c r="P413" s="90"/>
      <c r="Q413" s="90">
        <v>5.1660000000000004</v>
      </c>
      <c r="R413" s="101">
        <v>5.3166666666671372</v>
      </c>
      <c r="S413" s="80"/>
      <c r="T413" s="80"/>
    </row>
    <row r="414" spans="1:20" x14ac:dyDescent="0.25">
      <c r="A414" s="82">
        <v>40240</v>
      </c>
      <c r="B414" s="83"/>
      <c r="C414" s="83" t="s">
        <v>75</v>
      </c>
      <c r="D414" s="83">
        <v>11.66</v>
      </c>
      <c r="E414" s="83">
        <v>0.52600000000000002</v>
      </c>
      <c r="F414" s="83">
        <v>8.1</v>
      </c>
      <c r="G414" s="83">
        <v>125.6</v>
      </c>
      <c r="H414" s="83">
        <v>13.46</v>
      </c>
      <c r="I414" s="83">
        <v>20.3</v>
      </c>
      <c r="J414" s="83"/>
      <c r="K414" s="83">
        <v>24.1</v>
      </c>
      <c r="L414" s="83">
        <v>157</v>
      </c>
      <c r="M414" s="83">
        <v>5.66</v>
      </c>
      <c r="N414" s="83">
        <v>536</v>
      </c>
      <c r="O414" s="83">
        <v>20.799999999999997</v>
      </c>
      <c r="P414" s="83"/>
      <c r="Q414" s="83">
        <v>2.597</v>
      </c>
      <c r="R414" s="98">
        <v>10.233333333333121</v>
      </c>
      <c r="S414" s="80"/>
      <c r="T414" s="80"/>
    </row>
    <row r="415" spans="1:20" x14ac:dyDescent="0.25">
      <c r="A415" s="82">
        <v>40240</v>
      </c>
      <c r="B415" s="83"/>
      <c r="C415" s="83" t="s">
        <v>98</v>
      </c>
      <c r="D415" s="83">
        <v>17.059999999999999</v>
      </c>
      <c r="E415" s="83">
        <v>0.66</v>
      </c>
      <c r="F415" s="83">
        <v>6.81</v>
      </c>
      <c r="G415" s="83">
        <v>36.799999999999997</v>
      </c>
      <c r="H415" s="83">
        <v>3.37</v>
      </c>
      <c r="I415" s="83">
        <v>10.5</v>
      </c>
      <c r="J415" s="83"/>
      <c r="K415" s="83">
        <v>-206</v>
      </c>
      <c r="L415" s="83">
        <v>6.8</v>
      </c>
      <c r="M415" s="83">
        <v>6.98</v>
      </c>
      <c r="N415" s="83">
        <v>407</v>
      </c>
      <c r="O415" s="83">
        <v>26.2</v>
      </c>
      <c r="P415" s="83"/>
      <c r="Q415" s="83">
        <v>2.9670000000000001</v>
      </c>
      <c r="R415" s="98">
        <v>8.0833333333331829</v>
      </c>
      <c r="S415" s="80"/>
      <c r="T415" s="80"/>
    </row>
    <row r="416" spans="1:20" x14ac:dyDescent="0.25">
      <c r="A416" s="82">
        <v>40240</v>
      </c>
      <c r="B416" s="83"/>
      <c r="C416" s="83" t="s">
        <v>100</v>
      </c>
      <c r="D416" s="83" t="s">
        <v>105</v>
      </c>
      <c r="E416" s="83" t="s">
        <v>105</v>
      </c>
      <c r="F416" s="83" t="s">
        <v>105</v>
      </c>
      <c r="G416" s="83" t="s">
        <v>105</v>
      </c>
      <c r="H416" s="83" t="s">
        <v>105</v>
      </c>
      <c r="I416" s="83" t="s">
        <v>105</v>
      </c>
      <c r="J416" s="83"/>
      <c r="K416" s="83" t="s">
        <v>105</v>
      </c>
      <c r="L416" s="83" t="s">
        <v>105</v>
      </c>
      <c r="M416" s="83" t="s">
        <v>105</v>
      </c>
      <c r="N416" s="83" t="s">
        <v>105</v>
      </c>
      <c r="O416" s="83" t="s">
        <v>105</v>
      </c>
      <c r="P416" s="83"/>
      <c r="Q416" s="83" t="s">
        <v>105</v>
      </c>
      <c r="R416" s="83" t="s">
        <v>105</v>
      </c>
      <c r="S416" s="80"/>
      <c r="T416" s="80"/>
    </row>
    <row r="417" spans="1:20" x14ac:dyDescent="0.25">
      <c r="A417" s="82">
        <v>40240</v>
      </c>
      <c r="B417" s="83"/>
      <c r="C417" s="83" t="s">
        <v>102</v>
      </c>
      <c r="D417" s="83" t="s">
        <v>105</v>
      </c>
      <c r="E417" s="83" t="s">
        <v>105</v>
      </c>
      <c r="F417" s="83" t="s">
        <v>105</v>
      </c>
      <c r="G417" s="83" t="s">
        <v>105</v>
      </c>
      <c r="H417" s="83" t="s">
        <v>105</v>
      </c>
      <c r="I417" s="83" t="s">
        <v>105</v>
      </c>
      <c r="J417" s="83"/>
      <c r="K417" s="83" t="s">
        <v>105</v>
      </c>
      <c r="L417" s="83" t="s">
        <v>105</v>
      </c>
      <c r="M417" s="83" t="s">
        <v>105</v>
      </c>
      <c r="N417" s="83" t="s">
        <v>105</v>
      </c>
      <c r="O417" s="83" t="s">
        <v>105</v>
      </c>
      <c r="P417" s="83"/>
      <c r="Q417" s="83" t="s">
        <v>105</v>
      </c>
      <c r="R417" s="83" t="s">
        <v>105</v>
      </c>
      <c r="S417" s="80"/>
      <c r="T417" s="80"/>
    </row>
    <row r="418" spans="1:20" x14ac:dyDescent="0.25">
      <c r="A418" s="82">
        <v>40240</v>
      </c>
      <c r="B418" s="83"/>
      <c r="C418" s="83" t="s">
        <v>104</v>
      </c>
      <c r="D418" s="83" t="s">
        <v>105</v>
      </c>
      <c r="E418" s="83" t="s">
        <v>105</v>
      </c>
      <c r="F418" s="83" t="s">
        <v>105</v>
      </c>
      <c r="G418" s="83" t="s">
        <v>105</v>
      </c>
      <c r="H418" s="83" t="s">
        <v>105</v>
      </c>
      <c r="I418" s="83" t="s">
        <v>105</v>
      </c>
      <c r="J418" s="83"/>
      <c r="K418" s="83" t="s">
        <v>105</v>
      </c>
      <c r="L418" s="83" t="s">
        <v>105</v>
      </c>
      <c r="M418" s="83" t="s">
        <v>105</v>
      </c>
      <c r="N418" s="83" t="s">
        <v>105</v>
      </c>
      <c r="O418" s="83" t="s">
        <v>105</v>
      </c>
      <c r="P418" s="83"/>
      <c r="Q418" s="83" t="s">
        <v>105</v>
      </c>
      <c r="R418" s="83" t="s">
        <v>105</v>
      </c>
      <c r="S418" s="80"/>
      <c r="T418" s="80"/>
    </row>
    <row r="419" spans="1:20" x14ac:dyDescent="0.25">
      <c r="A419" s="82">
        <v>40240</v>
      </c>
      <c r="B419" s="83"/>
      <c r="C419" s="83" t="s">
        <v>106</v>
      </c>
      <c r="D419" s="83" t="s">
        <v>105</v>
      </c>
      <c r="E419" s="83" t="s">
        <v>105</v>
      </c>
      <c r="F419" s="83" t="s">
        <v>105</v>
      </c>
      <c r="G419" s="83" t="s">
        <v>105</v>
      </c>
      <c r="H419" s="83" t="s">
        <v>105</v>
      </c>
      <c r="I419" s="83" t="s">
        <v>105</v>
      </c>
      <c r="J419" s="83"/>
      <c r="K419" s="83" t="s">
        <v>105</v>
      </c>
      <c r="L419" s="83" t="s">
        <v>105</v>
      </c>
      <c r="M419" s="83" t="s">
        <v>105</v>
      </c>
      <c r="N419" s="83" t="s">
        <v>105</v>
      </c>
      <c r="O419" s="83" t="s">
        <v>105</v>
      </c>
      <c r="P419" s="83"/>
      <c r="Q419" s="83" t="s">
        <v>105</v>
      </c>
      <c r="R419" s="83" t="s">
        <v>105</v>
      </c>
      <c r="S419" s="80"/>
      <c r="T419" s="80"/>
    </row>
    <row r="420" spans="1:20" x14ac:dyDescent="0.25">
      <c r="A420" s="82">
        <v>40240</v>
      </c>
      <c r="B420" s="83"/>
      <c r="C420" s="83" t="s">
        <v>107</v>
      </c>
      <c r="D420" s="83" t="s">
        <v>105</v>
      </c>
      <c r="E420" s="83" t="s">
        <v>105</v>
      </c>
      <c r="F420" s="83" t="s">
        <v>105</v>
      </c>
      <c r="G420" s="83" t="s">
        <v>105</v>
      </c>
      <c r="H420" s="83" t="s">
        <v>105</v>
      </c>
      <c r="I420" s="83" t="s">
        <v>105</v>
      </c>
      <c r="J420" s="83"/>
      <c r="K420" s="83" t="s">
        <v>105</v>
      </c>
      <c r="L420" s="83" t="s">
        <v>105</v>
      </c>
      <c r="M420" s="83" t="s">
        <v>105</v>
      </c>
      <c r="N420" s="83" t="s">
        <v>105</v>
      </c>
      <c r="O420" s="83" t="s">
        <v>105</v>
      </c>
      <c r="P420" s="83"/>
      <c r="Q420" s="83" t="s">
        <v>105</v>
      </c>
      <c r="R420" s="83" t="s">
        <v>105</v>
      </c>
      <c r="S420" s="80"/>
      <c r="T420" s="80"/>
    </row>
    <row r="421" spans="1:20" x14ac:dyDescent="0.25">
      <c r="A421" s="89">
        <v>40240</v>
      </c>
      <c r="B421" s="90"/>
      <c r="C421" s="90" t="s">
        <v>128</v>
      </c>
      <c r="D421" s="90" t="s">
        <v>105</v>
      </c>
      <c r="E421" s="90" t="s">
        <v>105</v>
      </c>
      <c r="F421" s="90" t="s">
        <v>105</v>
      </c>
      <c r="G421" s="90" t="s">
        <v>105</v>
      </c>
      <c r="H421" s="90" t="s">
        <v>105</v>
      </c>
      <c r="I421" s="90" t="s">
        <v>105</v>
      </c>
      <c r="J421" s="90"/>
      <c r="K421" s="90" t="s">
        <v>105</v>
      </c>
      <c r="L421" s="90" t="s">
        <v>105</v>
      </c>
      <c r="M421" s="90" t="s">
        <v>105</v>
      </c>
      <c r="N421" s="90" t="s">
        <v>105</v>
      </c>
      <c r="O421" s="90" t="s">
        <v>105</v>
      </c>
      <c r="P421" s="90"/>
      <c r="Q421" s="90" t="s">
        <v>105</v>
      </c>
      <c r="R421" s="90" t="s">
        <v>105</v>
      </c>
      <c r="S421" s="80"/>
      <c r="T421" s="80"/>
    </row>
    <row r="422" spans="1:20" x14ac:dyDescent="0.25">
      <c r="A422" s="82">
        <v>40263</v>
      </c>
      <c r="B422" s="83"/>
      <c r="C422" s="83" t="s">
        <v>75</v>
      </c>
      <c r="D422" s="83">
        <v>16.190000000000001</v>
      </c>
      <c r="E422" s="83">
        <v>0.49199999999999999</v>
      </c>
      <c r="F422" s="83">
        <v>7.79</v>
      </c>
      <c r="G422" s="83">
        <v>132.30000000000001</v>
      </c>
      <c r="H422" s="83">
        <v>13.16</v>
      </c>
      <c r="I422" s="83">
        <v>493</v>
      </c>
      <c r="J422" s="83"/>
      <c r="K422" s="83">
        <v>5.07</v>
      </c>
      <c r="L422" s="83">
        <v>88.75</v>
      </c>
      <c r="M422" s="83">
        <v>7.1</v>
      </c>
      <c r="N422" s="83">
        <v>643</v>
      </c>
      <c r="O422" s="83">
        <v>56.3</v>
      </c>
      <c r="P422" s="83"/>
      <c r="Q422" s="86">
        <v>4.3970000000000002</v>
      </c>
      <c r="R422" s="98">
        <v>25.125000000000018</v>
      </c>
      <c r="S422" s="80"/>
      <c r="T422" s="80"/>
    </row>
    <row r="423" spans="1:20" x14ac:dyDescent="0.25">
      <c r="A423" s="82">
        <v>40263</v>
      </c>
      <c r="B423" s="83"/>
      <c r="C423" s="83" t="s">
        <v>98</v>
      </c>
      <c r="D423" s="83">
        <v>15.51</v>
      </c>
      <c r="E423" s="83">
        <v>0.49199999999999999</v>
      </c>
      <c r="F423" s="83">
        <v>7.67</v>
      </c>
      <c r="G423" s="83">
        <v>152.9</v>
      </c>
      <c r="H423" s="83">
        <v>15.52</v>
      </c>
      <c r="I423" s="83">
        <v>42</v>
      </c>
      <c r="J423" s="83"/>
      <c r="K423" s="83">
        <v>1.52</v>
      </c>
      <c r="L423" s="83">
        <v>117</v>
      </c>
      <c r="M423" s="83">
        <v>7.24</v>
      </c>
      <c r="N423" s="83">
        <v>685</v>
      </c>
      <c r="O423" s="83">
        <v>55.95</v>
      </c>
      <c r="P423" s="83"/>
      <c r="Q423" s="86">
        <v>4.16</v>
      </c>
      <c r="R423" s="98">
        <v>40</v>
      </c>
      <c r="S423" s="80"/>
      <c r="T423" s="80"/>
    </row>
    <row r="424" spans="1:20" x14ac:dyDescent="0.25">
      <c r="A424" s="82">
        <v>40263</v>
      </c>
      <c r="B424" s="83"/>
      <c r="C424" s="83" t="s">
        <v>100</v>
      </c>
      <c r="D424" s="83">
        <v>12.62</v>
      </c>
      <c r="E424" s="83">
        <v>0.49</v>
      </c>
      <c r="F424" s="83">
        <v>7.03</v>
      </c>
      <c r="G424" s="83">
        <v>139.69999999999999</v>
      </c>
      <c r="H424" s="83">
        <v>14.62</v>
      </c>
      <c r="I424" s="83">
        <v>18.100000000000001</v>
      </c>
      <c r="J424" s="83"/>
      <c r="K424" s="83">
        <v>2.16</v>
      </c>
      <c r="L424" s="83">
        <v>47.5</v>
      </c>
      <c r="M424" s="83">
        <v>5.07</v>
      </c>
      <c r="N424" s="83">
        <v>480</v>
      </c>
      <c r="O424" s="83">
        <v>39.5</v>
      </c>
      <c r="P424" s="83"/>
      <c r="Q424" s="86">
        <v>3.843</v>
      </c>
      <c r="R424" s="98">
        <v>11.499999999999986</v>
      </c>
      <c r="S424" s="80"/>
      <c r="T424" s="80"/>
    </row>
    <row r="425" spans="1:20" x14ac:dyDescent="0.25">
      <c r="A425" s="82">
        <v>40263</v>
      </c>
      <c r="B425" s="83"/>
      <c r="C425" s="83" t="s">
        <v>102</v>
      </c>
      <c r="D425" s="83">
        <v>15.04</v>
      </c>
      <c r="E425" s="83">
        <v>0.47599999999999998</v>
      </c>
      <c r="F425" s="83">
        <v>7.56</v>
      </c>
      <c r="G425" s="83">
        <v>144.5</v>
      </c>
      <c r="H425" s="83">
        <v>14.35</v>
      </c>
      <c r="I425" s="83">
        <v>17.600000000000001</v>
      </c>
      <c r="J425" s="83"/>
      <c r="K425" s="83">
        <v>20</v>
      </c>
      <c r="L425" s="83">
        <v>2.17</v>
      </c>
      <c r="M425" s="83">
        <v>4.76</v>
      </c>
      <c r="N425" s="83">
        <v>508</v>
      </c>
      <c r="O425" s="83">
        <v>32.799999999999997</v>
      </c>
      <c r="P425" s="83"/>
      <c r="Q425" s="86">
        <v>3.6269999999999998</v>
      </c>
      <c r="R425" s="98">
        <v>16.333333333333353</v>
      </c>
      <c r="S425" s="80"/>
      <c r="T425" s="80"/>
    </row>
    <row r="426" spans="1:20" x14ac:dyDescent="0.25">
      <c r="A426" s="82">
        <v>40263</v>
      </c>
      <c r="B426" s="83"/>
      <c r="C426" s="83" t="s">
        <v>104</v>
      </c>
      <c r="D426" s="83" t="s">
        <v>105</v>
      </c>
      <c r="E426" s="83" t="s">
        <v>105</v>
      </c>
      <c r="F426" s="83" t="s">
        <v>105</v>
      </c>
      <c r="G426" s="83" t="s">
        <v>105</v>
      </c>
      <c r="H426" s="83" t="s">
        <v>105</v>
      </c>
      <c r="I426" s="83" t="s">
        <v>105</v>
      </c>
      <c r="J426" s="83"/>
      <c r="K426" s="83" t="s">
        <v>105</v>
      </c>
      <c r="L426" s="83" t="s">
        <v>105</v>
      </c>
      <c r="M426" s="83" t="s">
        <v>105</v>
      </c>
      <c r="N426" s="83" t="s">
        <v>105</v>
      </c>
      <c r="O426" s="83" t="s">
        <v>105</v>
      </c>
      <c r="P426" s="83"/>
      <c r="Q426" s="83" t="s">
        <v>105</v>
      </c>
      <c r="R426" s="83" t="s">
        <v>105</v>
      </c>
      <c r="S426" s="80"/>
      <c r="T426" s="80"/>
    </row>
    <row r="427" spans="1:20" x14ac:dyDescent="0.25">
      <c r="A427" s="82">
        <v>40263</v>
      </c>
      <c r="B427" s="83"/>
      <c r="C427" s="83" t="s">
        <v>106</v>
      </c>
      <c r="D427" s="83" t="s">
        <v>105</v>
      </c>
      <c r="E427" s="83" t="s">
        <v>105</v>
      </c>
      <c r="F427" s="83" t="s">
        <v>105</v>
      </c>
      <c r="G427" s="83" t="s">
        <v>105</v>
      </c>
      <c r="H427" s="83" t="s">
        <v>105</v>
      </c>
      <c r="I427" s="83" t="s">
        <v>105</v>
      </c>
      <c r="J427" s="83"/>
      <c r="K427" s="83" t="s">
        <v>105</v>
      </c>
      <c r="L427" s="83" t="s">
        <v>105</v>
      </c>
      <c r="M427" s="83" t="s">
        <v>105</v>
      </c>
      <c r="N427" s="83" t="s">
        <v>105</v>
      </c>
      <c r="O427" s="83" t="s">
        <v>105</v>
      </c>
      <c r="P427" s="83"/>
      <c r="Q427" s="83" t="s">
        <v>105</v>
      </c>
      <c r="R427" s="83" t="s">
        <v>105</v>
      </c>
      <c r="S427" s="80"/>
      <c r="T427" s="80"/>
    </row>
    <row r="428" spans="1:20" x14ac:dyDescent="0.25">
      <c r="A428" s="82">
        <v>40263</v>
      </c>
      <c r="B428" s="83"/>
      <c r="C428" s="83" t="s">
        <v>107</v>
      </c>
      <c r="D428" s="83">
        <v>12.49</v>
      </c>
      <c r="E428" s="83">
        <v>0.56399999999999995</v>
      </c>
      <c r="F428" s="83">
        <v>6.88</v>
      </c>
      <c r="G428" s="83">
        <v>127.4</v>
      </c>
      <c r="H428" s="83">
        <v>13.62</v>
      </c>
      <c r="I428" s="83">
        <v>15.8</v>
      </c>
      <c r="J428" s="83"/>
      <c r="K428" s="83">
        <v>69.513333333333335</v>
      </c>
      <c r="L428" s="83">
        <v>7.7966666666666669</v>
      </c>
      <c r="M428" s="83">
        <v>9.8000000000000007</v>
      </c>
      <c r="N428" s="83">
        <v>397</v>
      </c>
      <c r="O428" s="83">
        <v>35.6</v>
      </c>
      <c r="P428" s="83"/>
      <c r="Q428" s="86">
        <v>3.07</v>
      </c>
      <c r="R428" s="98">
        <v>9.1666666666666679</v>
      </c>
      <c r="S428" s="80"/>
      <c r="T428" s="80"/>
    </row>
    <row r="429" spans="1:20" x14ac:dyDescent="0.25">
      <c r="A429" s="89">
        <v>40263</v>
      </c>
      <c r="B429" s="90"/>
      <c r="C429" s="90" t="s">
        <v>128</v>
      </c>
      <c r="D429" s="90">
        <v>13.73</v>
      </c>
      <c r="E429" s="90">
        <v>0.42899999999999999</v>
      </c>
      <c r="F429" s="90">
        <v>7.75</v>
      </c>
      <c r="G429" s="90">
        <v>112.7</v>
      </c>
      <c r="H429" s="90">
        <v>11.55</v>
      </c>
      <c r="I429" s="90">
        <v>7.6</v>
      </c>
      <c r="J429" s="90"/>
      <c r="K429" s="90">
        <v>12.355</v>
      </c>
      <c r="L429" s="90">
        <v>2.5099999999999998</v>
      </c>
      <c r="M429" s="90">
        <v>-27.45</v>
      </c>
      <c r="N429" s="90">
        <v>583.5</v>
      </c>
      <c r="O429" s="90">
        <v>50.3</v>
      </c>
      <c r="P429" s="90"/>
      <c r="Q429" s="100">
        <v>4.891</v>
      </c>
      <c r="R429" s="101">
        <v>14.166666666666668</v>
      </c>
      <c r="S429" s="80"/>
      <c r="T429" s="80"/>
    </row>
    <row r="430" spans="1:20" x14ac:dyDescent="0.25">
      <c r="A430" s="82">
        <v>40289</v>
      </c>
      <c r="B430" s="83"/>
      <c r="C430" s="83" t="s">
        <v>75</v>
      </c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6">
        <v>4.7729999999999997</v>
      </c>
      <c r="R430" s="83"/>
      <c r="S430" s="80"/>
      <c r="T430" s="80"/>
    </row>
    <row r="431" spans="1:20" x14ac:dyDescent="0.25">
      <c r="A431" s="82">
        <v>40289</v>
      </c>
      <c r="B431" s="83"/>
      <c r="C431" s="83" t="s">
        <v>98</v>
      </c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6">
        <v>4.6509999999999998</v>
      </c>
      <c r="R431" s="83"/>
      <c r="S431" s="80"/>
      <c r="T431" s="80"/>
    </row>
    <row r="432" spans="1:20" x14ac:dyDescent="0.25">
      <c r="A432" s="82">
        <v>40289</v>
      </c>
      <c r="B432" s="83"/>
      <c r="C432" s="83" t="s">
        <v>100</v>
      </c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6">
        <v>5.0339999999999998</v>
      </c>
      <c r="R432" s="83"/>
      <c r="S432" s="80"/>
      <c r="T432" s="80"/>
    </row>
    <row r="433" spans="1:20" x14ac:dyDescent="0.25">
      <c r="A433" s="82">
        <v>40289</v>
      </c>
      <c r="B433" s="83"/>
      <c r="C433" s="83" t="s">
        <v>102</v>
      </c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6">
        <v>3.5590000000000002</v>
      </c>
      <c r="R433" s="83"/>
      <c r="S433" s="80"/>
      <c r="T433" s="80"/>
    </row>
    <row r="434" spans="1:20" x14ac:dyDescent="0.25">
      <c r="A434" s="82">
        <v>40289</v>
      </c>
      <c r="B434" s="83"/>
      <c r="C434" s="83" t="s">
        <v>104</v>
      </c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6">
        <v>3.1</v>
      </c>
      <c r="R434" s="83"/>
      <c r="S434" s="80"/>
      <c r="T434" s="80"/>
    </row>
    <row r="435" spans="1:20" x14ac:dyDescent="0.25">
      <c r="A435" s="82">
        <v>40289</v>
      </c>
      <c r="B435" s="83"/>
      <c r="C435" s="83" t="s">
        <v>106</v>
      </c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6">
        <v>2.8420000000000001</v>
      </c>
      <c r="R435" s="83"/>
      <c r="S435" s="80"/>
      <c r="T435" s="80"/>
    </row>
    <row r="436" spans="1:20" x14ac:dyDescent="0.25">
      <c r="A436" s="82">
        <v>40289</v>
      </c>
      <c r="B436" s="83"/>
      <c r="C436" s="83" t="s">
        <v>107</v>
      </c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6">
        <v>3.3940000000000001</v>
      </c>
      <c r="R436" s="83"/>
      <c r="S436" s="80"/>
      <c r="T436" s="80"/>
    </row>
    <row r="437" spans="1:20" x14ac:dyDescent="0.25">
      <c r="A437" s="89">
        <v>40289</v>
      </c>
      <c r="B437" s="90"/>
      <c r="C437" s="90" t="s">
        <v>128</v>
      </c>
      <c r="D437" s="90"/>
      <c r="E437" s="90"/>
      <c r="F437" s="90"/>
      <c r="G437" s="90"/>
      <c r="H437" s="90"/>
      <c r="I437" s="90"/>
      <c r="J437" s="90"/>
      <c r="K437" s="90"/>
      <c r="L437" s="90"/>
      <c r="M437" s="90"/>
      <c r="N437" s="90"/>
      <c r="O437" s="90"/>
      <c r="P437" s="90"/>
      <c r="Q437" s="100">
        <v>3.2919999999999998</v>
      </c>
      <c r="R437" s="90"/>
      <c r="S437" s="80"/>
      <c r="T437" s="8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867D6-EABC-40D6-BF5A-B9BC31CC1DB9}">
  <dimension ref="A1:AB424"/>
  <sheetViews>
    <sheetView workbookViewId="0">
      <pane ySplit="1" topLeftCell="A11" activePane="bottomLeft" state="frozen"/>
      <selection pane="bottomLeft" activeCell="A2" sqref="A2"/>
    </sheetView>
  </sheetViews>
  <sheetFormatPr defaultRowHeight="15" x14ac:dyDescent="0.25"/>
  <cols>
    <col min="1" max="1" width="12.5703125" customWidth="1"/>
    <col min="12" max="12" width="26.7109375" customWidth="1"/>
    <col min="13" max="13" width="17.28515625" customWidth="1"/>
    <col min="21" max="21" width="7.85546875" customWidth="1"/>
    <col min="22" max="22" width="7.7109375" customWidth="1"/>
  </cols>
  <sheetData>
    <row r="1" spans="1:21" ht="45" x14ac:dyDescent="0.25">
      <c r="A1" s="7" t="s">
        <v>1</v>
      </c>
      <c r="B1" s="5" t="s">
        <v>183</v>
      </c>
      <c r="C1" s="7" t="s">
        <v>184</v>
      </c>
      <c r="D1" s="149" t="s">
        <v>2</v>
      </c>
      <c r="E1" s="150" t="s">
        <v>63</v>
      </c>
      <c r="F1" s="151" t="s">
        <v>64</v>
      </c>
      <c r="G1" s="151" t="s">
        <v>65</v>
      </c>
      <c r="H1" s="152" t="s">
        <v>185</v>
      </c>
      <c r="I1" s="151" t="s">
        <v>186</v>
      </c>
      <c r="J1" s="151" t="s">
        <v>187</v>
      </c>
      <c r="K1" s="152" t="s">
        <v>188</v>
      </c>
      <c r="L1" s="152" t="s">
        <v>189</v>
      </c>
      <c r="M1" s="153" t="s">
        <v>67</v>
      </c>
      <c r="N1" s="154" t="s">
        <v>68</v>
      </c>
      <c r="O1" s="155" t="s">
        <v>69</v>
      </c>
      <c r="P1" s="154" t="s">
        <v>91</v>
      </c>
      <c r="Q1" s="155" t="s">
        <v>92</v>
      </c>
      <c r="R1" s="154" t="s">
        <v>93</v>
      </c>
      <c r="S1" s="154" t="s">
        <v>94</v>
      </c>
      <c r="T1" s="154" t="s">
        <v>95</v>
      </c>
      <c r="U1" s="156" t="s">
        <v>190</v>
      </c>
    </row>
    <row r="2" spans="1:21" x14ac:dyDescent="0.25">
      <c r="A2" s="30">
        <v>43244</v>
      </c>
      <c r="B2" s="5" t="s">
        <v>191</v>
      </c>
      <c r="C2" s="7" t="s">
        <v>192</v>
      </c>
      <c r="D2" s="149">
        <v>0.43402777777777773</v>
      </c>
      <c r="E2" s="150"/>
      <c r="F2" s="151"/>
      <c r="G2" s="151"/>
      <c r="H2" s="152"/>
      <c r="I2" s="151"/>
      <c r="J2" s="151">
        <v>43.4</v>
      </c>
      <c r="K2" s="152">
        <v>316.19</v>
      </c>
      <c r="L2" s="152"/>
      <c r="M2" s="153"/>
      <c r="N2" s="154"/>
      <c r="O2" s="155"/>
      <c r="P2" s="154"/>
      <c r="Q2" s="155"/>
      <c r="R2" s="154"/>
      <c r="S2" s="154"/>
      <c r="T2" s="154"/>
    </row>
    <row r="3" spans="1:21" x14ac:dyDescent="0.25">
      <c r="A3" s="30">
        <v>43244</v>
      </c>
      <c r="B3" s="5"/>
      <c r="C3" s="7" t="s">
        <v>193</v>
      </c>
      <c r="D3" s="149">
        <v>0.4375</v>
      </c>
      <c r="E3" s="150"/>
      <c r="F3" s="151"/>
      <c r="G3" s="151"/>
      <c r="H3" s="152"/>
      <c r="I3" s="151"/>
      <c r="J3" s="151">
        <v>10.199999999999999</v>
      </c>
      <c r="K3" s="152">
        <v>157.83000000000001</v>
      </c>
      <c r="L3" s="152"/>
      <c r="M3" s="153"/>
      <c r="N3" s="154"/>
      <c r="O3" s="155"/>
      <c r="P3" s="154"/>
      <c r="Q3" s="155"/>
      <c r="R3" s="154"/>
      <c r="S3" s="154"/>
      <c r="T3" s="154"/>
    </row>
    <row r="4" spans="1:21" x14ac:dyDescent="0.25">
      <c r="A4" s="30">
        <v>43244</v>
      </c>
      <c r="B4" s="5"/>
      <c r="C4" s="7" t="s">
        <v>194</v>
      </c>
      <c r="D4" s="149">
        <v>0.44166666666666665</v>
      </c>
      <c r="E4" s="150"/>
      <c r="F4" s="151"/>
      <c r="G4" s="151"/>
      <c r="H4" s="152"/>
      <c r="I4" s="151"/>
      <c r="J4" s="151">
        <v>1.7</v>
      </c>
      <c r="K4" s="152">
        <v>82.72</v>
      </c>
      <c r="L4" s="152"/>
      <c r="M4" s="153"/>
      <c r="N4" s="154"/>
      <c r="O4" s="155"/>
      <c r="P4" s="154"/>
      <c r="Q4" s="155"/>
      <c r="R4" s="154"/>
      <c r="S4" s="154"/>
      <c r="T4" s="154"/>
    </row>
    <row r="5" spans="1:21" x14ac:dyDescent="0.25">
      <c r="A5" s="30">
        <v>43244</v>
      </c>
      <c r="B5" s="5"/>
      <c r="C5" s="7" t="s">
        <v>195</v>
      </c>
      <c r="D5" s="149">
        <v>0.44513888888888892</v>
      </c>
      <c r="E5" s="150"/>
      <c r="F5" s="151"/>
      <c r="G5" s="151"/>
      <c r="H5" s="152"/>
      <c r="I5" s="151"/>
      <c r="J5" s="151">
        <v>1.82</v>
      </c>
      <c r="K5" s="152">
        <v>66.09</v>
      </c>
      <c r="L5" s="152"/>
      <c r="M5" s="153"/>
      <c r="N5" s="154"/>
      <c r="O5" s="155"/>
      <c r="P5" s="154"/>
      <c r="Q5" s="155"/>
      <c r="R5" s="154"/>
      <c r="S5" s="154"/>
      <c r="T5" s="154"/>
    </row>
    <row r="6" spans="1:21" x14ac:dyDescent="0.25">
      <c r="A6" s="30">
        <v>43244</v>
      </c>
      <c r="B6" s="5"/>
      <c r="C6" s="7" t="s">
        <v>196</v>
      </c>
      <c r="D6" s="149">
        <v>0.44861111111111113</v>
      </c>
      <c r="E6" s="150"/>
      <c r="F6" s="151"/>
      <c r="G6" s="151"/>
      <c r="H6" s="152"/>
      <c r="I6" s="151"/>
      <c r="J6" s="151">
        <v>4.8</v>
      </c>
      <c r="K6" s="152">
        <v>62.14</v>
      </c>
      <c r="L6" s="152"/>
      <c r="M6" s="153"/>
      <c r="N6" s="154"/>
      <c r="O6" s="155"/>
      <c r="P6" s="154"/>
      <c r="Q6" s="155"/>
      <c r="R6" s="154"/>
      <c r="S6" s="154"/>
      <c r="T6" s="154"/>
    </row>
    <row r="7" spans="1:21" x14ac:dyDescent="0.25">
      <c r="A7" s="157">
        <v>43216</v>
      </c>
      <c r="B7" s="22"/>
      <c r="C7" s="24" t="s">
        <v>75</v>
      </c>
      <c r="D7" s="158"/>
      <c r="E7" s="159"/>
      <c r="F7" s="160"/>
      <c r="G7" s="160"/>
      <c r="H7" s="161"/>
      <c r="I7" s="160"/>
      <c r="J7" s="160"/>
      <c r="K7" s="161"/>
      <c r="L7" s="161"/>
      <c r="M7" s="162"/>
      <c r="N7" s="163"/>
      <c r="O7" s="164"/>
      <c r="P7" s="163"/>
      <c r="Q7" s="164"/>
      <c r="R7" s="163">
        <v>74.5</v>
      </c>
      <c r="S7" s="163"/>
      <c r="T7" s="163"/>
    </row>
    <row r="8" spans="1:21" x14ac:dyDescent="0.25">
      <c r="A8" s="157">
        <v>43216</v>
      </c>
      <c r="B8" s="22"/>
      <c r="C8" s="24" t="s">
        <v>192</v>
      </c>
      <c r="D8" s="158"/>
      <c r="E8" s="159"/>
      <c r="F8" s="160"/>
      <c r="G8" s="160"/>
      <c r="H8" s="161"/>
      <c r="I8" s="160"/>
      <c r="J8" s="160"/>
      <c r="K8" s="161"/>
      <c r="L8" s="161"/>
      <c r="M8" s="162"/>
      <c r="N8" s="163"/>
      <c r="O8" s="164"/>
      <c r="P8" s="163"/>
      <c r="Q8" s="164"/>
      <c r="R8" s="163">
        <v>114</v>
      </c>
      <c r="S8" s="163"/>
      <c r="T8" s="163"/>
    </row>
    <row r="9" spans="1:21" x14ac:dyDescent="0.25">
      <c r="A9" s="157">
        <v>43216</v>
      </c>
      <c r="B9" s="22"/>
      <c r="C9" s="24" t="s">
        <v>193</v>
      </c>
      <c r="D9" s="158"/>
      <c r="E9" s="159"/>
      <c r="F9" s="160"/>
      <c r="G9" s="160"/>
      <c r="H9" s="161"/>
      <c r="I9" s="160"/>
      <c r="J9" s="160"/>
      <c r="K9" s="161"/>
      <c r="L9" s="161"/>
      <c r="M9" s="162"/>
      <c r="N9" s="163"/>
      <c r="O9" s="164"/>
      <c r="P9" s="163"/>
      <c r="Q9" s="164"/>
      <c r="R9" s="163">
        <v>52</v>
      </c>
      <c r="S9" s="163"/>
      <c r="T9" s="163"/>
    </row>
    <row r="10" spans="1:21" x14ac:dyDescent="0.25">
      <c r="A10" s="157">
        <v>43216</v>
      </c>
      <c r="B10" s="22"/>
      <c r="C10" s="24" t="s">
        <v>196</v>
      </c>
      <c r="D10" s="158"/>
      <c r="E10" s="159"/>
      <c r="F10" s="160"/>
      <c r="G10" s="160"/>
      <c r="H10" s="161"/>
      <c r="I10" s="160"/>
      <c r="J10" s="160"/>
      <c r="K10" s="161"/>
      <c r="L10" s="161"/>
      <c r="M10" s="162"/>
      <c r="N10" s="163"/>
      <c r="O10" s="164"/>
      <c r="P10" s="163"/>
      <c r="Q10" s="164"/>
      <c r="R10" s="165">
        <v>-4.0999999999999996</v>
      </c>
      <c r="S10" s="163"/>
      <c r="T10" s="163"/>
    </row>
    <row r="11" spans="1:21" x14ac:dyDescent="0.25">
      <c r="A11" s="30">
        <v>43195</v>
      </c>
      <c r="B11" s="5"/>
      <c r="C11" s="7" t="s">
        <v>197</v>
      </c>
      <c r="D11" s="149"/>
      <c r="E11" s="150"/>
      <c r="F11" s="151"/>
      <c r="G11" s="151"/>
      <c r="H11" s="152"/>
      <c r="I11" s="151"/>
      <c r="J11" s="151"/>
      <c r="K11" s="152"/>
      <c r="L11" s="152"/>
      <c r="M11" s="153"/>
      <c r="N11" s="154">
        <v>12.7</v>
      </c>
      <c r="O11" s="155">
        <v>1.1000000000000001</v>
      </c>
      <c r="P11" s="154">
        <v>7.46</v>
      </c>
      <c r="Q11" s="155"/>
      <c r="R11" s="154">
        <v>43.7</v>
      </c>
      <c r="S11" s="154"/>
      <c r="T11" s="154"/>
    </row>
    <row r="12" spans="1:21" x14ac:dyDescent="0.25">
      <c r="A12" s="30">
        <v>43195</v>
      </c>
      <c r="B12" s="5"/>
      <c r="C12" s="7" t="s">
        <v>194</v>
      </c>
      <c r="D12" s="149"/>
      <c r="E12" s="150"/>
      <c r="F12" s="151"/>
      <c r="G12" s="151"/>
      <c r="H12" s="152"/>
      <c r="I12" s="151"/>
      <c r="J12" s="151"/>
      <c r="K12" s="152"/>
      <c r="L12" s="152"/>
      <c r="M12" s="153"/>
      <c r="N12" s="166">
        <v>0</v>
      </c>
      <c r="O12" s="167">
        <v>0</v>
      </c>
      <c r="P12" s="154">
        <v>11.2</v>
      </c>
      <c r="Q12" s="155"/>
      <c r="R12" s="154">
        <v>11.4</v>
      </c>
      <c r="S12" s="154"/>
      <c r="T12" s="154"/>
    </row>
    <row r="13" spans="1:21" x14ac:dyDescent="0.25">
      <c r="A13" s="157">
        <v>43186</v>
      </c>
      <c r="B13" s="22"/>
      <c r="C13" s="24" t="s">
        <v>192</v>
      </c>
      <c r="D13" s="158"/>
      <c r="E13" s="159"/>
      <c r="F13" s="160"/>
      <c r="G13" s="160"/>
      <c r="H13" s="161"/>
      <c r="I13" s="160"/>
      <c r="J13" s="160">
        <v>15</v>
      </c>
      <c r="K13" s="161">
        <v>185.38</v>
      </c>
      <c r="L13" s="161"/>
      <c r="M13" s="162"/>
      <c r="N13" s="163">
        <v>4.09</v>
      </c>
      <c r="O13" s="164">
        <v>3.7</v>
      </c>
      <c r="P13" s="163">
        <v>3.72</v>
      </c>
      <c r="Q13" s="164">
        <v>403</v>
      </c>
      <c r="R13" s="163">
        <v>32.6</v>
      </c>
      <c r="S13" s="163"/>
      <c r="T13" s="163"/>
    </row>
    <row r="14" spans="1:21" x14ac:dyDescent="0.25">
      <c r="A14" s="157">
        <v>43186</v>
      </c>
      <c r="B14" s="22"/>
      <c r="C14" s="24" t="s">
        <v>197</v>
      </c>
      <c r="D14" s="158"/>
      <c r="E14" s="159"/>
      <c r="F14" s="160"/>
      <c r="G14" s="160"/>
      <c r="H14" s="161"/>
      <c r="I14" s="160"/>
      <c r="J14" s="160"/>
      <c r="K14" s="161"/>
      <c r="L14" s="161"/>
      <c r="M14" s="162"/>
      <c r="N14" s="163">
        <v>25.8</v>
      </c>
      <c r="O14" s="164">
        <v>4</v>
      </c>
      <c r="P14" s="163">
        <v>3.38</v>
      </c>
      <c r="Q14" s="164">
        <v>403</v>
      </c>
      <c r="R14" s="163">
        <v>19.600000000000001</v>
      </c>
      <c r="S14" s="163"/>
      <c r="T14" s="163"/>
    </row>
    <row r="15" spans="1:21" x14ac:dyDescent="0.25">
      <c r="A15" s="157">
        <v>43186</v>
      </c>
      <c r="B15" s="22"/>
      <c r="C15" s="24" t="s">
        <v>198</v>
      </c>
      <c r="D15" s="158"/>
      <c r="E15" s="159"/>
      <c r="F15" s="160"/>
      <c r="G15" s="160"/>
      <c r="H15" s="161"/>
      <c r="I15" s="160"/>
      <c r="J15" s="160">
        <v>3.27</v>
      </c>
      <c r="K15" s="161">
        <v>46.36</v>
      </c>
      <c r="L15" s="161"/>
      <c r="M15" s="162"/>
      <c r="N15" s="165">
        <v>0</v>
      </c>
      <c r="O15" s="164">
        <v>49.1</v>
      </c>
      <c r="P15" s="163">
        <v>11</v>
      </c>
      <c r="Q15" s="164">
        <v>404</v>
      </c>
      <c r="R15" s="163">
        <v>39.200000000000003</v>
      </c>
      <c r="S15" s="163"/>
      <c r="T15" s="163"/>
    </row>
    <row r="16" spans="1:21" x14ac:dyDescent="0.25">
      <c r="A16" s="157">
        <v>43186</v>
      </c>
      <c r="B16" s="22"/>
      <c r="C16" s="24" t="s">
        <v>194</v>
      </c>
      <c r="D16" s="158"/>
      <c r="E16" s="159"/>
      <c r="F16" s="160"/>
      <c r="G16" s="160"/>
      <c r="H16" s="161"/>
      <c r="I16" s="160"/>
      <c r="J16" s="160">
        <v>1.4</v>
      </c>
      <c r="K16" s="161">
        <v>62.71</v>
      </c>
      <c r="L16" s="161"/>
      <c r="M16" s="162"/>
      <c r="N16" s="165">
        <v>0</v>
      </c>
      <c r="O16" s="168">
        <v>0</v>
      </c>
      <c r="P16" s="163">
        <v>4.84</v>
      </c>
      <c r="Q16" s="164">
        <v>343</v>
      </c>
      <c r="R16" s="163">
        <v>9.2899999999999991</v>
      </c>
      <c r="S16" s="163"/>
      <c r="T16" s="163"/>
    </row>
    <row r="17" spans="1:20" x14ac:dyDescent="0.25">
      <c r="A17" s="157">
        <v>43186</v>
      </c>
      <c r="B17" s="22"/>
      <c r="C17" s="24" t="s">
        <v>195</v>
      </c>
      <c r="D17" s="158"/>
      <c r="E17" s="159"/>
      <c r="F17" s="160"/>
      <c r="G17" s="160"/>
      <c r="H17" s="161"/>
      <c r="I17" s="160"/>
      <c r="J17" s="160">
        <v>1.57</v>
      </c>
      <c r="K17" s="161">
        <v>51.56</v>
      </c>
      <c r="L17" s="161"/>
      <c r="M17" s="162"/>
      <c r="N17" s="165">
        <v>0</v>
      </c>
      <c r="O17" s="168">
        <v>0</v>
      </c>
      <c r="P17" s="163">
        <v>5.27</v>
      </c>
      <c r="Q17" s="164">
        <v>320</v>
      </c>
      <c r="R17" s="163">
        <v>4.49</v>
      </c>
      <c r="S17" s="163"/>
      <c r="T17" s="163"/>
    </row>
    <row r="18" spans="1:20" x14ac:dyDescent="0.25">
      <c r="A18" s="157">
        <v>43186</v>
      </c>
      <c r="B18" s="22"/>
      <c r="C18" s="24" t="s">
        <v>199</v>
      </c>
      <c r="D18" s="158"/>
      <c r="E18" s="159"/>
      <c r="F18" s="160"/>
      <c r="G18" s="160"/>
      <c r="H18" s="161"/>
      <c r="I18" s="160"/>
      <c r="J18" s="160">
        <v>9.0500000000000007</v>
      </c>
      <c r="K18" s="161">
        <v>52.85</v>
      </c>
      <c r="L18" s="161"/>
      <c r="M18" s="162"/>
      <c r="N18" s="165">
        <v>0</v>
      </c>
      <c r="O18" s="168">
        <v>0</v>
      </c>
      <c r="P18" s="163">
        <v>7.04</v>
      </c>
      <c r="Q18" s="164">
        <v>296</v>
      </c>
      <c r="R18" s="163">
        <v>12.1</v>
      </c>
      <c r="S18" s="163"/>
      <c r="T18" s="163"/>
    </row>
    <row r="19" spans="1:20" x14ac:dyDescent="0.25">
      <c r="A19" s="30">
        <v>43179</v>
      </c>
      <c r="B19" s="5"/>
      <c r="C19" s="7" t="s">
        <v>192</v>
      </c>
      <c r="D19" s="149"/>
      <c r="E19" s="150"/>
      <c r="F19" s="151"/>
      <c r="G19" s="151"/>
      <c r="H19" s="152"/>
      <c r="I19" s="151"/>
      <c r="J19" s="151"/>
      <c r="K19" s="152"/>
      <c r="L19" s="152"/>
      <c r="M19" s="153"/>
      <c r="N19" s="154">
        <v>3.85</v>
      </c>
      <c r="O19" s="155">
        <v>8.4</v>
      </c>
      <c r="P19" s="154">
        <v>5.88</v>
      </c>
      <c r="Q19" s="155">
        <v>593</v>
      </c>
      <c r="R19" s="154">
        <v>58.8</v>
      </c>
      <c r="S19" s="154"/>
      <c r="T19" s="154"/>
    </row>
    <row r="20" spans="1:20" x14ac:dyDescent="0.25">
      <c r="A20" s="30">
        <v>43179</v>
      </c>
      <c r="B20" s="5"/>
      <c r="C20" s="7" t="s">
        <v>197</v>
      </c>
      <c r="D20" s="149"/>
      <c r="E20" s="150"/>
      <c r="F20" s="151"/>
      <c r="G20" s="151"/>
      <c r="H20" s="152"/>
      <c r="I20" s="151"/>
      <c r="J20" s="151"/>
      <c r="K20" s="152"/>
      <c r="L20" s="152"/>
      <c r="M20" s="153"/>
      <c r="N20" s="154">
        <v>0.50900000000000001</v>
      </c>
      <c r="O20" s="167">
        <v>0</v>
      </c>
      <c r="P20" s="154">
        <v>4.8600000000000003</v>
      </c>
      <c r="Q20" s="155">
        <v>553</v>
      </c>
      <c r="R20" s="154">
        <v>44.4</v>
      </c>
      <c r="S20" s="154"/>
      <c r="T20" s="154"/>
    </row>
    <row r="21" spans="1:20" x14ac:dyDescent="0.25">
      <c r="A21" s="30">
        <v>43179</v>
      </c>
      <c r="B21" s="5"/>
      <c r="C21" s="7" t="s">
        <v>200</v>
      </c>
      <c r="D21" s="149"/>
      <c r="E21" s="150"/>
      <c r="F21" s="151"/>
      <c r="G21" s="151"/>
      <c r="H21" s="152"/>
      <c r="I21" s="151"/>
      <c r="J21" s="151"/>
      <c r="K21" s="152"/>
      <c r="L21" s="152"/>
      <c r="M21" s="153"/>
      <c r="N21" s="154"/>
      <c r="O21" s="155"/>
      <c r="P21" s="154"/>
      <c r="Q21" s="155">
        <v>630</v>
      </c>
      <c r="R21" s="154">
        <v>83.5</v>
      </c>
      <c r="S21" s="154"/>
      <c r="T21" s="154"/>
    </row>
    <row r="22" spans="1:20" x14ac:dyDescent="0.25">
      <c r="A22" s="30">
        <v>43179</v>
      </c>
      <c r="B22" s="5"/>
      <c r="C22" s="7" t="s">
        <v>193</v>
      </c>
      <c r="D22" s="149"/>
      <c r="E22" s="150"/>
      <c r="F22" s="151"/>
      <c r="G22" s="151"/>
      <c r="H22" s="152"/>
      <c r="I22" s="151"/>
      <c r="J22" s="151"/>
      <c r="K22" s="152"/>
      <c r="L22" s="152"/>
      <c r="M22" s="153"/>
      <c r="N22" s="166">
        <v>0</v>
      </c>
      <c r="O22" s="155">
        <v>32</v>
      </c>
      <c r="P22" s="154">
        <v>9.32</v>
      </c>
      <c r="Q22" s="155">
        <v>506</v>
      </c>
      <c r="R22" s="154">
        <v>60.7</v>
      </c>
      <c r="S22" s="154"/>
      <c r="T22" s="154"/>
    </row>
    <row r="23" spans="1:20" x14ac:dyDescent="0.25">
      <c r="A23" s="30">
        <v>43179</v>
      </c>
      <c r="B23" s="5"/>
      <c r="C23" s="7" t="s">
        <v>201</v>
      </c>
      <c r="D23" s="149"/>
      <c r="E23" s="150"/>
      <c r="F23" s="151"/>
      <c r="G23" s="151"/>
      <c r="H23" s="152"/>
      <c r="I23" s="151"/>
      <c r="J23" s="151"/>
      <c r="K23" s="152"/>
      <c r="L23" s="152"/>
      <c r="M23" s="153"/>
      <c r="N23" s="154"/>
      <c r="O23" s="155"/>
      <c r="P23" s="154">
        <v>4.2300000000000004</v>
      </c>
      <c r="Q23" s="155">
        <v>378</v>
      </c>
      <c r="R23" s="154">
        <v>19.2</v>
      </c>
      <c r="S23" s="154"/>
      <c r="T23" s="154"/>
    </row>
    <row r="24" spans="1:20" x14ac:dyDescent="0.25">
      <c r="A24" s="157">
        <v>43124</v>
      </c>
      <c r="B24" s="22"/>
      <c r="C24" s="24" t="s">
        <v>192</v>
      </c>
      <c r="D24" s="158"/>
      <c r="E24" s="159"/>
      <c r="F24" s="160"/>
      <c r="G24" s="160"/>
      <c r="H24" s="161"/>
      <c r="I24" s="160"/>
      <c r="J24" s="160"/>
      <c r="K24" s="161"/>
      <c r="L24" s="161"/>
      <c r="M24" s="162"/>
      <c r="N24" s="163">
        <v>72.5</v>
      </c>
      <c r="O24" s="164">
        <v>262.60000000000002</v>
      </c>
      <c r="P24" s="163">
        <v>3.73</v>
      </c>
      <c r="Q24" s="164">
        <v>573</v>
      </c>
      <c r="R24" s="163">
        <v>5.2</v>
      </c>
      <c r="S24" s="163"/>
      <c r="T24" s="163"/>
    </row>
    <row r="25" spans="1:20" x14ac:dyDescent="0.25">
      <c r="A25" s="157">
        <v>43124</v>
      </c>
      <c r="B25" s="22"/>
      <c r="C25" s="24" t="s">
        <v>193</v>
      </c>
      <c r="D25" s="158"/>
      <c r="E25" s="159"/>
      <c r="F25" s="160"/>
      <c r="G25" s="160"/>
      <c r="H25" s="161"/>
      <c r="I25" s="160"/>
      <c r="J25" s="160"/>
      <c r="K25" s="161"/>
      <c r="L25" s="161"/>
      <c r="M25" s="162"/>
      <c r="N25" s="163">
        <v>9.44</v>
      </c>
      <c r="O25" s="164">
        <v>306.60000000000002</v>
      </c>
      <c r="P25" s="163">
        <v>4.58</v>
      </c>
      <c r="Q25" s="164">
        <v>525</v>
      </c>
      <c r="R25" s="163">
        <v>2.4</v>
      </c>
      <c r="S25" s="163"/>
      <c r="T25" s="163"/>
    </row>
    <row r="26" spans="1:20" x14ac:dyDescent="0.25">
      <c r="A26" s="157">
        <v>43124</v>
      </c>
      <c r="B26" s="22"/>
      <c r="C26" s="24" t="s">
        <v>194</v>
      </c>
      <c r="D26" s="158"/>
      <c r="E26" s="159"/>
      <c r="F26" s="160"/>
      <c r="G26" s="160"/>
      <c r="H26" s="161"/>
      <c r="I26" s="160"/>
      <c r="J26" s="160"/>
      <c r="K26" s="161"/>
      <c r="L26" s="161"/>
      <c r="M26" s="162"/>
      <c r="N26" s="165">
        <v>0</v>
      </c>
      <c r="O26" s="164">
        <v>16.3</v>
      </c>
      <c r="P26" s="163">
        <v>4.3600000000000003</v>
      </c>
      <c r="Q26" s="164">
        <v>235</v>
      </c>
      <c r="R26" s="163">
        <v>1.07</v>
      </c>
      <c r="S26" s="163"/>
      <c r="T26" s="163"/>
    </row>
    <row r="27" spans="1:20" x14ac:dyDescent="0.25">
      <c r="A27" s="157">
        <v>43124</v>
      </c>
      <c r="B27" s="22"/>
      <c r="C27" s="24" t="s">
        <v>202</v>
      </c>
      <c r="D27" s="158"/>
      <c r="E27" s="159"/>
      <c r="F27" s="160"/>
      <c r="G27" s="160"/>
      <c r="H27" s="161"/>
      <c r="I27" s="160"/>
      <c r="J27" s="160"/>
      <c r="K27" s="161"/>
      <c r="L27" s="161"/>
      <c r="M27" s="162"/>
      <c r="N27" s="165">
        <v>0</v>
      </c>
      <c r="O27" s="164">
        <v>26.9</v>
      </c>
      <c r="P27" s="163">
        <v>3.76</v>
      </c>
      <c r="Q27" s="164">
        <v>237</v>
      </c>
      <c r="R27" s="165">
        <v>-1.21</v>
      </c>
      <c r="S27" s="163"/>
      <c r="T27" s="163"/>
    </row>
    <row r="28" spans="1:20" x14ac:dyDescent="0.25">
      <c r="A28" s="157">
        <v>43124</v>
      </c>
      <c r="B28" s="22"/>
      <c r="C28" s="24" t="s">
        <v>199</v>
      </c>
      <c r="D28" s="158"/>
      <c r="E28" s="159"/>
      <c r="F28" s="160"/>
      <c r="G28" s="160"/>
      <c r="H28" s="161"/>
      <c r="I28" s="160"/>
      <c r="J28" s="160"/>
      <c r="K28" s="161"/>
      <c r="L28" s="161"/>
      <c r="M28" s="162"/>
      <c r="N28" s="165">
        <v>0</v>
      </c>
      <c r="O28" s="168">
        <v>0</v>
      </c>
      <c r="P28" s="163">
        <v>3.64</v>
      </c>
      <c r="Q28" s="164">
        <v>203</v>
      </c>
      <c r="R28" s="163">
        <v>6</v>
      </c>
      <c r="S28" s="163"/>
      <c r="T28" s="163"/>
    </row>
    <row r="29" spans="1:20" x14ac:dyDescent="0.25">
      <c r="A29" s="30">
        <v>43115</v>
      </c>
      <c r="B29" s="5"/>
      <c r="C29" s="7" t="s">
        <v>192</v>
      </c>
      <c r="D29" s="149">
        <v>0.4375</v>
      </c>
      <c r="E29" s="150"/>
      <c r="F29" s="151"/>
      <c r="G29" s="151"/>
      <c r="H29" s="152"/>
      <c r="I29" s="151"/>
      <c r="J29" s="151">
        <v>9.49</v>
      </c>
      <c r="K29" s="151">
        <v>122.35</v>
      </c>
      <c r="L29" s="152"/>
      <c r="M29" s="153"/>
      <c r="N29" s="154">
        <v>33.6</v>
      </c>
      <c r="O29" s="155">
        <v>234.6</v>
      </c>
      <c r="P29" s="154">
        <v>4.75</v>
      </c>
      <c r="Q29" s="155">
        <v>543</v>
      </c>
      <c r="R29" s="154">
        <v>8.67</v>
      </c>
      <c r="S29" s="154"/>
      <c r="T29" s="154"/>
    </row>
    <row r="30" spans="1:20" x14ac:dyDescent="0.25">
      <c r="A30" s="30">
        <v>43115</v>
      </c>
      <c r="B30" s="5"/>
      <c r="C30" s="7" t="s">
        <v>193</v>
      </c>
      <c r="D30" s="149"/>
      <c r="E30" s="150"/>
      <c r="F30" s="151"/>
      <c r="G30" s="151"/>
      <c r="H30" s="152"/>
      <c r="I30" s="151"/>
      <c r="J30" s="151">
        <v>2.6</v>
      </c>
      <c r="K30" s="151">
        <v>62.92</v>
      </c>
      <c r="L30" s="152"/>
      <c r="M30" s="153"/>
      <c r="N30" s="166">
        <v>0</v>
      </c>
      <c r="O30" s="155">
        <v>275.60000000000002</v>
      </c>
      <c r="P30" s="154">
        <v>5.19</v>
      </c>
      <c r="Q30" s="155">
        <v>500</v>
      </c>
      <c r="R30" s="154">
        <v>5.26</v>
      </c>
      <c r="S30" s="154"/>
      <c r="T30" s="154"/>
    </row>
    <row r="31" spans="1:20" x14ac:dyDescent="0.25">
      <c r="A31" s="30">
        <v>43115</v>
      </c>
      <c r="B31" s="5"/>
      <c r="C31" s="7" t="s">
        <v>194</v>
      </c>
      <c r="D31" s="149"/>
      <c r="E31" s="150"/>
      <c r="F31" s="151"/>
      <c r="G31" s="151"/>
      <c r="H31" s="152"/>
      <c r="I31" s="151"/>
      <c r="J31" s="151">
        <v>2.2799999999999998</v>
      </c>
      <c r="K31" s="151">
        <v>36.19</v>
      </c>
      <c r="L31" s="152"/>
      <c r="M31" s="153"/>
      <c r="N31" s="166">
        <v>0</v>
      </c>
      <c r="O31" s="155">
        <v>151.6</v>
      </c>
      <c r="P31" s="154">
        <v>3.56</v>
      </c>
      <c r="Q31" s="155">
        <v>392</v>
      </c>
      <c r="R31" s="154">
        <v>3.97</v>
      </c>
      <c r="S31" s="154"/>
      <c r="T31" s="154"/>
    </row>
    <row r="32" spans="1:20" x14ac:dyDescent="0.25">
      <c r="A32" s="30">
        <v>43115</v>
      </c>
      <c r="B32" s="5"/>
      <c r="C32" s="7" t="s">
        <v>202</v>
      </c>
      <c r="D32" s="149"/>
      <c r="E32" s="150"/>
      <c r="F32" s="151"/>
      <c r="G32" s="151"/>
      <c r="H32" s="152"/>
      <c r="I32" s="151"/>
      <c r="J32" s="151">
        <v>2.99</v>
      </c>
      <c r="K32" s="151">
        <v>66.989999999999995</v>
      </c>
      <c r="L32" s="152"/>
      <c r="M32" s="153"/>
      <c r="N32" s="166">
        <v>0</v>
      </c>
      <c r="O32" s="155">
        <v>33</v>
      </c>
      <c r="P32" s="154">
        <v>3.96</v>
      </c>
      <c r="Q32" s="155">
        <v>268</v>
      </c>
      <c r="R32" s="154">
        <v>1.68</v>
      </c>
      <c r="S32" s="154"/>
      <c r="T32" s="154"/>
    </row>
    <row r="33" spans="1:20" x14ac:dyDescent="0.25">
      <c r="A33" s="30">
        <v>43115</v>
      </c>
      <c r="B33" s="5"/>
      <c r="C33" s="7" t="s">
        <v>199</v>
      </c>
      <c r="D33" s="149">
        <v>0.47916666666666669</v>
      </c>
      <c r="E33" s="150"/>
      <c r="F33" s="151"/>
      <c r="G33" s="151"/>
      <c r="H33" s="152"/>
      <c r="I33" s="151"/>
      <c r="J33" s="151">
        <v>3.48</v>
      </c>
      <c r="K33" s="151">
        <v>28.22</v>
      </c>
      <c r="L33" s="152"/>
      <c r="M33" s="153"/>
      <c r="N33" s="166">
        <v>0</v>
      </c>
      <c r="O33" s="167">
        <v>0</v>
      </c>
      <c r="P33" s="154">
        <v>6.05</v>
      </c>
      <c r="Q33" s="155">
        <v>132</v>
      </c>
      <c r="R33" s="166">
        <v>-3.39</v>
      </c>
      <c r="S33" s="154"/>
      <c r="T33" s="154"/>
    </row>
    <row r="34" spans="1:20" x14ac:dyDescent="0.25">
      <c r="A34" s="157">
        <v>43024</v>
      </c>
      <c r="B34" s="22"/>
      <c r="C34" s="24" t="s">
        <v>192</v>
      </c>
      <c r="D34" s="158"/>
      <c r="E34" s="159"/>
      <c r="F34" s="160"/>
      <c r="G34" s="160"/>
      <c r="H34" s="161"/>
      <c r="I34" s="160"/>
      <c r="J34" s="160"/>
      <c r="K34" s="161"/>
      <c r="L34" s="161"/>
      <c r="M34" s="162"/>
      <c r="N34" s="163">
        <v>69.599999999999994</v>
      </c>
      <c r="O34" s="164">
        <v>21.2</v>
      </c>
      <c r="P34" s="163">
        <v>10.9</v>
      </c>
      <c r="Q34" s="164">
        <v>450</v>
      </c>
      <c r="R34" s="163">
        <v>45.3</v>
      </c>
      <c r="S34" s="163"/>
      <c r="T34" s="163"/>
    </row>
    <row r="35" spans="1:20" x14ac:dyDescent="0.25">
      <c r="A35" s="157">
        <v>43024</v>
      </c>
      <c r="B35" s="22"/>
      <c r="C35" s="24" t="s">
        <v>197</v>
      </c>
      <c r="D35" s="158"/>
      <c r="E35" s="159"/>
      <c r="F35" s="160"/>
      <c r="G35" s="160"/>
      <c r="H35" s="161"/>
      <c r="I35" s="160"/>
      <c r="J35" s="160"/>
      <c r="K35" s="161"/>
      <c r="L35" s="161"/>
      <c r="M35" s="162"/>
      <c r="N35" s="163">
        <v>71.5</v>
      </c>
      <c r="O35" s="164">
        <v>29.7</v>
      </c>
      <c r="P35" s="163">
        <v>10.5</v>
      </c>
      <c r="Q35" s="164">
        <v>394</v>
      </c>
      <c r="R35" s="163">
        <v>34.200000000000003</v>
      </c>
      <c r="S35" s="163"/>
      <c r="T35" s="163"/>
    </row>
    <row r="36" spans="1:20" x14ac:dyDescent="0.25">
      <c r="A36" s="157">
        <v>43024</v>
      </c>
      <c r="B36" s="22"/>
      <c r="C36" s="24" t="s">
        <v>193</v>
      </c>
      <c r="D36" s="158"/>
      <c r="E36" s="159"/>
      <c r="F36" s="160"/>
      <c r="G36" s="160"/>
      <c r="H36" s="161"/>
      <c r="I36" s="160"/>
      <c r="J36" s="160"/>
      <c r="K36" s="161"/>
      <c r="L36" s="161"/>
      <c r="M36" s="162"/>
      <c r="N36" s="165">
        <v>0</v>
      </c>
      <c r="O36" s="164">
        <v>44.6</v>
      </c>
      <c r="P36" s="163">
        <v>19</v>
      </c>
      <c r="Q36" s="164">
        <v>250</v>
      </c>
      <c r="R36" s="163">
        <v>23</v>
      </c>
      <c r="S36" s="163"/>
      <c r="T36" s="163"/>
    </row>
    <row r="37" spans="1:20" x14ac:dyDescent="0.25">
      <c r="A37" s="157">
        <v>43024</v>
      </c>
      <c r="B37" s="22"/>
      <c r="C37" s="24" t="s">
        <v>203</v>
      </c>
      <c r="D37" s="158"/>
      <c r="E37" s="159"/>
      <c r="F37" s="160"/>
      <c r="G37" s="160"/>
      <c r="H37" s="161"/>
      <c r="I37" s="160"/>
      <c r="J37" s="160"/>
      <c r="K37" s="161"/>
      <c r="L37" s="161"/>
      <c r="M37" s="162"/>
      <c r="N37" s="165">
        <v>0</v>
      </c>
      <c r="O37" s="164">
        <v>3.9</v>
      </c>
      <c r="P37" s="163">
        <v>10.1</v>
      </c>
      <c r="Q37" s="164">
        <v>278</v>
      </c>
      <c r="R37" s="163">
        <v>18.2</v>
      </c>
      <c r="S37" s="163"/>
      <c r="T37" s="163"/>
    </row>
    <row r="38" spans="1:20" x14ac:dyDescent="0.25">
      <c r="A38" s="157">
        <v>43024</v>
      </c>
      <c r="B38" s="22"/>
      <c r="C38" s="24" t="s">
        <v>195</v>
      </c>
      <c r="D38" s="158"/>
      <c r="E38" s="159"/>
      <c r="F38" s="160"/>
      <c r="G38" s="160"/>
      <c r="H38" s="161"/>
      <c r="I38" s="160"/>
      <c r="J38" s="160"/>
      <c r="K38" s="161"/>
      <c r="L38" s="161"/>
      <c r="M38" s="162"/>
      <c r="N38" s="163">
        <v>2.12</v>
      </c>
      <c r="O38" s="168">
        <v>0</v>
      </c>
      <c r="P38" s="163">
        <v>9.4</v>
      </c>
      <c r="Q38" s="164">
        <v>250</v>
      </c>
      <c r="R38" s="163">
        <v>7.8</v>
      </c>
      <c r="S38" s="163"/>
      <c r="T38" s="163"/>
    </row>
    <row r="39" spans="1:20" x14ac:dyDescent="0.25">
      <c r="A39" s="157">
        <v>43024</v>
      </c>
      <c r="B39" s="22"/>
      <c r="C39" s="24" t="s">
        <v>199</v>
      </c>
      <c r="D39" s="158"/>
      <c r="E39" s="159"/>
      <c r="F39" s="160"/>
      <c r="G39" s="160"/>
      <c r="H39" s="161"/>
      <c r="I39" s="160"/>
      <c r="J39" s="160"/>
      <c r="K39" s="161"/>
      <c r="L39" s="161"/>
      <c r="M39" s="162"/>
      <c r="N39" s="163">
        <v>6.18</v>
      </c>
      <c r="O39" s="164">
        <v>2.8</v>
      </c>
      <c r="P39" s="163">
        <v>8.8000000000000007</v>
      </c>
      <c r="Q39" s="164">
        <v>234</v>
      </c>
      <c r="R39" s="163">
        <v>10.3</v>
      </c>
      <c r="S39" s="163"/>
      <c r="T39" s="163"/>
    </row>
    <row r="40" spans="1:20" x14ac:dyDescent="0.25">
      <c r="A40" s="30">
        <v>43011</v>
      </c>
      <c r="B40" s="5"/>
      <c r="C40" s="7" t="s">
        <v>192</v>
      </c>
      <c r="D40" s="149"/>
      <c r="E40" s="150"/>
      <c r="F40" s="151"/>
      <c r="G40" s="151"/>
      <c r="H40" s="152"/>
      <c r="I40" s="151"/>
      <c r="J40" s="151"/>
      <c r="K40" s="152"/>
      <c r="L40" s="152"/>
      <c r="M40" s="153"/>
      <c r="N40" s="154">
        <v>59.9</v>
      </c>
      <c r="O40" s="155">
        <v>30.4</v>
      </c>
      <c r="P40" s="154">
        <v>11.2</v>
      </c>
      <c r="Q40" s="155">
        <v>612</v>
      </c>
      <c r="R40" s="154">
        <v>50</v>
      </c>
      <c r="S40" s="154"/>
      <c r="T40" s="154"/>
    </row>
    <row r="41" spans="1:20" x14ac:dyDescent="0.25">
      <c r="A41" s="30">
        <v>43011</v>
      </c>
      <c r="B41" s="5"/>
      <c r="C41" s="7" t="s">
        <v>197</v>
      </c>
      <c r="D41" s="149"/>
      <c r="E41" s="150"/>
      <c r="F41" s="151"/>
      <c r="G41" s="151"/>
      <c r="H41" s="152"/>
      <c r="I41" s="151"/>
      <c r="J41" s="151"/>
      <c r="K41" s="152"/>
      <c r="L41" s="152"/>
      <c r="M41" s="153"/>
      <c r="N41" s="154">
        <v>73.8</v>
      </c>
      <c r="O41" s="155">
        <v>44.4</v>
      </c>
      <c r="P41" s="154">
        <v>12.1</v>
      </c>
      <c r="Q41" s="155">
        <v>610</v>
      </c>
      <c r="R41" s="154">
        <v>48.9</v>
      </c>
      <c r="S41" s="154"/>
      <c r="T41" s="154"/>
    </row>
    <row r="42" spans="1:20" x14ac:dyDescent="0.25">
      <c r="A42" s="30">
        <v>43011</v>
      </c>
      <c r="B42" s="5"/>
      <c r="C42" s="7" t="s">
        <v>193</v>
      </c>
      <c r="D42" s="149"/>
      <c r="E42" s="150"/>
      <c r="F42" s="151"/>
      <c r="G42" s="151"/>
      <c r="H42" s="152"/>
      <c r="I42" s="151"/>
      <c r="J42" s="151"/>
      <c r="K42" s="152"/>
      <c r="L42" s="152"/>
      <c r="M42" s="153"/>
      <c r="N42" s="166">
        <v>0</v>
      </c>
      <c r="O42" s="155">
        <v>38.6</v>
      </c>
      <c r="P42" s="154">
        <v>22.1</v>
      </c>
      <c r="Q42" s="155">
        <v>313</v>
      </c>
      <c r="R42" s="154">
        <v>34.700000000000003</v>
      </c>
      <c r="S42" s="154"/>
      <c r="T42" s="154"/>
    </row>
    <row r="43" spans="1:20" x14ac:dyDescent="0.25">
      <c r="A43" s="30">
        <v>43011</v>
      </c>
      <c r="B43" s="5"/>
      <c r="C43" s="7" t="s">
        <v>194</v>
      </c>
      <c r="D43" s="149"/>
      <c r="E43" s="150"/>
      <c r="F43" s="151"/>
      <c r="G43" s="151"/>
      <c r="H43" s="152"/>
      <c r="I43" s="151"/>
      <c r="J43" s="151"/>
      <c r="K43" s="152"/>
      <c r="L43" s="152"/>
      <c r="M43" s="153"/>
      <c r="N43" s="166">
        <v>0</v>
      </c>
      <c r="O43" s="155">
        <v>6.8</v>
      </c>
      <c r="P43" s="154">
        <v>13</v>
      </c>
      <c r="Q43" s="155">
        <v>298</v>
      </c>
      <c r="R43" s="169"/>
      <c r="S43" s="154"/>
      <c r="T43" s="154"/>
    </row>
    <row r="44" spans="1:20" x14ac:dyDescent="0.25">
      <c r="A44" s="30">
        <v>43011</v>
      </c>
      <c r="B44" s="5"/>
      <c r="C44" s="19" t="s">
        <v>204</v>
      </c>
      <c r="D44" s="149"/>
      <c r="E44" s="150"/>
      <c r="F44" s="151"/>
      <c r="G44" s="151"/>
      <c r="H44" s="152"/>
      <c r="I44" s="151"/>
      <c r="J44" s="151"/>
      <c r="K44" s="152"/>
      <c r="L44" s="152"/>
      <c r="M44" s="153"/>
      <c r="N44" s="166">
        <v>0</v>
      </c>
      <c r="O44" s="167">
        <v>0</v>
      </c>
      <c r="P44" s="154">
        <v>10.8</v>
      </c>
      <c r="Q44" s="155">
        <v>291</v>
      </c>
      <c r="R44" s="154">
        <v>9.8800000000000008</v>
      </c>
      <c r="S44" s="154"/>
      <c r="T44" s="154"/>
    </row>
    <row r="45" spans="1:20" x14ac:dyDescent="0.25">
      <c r="A45" s="30">
        <v>43011</v>
      </c>
      <c r="B45" s="5"/>
      <c r="C45" s="19" t="s">
        <v>199</v>
      </c>
      <c r="D45" s="149"/>
      <c r="E45" s="150"/>
      <c r="F45" s="151"/>
      <c r="G45" s="151"/>
      <c r="H45" s="152"/>
      <c r="I45" s="151"/>
      <c r="J45" s="151"/>
      <c r="K45" s="152"/>
      <c r="L45" s="152"/>
      <c r="M45" s="153"/>
      <c r="N45" s="166">
        <v>0</v>
      </c>
      <c r="O45" s="155">
        <v>2.5</v>
      </c>
      <c r="P45" s="154">
        <v>9.6999999999999993</v>
      </c>
      <c r="Q45" s="155">
        <v>265</v>
      </c>
      <c r="R45" s="154">
        <v>17.7</v>
      </c>
      <c r="S45" s="154"/>
      <c r="T45" s="154"/>
    </row>
    <row r="46" spans="1:20" x14ac:dyDescent="0.25">
      <c r="A46" s="157">
        <v>43004</v>
      </c>
      <c r="B46" s="22"/>
      <c r="C46" s="24" t="s">
        <v>192</v>
      </c>
      <c r="D46" s="158"/>
      <c r="E46" s="159"/>
      <c r="F46" s="160"/>
      <c r="G46" s="160"/>
      <c r="H46" s="161"/>
      <c r="I46" s="160"/>
      <c r="J46" s="160">
        <v>9.4700000000000006</v>
      </c>
      <c r="K46" s="161">
        <v>461.04</v>
      </c>
      <c r="L46" s="161"/>
      <c r="M46" s="162"/>
      <c r="N46" s="165">
        <v>0</v>
      </c>
      <c r="O46" s="164">
        <v>8.1</v>
      </c>
      <c r="P46" s="170">
        <v>10.8</v>
      </c>
      <c r="Q46" s="164">
        <v>615</v>
      </c>
      <c r="R46" s="163">
        <v>52.1</v>
      </c>
      <c r="S46" s="163"/>
      <c r="T46" s="163"/>
    </row>
    <row r="47" spans="1:20" x14ac:dyDescent="0.25">
      <c r="A47" s="157">
        <v>43004</v>
      </c>
      <c r="B47" s="22"/>
      <c r="C47" s="24" t="s">
        <v>197</v>
      </c>
      <c r="D47" s="158"/>
      <c r="E47" s="159"/>
      <c r="F47" s="160"/>
      <c r="G47" s="160"/>
      <c r="H47" s="161"/>
      <c r="I47" s="160"/>
      <c r="J47" s="160">
        <v>10.1</v>
      </c>
      <c r="K47" s="161">
        <v>446.43</v>
      </c>
      <c r="L47" s="161" t="s">
        <v>200</v>
      </c>
      <c r="M47" s="162"/>
      <c r="N47" s="165">
        <v>0</v>
      </c>
      <c r="O47" s="164">
        <v>7</v>
      </c>
      <c r="P47" s="170">
        <v>11.9</v>
      </c>
      <c r="Q47" s="164">
        <v>673</v>
      </c>
      <c r="R47" s="163">
        <v>65.2</v>
      </c>
      <c r="S47" s="163"/>
      <c r="T47" s="163"/>
    </row>
    <row r="48" spans="1:20" x14ac:dyDescent="0.25">
      <c r="A48" s="157">
        <v>43004</v>
      </c>
      <c r="B48" s="22"/>
      <c r="C48" s="24" t="s">
        <v>193</v>
      </c>
      <c r="D48" s="158"/>
      <c r="E48" s="159"/>
      <c r="F48" s="160"/>
      <c r="G48" s="160"/>
      <c r="H48" s="161"/>
      <c r="I48" s="160"/>
      <c r="J48" s="160">
        <v>0.6</v>
      </c>
      <c r="K48" s="161">
        <v>45.55</v>
      </c>
      <c r="L48" s="161"/>
      <c r="M48" s="162"/>
      <c r="N48" s="165">
        <v>0</v>
      </c>
      <c r="O48" s="164">
        <v>26.4</v>
      </c>
      <c r="P48" s="170">
        <v>22.9</v>
      </c>
      <c r="Q48" s="164">
        <v>311</v>
      </c>
      <c r="R48" s="163">
        <v>35.4</v>
      </c>
      <c r="S48" s="163"/>
      <c r="T48" s="163"/>
    </row>
    <row r="49" spans="1:20" x14ac:dyDescent="0.25">
      <c r="A49" s="157">
        <v>43004</v>
      </c>
      <c r="B49" s="22"/>
      <c r="C49" s="24" t="s">
        <v>194</v>
      </c>
      <c r="D49" s="158"/>
      <c r="E49" s="159"/>
      <c r="F49" s="160"/>
      <c r="G49" s="160"/>
      <c r="H49" s="161"/>
      <c r="I49" s="160"/>
      <c r="J49" s="160">
        <v>0.72</v>
      </c>
      <c r="K49" s="161">
        <v>55.25</v>
      </c>
      <c r="L49" s="161"/>
      <c r="M49" s="162"/>
      <c r="N49" s="165">
        <v>0</v>
      </c>
      <c r="O49" s="164">
        <v>7</v>
      </c>
      <c r="P49" s="170">
        <v>12.1</v>
      </c>
      <c r="Q49" s="164">
        <v>317</v>
      </c>
      <c r="R49" s="163">
        <v>23.5</v>
      </c>
      <c r="S49" s="163"/>
      <c r="T49" s="163"/>
    </row>
    <row r="50" spans="1:20" x14ac:dyDescent="0.25">
      <c r="A50" s="157">
        <v>43004</v>
      </c>
      <c r="B50" s="22"/>
      <c r="C50" s="24" t="s">
        <v>204</v>
      </c>
      <c r="D50" s="158"/>
      <c r="E50" s="159"/>
      <c r="F50" s="160"/>
      <c r="G50" s="160"/>
      <c r="H50" s="161"/>
      <c r="I50" s="160"/>
      <c r="J50" s="160">
        <v>0.51</v>
      </c>
      <c r="K50" s="161">
        <v>48.4</v>
      </c>
      <c r="L50" s="161"/>
      <c r="M50" s="162"/>
      <c r="N50" s="163">
        <v>2.9</v>
      </c>
      <c r="O50" s="164">
        <v>4.9000000000000004</v>
      </c>
      <c r="P50" s="170">
        <v>10.6</v>
      </c>
      <c r="Q50" s="164">
        <v>349</v>
      </c>
      <c r="R50" s="163">
        <v>8.4499999999999993</v>
      </c>
      <c r="S50" s="163"/>
      <c r="T50" s="163"/>
    </row>
    <row r="51" spans="1:20" x14ac:dyDescent="0.25">
      <c r="A51" s="157">
        <v>43004</v>
      </c>
      <c r="B51" s="22"/>
      <c r="C51" s="24" t="s">
        <v>199</v>
      </c>
      <c r="D51" s="158"/>
      <c r="E51" s="159"/>
      <c r="F51" s="160"/>
      <c r="G51" s="160"/>
      <c r="H51" s="161"/>
      <c r="I51" s="160"/>
      <c r="J51" s="160">
        <v>14</v>
      </c>
      <c r="K51" s="161">
        <v>74.42</v>
      </c>
      <c r="L51" s="161"/>
      <c r="M51" s="162"/>
      <c r="N51" s="163">
        <v>8.5</v>
      </c>
      <c r="O51" s="164">
        <v>6.7</v>
      </c>
      <c r="P51" s="170">
        <v>9.6999999999999993</v>
      </c>
      <c r="Q51" s="164">
        <v>314</v>
      </c>
      <c r="R51" s="163">
        <v>23.8</v>
      </c>
      <c r="S51" s="163"/>
      <c r="T51" s="163"/>
    </row>
    <row r="52" spans="1:20" x14ac:dyDescent="0.25">
      <c r="A52" s="30">
        <v>42989</v>
      </c>
      <c r="B52" s="5"/>
      <c r="C52" s="7" t="s">
        <v>192</v>
      </c>
      <c r="D52" s="149"/>
      <c r="E52" s="150"/>
      <c r="F52" s="151"/>
      <c r="G52" s="151"/>
      <c r="H52" s="152"/>
      <c r="I52" s="151"/>
      <c r="J52" s="151"/>
      <c r="K52" s="152"/>
      <c r="L52" s="152"/>
      <c r="M52" s="153"/>
      <c r="N52" s="154">
        <v>47.7</v>
      </c>
      <c r="O52" s="155">
        <v>3.06</v>
      </c>
      <c r="P52" s="154">
        <v>15.7</v>
      </c>
      <c r="Q52" s="155">
        <v>1023</v>
      </c>
      <c r="R52" s="154">
        <v>135</v>
      </c>
      <c r="S52" s="154"/>
      <c r="T52" s="154"/>
    </row>
    <row r="53" spans="1:20" x14ac:dyDescent="0.25">
      <c r="A53" s="30">
        <v>42989</v>
      </c>
      <c r="B53" s="5"/>
      <c r="C53" s="7" t="s">
        <v>198</v>
      </c>
      <c r="D53" s="149"/>
      <c r="E53" s="150"/>
      <c r="F53" s="151"/>
      <c r="G53" s="151"/>
      <c r="H53" s="152"/>
      <c r="I53" s="151"/>
      <c r="J53" s="151"/>
      <c r="K53" s="152"/>
      <c r="L53" s="152"/>
      <c r="M53" s="153"/>
      <c r="N53" s="166">
        <v>-1.53</v>
      </c>
      <c r="O53" s="155">
        <v>5.57</v>
      </c>
      <c r="P53" s="154">
        <v>26.7</v>
      </c>
      <c r="Q53" s="155">
        <v>311</v>
      </c>
      <c r="R53" s="154">
        <v>38.5</v>
      </c>
      <c r="S53" s="154"/>
      <c r="T53" s="154"/>
    </row>
    <row r="54" spans="1:20" x14ac:dyDescent="0.25">
      <c r="A54" s="30">
        <v>42989</v>
      </c>
      <c r="B54" s="5"/>
      <c r="C54" s="7" t="s">
        <v>194</v>
      </c>
      <c r="D54" s="149"/>
      <c r="E54" s="150"/>
      <c r="F54" s="151"/>
      <c r="G54" s="151"/>
      <c r="H54" s="152"/>
      <c r="I54" s="151"/>
      <c r="J54" s="151"/>
      <c r="K54" s="152"/>
      <c r="L54" s="152"/>
      <c r="M54" s="153"/>
      <c r="N54" s="166">
        <v>-0.627</v>
      </c>
      <c r="O54" s="167">
        <v>-8.93</v>
      </c>
      <c r="P54" s="154">
        <v>9.01</v>
      </c>
      <c r="Q54" s="155">
        <v>273</v>
      </c>
      <c r="R54" s="154">
        <v>29.9</v>
      </c>
      <c r="S54" s="154"/>
      <c r="T54" s="154"/>
    </row>
    <row r="55" spans="1:20" x14ac:dyDescent="0.25">
      <c r="A55" s="30">
        <v>42989</v>
      </c>
      <c r="B55" s="5"/>
      <c r="C55" s="7" t="s">
        <v>195</v>
      </c>
      <c r="D55" s="149"/>
      <c r="E55" s="150"/>
      <c r="F55" s="151"/>
      <c r="G55" s="151"/>
      <c r="H55" s="152"/>
      <c r="I55" s="151"/>
      <c r="J55" s="151"/>
      <c r="K55" s="152"/>
      <c r="L55" s="152"/>
      <c r="M55" s="153"/>
      <c r="N55" s="166">
        <v>-3.27</v>
      </c>
      <c r="O55" s="167">
        <v>-8.74</v>
      </c>
      <c r="P55" s="154">
        <v>9.67</v>
      </c>
      <c r="Q55" s="155">
        <v>288</v>
      </c>
      <c r="R55" s="154">
        <v>16.399999999999999</v>
      </c>
      <c r="S55" s="154"/>
      <c r="T55" s="154"/>
    </row>
    <row r="56" spans="1:20" x14ac:dyDescent="0.25">
      <c r="A56" s="157">
        <v>42844</v>
      </c>
      <c r="B56" s="22"/>
      <c r="C56" s="24" t="s">
        <v>75</v>
      </c>
      <c r="D56" s="158"/>
      <c r="E56" s="159"/>
      <c r="F56" s="160"/>
      <c r="G56" s="160"/>
      <c r="H56" s="161"/>
      <c r="I56" s="160"/>
      <c r="J56" s="160">
        <v>17</v>
      </c>
      <c r="K56" s="161">
        <v>65.5</v>
      </c>
      <c r="L56" s="161"/>
      <c r="M56" s="162"/>
      <c r="N56" s="171">
        <v>57.6</v>
      </c>
      <c r="O56" s="172">
        <v>169</v>
      </c>
      <c r="P56" s="171">
        <v>7.17</v>
      </c>
      <c r="Q56" s="172">
        <v>355</v>
      </c>
      <c r="R56" s="171">
        <v>34.700000000000003</v>
      </c>
      <c r="S56" s="163"/>
      <c r="T56" s="173"/>
    </row>
    <row r="57" spans="1:20" x14ac:dyDescent="0.25">
      <c r="A57" s="157">
        <v>42844</v>
      </c>
      <c r="B57" s="22"/>
      <c r="C57" s="24" t="s">
        <v>192</v>
      </c>
      <c r="D57" s="158"/>
      <c r="E57" s="159"/>
      <c r="F57" s="160"/>
      <c r="G57" s="160"/>
      <c r="H57" s="161"/>
      <c r="I57" s="160"/>
      <c r="J57" s="160">
        <v>21.2</v>
      </c>
      <c r="K57" s="161">
        <v>67.23</v>
      </c>
      <c r="L57" s="161"/>
      <c r="M57" s="162"/>
      <c r="N57" s="171">
        <v>20.5</v>
      </c>
      <c r="O57" s="172">
        <v>170</v>
      </c>
      <c r="P57" s="171">
        <v>7.24</v>
      </c>
      <c r="Q57" s="172">
        <v>347</v>
      </c>
      <c r="R57" s="171">
        <v>45.9</v>
      </c>
      <c r="S57" s="163"/>
      <c r="T57" s="173"/>
    </row>
    <row r="58" spans="1:20" x14ac:dyDescent="0.25">
      <c r="A58" s="157">
        <v>42844</v>
      </c>
      <c r="B58" s="22"/>
      <c r="C58" s="24" t="s">
        <v>193</v>
      </c>
      <c r="D58" s="158"/>
      <c r="E58" s="159"/>
      <c r="F58" s="160"/>
      <c r="G58" s="160"/>
      <c r="H58" s="161"/>
      <c r="I58" s="160"/>
      <c r="J58" s="160">
        <v>3.39</v>
      </c>
      <c r="K58" s="161">
        <v>21.49</v>
      </c>
      <c r="L58" s="161"/>
      <c r="M58" s="162"/>
      <c r="N58" s="174">
        <v>1.18</v>
      </c>
      <c r="O58" s="172">
        <v>23.5</v>
      </c>
      <c r="P58" s="171">
        <v>6.28</v>
      </c>
      <c r="Q58" s="172">
        <v>213</v>
      </c>
      <c r="R58" s="171">
        <v>15.6</v>
      </c>
      <c r="S58" s="163"/>
      <c r="T58" s="173"/>
    </row>
    <row r="59" spans="1:20" x14ac:dyDescent="0.25">
      <c r="A59" s="157">
        <v>42844</v>
      </c>
      <c r="B59" s="22"/>
      <c r="C59" s="24" t="s">
        <v>194</v>
      </c>
      <c r="D59" s="158"/>
      <c r="E59" s="159"/>
      <c r="F59" s="160"/>
      <c r="G59" s="160"/>
      <c r="H59" s="161"/>
      <c r="I59" s="160"/>
      <c r="J59" s="160">
        <v>1.97</v>
      </c>
      <c r="K59" s="161">
        <v>83.37</v>
      </c>
      <c r="L59" s="161"/>
      <c r="M59" s="162"/>
      <c r="N59" s="174">
        <v>0.86</v>
      </c>
      <c r="O59" s="175">
        <v>-1.65</v>
      </c>
      <c r="P59" s="171">
        <v>7.52</v>
      </c>
      <c r="Q59" s="172">
        <v>312</v>
      </c>
      <c r="R59" s="171">
        <v>23.3</v>
      </c>
      <c r="S59" s="163"/>
      <c r="T59" s="173"/>
    </row>
    <row r="60" spans="1:20" x14ac:dyDescent="0.25">
      <c r="A60" s="157">
        <v>42844</v>
      </c>
      <c r="B60" s="22"/>
      <c r="C60" s="24" t="s">
        <v>196</v>
      </c>
      <c r="D60" s="158"/>
      <c r="E60" s="159"/>
      <c r="F60" s="160"/>
      <c r="G60" s="160"/>
      <c r="H60" s="161"/>
      <c r="I60" s="160"/>
      <c r="J60" s="160">
        <v>1.23</v>
      </c>
      <c r="K60" s="161">
        <v>34.51</v>
      </c>
      <c r="L60" s="161"/>
      <c r="M60" s="162"/>
      <c r="N60" s="171">
        <v>10.199999999999999</v>
      </c>
      <c r="O60" s="175">
        <v>2.2200000000000002</v>
      </c>
      <c r="P60" s="171">
        <v>6.26</v>
      </c>
      <c r="Q60" s="172">
        <v>139</v>
      </c>
      <c r="R60" s="171">
        <v>18.399999999999999</v>
      </c>
      <c r="S60" s="163"/>
      <c r="T60" s="173"/>
    </row>
    <row r="61" spans="1:20" x14ac:dyDescent="0.25">
      <c r="A61" s="30">
        <v>42784</v>
      </c>
      <c r="B61" s="5"/>
      <c r="C61" s="7" t="s">
        <v>75</v>
      </c>
      <c r="D61" s="149"/>
      <c r="E61" s="150"/>
      <c r="F61" s="151"/>
      <c r="G61" s="151"/>
      <c r="H61" s="152"/>
      <c r="I61" s="151"/>
      <c r="J61" s="151">
        <v>38.299999999999997</v>
      </c>
      <c r="K61" s="152">
        <v>123.4</v>
      </c>
      <c r="L61" s="152"/>
      <c r="M61" s="153"/>
      <c r="N61" s="154">
        <v>8.93</v>
      </c>
      <c r="O61" s="155">
        <v>278</v>
      </c>
      <c r="P61" s="154">
        <v>7.22</v>
      </c>
      <c r="Q61" s="176">
        <v>621</v>
      </c>
      <c r="R61" s="154"/>
      <c r="S61" s="154"/>
      <c r="T61" s="177"/>
    </row>
    <row r="62" spans="1:20" x14ac:dyDescent="0.25">
      <c r="A62" s="30">
        <v>42784</v>
      </c>
      <c r="B62" s="5"/>
      <c r="C62" s="7" t="s">
        <v>77</v>
      </c>
      <c r="D62" s="149"/>
      <c r="E62" s="150"/>
      <c r="F62" s="151"/>
      <c r="G62" s="151"/>
      <c r="H62" s="152"/>
      <c r="I62" s="151"/>
      <c r="J62" s="151">
        <v>38.1</v>
      </c>
      <c r="K62" s="152">
        <v>117.4</v>
      </c>
      <c r="L62" s="152"/>
      <c r="M62" s="153"/>
      <c r="N62" s="154">
        <v>17.100000000000001</v>
      </c>
      <c r="O62" s="155">
        <v>267</v>
      </c>
      <c r="P62" s="154">
        <v>7.21</v>
      </c>
      <c r="Q62" s="176">
        <v>595</v>
      </c>
      <c r="R62" s="154"/>
      <c r="S62" s="154"/>
      <c r="T62" s="177"/>
    </row>
    <row r="63" spans="1:20" x14ac:dyDescent="0.25">
      <c r="A63" s="30">
        <v>42784</v>
      </c>
      <c r="B63" s="5"/>
      <c r="C63" s="7" t="s">
        <v>205</v>
      </c>
      <c r="D63" s="149"/>
      <c r="E63" s="150"/>
      <c r="F63" s="151"/>
      <c r="G63" s="151"/>
      <c r="H63" s="152"/>
      <c r="I63" s="151"/>
      <c r="J63" s="151">
        <v>9.4700000000000006</v>
      </c>
      <c r="K63" s="152">
        <v>79.2</v>
      </c>
      <c r="L63" s="152"/>
      <c r="M63" s="153"/>
      <c r="N63" s="154">
        <v>15.5</v>
      </c>
      <c r="O63" s="155">
        <v>142</v>
      </c>
      <c r="P63" s="154">
        <v>7.89</v>
      </c>
      <c r="Q63" s="176">
        <v>457</v>
      </c>
      <c r="R63" s="154"/>
      <c r="S63" s="154"/>
      <c r="T63" s="177"/>
    </row>
    <row r="64" spans="1:20" x14ac:dyDescent="0.25">
      <c r="A64" s="30">
        <v>42784</v>
      </c>
      <c r="B64" s="5"/>
      <c r="C64" s="7" t="s">
        <v>194</v>
      </c>
      <c r="D64" s="149"/>
      <c r="E64" s="150"/>
      <c r="F64" s="151"/>
      <c r="G64" s="151"/>
      <c r="H64" s="152"/>
      <c r="I64" s="151"/>
      <c r="J64" s="151">
        <v>2.64</v>
      </c>
      <c r="K64" s="152">
        <v>57.5</v>
      </c>
      <c r="L64" s="152"/>
      <c r="M64" s="153"/>
      <c r="N64" s="154">
        <v>0.69699999999999995</v>
      </c>
      <c r="O64" s="155">
        <v>20.7</v>
      </c>
      <c r="P64" s="154">
        <v>6.14</v>
      </c>
      <c r="Q64" s="176">
        <v>367</v>
      </c>
      <c r="R64" s="154"/>
      <c r="S64" s="154"/>
      <c r="T64" s="177"/>
    </row>
    <row r="65" spans="1:22" x14ac:dyDescent="0.25">
      <c r="A65" s="30">
        <v>42784</v>
      </c>
      <c r="B65" s="5"/>
      <c r="C65" s="7" t="s">
        <v>195</v>
      </c>
      <c r="D65" s="149"/>
      <c r="E65" s="150"/>
      <c r="F65" s="151"/>
      <c r="G65" s="151"/>
      <c r="H65" s="152"/>
      <c r="I65" s="151"/>
      <c r="J65" s="151">
        <v>7.8</v>
      </c>
      <c r="K65" s="152">
        <v>80.8</v>
      </c>
      <c r="L65" s="152"/>
      <c r="M65" s="153"/>
      <c r="N65" s="154">
        <v>-12</v>
      </c>
      <c r="O65" s="155">
        <v>1.91</v>
      </c>
      <c r="P65" s="154">
        <v>5.53</v>
      </c>
      <c r="Q65" s="176">
        <v>300</v>
      </c>
      <c r="R65" s="154"/>
      <c r="S65" s="154"/>
      <c r="T65" s="177"/>
    </row>
    <row r="66" spans="1:22" x14ac:dyDescent="0.25">
      <c r="A66" s="30">
        <v>42784</v>
      </c>
      <c r="B66" s="5"/>
      <c r="C66" s="7" t="s">
        <v>199</v>
      </c>
      <c r="D66" s="149"/>
      <c r="E66" s="150"/>
      <c r="F66" s="151"/>
      <c r="G66" s="151"/>
      <c r="H66" s="152"/>
      <c r="I66" s="151"/>
      <c r="J66" s="151">
        <v>4.66</v>
      </c>
      <c r="K66" s="152">
        <v>42.5</v>
      </c>
      <c r="L66" s="152"/>
      <c r="M66" s="153"/>
      <c r="N66" s="154">
        <v>-3.22</v>
      </c>
      <c r="O66" s="155">
        <v>17.7</v>
      </c>
      <c r="P66" s="154">
        <v>6.18</v>
      </c>
      <c r="Q66" s="176">
        <v>202</v>
      </c>
      <c r="R66" s="154"/>
      <c r="S66" s="154"/>
      <c r="T66" s="177"/>
    </row>
    <row r="67" spans="1:22" x14ac:dyDescent="0.25">
      <c r="A67" s="157">
        <v>42779</v>
      </c>
      <c r="B67" s="22"/>
      <c r="C67" s="24" t="s">
        <v>75</v>
      </c>
      <c r="D67" s="158"/>
      <c r="E67" s="159"/>
      <c r="F67" s="160"/>
      <c r="G67" s="160"/>
      <c r="H67" s="161"/>
      <c r="I67" s="160"/>
      <c r="J67" s="160"/>
      <c r="K67" s="161"/>
      <c r="L67" s="161"/>
      <c r="M67" s="162"/>
      <c r="N67" s="163"/>
      <c r="O67" s="164"/>
      <c r="P67" s="163"/>
      <c r="Q67" s="164"/>
      <c r="R67" s="163">
        <v>54.7</v>
      </c>
      <c r="S67" s="163"/>
      <c r="T67" s="173"/>
      <c r="V67" s="178" t="s">
        <v>206</v>
      </c>
    </row>
    <row r="68" spans="1:22" x14ac:dyDescent="0.25">
      <c r="A68" s="157">
        <v>42779</v>
      </c>
      <c r="B68" s="22"/>
      <c r="C68" s="24" t="s">
        <v>192</v>
      </c>
      <c r="D68" s="158"/>
      <c r="E68" s="159"/>
      <c r="F68" s="160"/>
      <c r="G68" s="160"/>
      <c r="H68" s="161"/>
      <c r="I68" s="160"/>
      <c r="J68" s="160"/>
      <c r="K68" s="161"/>
      <c r="L68" s="161"/>
      <c r="M68" s="162"/>
      <c r="N68" s="163"/>
      <c r="O68" s="164"/>
      <c r="P68" s="163"/>
      <c r="Q68" s="164"/>
      <c r="R68" s="163">
        <v>54.7</v>
      </c>
      <c r="S68" s="163"/>
      <c r="T68" s="173"/>
    </row>
    <row r="69" spans="1:22" x14ac:dyDescent="0.25">
      <c r="A69" s="157">
        <v>42779</v>
      </c>
      <c r="B69" s="22"/>
      <c r="C69" s="24" t="s">
        <v>198</v>
      </c>
      <c r="D69" s="158"/>
      <c r="E69" s="159"/>
      <c r="F69" s="160"/>
      <c r="G69" s="160"/>
      <c r="H69" s="161"/>
      <c r="I69" s="160"/>
      <c r="J69" s="160"/>
      <c r="K69" s="161"/>
      <c r="L69" s="161"/>
      <c r="M69" s="162"/>
      <c r="N69" s="163"/>
      <c r="O69" s="164"/>
      <c r="P69" s="163"/>
      <c r="Q69" s="164"/>
      <c r="R69" s="163">
        <v>23.8</v>
      </c>
      <c r="S69" s="163"/>
      <c r="T69" s="173"/>
    </row>
    <row r="70" spans="1:22" x14ac:dyDescent="0.25">
      <c r="A70" s="157">
        <v>42779</v>
      </c>
      <c r="B70" s="22"/>
      <c r="C70" s="24" t="s">
        <v>194</v>
      </c>
      <c r="D70" s="158"/>
      <c r="E70" s="159"/>
      <c r="F70" s="160"/>
      <c r="G70" s="160"/>
      <c r="H70" s="161"/>
      <c r="I70" s="160"/>
      <c r="J70" s="160"/>
      <c r="K70" s="161"/>
      <c r="L70" s="161"/>
      <c r="M70" s="162"/>
      <c r="N70" s="163"/>
      <c r="O70" s="164"/>
      <c r="P70" s="163"/>
      <c r="Q70" s="164"/>
      <c r="R70" s="163">
        <v>15.9</v>
      </c>
      <c r="S70" s="163"/>
      <c r="T70" s="173"/>
    </row>
    <row r="71" spans="1:22" x14ac:dyDescent="0.25">
      <c r="A71" s="157">
        <v>42779</v>
      </c>
      <c r="B71" s="22"/>
      <c r="C71" s="24" t="s">
        <v>195</v>
      </c>
      <c r="D71" s="158"/>
      <c r="E71" s="159"/>
      <c r="F71" s="160"/>
      <c r="G71" s="160"/>
      <c r="H71" s="161"/>
      <c r="I71" s="160"/>
      <c r="J71" s="160"/>
      <c r="K71" s="161"/>
      <c r="L71" s="161"/>
      <c r="M71" s="162"/>
      <c r="N71" s="163"/>
      <c r="O71" s="164"/>
      <c r="P71" s="163"/>
      <c r="Q71" s="164"/>
      <c r="R71" s="163">
        <v>18.600000000000001</v>
      </c>
      <c r="S71" s="163"/>
      <c r="T71" s="173"/>
    </row>
    <row r="72" spans="1:22" x14ac:dyDescent="0.25">
      <c r="A72" s="157">
        <v>42779</v>
      </c>
      <c r="B72" s="22"/>
      <c r="C72" s="24" t="s">
        <v>196</v>
      </c>
      <c r="D72" s="158"/>
      <c r="E72" s="159"/>
      <c r="F72" s="160"/>
      <c r="G72" s="160"/>
      <c r="H72" s="161"/>
      <c r="I72" s="160"/>
      <c r="J72" s="157"/>
      <c r="K72" s="22"/>
      <c r="L72" s="24"/>
      <c r="M72" s="158"/>
      <c r="N72" s="159"/>
      <c r="O72" s="160"/>
      <c r="P72" s="160"/>
      <c r="Q72" s="161"/>
      <c r="R72" s="160">
        <v>11.9</v>
      </c>
      <c r="S72" s="160"/>
      <c r="T72" s="179"/>
    </row>
    <row r="73" spans="1:22" x14ac:dyDescent="0.25">
      <c r="A73" s="30">
        <v>42766</v>
      </c>
      <c r="B73" s="5">
        <v>1</v>
      </c>
      <c r="C73" s="7" t="s">
        <v>75</v>
      </c>
      <c r="D73" s="149">
        <v>0.125</v>
      </c>
      <c r="E73" s="150"/>
      <c r="F73" s="151"/>
      <c r="G73" s="151"/>
      <c r="H73" s="152"/>
      <c r="I73" s="151"/>
      <c r="J73" s="151">
        <v>9.1999999999999993</v>
      </c>
      <c r="K73" s="152">
        <v>265.08999999999997</v>
      </c>
      <c r="L73" s="152"/>
      <c r="M73" s="153"/>
      <c r="N73" s="166">
        <v>-1.6</v>
      </c>
      <c r="O73" s="155">
        <v>255</v>
      </c>
      <c r="P73" s="154">
        <v>5.32</v>
      </c>
      <c r="Q73" s="176">
        <v>601</v>
      </c>
      <c r="R73" s="154">
        <v>35.299999999999997</v>
      </c>
      <c r="S73" s="154"/>
      <c r="T73" s="177"/>
    </row>
    <row r="74" spans="1:22" x14ac:dyDescent="0.25">
      <c r="A74" s="30">
        <v>42766</v>
      </c>
      <c r="B74" s="5"/>
      <c r="C74" s="7" t="s">
        <v>192</v>
      </c>
      <c r="D74" s="149">
        <v>0.125</v>
      </c>
      <c r="E74" s="150"/>
      <c r="F74" s="151"/>
      <c r="G74" s="151"/>
      <c r="H74" s="152"/>
      <c r="I74" s="151"/>
      <c r="J74" s="151">
        <v>9.82</v>
      </c>
      <c r="K74" s="152">
        <v>267.89999999999998</v>
      </c>
      <c r="L74" s="152"/>
      <c r="M74" s="153"/>
      <c r="N74" s="166">
        <v>-1.98</v>
      </c>
      <c r="O74" s="155">
        <v>237</v>
      </c>
      <c r="P74" s="154">
        <v>6.26</v>
      </c>
      <c r="Q74" s="176">
        <v>595</v>
      </c>
      <c r="R74" s="154">
        <v>12</v>
      </c>
      <c r="S74" s="154"/>
      <c r="T74" s="177"/>
    </row>
    <row r="75" spans="1:22" x14ac:dyDescent="0.25">
      <c r="A75" s="30">
        <v>42766</v>
      </c>
      <c r="B75" s="5"/>
      <c r="C75" s="7" t="s">
        <v>198</v>
      </c>
      <c r="D75" s="149">
        <v>0.125</v>
      </c>
      <c r="E75" s="150"/>
      <c r="F75" s="151"/>
      <c r="G75" s="151"/>
      <c r="H75" s="152"/>
      <c r="I75" s="151"/>
      <c r="J75" s="151">
        <v>3.29</v>
      </c>
      <c r="K75" s="152">
        <v>110.8</v>
      </c>
      <c r="L75" s="152"/>
      <c r="M75" s="153"/>
      <c r="N75" s="154">
        <v>9.1</v>
      </c>
      <c r="O75" s="155">
        <v>211</v>
      </c>
      <c r="P75" s="154">
        <v>5.55</v>
      </c>
      <c r="Q75" s="176">
        <v>547</v>
      </c>
      <c r="R75" s="154">
        <v>11.5</v>
      </c>
      <c r="S75" s="154"/>
      <c r="T75" s="177"/>
    </row>
    <row r="76" spans="1:22" x14ac:dyDescent="0.25">
      <c r="A76" s="30">
        <v>42766</v>
      </c>
      <c r="B76" s="5"/>
      <c r="C76" s="7" t="s">
        <v>194</v>
      </c>
      <c r="D76" s="149">
        <v>0.125</v>
      </c>
      <c r="E76" s="150"/>
      <c r="F76" s="151"/>
      <c r="G76" s="151"/>
      <c r="H76" s="152"/>
      <c r="I76" s="151"/>
      <c r="J76" s="151">
        <v>1.78</v>
      </c>
      <c r="K76" s="152">
        <v>46.8</v>
      </c>
      <c r="L76" s="152"/>
      <c r="M76" s="153"/>
      <c r="N76" s="154">
        <v>21.7</v>
      </c>
      <c r="O76" s="155">
        <v>82.3</v>
      </c>
      <c r="P76" s="154">
        <v>5.71</v>
      </c>
      <c r="Q76" s="176">
        <v>546</v>
      </c>
      <c r="R76" s="154">
        <v>16.2</v>
      </c>
      <c r="S76" s="154"/>
      <c r="T76" s="177"/>
    </row>
    <row r="77" spans="1:22" x14ac:dyDescent="0.25">
      <c r="A77" s="30">
        <v>42766</v>
      </c>
      <c r="B77" s="5"/>
      <c r="C77" s="7" t="s">
        <v>195</v>
      </c>
      <c r="D77" s="149">
        <v>0.125</v>
      </c>
      <c r="E77" s="150"/>
      <c r="F77" s="151"/>
      <c r="G77" s="151"/>
      <c r="H77" s="152"/>
      <c r="I77" s="151"/>
      <c r="J77" s="151">
        <v>11.4</v>
      </c>
      <c r="K77" s="152">
        <v>58.3</v>
      </c>
      <c r="L77" s="152"/>
      <c r="M77" s="153"/>
      <c r="N77" s="154">
        <v>4.84</v>
      </c>
      <c r="O77" s="155">
        <v>56.7</v>
      </c>
      <c r="P77" s="154">
        <v>5.84</v>
      </c>
      <c r="Q77" s="176">
        <v>508</v>
      </c>
      <c r="R77" s="154">
        <v>18.100000000000001</v>
      </c>
      <c r="S77" s="154"/>
      <c r="T77" s="177"/>
    </row>
    <row r="78" spans="1:22" x14ac:dyDescent="0.25">
      <c r="A78" s="30">
        <v>42766</v>
      </c>
      <c r="B78" s="5"/>
      <c r="C78" s="7" t="s">
        <v>196</v>
      </c>
      <c r="D78" s="149">
        <v>0.125</v>
      </c>
      <c r="E78" s="150"/>
      <c r="F78" s="151"/>
      <c r="G78" s="151"/>
      <c r="H78" s="152"/>
      <c r="I78" s="151"/>
      <c r="J78" s="151">
        <v>1.35</v>
      </c>
      <c r="K78" s="152">
        <v>386.5</v>
      </c>
      <c r="L78" s="152"/>
      <c r="M78" s="153"/>
      <c r="N78" s="154">
        <v>28.3</v>
      </c>
      <c r="O78" s="155">
        <v>61.7</v>
      </c>
      <c r="P78" s="154">
        <v>4.76</v>
      </c>
      <c r="Q78" s="176">
        <v>321</v>
      </c>
      <c r="R78" s="154">
        <v>9.74</v>
      </c>
      <c r="S78" s="154"/>
      <c r="T78" s="177"/>
    </row>
    <row r="79" spans="1:22" x14ac:dyDescent="0.25">
      <c r="A79" s="157">
        <v>42452</v>
      </c>
      <c r="B79" s="22">
        <v>1</v>
      </c>
      <c r="C79" s="24" t="s">
        <v>75</v>
      </c>
      <c r="D79" s="158">
        <v>0.35416666666666669</v>
      </c>
      <c r="E79" s="159"/>
      <c r="F79" s="160"/>
      <c r="G79" s="160"/>
      <c r="H79" s="161"/>
      <c r="I79" s="160"/>
      <c r="J79" s="160">
        <v>12.9</v>
      </c>
      <c r="K79" s="161">
        <v>116.8</v>
      </c>
      <c r="L79" s="161"/>
      <c r="M79" s="162"/>
      <c r="N79" s="171">
        <v>19</v>
      </c>
      <c r="O79" s="172">
        <v>260</v>
      </c>
      <c r="P79" s="171">
        <v>11.9</v>
      </c>
      <c r="Q79" s="172">
        <v>664</v>
      </c>
      <c r="R79" s="171">
        <v>35.700000000000003</v>
      </c>
      <c r="S79" s="163"/>
      <c r="T79" s="173"/>
    </row>
    <row r="80" spans="1:22" x14ac:dyDescent="0.25">
      <c r="A80" s="157">
        <v>42452</v>
      </c>
      <c r="B80" s="22"/>
      <c r="C80" s="24" t="s">
        <v>192</v>
      </c>
      <c r="D80" s="158">
        <v>0.36458333333333331</v>
      </c>
      <c r="E80" s="159"/>
      <c r="F80" s="160"/>
      <c r="G80" s="160"/>
      <c r="H80" s="161"/>
      <c r="I80" s="160"/>
      <c r="J80" s="160">
        <v>10.9</v>
      </c>
      <c r="K80" s="161">
        <v>124.5</v>
      </c>
      <c r="L80" s="161"/>
      <c r="M80" s="162"/>
      <c r="N80" s="174">
        <v>-5.6</v>
      </c>
      <c r="O80" s="172">
        <v>223</v>
      </c>
      <c r="P80" s="171">
        <v>7.77</v>
      </c>
      <c r="Q80" s="172">
        <v>654</v>
      </c>
      <c r="R80" s="171">
        <v>19.8</v>
      </c>
      <c r="S80" s="163"/>
      <c r="T80" s="173"/>
    </row>
    <row r="81" spans="1:28" x14ac:dyDescent="0.25">
      <c r="A81" s="157">
        <v>42452</v>
      </c>
      <c r="B81" s="22"/>
      <c r="C81" s="24" t="s">
        <v>198</v>
      </c>
      <c r="D81" s="158">
        <v>0.37152777777777773</v>
      </c>
      <c r="E81" s="159"/>
      <c r="F81" s="160"/>
      <c r="G81" s="160"/>
      <c r="H81" s="161"/>
      <c r="I81" s="160"/>
      <c r="J81" s="160">
        <v>2.7</v>
      </c>
      <c r="K81" s="161">
        <v>83.6</v>
      </c>
      <c r="L81" s="161" t="s">
        <v>207</v>
      </c>
      <c r="M81" s="162"/>
      <c r="N81" s="174">
        <v>-3.16</v>
      </c>
      <c r="O81" s="172">
        <v>106</v>
      </c>
      <c r="P81" s="171">
        <v>5.88</v>
      </c>
      <c r="Q81" s="172">
        <v>589</v>
      </c>
      <c r="R81" s="171">
        <v>15.6</v>
      </c>
      <c r="S81" s="163"/>
      <c r="T81" s="173"/>
    </row>
    <row r="82" spans="1:28" x14ac:dyDescent="0.25">
      <c r="A82" s="157">
        <v>42452</v>
      </c>
      <c r="B82" s="22"/>
      <c r="C82" s="24" t="s">
        <v>194</v>
      </c>
      <c r="D82" s="158">
        <v>0.37847222222222227</v>
      </c>
      <c r="E82" s="159"/>
      <c r="F82" s="160"/>
      <c r="G82" s="160"/>
      <c r="H82" s="161"/>
      <c r="I82" s="160"/>
      <c r="J82" s="160">
        <v>2.5</v>
      </c>
      <c r="K82" s="161">
        <v>118.2</v>
      </c>
      <c r="L82" s="161"/>
      <c r="M82" s="162"/>
      <c r="N82" s="174">
        <v>-0.79900000000000004</v>
      </c>
      <c r="O82" s="172">
        <v>15.7</v>
      </c>
      <c r="P82" s="171">
        <v>6.44</v>
      </c>
      <c r="Q82" s="172">
        <v>466</v>
      </c>
      <c r="R82" s="171">
        <v>23.5</v>
      </c>
      <c r="S82" s="163"/>
      <c r="T82" s="173"/>
    </row>
    <row r="83" spans="1:28" x14ac:dyDescent="0.25">
      <c r="A83" s="157">
        <v>42452</v>
      </c>
      <c r="B83" s="22"/>
      <c r="C83" s="24" t="s">
        <v>196</v>
      </c>
      <c r="D83" s="158">
        <v>0.38541666666666669</v>
      </c>
      <c r="E83" s="159"/>
      <c r="F83" s="160"/>
      <c r="G83" s="160"/>
      <c r="H83" s="161"/>
      <c r="I83" s="160"/>
      <c r="J83" s="160">
        <v>1.1200000000000001</v>
      </c>
      <c r="K83" s="161">
        <v>79.400000000000006</v>
      </c>
      <c r="L83" s="161" t="s">
        <v>208</v>
      </c>
      <c r="M83" s="162"/>
      <c r="N83" s="174">
        <v>-3.2</v>
      </c>
      <c r="O83" s="172">
        <v>2.21</v>
      </c>
      <c r="P83" s="171">
        <v>6.63</v>
      </c>
      <c r="Q83" s="172">
        <v>315</v>
      </c>
      <c r="R83" s="171">
        <v>12.7</v>
      </c>
      <c r="S83" s="163"/>
      <c r="T83" s="173"/>
    </row>
    <row r="84" spans="1:28" x14ac:dyDescent="0.25">
      <c r="A84" s="157">
        <v>42452</v>
      </c>
      <c r="B84" s="22"/>
      <c r="C84" s="24" t="s">
        <v>209</v>
      </c>
      <c r="D84" s="158">
        <v>0.38541666666666669</v>
      </c>
      <c r="E84" s="159"/>
      <c r="F84" s="160"/>
      <c r="G84" s="160"/>
      <c r="H84" s="161"/>
      <c r="I84" s="160"/>
      <c r="J84" s="160">
        <v>0.98</v>
      </c>
      <c r="K84" s="161">
        <v>74.400000000000006</v>
      </c>
      <c r="L84" s="161" t="s">
        <v>210</v>
      </c>
      <c r="M84" s="162"/>
      <c r="N84" s="171">
        <v>16.399999999999999</v>
      </c>
      <c r="O84" s="172">
        <v>11.4</v>
      </c>
      <c r="P84" s="171">
        <v>5.24</v>
      </c>
      <c r="Q84" s="172">
        <v>406</v>
      </c>
      <c r="R84" s="171">
        <v>8.01</v>
      </c>
      <c r="S84" s="163"/>
      <c r="T84" s="173"/>
    </row>
    <row r="85" spans="1:28" x14ac:dyDescent="0.25">
      <c r="A85" s="180">
        <v>42096</v>
      </c>
      <c r="B85" s="17"/>
      <c r="C85" s="19" t="s">
        <v>75</v>
      </c>
      <c r="D85" s="181">
        <v>0.4375</v>
      </c>
      <c r="E85" s="182"/>
      <c r="F85" s="183"/>
      <c r="G85" s="183"/>
      <c r="H85" s="184"/>
      <c r="I85" s="183"/>
      <c r="J85" s="183"/>
      <c r="K85" s="184"/>
      <c r="L85" s="184"/>
      <c r="M85" s="185"/>
      <c r="N85" s="186">
        <v>9.6199999999999992</v>
      </c>
      <c r="O85" s="186">
        <v>5.64</v>
      </c>
      <c r="P85" s="186">
        <v>6.72</v>
      </c>
      <c r="Q85" s="169"/>
      <c r="R85" s="187"/>
      <c r="S85" s="186"/>
      <c r="T85" s="188"/>
      <c r="U85" s="189" t="s">
        <v>211</v>
      </c>
      <c r="V85" s="189"/>
    </row>
    <row r="86" spans="1:28" x14ac:dyDescent="0.25">
      <c r="A86" s="180">
        <v>42096</v>
      </c>
      <c r="B86" s="17"/>
      <c r="C86" s="19" t="s">
        <v>192</v>
      </c>
      <c r="D86" s="181">
        <v>0.4236111111111111</v>
      </c>
      <c r="E86" s="182"/>
      <c r="F86" s="183"/>
      <c r="G86" s="183"/>
      <c r="H86" s="184"/>
      <c r="I86" s="183"/>
      <c r="J86" s="183"/>
      <c r="K86" s="184"/>
      <c r="L86" s="184"/>
      <c r="M86" s="185"/>
      <c r="N86" s="190">
        <v>25.8</v>
      </c>
      <c r="O86" s="190">
        <v>12.1</v>
      </c>
      <c r="P86" s="186">
        <v>7.57</v>
      </c>
      <c r="Q86" s="191"/>
      <c r="R86" s="28"/>
      <c r="S86" s="186"/>
      <c r="V86" s="178" t="s">
        <v>212</v>
      </c>
    </row>
    <row r="87" spans="1:28" x14ac:dyDescent="0.25">
      <c r="A87" s="180">
        <v>42096</v>
      </c>
      <c r="B87" s="17"/>
      <c r="C87" s="19" t="s">
        <v>198</v>
      </c>
      <c r="D87" s="181">
        <v>0.44791666666666669</v>
      </c>
      <c r="E87" s="182"/>
      <c r="F87" s="183"/>
      <c r="G87" s="183"/>
      <c r="H87" s="184"/>
      <c r="I87" s="183"/>
      <c r="J87" s="183"/>
      <c r="K87" s="184"/>
      <c r="L87" s="184"/>
      <c r="M87" s="185"/>
      <c r="N87" s="190">
        <v>58.7</v>
      </c>
      <c r="O87" s="190">
        <v>36.5</v>
      </c>
      <c r="P87" s="186">
        <v>11.7</v>
      </c>
      <c r="Q87" s="191"/>
      <c r="R87" s="28"/>
      <c r="S87" s="186"/>
      <c r="T87" s="186"/>
      <c r="V87" s="221" t="s">
        <v>236</v>
      </c>
      <c r="W87" s="221"/>
      <c r="X87" s="221"/>
      <c r="Y87" s="221"/>
      <c r="Z87" s="221"/>
      <c r="AA87" s="221"/>
      <c r="AB87" s="221"/>
    </row>
    <row r="88" spans="1:28" x14ac:dyDescent="0.25">
      <c r="A88" s="180">
        <v>42096</v>
      </c>
      <c r="B88" s="17"/>
      <c r="C88" s="19" t="s">
        <v>194</v>
      </c>
      <c r="D88" s="181">
        <v>0.47569444444444442</v>
      </c>
      <c r="E88" s="182"/>
      <c r="F88" s="183"/>
      <c r="G88" s="183"/>
      <c r="H88" s="184"/>
      <c r="I88" s="183"/>
      <c r="J88" s="183"/>
      <c r="K88" s="184"/>
      <c r="L88" s="184"/>
      <c r="M88" s="185"/>
      <c r="N88" s="186">
        <v>10.81</v>
      </c>
      <c r="O88" s="192">
        <v>-0.61399999999999999</v>
      </c>
      <c r="P88" s="186">
        <v>9.24</v>
      </c>
      <c r="Q88" s="193"/>
      <c r="R88" s="187"/>
      <c r="S88" s="186"/>
      <c r="T88" s="186"/>
    </row>
    <row r="89" spans="1:28" x14ac:dyDescent="0.25">
      <c r="A89" s="180">
        <v>42096</v>
      </c>
      <c r="B89" s="17"/>
      <c r="C89" s="19" t="s">
        <v>196</v>
      </c>
      <c r="D89" s="181">
        <v>0.46527777777777773</v>
      </c>
      <c r="E89" s="182"/>
      <c r="F89" s="183"/>
      <c r="G89" s="183"/>
      <c r="H89" s="184"/>
      <c r="I89" s="183"/>
      <c r="J89" s="183"/>
      <c r="K89" s="184"/>
      <c r="L89" s="184"/>
      <c r="M89" s="185"/>
      <c r="N89" s="190">
        <v>4.8</v>
      </c>
      <c r="O89" s="194">
        <v>0.26900000000000002</v>
      </c>
      <c r="P89" s="186">
        <v>9.17</v>
      </c>
      <c r="Q89" s="195"/>
      <c r="R89" s="28"/>
      <c r="S89" s="186"/>
      <c r="T89" s="186"/>
    </row>
    <row r="90" spans="1:28" x14ac:dyDescent="0.25">
      <c r="A90" s="157">
        <v>42084</v>
      </c>
      <c r="B90" s="22"/>
      <c r="C90" s="24" t="s">
        <v>75</v>
      </c>
      <c r="D90" s="158">
        <v>4.3055555555555562E-2</v>
      </c>
      <c r="E90" s="159"/>
      <c r="F90" s="160"/>
      <c r="G90" s="160"/>
      <c r="H90" s="161"/>
      <c r="I90" s="160"/>
      <c r="J90" s="160"/>
      <c r="K90" s="161"/>
      <c r="L90" s="161"/>
      <c r="M90" s="162"/>
      <c r="N90" s="196">
        <v>14.2</v>
      </c>
      <c r="O90" s="196">
        <v>290</v>
      </c>
      <c r="P90" s="197">
        <v>7.38</v>
      </c>
      <c r="Q90" s="191"/>
      <c r="R90" s="191"/>
      <c r="S90" s="163"/>
      <c r="T90" s="197">
        <v>7.7089999999999996</v>
      </c>
      <c r="V90" s="178" t="s">
        <v>212</v>
      </c>
    </row>
    <row r="91" spans="1:28" x14ac:dyDescent="0.25">
      <c r="A91" s="157">
        <v>42084</v>
      </c>
      <c r="B91" s="22"/>
      <c r="C91" s="24" t="s">
        <v>192</v>
      </c>
      <c r="D91" s="158">
        <v>0.52083333333333337</v>
      </c>
      <c r="E91" s="159"/>
      <c r="F91" s="160"/>
      <c r="G91" s="160"/>
      <c r="H91" s="161"/>
      <c r="I91" s="160"/>
      <c r="J91" s="160"/>
      <c r="K91" s="161"/>
      <c r="L91" s="161"/>
      <c r="M91" s="162"/>
      <c r="N91" s="196">
        <v>27.4</v>
      </c>
      <c r="O91" s="196">
        <v>294</v>
      </c>
      <c r="P91" s="197">
        <v>6.41</v>
      </c>
      <c r="Q91" s="169"/>
      <c r="R91" s="169"/>
      <c r="S91" s="163"/>
      <c r="T91" s="197">
        <v>6.9240000000000004</v>
      </c>
      <c r="V91" s="221" t="s">
        <v>236</v>
      </c>
      <c r="W91" s="221"/>
      <c r="X91" s="221"/>
      <c r="Y91" s="221"/>
      <c r="Z91" s="221"/>
      <c r="AA91" s="221"/>
      <c r="AB91" s="221"/>
    </row>
    <row r="92" spans="1:28" x14ac:dyDescent="0.25">
      <c r="A92" s="157">
        <v>42084</v>
      </c>
      <c r="B92" s="22"/>
      <c r="C92" s="24" t="s">
        <v>198</v>
      </c>
      <c r="D92" s="158">
        <v>6.25E-2</v>
      </c>
      <c r="E92" s="159"/>
      <c r="F92" s="160"/>
      <c r="G92" s="160"/>
      <c r="H92" s="161"/>
      <c r="I92" s="160"/>
      <c r="J92" s="160"/>
      <c r="K92" s="161"/>
      <c r="L92" s="161"/>
      <c r="M92" s="162"/>
      <c r="N92" s="196">
        <v>10.6</v>
      </c>
      <c r="O92" s="196">
        <v>263</v>
      </c>
      <c r="P92" s="197">
        <v>6.65</v>
      </c>
      <c r="Q92" s="191"/>
      <c r="R92" s="191"/>
      <c r="S92" s="163"/>
      <c r="T92" s="197">
        <v>7.1849999999999996</v>
      </c>
    </row>
    <row r="93" spans="1:28" x14ac:dyDescent="0.25">
      <c r="A93" s="157">
        <v>42084</v>
      </c>
      <c r="B93" s="22"/>
      <c r="C93" s="24" t="s">
        <v>194</v>
      </c>
      <c r="D93" s="158">
        <v>9.2361111111111116E-2</v>
      </c>
      <c r="E93" s="159"/>
      <c r="F93" s="160"/>
      <c r="G93" s="160"/>
      <c r="H93" s="161"/>
      <c r="I93" s="160"/>
      <c r="J93" s="160"/>
      <c r="K93" s="161"/>
      <c r="L93" s="161"/>
      <c r="M93" s="162"/>
      <c r="N93" s="196">
        <v>10.4</v>
      </c>
      <c r="O93" s="196">
        <v>12.3</v>
      </c>
      <c r="P93" s="197">
        <v>6.68</v>
      </c>
      <c r="Q93" s="191"/>
      <c r="R93" s="191"/>
      <c r="S93" s="163"/>
      <c r="T93" s="197">
        <v>9.593</v>
      </c>
    </row>
    <row r="94" spans="1:28" x14ac:dyDescent="0.25">
      <c r="A94" s="157">
        <v>42084</v>
      </c>
      <c r="B94" s="22"/>
      <c r="C94" s="24" t="s">
        <v>196</v>
      </c>
      <c r="D94" s="158">
        <v>7.6388888888888895E-2</v>
      </c>
      <c r="E94" s="159"/>
      <c r="F94" s="160"/>
      <c r="G94" s="160"/>
      <c r="H94" s="161"/>
      <c r="I94" s="160"/>
      <c r="J94" s="160"/>
      <c r="K94" s="161"/>
      <c r="L94" s="161"/>
      <c r="M94" s="162"/>
      <c r="N94" s="196">
        <v>13.2</v>
      </c>
      <c r="O94" s="198">
        <v>-1.3</v>
      </c>
      <c r="P94" s="197">
        <v>8.09</v>
      </c>
      <c r="Q94" s="195"/>
      <c r="R94" s="191"/>
      <c r="S94" s="163"/>
      <c r="T94" s="197">
        <v>9.7050000000000001</v>
      </c>
    </row>
    <row r="95" spans="1:28" x14ac:dyDescent="0.25">
      <c r="A95" s="180">
        <v>42076</v>
      </c>
      <c r="B95" s="17"/>
      <c r="C95" s="19" t="s">
        <v>75</v>
      </c>
      <c r="D95" s="181">
        <v>0.12152777777777778</v>
      </c>
      <c r="E95" s="182"/>
      <c r="F95" s="183"/>
      <c r="G95" s="183"/>
      <c r="H95" s="184"/>
      <c r="I95" s="183"/>
      <c r="J95" s="183"/>
      <c r="K95" s="184"/>
      <c r="L95" s="184"/>
      <c r="M95" s="185"/>
      <c r="N95" s="190">
        <v>13.2</v>
      </c>
      <c r="O95" s="190">
        <v>233</v>
      </c>
      <c r="P95" s="190">
        <v>5.14</v>
      </c>
      <c r="Q95" s="191"/>
      <c r="R95" s="191"/>
      <c r="S95" s="186"/>
      <c r="T95" s="199">
        <v>6.2009999999999996</v>
      </c>
      <c r="V95" s="178" t="s">
        <v>212</v>
      </c>
    </row>
    <row r="96" spans="1:28" x14ac:dyDescent="0.25">
      <c r="A96" s="180">
        <v>42076</v>
      </c>
      <c r="B96" s="17"/>
      <c r="C96" s="19" t="s">
        <v>192</v>
      </c>
      <c r="D96" s="181">
        <v>0.1076388888888889</v>
      </c>
      <c r="E96" s="182"/>
      <c r="F96" s="183"/>
      <c r="G96" s="183"/>
      <c r="H96" s="184"/>
      <c r="I96" s="183"/>
      <c r="J96" s="183"/>
      <c r="K96" s="184"/>
      <c r="L96" s="184"/>
      <c r="M96" s="185"/>
      <c r="N96" s="190">
        <v>13.2</v>
      </c>
      <c r="O96" s="190">
        <v>143</v>
      </c>
      <c r="P96" s="190">
        <v>5.01</v>
      </c>
      <c r="Q96" s="191"/>
      <c r="R96" s="191"/>
      <c r="S96" s="186"/>
      <c r="T96" s="199">
        <v>7.3769999999999998</v>
      </c>
      <c r="V96" s="221" t="s">
        <v>236</v>
      </c>
      <c r="W96" s="221"/>
      <c r="X96" s="221"/>
      <c r="Y96" s="221"/>
      <c r="Z96" s="221"/>
      <c r="AA96" s="221"/>
      <c r="AB96" s="221"/>
    </row>
    <row r="97" spans="1:28" x14ac:dyDescent="0.25">
      <c r="A97" s="180">
        <v>42076</v>
      </c>
      <c r="B97" s="17"/>
      <c r="C97" s="19" t="s">
        <v>198</v>
      </c>
      <c r="D97" s="181">
        <v>0.13541666666666666</v>
      </c>
      <c r="E97" s="182"/>
      <c r="F97" s="183"/>
      <c r="G97" s="183"/>
      <c r="H97" s="184"/>
      <c r="I97" s="183"/>
      <c r="J97" s="183"/>
      <c r="K97" s="184"/>
      <c r="L97" s="184"/>
      <c r="M97" s="185"/>
      <c r="N97" s="190">
        <v>11</v>
      </c>
      <c r="O97" s="190">
        <v>144</v>
      </c>
      <c r="P97" s="190">
        <v>4.67</v>
      </c>
      <c r="Q97" s="191"/>
      <c r="R97" s="191"/>
      <c r="S97" s="186"/>
      <c r="T97" s="199">
        <v>6.6840000000000002</v>
      </c>
    </row>
    <row r="98" spans="1:28" x14ac:dyDescent="0.25">
      <c r="A98" s="180">
        <v>42076</v>
      </c>
      <c r="B98" s="17"/>
      <c r="C98" s="19" t="s">
        <v>194</v>
      </c>
      <c r="D98" s="181">
        <v>0.15625</v>
      </c>
      <c r="E98" s="182"/>
      <c r="F98" s="183"/>
      <c r="G98" s="183"/>
      <c r="H98" s="184"/>
      <c r="I98" s="183"/>
      <c r="J98" s="183"/>
      <c r="K98" s="184"/>
      <c r="L98" s="184"/>
      <c r="M98" s="185"/>
      <c r="N98" s="190">
        <v>12.4</v>
      </c>
      <c r="O98" s="194">
        <v>1.71</v>
      </c>
      <c r="P98" s="190">
        <v>3.88</v>
      </c>
      <c r="Q98" s="169"/>
      <c r="R98" s="169"/>
      <c r="S98" s="186"/>
      <c r="T98" s="199">
        <v>8.4870000000000001</v>
      </c>
    </row>
    <row r="99" spans="1:28" x14ac:dyDescent="0.25">
      <c r="A99" s="180">
        <v>42076</v>
      </c>
      <c r="B99" s="17"/>
      <c r="C99" s="19" t="s">
        <v>196</v>
      </c>
      <c r="D99" s="181">
        <v>0.14930555555555555</v>
      </c>
      <c r="E99" s="182"/>
      <c r="F99" s="183"/>
      <c r="G99" s="183"/>
      <c r="H99" s="184"/>
      <c r="I99" s="183"/>
      <c r="J99" s="183"/>
      <c r="K99" s="184"/>
      <c r="L99" s="184"/>
      <c r="M99" s="185"/>
      <c r="N99" s="190">
        <v>11</v>
      </c>
      <c r="O99" s="194">
        <v>-1.19</v>
      </c>
      <c r="P99" s="190">
        <v>4.74</v>
      </c>
      <c r="Q99" s="191"/>
      <c r="R99" s="191"/>
      <c r="S99" s="186"/>
      <c r="T99" s="199">
        <v>7.8920000000000003</v>
      </c>
    </row>
    <row r="100" spans="1:28" x14ac:dyDescent="0.25">
      <c r="A100" s="157">
        <v>42056</v>
      </c>
      <c r="B100" s="22">
        <v>1</v>
      </c>
      <c r="C100" s="24" t="s">
        <v>75</v>
      </c>
      <c r="D100" s="158">
        <v>0.10069444444444443</v>
      </c>
      <c r="E100" s="159"/>
      <c r="F100" s="160"/>
      <c r="G100" s="160"/>
      <c r="H100" s="161"/>
      <c r="I100" s="160"/>
      <c r="J100" s="160"/>
      <c r="K100" s="161"/>
      <c r="L100" s="161"/>
      <c r="M100" s="162"/>
      <c r="N100" s="163">
        <v>29.2</v>
      </c>
      <c r="O100" s="163">
        <v>67.599999999999994</v>
      </c>
      <c r="P100" s="163">
        <v>6.55</v>
      </c>
      <c r="Q100" s="187"/>
      <c r="R100" s="169"/>
      <c r="S100" s="163"/>
      <c r="T100" s="197">
        <v>7.8339999999999996</v>
      </c>
      <c r="V100" s="178" t="s">
        <v>212</v>
      </c>
    </row>
    <row r="101" spans="1:28" x14ac:dyDescent="0.25">
      <c r="A101" s="157">
        <v>42056</v>
      </c>
      <c r="B101" s="22"/>
      <c r="C101" s="24" t="s">
        <v>192</v>
      </c>
      <c r="D101" s="158">
        <v>7.8472222222222221E-2</v>
      </c>
      <c r="E101" s="159"/>
      <c r="F101" s="160"/>
      <c r="G101" s="160"/>
      <c r="H101" s="161"/>
      <c r="I101" s="160"/>
      <c r="J101" s="160"/>
      <c r="K101" s="161"/>
      <c r="L101" s="161"/>
      <c r="M101" s="162"/>
      <c r="N101" s="196">
        <v>32.299999999999997</v>
      </c>
      <c r="O101" s="196">
        <v>82.4</v>
      </c>
      <c r="P101" s="196">
        <v>5</v>
      </c>
      <c r="Q101" s="28"/>
      <c r="R101" s="191"/>
      <c r="S101" s="163"/>
      <c r="T101" s="197">
        <v>7.891</v>
      </c>
      <c r="V101" s="221" t="s">
        <v>236</v>
      </c>
      <c r="W101" s="221"/>
      <c r="X101" s="221"/>
      <c r="Y101" s="221"/>
      <c r="Z101" s="221"/>
      <c r="AA101" s="221"/>
      <c r="AB101" s="221"/>
    </row>
    <row r="102" spans="1:28" x14ac:dyDescent="0.25">
      <c r="A102" s="157">
        <v>42056</v>
      </c>
      <c r="B102" s="22"/>
      <c r="C102" s="24" t="s">
        <v>198</v>
      </c>
      <c r="D102" s="158">
        <v>0.10833333333333334</v>
      </c>
      <c r="E102" s="159"/>
      <c r="F102" s="160"/>
      <c r="G102" s="160"/>
      <c r="H102" s="161"/>
      <c r="I102" s="160"/>
      <c r="J102" s="160"/>
      <c r="K102" s="161"/>
      <c r="L102" s="161"/>
      <c r="M102" s="162"/>
      <c r="N102" s="196">
        <v>16.600000000000001</v>
      </c>
      <c r="O102" s="196">
        <v>77.2</v>
      </c>
      <c r="P102" s="196">
        <v>5.52</v>
      </c>
      <c r="Q102" s="28"/>
      <c r="R102" s="191"/>
      <c r="S102" s="163"/>
      <c r="T102" s="197">
        <v>7.76</v>
      </c>
    </row>
    <row r="103" spans="1:28" x14ac:dyDescent="0.25">
      <c r="A103" s="157">
        <v>42056</v>
      </c>
      <c r="B103" s="22"/>
      <c r="C103" s="24" t="s">
        <v>194</v>
      </c>
      <c r="D103" s="158">
        <v>0.14583333333333334</v>
      </c>
      <c r="E103" s="159"/>
      <c r="F103" s="160"/>
      <c r="G103" s="160"/>
      <c r="H103" s="161"/>
      <c r="I103" s="160"/>
      <c r="J103" s="160"/>
      <c r="K103" s="161"/>
      <c r="L103" s="161"/>
      <c r="M103" s="162"/>
      <c r="N103" s="196">
        <v>15.3</v>
      </c>
      <c r="O103" s="198">
        <v>0.99399999999999999</v>
      </c>
      <c r="P103" s="196">
        <v>4.3499999999999996</v>
      </c>
      <c r="Q103" s="28"/>
      <c r="R103" s="191"/>
      <c r="S103" s="163"/>
      <c r="T103" s="197">
        <v>8.4809999999999999</v>
      </c>
    </row>
    <row r="104" spans="1:28" x14ac:dyDescent="0.25">
      <c r="A104" s="157">
        <v>42056</v>
      </c>
      <c r="B104" s="22"/>
      <c r="C104" s="24" t="s">
        <v>196</v>
      </c>
      <c r="D104" s="158">
        <v>0.12916666666666668</v>
      </c>
      <c r="E104" s="159"/>
      <c r="F104" s="160"/>
      <c r="G104" s="160"/>
      <c r="H104" s="161"/>
      <c r="I104" s="160"/>
      <c r="J104" s="160"/>
      <c r="K104" s="161"/>
      <c r="L104" s="161"/>
      <c r="M104" s="162"/>
      <c r="N104" s="196">
        <v>11.6</v>
      </c>
      <c r="O104" s="198">
        <v>-1.34</v>
      </c>
      <c r="P104" s="196">
        <v>6.35</v>
      </c>
      <c r="Q104" s="28"/>
      <c r="R104" s="191"/>
      <c r="S104" s="163"/>
      <c r="T104" s="197">
        <v>4.2670000000000003</v>
      </c>
    </row>
    <row r="105" spans="1:28" x14ac:dyDescent="0.25">
      <c r="A105" s="157">
        <v>42035</v>
      </c>
      <c r="B105" s="22">
        <v>1</v>
      </c>
      <c r="C105" s="24" t="s">
        <v>75</v>
      </c>
      <c r="D105" s="158">
        <v>0.20694444444444446</v>
      </c>
      <c r="E105" s="159" t="s">
        <v>213</v>
      </c>
      <c r="F105" s="159" t="s">
        <v>213</v>
      </c>
      <c r="G105" s="159" t="s">
        <v>213</v>
      </c>
      <c r="H105" s="159" t="s">
        <v>213</v>
      </c>
      <c r="I105" s="159" t="s">
        <v>213</v>
      </c>
      <c r="J105" s="160">
        <v>4.5199999999999996</v>
      </c>
      <c r="K105" s="161">
        <v>191.7</v>
      </c>
      <c r="L105" s="161"/>
      <c r="M105" s="162"/>
      <c r="N105" s="24">
        <v>21</v>
      </c>
      <c r="O105" s="24">
        <v>289</v>
      </c>
      <c r="P105" s="196">
        <v>4.16</v>
      </c>
      <c r="Q105" s="164">
        <v>544</v>
      </c>
      <c r="R105" s="196">
        <v>14.2</v>
      </c>
      <c r="S105" s="163"/>
      <c r="T105" s="197">
        <v>3.1459999999999999</v>
      </c>
    </row>
    <row r="106" spans="1:28" x14ac:dyDescent="0.25">
      <c r="A106" s="157">
        <v>42035</v>
      </c>
      <c r="B106" s="22"/>
      <c r="C106" s="24" t="s">
        <v>192</v>
      </c>
      <c r="D106" s="158">
        <v>0.18680555555555556</v>
      </c>
      <c r="E106" s="159" t="s">
        <v>213</v>
      </c>
      <c r="F106" s="159" t="s">
        <v>213</v>
      </c>
      <c r="G106" s="159" t="s">
        <v>213</v>
      </c>
      <c r="H106" s="159" t="s">
        <v>213</v>
      </c>
      <c r="I106" s="159" t="s">
        <v>213</v>
      </c>
      <c r="J106" s="160">
        <v>4.78</v>
      </c>
      <c r="K106" s="161">
        <v>193.05</v>
      </c>
      <c r="L106" s="161"/>
      <c r="M106" s="162"/>
      <c r="N106" s="24">
        <v>26.6</v>
      </c>
      <c r="O106" s="24">
        <v>171</v>
      </c>
      <c r="P106" s="196">
        <v>2.95</v>
      </c>
      <c r="Q106" s="24">
        <v>549</v>
      </c>
      <c r="R106" s="196">
        <v>14.2</v>
      </c>
      <c r="S106" s="163"/>
      <c r="T106" s="197">
        <v>2.9390000000000001</v>
      </c>
    </row>
    <row r="107" spans="1:28" x14ac:dyDescent="0.25">
      <c r="A107" s="157">
        <v>42035</v>
      </c>
      <c r="B107" s="22"/>
      <c r="C107" s="24" t="s">
        <v>198</v>
      </c>
      <c r="D107" s="158">
        <v>0.22083333333333333</v>
      </c>
      <c r="E107" s="159" t="s">
        <v>213</v>
      </c>
      <c r="F107" s="159" t="s">
        <v>213</v>
      </c>
      <c r="G107" s="159" t="s">
        <v>213</v>
      </c>
      <c r="H107" s="159" t="s">
        <v>213</v>
      </c>
      <c r="I107" s="159" t="s">
        <v>213</v>
      </c>
      <c r="J107" s="200">
        <v>1.65</v>
      </c>
      <c r="K107" s="161">
        <v>41.1</v>
      </c>
      <c r="L107" s="161"/>
      <c r="M107" s="162"/>
      <c r="N107" s="24">
        <v>16.8</v>
      </c>
      <c r="O107" s="24">
        <v>157</v>
      </c>
      <c r="P107" s="196">
        <v>7.29</v>
      </c>
      <c r="Q107" s="24">
        <v>498</v>
      </c>
      <c r="R107" s="196">
        <v>17.600000000000001</v>
      </c>
      <c r="S107" s="163"/>
      <c r="T107" s="197">
        <v>3.149</v>
      </c>
    </row>
    <row r="108" spans="1:28" x14ac:dyDescent="0.25">
      <c r="A108" s="157">
        <v>42035</v>
      </c>
      <c r="B108" s="22"/>
      <c r="C108" s="24" t="s">
        <v>194</v>
      </c>
      <c r="D108" s="158">
        <v>0.22777777777777777</v>
      </c>
      <c r="E108" s="159" t="s">
        <v>213</v>
      </c>
      <c r="F108" s="159" t="s">
        <v>213</v>
      </c>
      <c r="G108" s="159" t="s">
        <v>213</v>
      </c>
      <c r="H108" s="159" t="s">
        <v>213</v>
      </c>
      <c r="I108" s="159" t="s">
        <v>213</v>
      </c>
      <c r="J108" s="160">
        <v>1.3</v>
      </c>
      <c r="K108" s="161">
        <v>69.41</v>
      </c>
      <c r="L108" s="161"/>
      <c r="M108" s="162"/>
      <c r="N108" s="201">
        <v>-11.6</v>
      </c>
      <c r="O108" s="24">
        <v>36.4</v>
      </c>
      <c r="P108" s="196">
        <v>4.3</v>
      </c>
      <c r="Q108" s="24">
        <v>313</v>
      </c>
      <c r="R108" s="163">
        <v>12.5</v>
      </c>
      <c r="S108" s="163"/>
      <c r="T108" s="197">
        <v>3.399</v>
      </c>
    </row>
    <row r="109" spans="1:28" x14ac:dyDescent="0.25">
      <c r="A109" s="157">
        <v>42035</v>
      </c>
      <c r="B109" s="22"/>
      <c r="C109" s="24" t="s">
        <v>196</v>
      </c>
      <c r="D109" s="158">
        <v>0.23611111111111113</v>
      </c>
      <c r="E109" s="159" t="s">
        <v>213</v>
      </c>
      <c r="F109" s="159" t="s">
        <v>213</v>
      </c>
      <c r="G109" s="159" t="s">
        <v>213</v>
      </c>
      <c r="H109" s="159" t="s">
        <v>213</v>
      </c>
      <c r="I109" s="159" t="s">
        <v>213</v>
      </c>
      <c r="J109" s="160">
        <v>0.86</v>
      </c>
      <c r="K109" s="161">
        <v>44.92</v>
      </c>
      <c r="L109" s="161"/>
      <c r="M109" s="162"/>
      <c r="N109" s="201">
        <v>-4.3</v>
      </c>
      <c r="O109" s="24">
        <v>1.53</v>
      </c>
      <c r="P109" s="196">
        <v>4.7300000000000004</v>
      </c>
      <c r="Q109" s="164">
        <v>256</v>
      </c>
      <c r="R109" s="196">
        <v>7.47</v>
      </c>
      <c r="S109" s="163"/>
      <c r="T109" s="197">
        <v>3.4239999999999999</v>
      </c>
    </row>
    <row r="110" spans="1:28" x14ac:dyDescent="0.25">
      <c r="A110" s="180">
        <v>42021</v>
      </c>
      <c r="B110" s="17">
        <v>1</v>
      </c>
      <c r="C110" s="19" t="s">
        <v>75</v>
      </c>
      <c r="D110" s="181">
        <v>0.1451388888888889</v>
      </c>
      <c r="E110" s="182" t="s">
        <v>213</v>
      </c>
      <c r="F110" s="182" t="s">
        <v>213</v>
      </c>
      <c r="G110" s="182" t="s">
        <v>213</v>
      </c>
      <c r="H110" s="182" t="s">
        <v>213</v>
      </c>
      <c r="I110" s="182" t="s">
        <v>213</v>
      </c>
      <c r="J110" s="183">
        <v>4.03</v>
      </c>
      <c r="K110" s="184">
        <v>146.55000000000001</v>
      </c>
      <c r="L110" s="19" t="s">
        <v>214</v>
      </c>
      <c r="M110" s="185"/>
      <c r="N110" s="7">
        <v>92.9</v>
      </c>
      <c r="O110" s="7">
        <v>41.3</v>
      </c>
      <c r="P110" s="202">
        <v>-0.42499999999999999</v>
      </c>
      <c r="Q110" s="7">
        <v>473</v>
      </c>
      <c r="R110" s="203">
        <v>12.6</v>
      </c>
      <c r="S110" s="186"/>
      <c r="T110" s="203">
        <v>7.45</v>
      </c>
    </row>
    <row r="111" spans="1:28" x14ac:dyDescent="0.25">
      <c r="A111" s="180">
        <v>42021</v>
      </c>
      <c r="B111" s="17"/>
      <c r="C111" s="19" t="s">
        <v>192</v>
      </c>
      <c r="D111" s="181">
        <v>0.13958333333333334</v>
      </c>
      <c r="E111" s="182" t="s">
        <v>213</v>
      </c>
      <c r="F111" s="182" t="s">
        <v>213</v>
      </c>
      <c r="G111" s="182" t="s">
        <v>213</v>
      </c>
      <c r="H111" s="182" t="s">
        <v>213</v>
      </c>
      <c r="I111" s="182" t="s">
        <v>213</v>
      </c>
      <c r="J111" s="183">
        <v>4.32</v>
      </c>
      <c r="K111" s="184">
        <v>134.08000000000001</v>
      </c>
      <c r="L111" s="19"/>
      <c r="M111" s="185"/>
      <c r="N111" s="7">
        <v>92.6</v>
      </c>
      <c r="O111" s="7">
        <v>60.6</v>
      </c>
      <c r="P111" s="204">
        <v>5.01</v>
      </c>
      <c r="Q111" s="205">
        <v>509</v>
      </c>
      <c r="R111" s="203">
        <v>18.600000000000001</v>
      </c>
      <c r="S111" s="186"/>
      <c r="T111" s="203">
        <v>6.6680000000000001</v>
      </c>
    </row>
    <row r="112" spans="1:28" x14ac:dyDescent="0.25">
      <c r="A112" s="180">
        <v>42021</v>
      </c>
      <c r="B112" s="17"/>
      <c r="C112" s="19" t="s">
        <v>198</v>
      </c>
      <c r="D112" s="181">
        <v>0.15694444444444444</v>
      </c>
      <c r="E112" s="182" t="s">
        <v>213</v>
      </c>
      <c r="F112" s="182" t="s">
        <v>213</v>
      </c>
      <c r="G112" s="182" t="s">
        <v>213</v>
      </c>
      <c r="H112" s="182" t="s">
        <v>213</v>
      </c>
      <c r="I112" s="182" t="s">
        <v>213</v>
      </c>
      <c r="J112" s="183">
        <v>2.2599999999999998</v>
      </c>
      <c r="K112" s="184">
        <v>50.82</v>
      </c>
      <c r="L112" s="19"/>
      <c r="M112" s="185"/>
      <c r="N112" s="7">
        <v>39.299999999999997</v>
      </c>
      <c r="O112" s="7">
        <v>104</v>
      </c>
      <c r="P112" s="204">
        <v>4.7300000000000004</v>
      </c>
      <c r="Q112" s="7">
        <v>387</v>
      </c>
      <c r="R112" s="186">
        <v>15.9</v>
      </c>
      <c r="S112" s="186"/>
      <c r="T112" s="203">
        <v>7.1710000000000003</v>
      </c>
    </row>
    <row r="113" spans="1:20" x14ac:dyDescent="0.25">
      <c r="A113" s="180">
        <v>42021</v>
      </c>
      <c r="B113" s="17"/>
      <c r="C113" s="19" t="s">
        <v>194</v>
      </c>
      <c r="D113" s="181">
        <v>0.18958333333333333</v>
      </c>
      <c r="E113" s="182" t="s">
        <v>213</v>
      </c>
      <c r="F113" s="182" t="s">
        <v>213</v>
      </c>
      <c r="G113" s="182" t="s">
        <v>213</v>
      </c>
      <c r="H113" s="182" t="s">
        <v>213</v>
      </c>
      <c r="I113" s="182" t="s">
        <v>213</v>
      </c>
      <c r="J113" s="183">
        <v>1.28</v>
      </c>
      <c r="K113" s="184">
        <v>49.75</v>
      </c>
      <c r="L113" s="19"/>
      <c r="M113" s="185"/>
      <c r="N113" s="7">
        <v>3.2</v>
      </c>
      <c r="O113" s="7">
        <v>34.9</v>
      </c>
      <c r="P113" s="204">
        <v>4.3099999999999996</v>
      </c>
      <c r="Q113" s="7">
        <v>310</v>
      </c>
      <c r="R113" s="203">
        <v>11.8</v>
      </c>
      <c r="S113" s="190"/>
      <c r="T113" s="203">
        <v>7.18</v>
      </c>
    </row>
    <row r="114" spans="1:20" x14ac:dyDescent="0.25">
      <c r="A114" s="180">
        <v>42021</v>
      </c>
      <c r="B114" s="17"/>
      <c r="C114" s="19" t="s">
        <v>196</v>
      </c>
      <c r="D114" s="181">
        <v>0.17916666666666667</v>
      </c>
      <c r="E114" s="182" t="s">
        <v>213</v>
      </c>
      <c r="F114" s="182" t="s">
        <v>213</v>
      </c>
      <c r="G114" s="182" t="s">
        <v>213</v>
      </c>
      <c r="H114" s="182" t="s">
        <v>213</v>
      </c>
      <c r="I114" s="182" t="s">
        <v>213</v>
      </c>
      <c r="J114" s="183">
        <v>0.622</v>
      </c>
      <c r="K114" s="184">
        <v>40.03</v>
      </c>
      <c r="L114" s="206"/>
      <c r="M114" s="185"/>
      <c r="N114" s="7">
        <v>6.53</v>
      </c>
      <c r="O114" s="207">
        <v>-3.15</v>
      </c>
      <c r="P114" s="208">
        <v>-1.55</v>
      </c>
      <c r="Q114" s="7">
        <v>224</v>
      </c>
      <c r="R114" s="203">
        <v>6.99</v>
      </c>
      <c r="S114" s="190"/>
      <c r="T114" s="203">
        <v>5.54</v>
      </c>
    </row>
    <row r="115" spans="1:20" x14ac:dyDescent="0.25">
      <c r="A115" s="157">
        <v>41980</v>
      </c>
      <c r="B115" s="22">
        <v>1</v>
      </c>
      <c r="C115" s="24" t="s">
        <v>75</v>
      </c>
      <c r="D115" s="158">
        <v>9.0277777777777776E-2</v>
      </c>
      <c r="E115" s="159" t="s">
        <v>213</v>
      </c>
      <c r="F115" s="159" t="s">
        <v>213</v>
      </c>
      <c r="G115" s="159" t="s">
        <v>213</v>
      </c>
      <c r="H115" s="159" t="s">
        <v>213</v>
      </c>
      <c r="I115" s="159" t="s">
        <v>213</v>
      </c>
      <c r="J115" s="160">
        <v>5.84</v>
      </c>
      <c r="K115" s="159" t="s">
        <v>213</v>
      </c>
      <c r="L115" s="24" t="s">
        <v>214</v>
      </c>
      <c r="M115" s="162"/>
      <c r="N115" s="196">
        <v>20</v>
      </c>
      <c r="O115" s="196">
        <v>6.77</v>
      </c>
      <c r="P115" s="196">
        <v>5.0599999999999996</v>
      </c>
      <c r="Q115" s="209">
        <v>417.95</v>
      </c>
      <c r="R115" s="196">
        <v>32</v>
      </c>
      <c r="S115" s="196"/>
      <c r="T115" s="196">
        <v>3.9750000000000001</v>
      </c>
    </row>
    <row r="116" spans="1:20" x14ac:dyDescent="0.25">
      <c r="A116" s="157">
        <v>41980</v>
      </c>
      <c r="B116" s="22"/>
      <c r="C116" s="24" t="s">
        <v>192</v>
      </c>
      <c r="D116" s="158">
        <v>7.9166666666666663E-2</v>
      </c>
      <c r="E116" s="159" t="s">
        <v>213</v>
      </c>
      <c r="F116" s="159" t="s">
        <v>213</v>
      </c>
      <c r="G116" s="159" t="s">
        <v>213</v>
      </c>
      <c r="H116" s="159" t="s">
        <v>213</v>
      </c>
      <c r="I116" s="159" t="s">
        <v>213</v>
      </c>
      <c r="J116" s="160">
        <v>6.71</v>
      </c>
      <c r="K116" s="159" t="s">
        <v>213</v>
      </c>
      <c r="L116" s="24"/>
      <c r="M116" s="162"/>
      <c r="N116" s="196">
        <v>28.2</v>
      </c>
      <c r="O116" s="196">
        <v>11.7</v>
      </c>
      <c r="P116" s="196">
        <v>4.93</v>
      </c>
      <c r="Q116" s="209">
        <v>379.95</v>
      </c>
      <c r="R116" s="196">
        <v>24.4</v>
      </c>
      <c r="S116" s="196"/>
      <c r="T116" s="196">
        <v>4.2539999999999996</v>
      </c>
    </row>
    <row r="117" spans="1:20" x14ac:dyDescent="0.25">
      <c r="A117" s="157">
        <v>41980</v>
      </c>
      <c r="B117" s="22"/>
      <c r="C117" s="24" t="s">
        <v>198</v>
      </c>
      <c r="D117" s="158">
        <v>9.7916666666666666E-2</v>
      </c>
      <c r="E117" s="159" t="s">
        <v>213</v>
      </c>
      <c r="F117" s="159" t="s">
        <v>213</v>
      </c>
      <c r="G117" s="159" t="s">
        <v>213</v>
      </c>
      <c r="H117" s="159" t="s">
        <v>213</v>
      </c>
      <c r="I117" s="159" t="s">
        <v>213</v>
      </c>
      <c r="J117" s="160">
        <v>7.44</v>
      </c>
      <c r="K117" s="159" t="s">
        <v>213</v>
      </c>
      <c r="L117" s="24"/>
      <c r="M117" s="162"/>
      <c r="N117" s="196">
        <v>30.7</v>
      </c>
      <c r="O117" s="196">
        <v>38.700000000000003</v>
      </c>
      <c r="P117" s="196">
        <v>7.82</v>
      </c>
      <c r="Q117" s="209">
        <v>386.95</v>
      </c>
      <c r="R117" s="196">
        <v>27.6</v>
      </c>
      <c r="S117" s="196"/>
      <c r="T117" s="196">
        <v>4.202</v>
      </c>
    </row>
    <row r="118" spans="1:20" x14ac:dyDescent="0.25">
      <c r="A118" s="157">
        <v>41980</v>
      </c>
      <c r="B118" s="22"/>
      <c r="C118" s="24" t="s">
        <v>194</v>
      </c>
      <c r="D118" s="158">
        <v>0.11180555555555556</v>
      </c>
      <c r="E118" s="159" t="s">
        <v>213</v>
      </c>
      <c r="F118" s="159" t="s">
        <v>213</v>
      </c>
      <c r="G118" s="159" t="s">
        <v>213</v>
      </c>
      <c r="H118" s="159" t="s">
        <v>213</v>
      </c>
      <c r="I118" s="159" t="s">
        <v>213</v>
      </c>
      <c r="J118" s="160">
        <v>3.6</v>
      </c>
      <c r="K118" s="159" t="s">
        <v>213</v>
      </c>
      <c r="L118" s="24"/>
      <c r="M118" s="162"/>
      <c r="N118" s="198">
        <v>-4.8899999999999997</v>
      </c>
      <c r="O118" s="196">
        <v>10.5</v>
      </c>
      <c r="P118" s="196">
        <v>5.86</v>
      </c>
      <c r="Q118" s="209">
        <v>282.95</v>
      </c>
      <c r="R118" s="196">
        <v>12.8</v>
      </c>
      <c r="S118" s="196"/>
      <c r="T118" s="196">
        <v>4.4550000000000001</v>
      </c>
    </row>
    <row r="119" spans="1:20" x14ac:dyDescent="0.25">
      <c r="A119" s="157">
        <v>41980</v>
      </c>
      <c r="B119" s="22"/>
      <c r="C119" s="24" t="s">
        <v>196</v>
      </c>
      <c r="D119" s="158">
        <v>0.10625</v>
      </c>
      <c r="E119" s="159" t="s">
        <v>213</v>
      </c>
      <c r="F119" s="159" t="s">
        <v>213</v>
      </c>
      <c r="G119" s="159" t="s">
        <v>213</v>
      </c>
      <c r="H119" s="159" t="s">
        <v>213</v>
      </c>
      <c r="I119" s="159" t="s">
        <v>213</v>
      </c>
      <c r="J119" s="160">
        <v>1.42</v>
      </c>
      <c r="K119" s="159" t="s">
        <v>213</v>
      </c>
      <c r="L119" s="210"/>
      <c r="M119" s="162"/>
      <c r="N119" s="198">
        <v>-14.8</v>
      </c>
      <c r="O119" s="196">
        <v>3.78</v>
      </c>
      <c r="P119" s="196">
        <v>6.15</v>
      </c>
      <c r="Q119" s="209">
        <v>176.95</v>
      </c>
      <c r="R119" s="196">
        <v>4.66</v>
      </c>
      <c r="S119" s="196"/>
      <c r="T119" s="196">
        <v>2.7770000000000001</v>
      </c>
    </row>
    <row r="120" spans="1:20" x14ac:dyDescent="0.25">
      <c r="A120" s="180">
        <v>41966</v>
      </c>
      <c r="B120" s="17">
        <v>1</v>
      </c>
      <c r="C120" s="19" t="s">
        <v>75</v>
      </c>
      <c r="D120" s="181">
        <v>7.9861111111111105E-2</v>
      </c>
      <c r="E120" s="182" t="s">
        <v>213</v>
      </c>
      <c r="F120" s="182" t="s">
        <v>213</v>
      </c>
      <c r="G120" s="182" t="s">
        <v>213</v>
      </c>
      <c r="H120" s="182" t="s">
        <v>213</v>
      </c>
      <c r="I120" s="182" t="s">
        <v>213</v>
      </c>
      <c r="J120" s="183">
        <v>0.81</v>
      </c>
      <c r="K120" s="184">
        <v>257.7</v>
      </c>
      <c r="L120" s="19" t="s">
        <v>214</v>
      </c>
      <c r="M120" s="185"/>
      <c r="N120">
        <v>2.63</v>
      </c>
      <c r="O120">
        <v>17.899999999999999</v>
      </c>
      <c r="P120" s="203">
        <v>4.47</v>
      </c>
      <c r="Q120" s="211">
        <v>449.95</v>
      </c>
      <c r="R120" s="203">
        <v>50.3</v>
      </c>
      <c r="S120" s="190"/>
      <c r="T120" s="203">
        <v>4.9429999999999996</v>
      </c>
    </row>
    <row r="121" spans="1:20" x14ac:dyDescent="0.25">
      <c r="A121" s="180">
        <v>41966</v>
      </c>
      <c r="B121" s="17"/>
      <c r="C121" s="19" t="s">
        <v>192</v>
      </c>
      <c r="D121" s="181">
        <v>7.2916666666666671E-2</v>
      </c>
      <c r="E121" s="182" t="s">
        <v>213</v>
      </c>
      <c r="F121" s="182" t="s">
        <v>213</v>
      </c>
      <c r="G121" s="182" t="s">
        <v>213</v>
      </c>
      <c r="H121" s="182" t="s">
        <v>213</v>
      </c>
      <c r="I121" s="182" t="s">
        <v>213</v>
      </c>
      <c r="J121" s="183">
        <v>8</v>
      </c>
      <c r="K121" s="184">
        <v>262.89</v>
      </c>
      <c r="L121" s="19"/>
      <c r="M121" s="19"/>
      <c r="N121" s="212">
        <v>16.8</v>
      </c>
      <c r="O121" s="212">
        <v>19.5</v>
      </c>
      <c r="P121" s="203">
        <v>5.03</v>
      </c>
      <c r="Q121" s="211">
        <v>401.95</v>
      </c>
      <c r="R121" s="203">
        <v>31.7</v>
      </c>
      <c r="S121" s="190"/>
      <c r="T121" s="203">
        <v>4.5359999999999996</v>
      </c>
    </row>
    <row r="122" spans="1:20" x14ac:dyDescent="0.25">
      <c r="A122" s="180">
        <v>41966</v>
      </c>
      <c r="B122" s="17"/>
      <c r="C122" s="19" t="s">
        <v>198</v>
      </c>
      <c r="D122" s="181">
        <v>9.5138888888888884E-2</v>
      </c>
      <c r="E122" s="182" t="s">
        <v>213</v>
      </c>
      <c r="F122" s="182" t="s">
        <v>213</v>
      </c>
      <c r="G122" s="182" t="s">
        <v>213</v>
      </c>
      <c r="H122" s="182" t="s">
        <v>213</v>
      </c>
      <c r="I122" s="182" t="s">
        <v>213</v>
      </c>
      <c r="J122" s="183">
        <v>6.55</v>
      </c>
      <c r="K122" s="184">
        <v>99.64</v>
      </c>
      <c r="L122" s="19"/>
      <c r="M122" s="19"/>
      <c r="N122" s="212">
        <v>6.14</v>
      </c>
      <c r="O122" s="212">
        <v>35.4</v>
      </c>
      <c r="P122" s="203">
        <v>5.0199999999999996</v>
      </c>
      <c r="Q122" s="211">
        <v>382.95</v>
      </c>
      <c r="R122" s="202">
        <v>26.9</v>
      </c>
      <c r="S122" s="190"/>
      <c r="T122" s="203">
        <v>3.9470000000000001</v>
      </c>
    </row>
    <row r="123" spans="1:20" x14ac:dyDescent="0.25">
      <c r="A123" s="180">
        <v>41966</v>
      </c>
      <c r="B123" s="17"/>
      <c r="C123" s="19" t="s">
        <v>194</v>
      </c>
      <c r="D123" s="181">
        <v>0.12152777777777778</v>
      </c>
      <c r="E123" s="182" t="s">
        <v>213</v>
      </c>
      <c r="F123" s="182" t="s">
        <v>213</v>
      </c>
      <c r="G123" s="182" t="s">
        <v>213</v>
      </c>
      <c r="H123" s="182" t="s">
        <v>213</v>
      </c>
      <c r="I123" s="182" t="s">
        <v>213</v>
      </c>
      <c r="J123" s="183">
        <v>1.42</v>
      </c>
      <c r="K123" s="184">
        <v>63.78</v>
      </c>
      <c r="L123" s="19"/>
      <c r="M123" s="19"/>
      <c r="N123" s="213">
        <v>0.497</v>
      </c>
      <c r="O123" s="212">
        <v>2.61</v>
      </c>
      <c r="P123" s="203">
        <v>3.47</v>
      </c>
      <c r="Q123" s="211">
        <v>287.95</v>
      </c>
      <c r="R123" s="203">
        <v>17.600000000000001</v>
      </c>
      <c r="S123" s="190"/>
      <c r="T123" s="203">
        <v>4.3499999999999996</v>
      </c>
    </row>
    <row r="124" spans="1:20" x14ac:dyDescent="0.25">
      <c r="A124" s="180">
        <v>41966</v>
      </c>
      <c r="B124" s="17"/>
      <c r="C124" s="19" t="s">
        <v>196</v>
      </c>
      <c r="D124" s="181">
        <v>0.1076388888888889</v>
      </c>
      <c r="E124" s="182" t="s">
        <v>213</v>
      </c>
      <c r="F124" s="182" t="s">
        <v>213</v>
      </c>
      <c r="G124" s="182" t="s">
        <v>213</v>
      </c>
      <c r="H124" s="182" t="s">
        <v>213</v>
      </c>
      <c r="I124" s="182" t="s">
        <v>213</v>
      </c>
      <c r="J124" s="183">
        <v>1.06</v>
      </c>
      <c r="K124" s="184">
        <v>39.130000000000003</v>
      </c>
      <c r="L124" s="206"/>
      <c r="M124" s="19"/>
      <c r="N124" s="213">
        <v>-13.5</v>
      </c>
      <c r="O124" s="212">
        <v>2.1</v>
      </c>
      <c r="P124" s="203">
        <v>4.1500000000000004</v>
      </c>
      <c r="Q124" s="211">
        <v>177.95</v>
      </c>
      <c r="R124" s="203">
        <v>6.33</v>
      </c>
      <c r="S124" s="190"/>
      <c r="T124" s="203">
        <v>3.137</v>
      </c>
    </row>
    <row r="125" spans="1:20" x14ac:dyDescent="0.25">
      <c r="A125" s="157">
        <v>41951</v>
      </c>
      <c r="B125" s="22">
        <v>1</v>
      </c>
      <c r="C125" s="24" t="s">
        <v>75</v>
      </c>
      <c r="D125" s="158">
        <v>0.10208333333333335</v>
      </c>
      <c r="E125" s="159" t="s">
        <v>213</v>
      </c>
      <c r="F125" s="159" t="s">
        <v>213</v>
      </c>
      <c r="G125" s="159" t="s">
        <v>213</v>
      </c>
      <c r="H125" s="159" t="s">
        <v>213</v>
      </c>
      <c r="I125" s="159" t="s">
        <v>213</v>
      </c>
      <c r="J125" s="160">
        <v>18.399999999999999</v>
      </c>
      <c r="K125" s="161">
        <v>268.10000000000002</v>
      </c>
      <c r="L125" s="24" t="s">
        <v>214</v>
      </c>
      <c r="M125" s="24"/>
      <c r="N125" s="196">
        <v>57</v>
      </c>
      <c r="O125" s="24">
        <v>13.7</v>
      </c>
      <c r="P125" s="196">
        <v>5.26</v>
      </c>
      <c r="Q125" s="209">
        <v>483.95</v>
      </c>
      <c r="R125" s="214">
        <v>36.700000000000003</v>
      </c>
      <c r="S125" s="196"/>
      <c r="T125" s="196">
        <v>6.3330000000000002</v>
      </c>
    </row>
    <row r="126" spans="1:20" x14ac:dyDescent="0.25">
      <c r="A126" s="157">
        <v>41951</v>
      </c>
      <c r="B126" s="22"/>
      <c r="C126" s="24" t="s">
        <v>192</v>
      </c>
      <c r="D126" s="158">
        <v>9.4444444444444442E-2</v>
      </c>
      <c r="E126" s="159" t="s">
        <v>213</v>
      </c>
      <c r="F126" s="159" t="s">
        <v>213</v>
      </c>
      <c r="G126" s="159" t="s">
        <v>213</v>
      </c>
      <c r="H126" s="159" t="s">
        <v>213</v>
      </c>
      <c r="I126" s="159" t="s">
        <v>213</v>
      </c>
      <c r="J126" s="160">
        <v>15.5</v>
      </c>
      <c r="K126" s="161">
        <v>228.95</v>
      </c>
      <c r="L126" s="24"/>
      <c r="M126" s="24"/>
      <c r="N126" s="196">
        <v>55.5</v>
      </c>
      <c r="O126" s="24">
        <v>18.8</v>
      </c>
      <c r="P126" s="196">
        <v>5.25</v>
      </c>
      <c r="Q126" s="209">
        <v>482.95</v>
      </c>
      <c r="R126" s="196">
        <v>33.9</v>
      </c>
      <c r="S126" s="196"/>
      <c r="T126" s="196">
        <v>5.5789999999999997</v>
      </c>
    </row>
    <row r="127" spans="1:20" x14ac:dyDescent="0.25">
      <c r="A127" s="157">
        <v>41951</v>
      </c>
      <c r="B127" s="22"/>
      <c r="C127" s="24" t="s">
        <v>198</v>
      </c>
      <c r="D127" s="158">
        <v>0.11527777777777777</v>
      </c>
      <c r="E127" s="159" t="s">
        <v>213</v>
      </c>
      <c r="F127" s="159" t="s">
        <v>213</v>
      </c>
      <c r="G127" s="159" t="s">
        <v>213</v>
      </c>
      <c r="H127" s="159" t="s">
        <v>213</v>
      </c>
      <c r="I127" s="159" t="s">
        <v>213</v>
      </c>
      <c r="J127" s="160">
        <v>8.43</v>
      </c>
      <c r="K127" s="161">
        <v>91.79</v>
      </c>
      <c r="L127" s="24"/>
      <c r="M127" s="24"/>
      <c r="N127" s="196">
        <v>21.7</v>
      </c>
      <c r="O127" s="24">
        <v>38.5</v>
      </c>
      <c r="P127" s="196">
        <v>6.21</v>
      </c>
      <c r="Q127" s="209">
        <v>406.95</v>
      </c>
      <c r="R127" s="196">
        <v>25.1</v>
      </c>
      <c r="S127" s="196"/>
      <c r="T127" s="196">
        <v>4.8</v>
      </c>
    </row>
    <row r="128" spans="1:20" x14ac:dyDescent="0.25">
      <c r="A128" s="157">
        <v>41951</v>
      </c>
      <c r="B128" s="22"/>
      <c r="C128" s="24" t="s">
        <v>194</v>
      </c>
      <c r="D128" s="158">
        <v>0.12708333333333333</v>
      </c>
      <c r="E128" s="159" t="s">
        <v>213</v>
      </c>
      <c r="F128" s="159" t="s">
        <v>213</v>
      </c>
      <c r="G128" s="159" t="s">
        <v>213</v>
      </c>
      <c r="H128" s="159" t="s">
        <v>213</v>
      </c>
      <c r="I128" s="159" t="s">
        <v>213</v>
      </c>
      <c r="J128" s="160">
        <v>1.72</v>
      </c>
      <c r="K128" s="161">
        <v>44.06</v>
      </c>
      <c r="L128" s="24"/>
      <c r="M128" s="24"/>
      <c r="N128" s="198">
        <v>1.05</v>
      </c>
      <c r="O128" s="24">
        <v>5.95</v>
      </c>
      <c r="P128" s="196">
        <v>6.1</v>
      </c>
      <c r="Q128" s="209">
        <v>296.95</v>
      </c>
      <c r="R128" s="196">
        <v>12.3</v>
      </c>
      <c r="S128" s="196"/>
      <c r="T128" s="196">
        <v>4.7130000000000001</v>
      </c>
    </row>
    <row r="129" spans="1:21" x14ac:dyDescent="0.25">
      <c r="A129" s="157">
        <v>41951</v>
      </c>
      <c r="B129" s="22"/>
      <c r="C129" s="24" t="s">
        <v>196</v>
      </c>
      <c r="D129" s="158">
        <v>0.12152777777777778</v>
      </c>
      <c r="E129" s="159" t="s">
        <v>213</v>
      </c>
      <c r="F129" s="159" t="s">
        <v>213</v>
      </c>
      <c r="G129" s="159" t="s">
        <v>213</v>
      </c>
      <c r="H129" s="159" t="s">
        <v>213</v>
      </c>
      <c r="I129" s="159" t="s">
        <v>213</v>
      </c>
      <c r="J129" s="160">
        <v>0.62</v>
      </c>
      <c r="K129" s="161">
        <v>29.26</v>
      </c>
      <c r="L129" s="210"/>
      <c r="M129" s="24"/>
      <c r="N129" s="198">
        <v>-0.79300000000000004</v>
      </c>
      <c r="O129" s="24">
        <v>3.49</v>
      </c>
      <c r="P129" s="196">
        <v>3.85</v>
      </c>
      <c r="Q129" s="209">
        <v>191.95</v>
      </c>
      <c r="R129" s="196">
        <v>4.84</v>
      </c>
      <c r="S129" s="196"/>
      <c r="T129" s="196">
        <v>5.7240000000000002</v>
      </c>
    </row>
    <row r="130" spans="1:21" x14ac:dyDescent="0.25">
      <c r="A130" s="180">
        <v>41930</v>
      </c>
      <c r="B130" s="17">
        <v>1</v>
      </c>
      <c r="C130" s="19" t="s">
        <v>75</v>
      </c>
      <c r="D130" s="181">
        <v>0.49722222222222223</v>
      </c>
      <c r="E130" s="182" t="s">
        <v>213</v>
      </c>
      <c r="F130" s="182" t="s">
        <v>213</v>
      </c>
      <c r="G130" s="182" t="s">
        <v>213</v>
      </c>
      <c r="H130" s="182" t="s">
        <v>213</v>
      </c>
      <c r="I130" s="182" t="s">
        <v>213</v>
      </c>
      <c r="J130" s="183">
        <v>9.3000000000000007</v>
      </c>
      <c r="K130" s="184">
        <v>428.66</v>
      </c>
      <c r="L130" s="19" t="s">
        <v>214</v>
      </c>
      <c r="M130" s="19"/>
      <c r="N130" s="215">
        <v>-10.3</v>
      </c>
      <c r="O130">
        <v>2.2400000000000002</v>
      </c>
      <c r="P130" s="190">
        <v>4.8899999999999997</v>
      </c>
      <c r="Q130" s="211">
        <v>603.95000000000005</v>
      </c>
      <c r="R130" s="203">
        <v>55.4</v>
      </c>
      <c r="S130" s="190"/>
      <c r="T130" s="190">
        <v>5.0270000000000001</v>
      </c>
    </row>
    <row r="131" spans="1:21" x14ac:dyDescent="0.25">
      <c r="A131" s="180">
        <v>41930</v>
      </c>
      <c r="B131" s="17"/>
      <c r="C131" s="19" t="s">
        <v>192</v>
      </c>
      <c r="D131" s="181">
        <v>0.48958333333333331</v>
      </c>
      <c r="E131" s="182" t="s">
        <v>213</v>
      </c>
      <c r="F131" s="182" t="s">
        <v>213</v>
      </c>
      <c r="G131" s="182" t="s">
        <v>213</v>
      </c>
      <c r="H131" s="182" t="s">
        <v>213</v>
      </c>
      <c r="I131" s="182" t="s">
        <v>213</v>
      </c>
      <c r="J131" s="183">
        <v>8.4700000000000006</v>
      </c>
      <c r="K131" s="184">
        <v>348.85</v>
      </c>
      <c r="L131" s="19"/>
      <c r="M131" s="19"/>
      <c r="N131" s="203">
        <v>6.09</v>
      </c>
      <c r="O131" s="216">
        <v>23.5</v>
      </c>
      <c r="P131" s="190">
        <v>4.99</v>
      </c>
      <c r="Q131" s="211">
        <v>568.95000000000005</v>
      </c>
      <c r="R131" s="203">
        <v>46</v>
      </c>
      <c r="S131" s="190"/>
      <c r="T131" s="190">
        <v>5.0540000000000003</v>
      </c>
    </row>
    <row r="132" spans="1:21" x14ac:dyDescent="0.25">
      <c r="A132" s="180">
        <v>41930</v>
      </c>
      <c r="B132" s="17"/>
      <c r="C132" s="19" t="s">
        <v>198</v>
      </c>
      <c r="D132" s="181">
        <v>0.50694444444444442</v>
      </c>
      <c r="E132" s="182" t="s">
        <v>213</v>
      </c>
      <c r="F132" s="182" t="s">
        <v>213</v>
      </c>
      <c r="G132" s="182" t="s">
        <v>213</v>
      </c>
      <c r="H132" s="182" t="s">
        <v>213</v>
      </c>
      <c r="I132" s="182" t="s">
        <v>213</v>
      </c>
      <c r="J132" s="183">
        <v>8.33</v>
      </c>
      <c r="K132" s="184">
        <v>161.41</v>
      </c>
      <c r="L132" s="19"/>
      <c r="M132" s="19"/>
      <c r="N132" s="215">
        <v>-7.13</v>
      </c>
      <c r="O132" s="216">
        <v>15.1</v>
      </c>
      <c r="P132" s="190">
        <v>4.41</v>
      </c>
      <c r="Q132" s="211">
        <v>413.95</v>
      </c>
      <c r="R132" s="203">
        <v>37.799999999999997</v>
      </c>
      <c r="S132" s="190"/>
      <c r="T132" s="190">
        <v>5.8239999999999998</v>
      </c>
    </row>
    <row r="133" spans="1:21" x14ac:dyDescent="0.25">
      <c r="A133" s="180">
        <v>41930</v>
      </c>
      <c r="B133" s="17"/>
      <c r="C133" s="19" t="s">
        <v>194</v>
      </c>
      <c r="D133" s="181">
        <v>0.52361111111111114</v>
      </c>
      <c r="E133" s="182" t="s">
        <v>213</v>
      </c>
      <c r="F133" s="182" t="s">
        <v>213</v>
      </c>
      <c r="G133" s="182" t="s">
        <v>213</v>
      </c>
      <c r="H133" s="182" t="s">
        <v>213</v>
      </c>
      <c r="I133" s="182" t="s">
        <v>213</v>
      </c>
      <c r="J133" s="183">
        <v>1.22</v>
      </c>
      <c r="K133" s="184">
        <v>60.48</v>
      </c>
      <c r="L133" s="19"/>
      <c r="M133" s="19"/>
      <c r="N133" s="215">
        <v>-5.7</v>
      </c>
      <c r="O133" s="217">
        <v>-1.1599999999999999</v>
      </c>
      <c r="P133" s="190">
        <v>4.66</v>
      </c>
      <c r="Q133" s="211">
        <v>310.95</v>
      </c>
      <c r="R133" s="203">
        <v>15.7</v>
      </c>
      <c r="S133" s="190"/>
      <c r="T133" s="190">
        <v>10.45</v>
      </c>
    </row>
    <row r="134" spans="1:21" x14ac:dyDescent="0.25">
      <c r="A134" s="180">
        <v>41930</v>
      </c>
      <c r="B134" s="17"/>
      <c r="C134" s="19" t="s">
        <v>196</v>
      </c>
      <c r="D134" s="181">
        <v>0.51180555555555551</v>
      </c>
      <c r="E134" s="182" t="s">
        <v>213</v>
      </c>
      <c r="F134" s="182" t="s">
        <v>213</v>
      </c>
      <c r="G134" s="182" t="s">
        <v>213</v>
      </c>
      <c r="H134" s="182" t="s">
        <v>213</v>
      </c>
      <c r="I134" s="182" t="s">
        <v>213</v>
      </c>
      <c r="J134" s="183">
        <v>0.625</v>
      </c>
      <c r="K134" s="184">
        <v>38.82</v>
      </c>
      <c r="L134" s="206"/>
      <c r="M134" s="19"/>
      <c r="N134" s="215">
        <v>-5.22</v>
      </c>
      <c r="O134" s="216">
        <v>7.85</v>
      </c>
      <c r="P134" s="190">
        <v>6.39</v>
      </c>
      <c r="Q134" s="211">
        <v>197.95</v>
      </c>
      <c r="R134" s="203">
        <v>7.47</v>
      </c>
      <c r="S134" s="190"/>
      <c r="T134" s="190">
        <v>4.1420000000000003</v>
      </c>
    </row>
    <row r="135" spans="1:21" x14ac:dyDescent="0.25">
      <c r="A135" s="157">
        <v>41916</v>
      </c>
      <c r="B135" s="22">
        <v>1</v>
      </c>
      <c r="C135" s="24" t="s">
        <v>75</v>
      </c>
      <c r="D135" s="158">
        <v>0.49791666666666662</v>
      </c>
      <c r="E135" s="159" t="s">
        <v>213</v>
      </c>
      <c r="F135" s="159" t="s">
        <v>213</v>
      </c>
      <c r="G135" s="159" t="s">
        <v>213</v>
      </c>
      <c r="H135" s="159" t="s">
        <v>213</v>
      </c>
      <c r="I135" s="159" t="s">
        <v>213</v>
      </c>
      <c r="J135" s="160">
        <v>13.7</v>
      </c>
      <c r="K135" s="161">
        <v>250.55</v>
      </c>
      <c r="L135" s="24" t="s">
        <v>214</v>
      </c>
      <c r="M135" s="24"/>
      <c r="N135" s="214">
        <v>93.1</v>
      </c>
      <c r="O135" s="24">
        <v>8.5299999999999994</v>
      </c>
      <c r="P135" s="196">
        <v>4.95</v>
      </c>
      <c r="Q135" s="24">
        <v>640</v>
      </c>
      <c r="R135" s="218">
        <v>40.96</v>
      </c>
      <c r="S135" s="196"/>
      <c r="T135" s="196">
        <v>6.9219999999999997</v>
      </c>
    </row>
    <row r="136" spans="1:21" x14ac:dyDescent="0.25">
      <c r="A136" s="157">
        <v>41916</v>
      </c>
      <c r="B136" s="22"/>
      <c r="C136" s="24" t="s">
        <v>192</v>
      </c>
      <c r="D136" s="158">
        <v>0.49305555555555558</v>
      </c>
      <c r="E136" s="159" t="s">
        <v>213</v>
      </c>
      <c r="F136" s="159" t="s">
        <v>213</v>
      </c>
      <c r="G136" s="159" t="s">
        <v>213</v>
      </c>
      <c r="H136" s="159" t="s">
        <v>213</v>
      </c>
      <c r="I136" s="159" t="s">
        <v>213</v>
      </c>
      <c r="J136" s="160">
        <v>11</v>
      </c>
      <c r="K136" s="161">
        <v>201.89</v>
      </c>
      <c r="L136" s="24"/>
      <c r="M136" s="24"/>
      <c r="N136" s="219">
        <v>67.7</v>
      </c>
      <c r="O136" s="24">
        <v>17.5</v>
      </c>
      <c r="P136" s="196">
        <v>4.7</v>
      </c>
      <c r="Q136" s="24">
        <v>590</v>
      </c>
      <c r="R136" s="218">
        <v>38.659999999999997</v>
      </c>
      <c r="S136" s="196"/>
      <c r="T136" s="196">
        <v>7.0789999999999997</v>
      </c>
    </row>
    <row r="137" spans="1:21" x14ac:dyDescent="0.25">
      <c r="A137" s="157">
        <v>41916</v>
      </c>
      <c r="B137" s="22"/>
      <c r="C137" s="24" t="s">
        <v>198</v>
      </c>
      <c r="D137" s="158">
        <v>0.50277777777777777</v>
      </c>
      <c r="E137" s="159" t="s">
        <v>213</v>
      </c>
      <c r="F137" s="159" t="s">
        <v>213</v>
      </c>
      <c r="G137" s="159" t="s">
        <v>213</v>
      </c>
      <c r="H137" s="159" t="s">
        <v>213</v>
      </c>
      <c r="I137" s="159" t="s">
        <v>213</v>
      </c>
      <c r="J137" s="160">
        <v>14.1</v>
      </c>
      <c r="K137" s="161">
        <v>148.16999999999999</v>
      </c>
      <c r="L137" s="24"/>
      <c r="M137" s="24"/>
      <c r="N137" s="219">
        <v>14.2</v>
      </c>
      <c r="O137" s="24">
        <v>35.5</v>
      </c>
      <c r="P137" s="196">
        <v>3.46</v>
      </c>
      <c r="Q137" s="24">
        <v>574</v>
      </c>
      <c r="R137" s="218">
        <v>39.36</v>
      </c>
      <c r="S137" s="196"/>
      <c r="T137" s="196">
        <v>6.4109999999999996</v>
      </c>
    </row>
    <row r="138" spans="1:21" x14ac:dyDescent="0.25">
      <c r="A138" s="157">
        <v>41916</v>
      </c>
      <c r="B138" s="22"/>
      <c r="C138" s="24" t="s">
        <v>194</v>
      </c>
      <c r="D138" s="158">
        <v>0.50902777777777775</v>
      </c>
      <c r="E138" s="159" t="s">
        <v>213</v>
      </c>
      <c r="F138" s="159" t="s">
        <v>213</v>
      </c>
      <c r="G138" s="159" t="s">
        <v>213</v>
      </c>
      <c r="H138" s="159" t="s">
        <v>213</v>
      </c>
      <c r="I138" s="159" t="s">
        <v>213</v>
      </c>
      <c r="J138" s="160">
        <v>1.43</v>
      </c>
      <c r="K138" s="161">
        <v>68.62</v>
      </c>
      <c r="L138" s="24"/>
      <c r="M138" s="24"/>
      <c r="N138" s="219">
        <v>6.17</v>
      </c>
      <c r="O138" s="201">
        <v>0.58399999999999996</v>
      </c>
      <c r="P138" s="196">
        <v>3.48</v>
      </c>
      <c r="Q138" s="24">
        <v>531</v>
      </c>
      <c r="R138" s="218">
        <v>18.360000000000003</v>
      </c>
      <c r="S138" s="196"/>
      <c r="T138" s="196">
        <v>7.3789999999999996</v>
      </c>
    </row>
    <row r="139" spans="1:21" x14ac:dyDescent="0.25">
      <c r="A139" s="157">
        <v>41916</v>
      </c>
      <c r="B139" s="22"/>
      <c r="C139" s="24" t="s">
        <v>196</v>
      </c>
      <c r="D139" s="158">
        <v>0.50694444444444442</v>
      </c>
      <c r="E139" s="159" t="s">
        <v>213</v>
      </c>
      <c r="F139" s="159" t="s">
        <v>213</v>
      </c>
      <c r="G139" s="159" t="s">
        <v>213</v>
      </c>
      <c r="H139" s="159" t="s">
        <v>213</v>
      </c>
      <c r="I139" s="159" t="s">
        <v>213</v>
      </c>
      <c r="J139" s="160" t="s">
        <v>213</v>
      </c>
      <c r="K139" s="161" t="s">
        <v>213</v>
      </c>
      <c r="L139" s="210" t="s">
        <v>215</v>
      </c>
      <c r="M139" s="24"/>
      <c r="N139" s="220" t="s">
        <v>216</v>
      </c>
      <c r="O139" s="24"/>
      <c r="P139" s="196"/>
      <c r="Q139" s="24"/>
      <c r="R139" s="196"/>
      <c r="S139" s="196"/>
      <c r="T139" s="196"/>
    </row>
    <row r="140" spans="1:21" x14ac:dyDescent="0.25">
      <c r="A140" s="180">
        <v>41353</v>
      </c>
      <c r="B140" s="17">
        <v>1</v>
      </c>
      <c r="C140" s="19" t="s">
        <v>75</v>
      </c>
      <c r="D140" s="181">
        <v>0.32291666666666669</v>
      </c>
      <c r="E140" s="182">
        <v>472</v>
      </c>
      <c r="F140" s="183">
        <v>8.25</v>
      </c>
      <c r="G140" s="183">
        <v>10.11</v>
      </c>
      <c r="H140" s="184"/>
      <c r="I140" s="183">
        <v>17.649999999999999</v>
      </c>
      <c r="J140" s="183">
        <v>11</v>
      </c>
      <c r="K140" s="184"/>
      <c r="L140" s="19"/>
      <c r="M140" s="185"/>
      <c r="N140" s="186"/>
      <c r="O140" s="205">
        <v>63.9</v>
      </c>
      <c r="P140" s="186">
        <v>2.75</v>
      </c>
      <c r="Q140" s="7">
        <v>423</v>
      </c>
      <c r="R140" s="203">
        <v>26.6</v>
      </c>
      <c r="S140" s="186"/>
      <c r="T140" s="190"/>
    </row>
    <row r="141" spans="1:21" x14ac:dyDescent="0.25">
      <c r="A141" s="180">
        <v>41353</v>
      </c>
      <c r="B141" s="17"/>
      <c r="C141" s="19" t="s">
        <v>192</v>
      </c>
      <c r="D141" s="181">
        <v>0.32291666666666669</v>
      </c>
      <c r="E141" s="182">
        <v>480</v>
      </c>
      <c r="F141" s="183">
        <v>8.0500000000000007</v>
      </c>
      <c r="G141" s="183">
        <v>9.98</v>
      </c>
      <c r="H141" s="184"/>
      <c r="I141" s="183">
        <v>16.420000000000002</v>
      </c>
      <c r="J141" s="183">
        <v>10.3</v>
      </c>
      <c r="K141" s="184"/>
      <c r="L141" s="19"/>
      <c r="M141" s="185"/>
      <c r="N141" s="186"/>
      <c r="O141" s="205">
        <v>63.3</v>
      </c>
      <c r="P141" s="186">
        <v>4.41</v>
      </c>
      <c r="Q141" s="7">
        <v>413</v>
      </c>
      <c r="R141" s="203">
        <v>29.8</v>
      </c>
      <c r="S141" s="186"/>
      <c r="T141" s="190"/>
    </row>
    <row r="142" spans="1:21" x14ac:dyDescent="0.25">
      <c r="A142" s="180">
        <v>41353</v>
      </c>
      <c r="B142" s="17"/>
      <c r="C142" s="19" t="s">
        <v>198</v>
      </c>
      <c r="D142" s="181">
        <v>0.32291666666666669</v>
      </c>
      <c r="E142" s="182">
        <v>479</v>
      </c>
      <c r="F142" s="183">
        <v>7.6</v>
      </c>
      <c r="G142" s="183">
        <v>6.78</v>
      </c>
      <c r="H142" s="184"/>
      <c r="I142" s="183">
        <v>15.47</v>
      </c>
      <c r="J142" s="183">
        <v>15.8</v>
      </c>
      <c r="K142" s="184"/>
      <c r="L142" s="19"/>
      <c r="M142" s="185"/>
      <c r="N142" s="186"/>
      <c r="O142" s="205">
        <v>98.4</v>
      </c>
      <c r="P142" s="186">
        <v>7.1950000000000003</v>
      </c>
      <c r="Q142" s="7">
        <v>507</v>
      </c>
      <c r="R142" s="203">
        <v>51</v>
      </c>
      <c r="S142" s="186"/>
      <c r="T142" s="190"/>
      <c r="U142" t="s">
        <v>217</v>
      </c>
    </row>
    <row r="143" spans="1:21" x14ac:dyDescent="0.25">
      <c r="A143" s="180">
        <v>41353</v>
      </c>
      <c r="B143" s="17"/>
      <c r="C143" s="19" t="s">
        <v>194</v>
      </c>
      <c r="D143" s="181">
        <v>0.32291666666666669</v>
      </c>
      <c r="E143" s="182">
        <v>519</v>
      </c>
      <c r="F143" s="183">
        <v>7.54</v>
      </c>
      <c r="G143" s="183">
        <v>7.59</v>
      </c>
      <c r="H143" s="184"/>
      <c r="I143" s="183">
        <v>16.45</v>
      </c>
      <c r="J143" s="183">
        <v>8.92</v>
      </c>
      <c r="K143" s="184"/>
      <c r="L143" s="19"/>
      <c r="M143" s="185"/>
      <c r="N143" s="190"/>
      <c r="O143" s="205">
        <v>9.19</v>
      </c>
      <c r="P143" s="186">
        <v>1.2E-2</v>
      </c>
      <c r="Q143" s="7">
        <v>385</v>
      </c>
      <c r="R143" s="203">
        <v>37.1</v>
      </c>
      <c r="S143" s="190"/>
      <c r="T143" s="190"/>
    </row>
    <row r="144" spans="1:21" x14ac:dyDescent="0.25">
      <c r="A144" s="180">
        <v>41353</v>
      </c>
      <c r="B144" s="17"/>
      <c r="C144" s="19" t="s">
        <v>196</v>
      </c>
      <c r="D144" s="181">
        <v>0.33333333333333331</v>
      </c>
      <c r="E144" s="182">
        <v>523</v>
      </c>
      <c r="F144" s="183">
        <v>7.79</v>
      </c>
      <c r="G144" s="183">
        <v>8.34</v>
      </c>
      <c r="H144" s="184"/>
      <c r="I144" s="183">
        <v>15.17</v>
      </c>
      <c r="J144" s="183">
        <v>11.2</v>
      </c>
      <c r="K144" s="184"/>
      <c r="L144" s="206"/>
      <c r="M144" s="185"/>
      <c r="N144" s="190"/>
      <c r="O144" s="205">
        <v>-6.01</v>
      </c>
      <c r="P144" s="186">
        <v>7.25</v>
      </c>
      <c r="Q144" s="7">
        <v>260</v>
      </c>
      <c r="R144" s="203">
        <v>20.100000000000001</v>
      </c>
      <c r="S144" s="190"/>
      <c r="T144" s="190"/>
      <c r="U144" s="221" t="s">
        <v>218</v>
      </c>
    </row>
    <row r="145" spans="1:21" x14ac:dyDescent="0.25">
      <c r="A145" s="157">
        <v>41339</v>
      </c>
      <c r="B145" s="22">
        <v>1</v>
      </c>
      <c r="C145" s="24" t="s">
        <v>75</v>
      </c>
      <c r="D145" s="158">
        <v>0.33333333333333331</v>
      </c>
      <c r="E145" s="159">
        <v>559</v>
      </c>
      <c r="F145" s="160">
        <v>8.0500000000000007</v>
      </c>
      <c r="G145" s="160">
        <v>10.56</v>
      </c>
      <c r="H145" s="161"/>
      <c r="I145" s="160">
        <v>11.66</v>
      </c>
      <c r="J145" s="160">
        <v>11</v>
      </c>
      <c r="K145" s="161"/>
      <c r="L145" s="24"/>
      <c r="M145" s="162"/>
      <c r="N145" s="196"/>
      <c r="O145" s="24">
        <v>69.8</v>
      </c>
      <c r="P145" s="196">
        <v>3.65</v>
      </c>
      <c r="Q145" s="24">
        <v>433</v>
      </c>
      <c r="R145" s="196">
        <v>27.9</v>
      </c>
      <c r="S145" s="196">
        <v>6.11</v>
      </c>
      <c r="T145" s="196">
        <v>4.66</v>
      </c>
      <c r="U145" s="221"/>
    </row>
    <row r="146" spans="1:21" x14ac:dyDescent="0.25">
      <c r="A146" s="157">
        <v>41339</v>
      </c>
      <c r="B146" s="22"/>
      <c r="C146" s="24" t="s">
        <v>192</v>
      </c>
      <c r="D146" s="158">
        <v>0.33333333333333331</v>
      </c>
      <c r="E146" s="159">
        <v>568</v>
      </c>
      <c r="F146" s="160">
        <v>7.81</v>
      </c>
      <c r="G146" s="160">
        <v>9.5500000000000007</v>
      </c>
      <c r="H146" s="161"/>
      <c r="I146" s="160">
        <v>11.33</v>
      </c>
      <c r="J146" s="160">
        <v>9.7200000000000006</v>
      </c>
      <c r="K146" s="161"/>
      <c r="L146" s="24"/>
      <c r="M146" s="162"/>
      <c r="N146" s="196"/>
      <c r="O146" s="24">
        <v>71</v>
      </c>
      <c r="P146" s="196">
        <v>3.88</v>
      </c>
      <c r="Q146" s="24">
        <v>425</v>
      </c>
      <c r="R146" s="196">
        <v>25.9</v>
      </c>
      <c r="S146" s="196"/>
      <c r="T146" s="196"/>
      <c r="U146" s="221"/>
    </row>
    <row r="147" spans="1:21" x14ac:dyDescent="0.25">
      <c r="A147" s="157">
        <v>41339</v>
      </c>
      <c r="B147" s="22"/>
      <c r="C147" s="24" t="s">
        <v>198</v>
      </c>
      <c r="D147" s="158">
        <v>0.33333333333333331</v>
      </c>
      <c r="E147" s="159">
        <v>573</v>
      </c>
      <c r="F147" s="160">
        <v>7.67</v>
      </c>
      <c r="G147" s="160">
        <v>8.61</v>
      </c>
      <c r="H147" s="161"/>
      <c r="I147" s="160">
        <v>9.89</v>
      </c>
      <c r="J147" s="160">
        <v>5.89</v>
      </c>
      <c r="K147" s="161"/>
      <c r="L147" s="24"/>
      <c r="M147" s="162"/>
      <c r="N147" s="196"/>
      <c r="O147" s="24">
        <v>113</v>
      </c>
      <c r="P147" s="196">
        <v>1.1100000000000001</v>
      </c>
      <c r="Q147" s="24">
        <v>415</v>
      </c>
      <c r="R147" s="196">
        <v>24.9</v>
      </c>
      <c r="S147" s="196"/>
      <c r="T147" s="196"/>
      <c r="U147" s="221"/>
    </row>
    <row r="148" spans="1:21" x14ac:dyDescent="0.25">
      <c r="A148" s="157">
        <v>41339</v>
      </c>
      <c r="B148" s="22"/>
      <c r="C148" s="24" t="s">
        <v>194</v>
      </c>
      <c r="D148" s="158">
        <v>0.33333333333333331</v>
      </c>
      <c r="E148" s="159">
        <v>611</v>
      </c>
      <c r="F148" s="160">
        <v>7.78</v>
      </c>
      <c r="G148" s="160">
        <v>11.79</v>
      </c>
      <c r="H148" s="161"/>
      <c r="I148" s="160">
        <v>9.74</v>
      </c>
      <c r="J148" s="160">
        <v>5.01</v>
      </c>
      <c r="K148" s="161"/>
      <c r="L148" s="24"/>
      <c r="M148" s="162"/>
      <c r="N148" s="196"/>
      <c r="O148" s="24">
        <v>4.18</v>
      </c>
      <c r="P148" s="196">
        <v>0.66700000000000004</v>
      </c>
      <c r="Q148" s="24">
        <v>356</v>
      </c>
      <c r="R148" s="196">
        <v>16.5</v>
      </c>
      <c r="S148" s="196"/>
      <c r="T148" s="196"/>
      <c r="U148" s="221"/>
    </row>
    <row r="149" spans="1:21" x14ac:dyDescent="0.25">
      <c r="A149" s="157">
        <v>41339</v>
      </c>
      <c r="B149" s="22"/>
      <c r="C149" s="24" t="s">
        <v>196</v>
      </c>
      <c r="D149" s="158">
        <v>0.34375</v>
      </c>
      <c r="E149" s="159">
        <v>578</v>
      </c>
      <c r="F149" s="160">
        <v>7.76</v>
      </c>
      <c r="G149" s="160">
        <v>9.1300000000000008</v>
      </c>
      <c r="H149" s="161"/>
      <c r="I149" s="160">
        <v>8.93</v>
      </c>
      <c r="J149" s="160">
        <v>1.33</v>
      </c>
      <c r="K149" s="161"/>
      <c r="L149" s="210"/>
      <c r="M149" s="162"/>
      <c r="N149" s="196"/>
      <c r="O149" s="24">
        <v>2.19</v>
      </c>
      <c r="P149" s="196">
        <v>3.88</v>
      </c>
      <c r="Q149" s="24">
        <v>173</v>
      </c>
      <c r="R149" s="196">
        <v>6.36</v>
      </c>
      <c r="S149" s="196">
        <v>6.4</v>
      </c>
      <c r="T149" s="196">
        <v>4.78</v>
      </c>
      <c r="U149" s="221"/>
    </row>
    <row r="150" spans="1:21" x14ac:dyDescent="0.25">
      <c r="A150" s="180">
        <v>41325</v>
      </c>
      <c r="B150" s="17">
        <v>1</v>
      </c>
      <c r="C150" s="19" t="s">
        <v>75</v>
      </c>
      <c r="D150" s="181">
        <v>0.3298611111111111</v>
      </c>
      <c r="E150" s="182">
        <v>562</v>
      </c>
      <c r="F150" s="183">
        <v>7.99</v>
      </c>
      <c r="G150" s="183">
        <v>9.23</v>
      </c>
      <c r="H150" s="184"/>
      <c r="I150" s="183">
        <v>13.7</v>
      </c>
      <c r="J150" s="183">
        <v>10.3</v>
      </c>
      <c r="K150" s="184"/>
      <c r="L150" s="19"/>
      <c r="M150" s="185"/>
      <c r="N150" s="190"/>
      <c r="O150" s="19">
        <v>198</v>
      </c>
      <c r="P150" s="190">
        <v>4.08</v>
      </c>
      <c r="Q150" s="7">
        <v>632</v>
      </c>
      <c r="R150" s="203">
        <v>23.5</v>
      </c>
      <c r="S150" s="190">
        <v>4.8499999999999996</v>
      </c>
      <c r="T150" s="190">
        <v>3.03</v>
      </c>
      <c r="U150" s="221"/>
    </row>
    <row r="151" spans="1:21" x14ac:dyDescent="0.25">
      <c r="A151" s="180">
        <v>41325</v>
      </c>
      <c r="B151" s="17"/>
      <c r="C151" s="19" t="s">
        <v>192</v>
      </c>
      <c r="D151" s="181">
        <v>0.3263888888888889</v>
      </c>
      <c r="E151" s="182">
        <v>566</v>
      </c>
      <c r="F151" s="183">
        <v>7.85</v>
      </c>
      <c r="G151" s="183">
        <v>8.9</v>
      </c>
      <c r="H151" s="184"/>
      <c r="I151" s="183">
        <v>13.25</v>
      </c>
      <c r="J151" s="183">
        <v>7.98</v>
      </c>
      <c r="K151" s="184"/>
      <c r="L151" s="19"/>
      <c r="M151" s="19"/>
      <c r="N151" s="190"/>
      <c r="O151" s="19">
        <v>203</v>
      </c>
      <c r="P151" s="190">
        <v>4.21</v>
      </c>
      <c r="Q151" s="7">
        <v>653</v>
      </c>
      <c r="R151" s="203">
        <v>21.9</v>
      </c>
      <c r="S151" s="190"/>
      <c r="T151" s="190"/>
      <c r="U151" s="221"/>
    </row>
    <row r="152" spans="1:21" x14ac:dyDescent="0.25">
      <c r="A152" s="180">
        <v>41325</v>
      </c>
      <c r="B152" s="17"/>
      <c r="C152" s="19" t="s">
        <v>198</v>
      </c>
      <c r="D152" s="181">
        <v>0.33333333333333331</v>
      </c>
      <c r="E152" s="182">
        <v>576</v>
      </c>
      <c r="F152" s="183">
        <v>7.63</v>
      </c>
      <c r="G152" s="183">
        <v>8.5299999999999994</v>
      </c>
      <c r="H152" s="184"/>
      <c r="I152" s="183">
        <v>13.2</v>
      </c>
      <c r="J152" s="183">
        <v>7.09</v>
      </c>
      <c r="K152" s="184"/>
      <c r="L152" s="19"/>
      <c r="M152" s="19"/>
      <c r="N152" s="190"/>
      <c r="O152" s="19">
        <v>251</v>
      </c>
      <c r="P152" s="190">
        <v>3.51</v>
      </c>
      <c r="Q152" s="7">
        <v>567</v>
      </c>
      <c r="R152" s="203">
        <v>23.7</v>
      </c>
      <c r="S152" s="190"/>
      <c r="T152" s="190"/>
      <c r="U152" s="221"/>
    </row>
    <row r="153" spans="1:21" x14ac:dyDescent="0.25">
      <c r="A153" s="180">
        <v>41325</v>
      </c>
      <c r="B153" s="17"/>
      <c r="C153" s="19" t="s">
        <v>194</v>
      </c>
      <c r="D153" s="181">
        <v>0.34027777777777773</v>
      </c>
      <c r="E153" s="182">
        <v>573</v>
      </c>
      <c r="F153" s="183">
        <v>7.79</v>
      </c>
      <c r="G153" s="183">
        <v>9.11</v>
      </c>
      <c r="H153" s="184"/>
      <c r="I153" s="183">
        <v>12.42</v>
      </c>
      <c r="J153" s="183">
        <v>4.82</v>
      </c>
      <c r="K153" s="184"/>
      <c r="L153" s="19"/>
      <c r="M153" s="19"/>
      <c r="N153" s="190"/>
      <c r="O153" s="19">
        <v>31.9</v>
      </c>
      <c r="P153" s="190">
        <v>0.78400000000000003</v>
      </c>
      <c r="Q153" s="7">
        <v>376</v>
      </c>
      <c r="R153" s="203">
        <v>19.100000000000001</v>
      </c>
      <c r="S153" s="190"/>
      <c r="T153" s="190"/>
      <c r="U153" s="221"/>
    </row>
    <row r="154" spans="1:21" x14ac:dyDescent="0.25">
      <c r="A154" s="180">
        <v>41325</v>
      </c>
      <c r="B154" s="17"/>
      <c r="C154" s="19" t="s">
        <v>196</v>
      </c>
      <c r="D154" s="181">
        <v>0.33680555555555558</v>
      </c>
      <c r="E154" s="182">
        <v>578</v>
      </c>
      <c r="F154" s="183">
        <v>7.61</v>
      </c>
      <c r="G154" s="183">
        <v>7.64</v>
      </c>
      <c r="H154" s="184"/>
      <c r="I154" s="183">
        <v>12.46</v>
      </c>
      <c r="J154" s="183">
        <v>1.05</v>
      </c>
      <c r="K154" s="184"/>
      <c r="L154" s="206"/>
      <c r="M154" s="19"/>
      <c r="N154" s="190"/>
      <c r="O154" s="19">
        <v>5.22</v>
      </c>
      <c r="P154" s="190">
        <v>4.62</v>
      </c>
      <c r="Q154" s="7">
        <v>178</v>
      </c>
      <c r="R154" s="203">
        <v>5.17</v>
      </c>
      <c r="S154" s="190">
        <v>6.07</v>
      </c>
      <c r="T154" s="190">
        <v>2.42</v>
      </c>
      <c r="U154" s="221"/>
    </row>
    <row r="155" spans="1:21" x14ac:dyDescent="0.25">
      <c r="A155" s="157">
        <v>41282</v>
      </c>
      <c r="B155" s="22">
        <v>1</v>
      </c>
      <c r="C155" s="24" t="s">
        <v>75</v>
      </c>
      <c r="D155" s="158">
        <v>0.32291666666666669</v>
      </c>
      <c r="E155" s="159">
        <v>496</v>
      </c>
      <c r="F155" s="160">
        <v>8.25</v>
      </c>
      <c r="G155" s="160">
        <v>10.039999999999999</v>
      </c>
      <c r="H155" s="161"/>
      <c r="I155" s="160">
        <v>9.5399999999999991</v>
      </c>
      <c r="J155" s="160">
        <v>6.9</v>
      </c>
      <c r="K155" s="161"/>
      <c r="L155" s="24"/>
      <c r="M155" s="24"/>
      <c r="N155" s="196"/>
      <c r="O155" s="24">
        <v>48</v>
      </c>
      <c r="P155" s="196">
        <v>7.62</v>
      </c>
      <c r="Q155" s="24">
        <v>590</v>
      </c>
      <c r="R155" s="196">
        <v>25.2</v>
      </c>
      <c r="S155" s="196">
        <v>3.62</v>
      </c>
      <c r="T155" s="196">
        <v>3.57</v>
      </c>
      <c r="U155" s="221"/>
    </row>
    <row r="156" spans="1:21" x14ac:dyDescent="0.25">
      <c r="A156" s="157">
        <v>41282</v>
      </c>
      <c r="B156" s="22"/>
      <c r="C156" s="24" t="s">
        <v>192</v>
      </c>
      <c r="D156" s="158">
        <v>0.31944444444444448</v>
      </c>
      <c r="E156" s="159">
        <v>499</v>
      </c>
      <c r="F156" s="160">
        <v>8.08</v>
      </c>
      <c r="G156" s="160">
        <v>9.8000000000000007</v>
      </c>
      <c r="H156" s="161"/>
      <c r="I156" s="160">
        <v>10.08</v>
      </c>
      <c r="J156" s="160">
        <v>6.85</v>
      </c>
      <c r="K156" s="161"/>
      <c r="L156" s="24"/>
      <c r="M156" s="24"/>
      <c r="N156" s="196"/>
      <c r="O156" s="24">
        <v>57</v>
      </c>
      <c r="P156" s="196">
        <v>7.05</v>
      </c>
      <c r="Q156" s="24">
        <v>479</v>
      </c>
      <c r="R156" s="196">
        <v>23.6</v>
      </c>
      <c r="S156" s="196"/>
      <c r="T156" s="196"/>
      <c r="U156" s="221"/>
    </row>
    <row r="157" spans="1:21" x14ac:dyDescent="0.25">
      <c r="A157" s="157">
        <v>41282</v>
      </c>
      <c r="B157" s="22"/>
      <c r="C157" s="24" t="s">
        <v>198</v>
      </c>
      <c r="D157" s="158">
        <v>0.3263888888888889</v>
      </c>
      <c r="E157" s="159">
        <v>497</v>
      </c>
      <c r="F157" s="160">
        <v>7.9</v>
      </c>
      <c r="G157" s="160">
        <v>8.01</v>
      </c>
      <c r="H157" s="161"/>
      <c r="I157" s="160">
        <v>9.9700000000000006</v>
      </c>
      <c r="J157" s="160">
        <v>4.1500000000000004</v>
      </c>
      <c r="K157" s="161"/>
      <c r="L157" s="24"/>
      <c r="M157" s="24"/>
      <c r="N157" s="196"/>
      <c r="O157" s="24">
        <v>136</v>
      </c>
      <c r="P157" s="196">
        <v>6.63</v>
      </c>
      <c r="Q157" s="24">
        <v>517</v>
      </c>
      <c r="R157" s="196">
        <v>23.5</v>
      </c>
      <c r="S157" s="196"/>
      <c r="T157" s="196"/>
      <c r="U157" s="221"/>
    </row>
    <row r="158" spans="1:21" x14ac:dyDescent="0.25">
      <c r="A158" s="157">
        <v>41282</v>
      </c>
      <c r="B158" s="22"/>
      <c r="C158" s="24" t="s">
        <v>194</v>
      </c>
      <c r="D158" s="158">
        <v>0.33333333333333331</v>
      </c>
      <c r="E158" s="159">
        <v>497</v>
      </c>
      <c r="F158" s="160">
        <v>7.87</v>
      </c>
      <c r="G158" s="160">
        <v>10.9</v>
      </c>
      <c r="H158" s="161"/>
      <c r="I158" s="160">
        <v>9.73</v>
      </c>
      <c r="J158" s="160">
        <v>5.56</v>
      </c>
      <c r="K158" s="161"/>
      <c r="L158" s="24"/>
      <c r="M158" s="24"/>
      <c r="N158" s="196"/>
      <c r="O158" s="24">
        <v>35.1</v>
      </c>
      <c r="P158" s="196">
        <v>3.8149999999999999</v>
      </c>
      <c r="Q158" s="24">
        <v>375</v>
      </c>
      <c r="R158" s="196">
        <v>18.899999999999999</v>
      </c>
      <c r="S158" s="196"/>
      <c r="T158" s="196"/>
      <c r="U158" s="221"/>
    </row>
    <row r="159" spans="1:21" x14ac:dyDescent="0.25">
      <c r="A159" s="157">
        <v>41282</v>
      </c>
      <c r="B159" s="22"/>
      <c r="C159" s="24" t="s">
        <v>196</v>
      </c>
      <c r="D159" s="158">
        <v>0.3298611111111111</v>
      </c>
      <c r="E159" s="159">
        <v>500</v>
      </c>
      <c r="F159" s="160">
        <v>8.57</v>
      </c>
      <c r="G159" s="160">
        <v>9.57</v>
      </c>
      <c r="H159" s="161"/>
      <c r="I159" s="160">
        <v>11.33</v>
      </c>
      <c r="J159" s="160">
        <v>1.82</v>
      </c>
      <c r="K159" s="161"/>
      <c r="L159" s="210"/>
      <c r="M159" s="24"/>
      <c r="N159" s="196"/>
      <c r="O159" s="24">
        <v>12.1</v>
      </c>
      <c r="P159" s="196">
        <v>4.93</v>
      </c>
      <c r="Q159" s="24">
        <v>117</v>
      </c>
      <c r="R159" s="196">
        <v>3.56</v>
      </c>
      <c r="S159" s="196">
        <v>2.5</v>
      </c>
      <c r="T159" s="196">
        <v>2.48</v>
      </c>
      <c r="U159" s="221"/>
    </row>
    <row r="160" spans="1:21" x14ac:dyDescent="0.25">
      <c r="A160" s="180">
        <v>41248</v>
      </c>
      <c r="B160" s="17">
        <v>0</v>
      </c>
      <c r="C160" s="19" t="s">
        <v>75</v>
      </c>
      <c r="D160" s="181">
        <v>0.3611111111111111</v>
      </c>
      <c r="E160" s="182">
        <v>467</v>
      </c>
      <c r="F160" s="183">
        <v>8.07</v>
      </c>
      <c r="G160" s="183">
        <v>8.9</v>
      </c>
      <c r="H160" s="184"/>
      <c r="I160" s="183">
        <v>15.15</v>
      </c>
      <c r="J160" s="183">
        <v>11.4</v>
      </c>
      <c r="K160" s="184"/>
      <c r="L160" s="19"/>
      <c r="M160" s="19"/>
      <c r="N160" s="190">
        <v>21.3</v>
      </c>
      <c r="O160" s="19">
        <v>11.1</v>
      </c>
      <c r="P160" s="190">
        <v>9.65</v>
      </c>
      <c r="Q160" s="7">
        <v>518</v>
      </c>
      <c r="R160" s="203">
        <v>35.6</v>
      </c>
      <c r="S160" s="190">
        <v>6.53</v>
      </c>
      <c r="T160" s="190">
        <v>5.59</v>
      </c>
      <c r="U160" s="221"/>
    </row>
    <row r="161" spans="1:21" x14ac:dyDescent="0.25">
      <c r="A161" s="180">
        <v>41248</v>
      </c>
      <c r="B161" s="17"/>
      <c r="C161" s="19" t="s">
        <v>192</v>
      </c>
      <c r="D161" s="181">
        <v>0.36805555555555558</v>
      </c>
      <c r="E161" s="182">
        <v>485</v>
      </c>
      <c r="F161" s="183">
        <v>7.95</v>
      </c>
      <c r="G161" s="183">
        <v>8.82</v>
      </c>
      <c r="H161" s="184"/>
      <c r="I161" s="183">
        <v>14.17</v>
      </c>
      <c r="J161" s="183">
        <v>26.6</v>
      </c>
      <c r="K161" s="184"/>
      <c r="L161" s="19"/>
      <c r="M161" s="19"/>
      <c r="N161" s="190">
        <v>37.5</v>
      </c>
      <c r="O161" s="19">
        <v>20.6</v>
      </c>
      <c r="P161" s="190">
        <v>13</v>
      </c>
      <c r="Q161" s="7">
        <v>587</v>
      </c>
      <c r="R161" s="203">
        <v>60.2</v>
      </c>
      <c r="S161" s="190"/>
      <c r="T161" s="190"/>
      <c r="U161" s="221"/>
    </row>
    <row r="162" spans="1:21" x14ac:dyDescent="0.25">
      <c r="A162" s="180">
        <v>41248</v>
      </c>
      <c r="B162" s="17"/>
      <c r="C162" s="19" t="s">
        <v>198</v>
      </c>
      <c r="D162" s="181">
        <v>0.35694444444444445</v>
      </c>
      <c r="E162" s="182">
        <v>492</v>
      </c>
      <c r="F162" s="183">
        <v>7.8</v>
      </c>
      <c r="G162" s="183">
        <v>4.62</v>
      </c>
      <c r="H162" s="184"/>
      <c r="I162" s="183">
        <v>13.52</v>
      </c>
      <c r="J162" s="183">
        <v>11</v>
      </c>
      <c r="K162" s="184"/>
      <c r="L162" s="19"/>
      <c r="M162" s="19"/>
      <c r="N162" s="190">
        <v>48.1</v>
      </c>
      <c r="O162" s="19">
        <v>58.5</v>
      </c>
      <c r="P162" s="190">
        <v>11.4</v>
      </c>
      <c r="Q162" s="7">
        <v>590</v>
      </c>
      <c r="R162" s="203">
        <v>31.7</v>
      </c>
      <c r="S162" s="190"/>
      <c r="T162" s="190"/>
      <c r="U162" s="221"/>
    </row>
    <row r="163" spans="1:21" x14ac:dyDescent="0.25">
      <c r="A163" s="180">
        <v>41248</v>
      </c>
      <c r="B163" s="17"/>
      <c r="C163" s="19" t="s">
        <v>194</v>
      </c>
      <c r="D163" s="181">
        <v>0.35000000000000003</v>
      </c>
      <c r="E163" s="182">
        <v>548</v>
      </c>
      <c r="F163" s="183">
        <v>7.78</v>
      </c>
      <c r="G163" s="183">
        <v>7.03</v>
      </c>
      <c r="H163" s="184"/>
      <c r="I163" s="183">
        <v>13.29</v>
      </c>
      <c r="J163" s="183">
        <v>6.5</v>
      </c>
      <c r="K163" s="184"/>
      <c r="L163" s="19"/>
      <c r="M163" s="19"/>
      <c r="N163" s="190">
        <v>-1.51</v>
      </c>
      <c r="O163" s="19">
        <v>0.40899999999999997</v>
      </c>
      <c r="P163" s="190">
        <v>7.15</v>
      </c>
      <c r="Q163" s="7">
        <v>345</v>
      </c>
      <c r="R163" s="203">
        <v>18.2</v>
      </c>
      <c r="S163" s="190"/>
      <c r="T163" s="190"/>
      <c r="U163" s="221"/>
    </row>
    <row r="164" spans="1:21" x14ac:dyDescent="0.25">
      <c r="A164" s="180">
        <v>41248</v>
      </c>
      <c r="B164" s="17"/>
      <c r="C164" s="19" t="s">
        <v>196</v>
      </c>
      <c r="D164" s="181">
        <v>0.34027777777777773</v>
      </c>
      <c r="E164" s="182">
        <v>506</v>
      </c>
      <c r="F164" s="183">
        <v>8.06</v>
      </c>
      <c r="G164" s="183">
        <v>6.98</v>
      </c>
      <c r="H164" s="184"/>
      <c r="I164" s="183">
        <v>12.1</v>
      </c>
      <c r="J164" s="183">
        <v>1.1499999999999999</v>
      </c>
      <c r="K164" s="184"/>
      <c r="L164" s="206"/>
      <c r="M164" s="19"/>
      <c r="N164" s="190">
        <v>-2.1949999999999998</v>
      </c>
      <c r="O164" s="19">
        <v>2.4049999999999998</v>
      </c>
      <c r="P164" s="190">
        <v>7.61</v>
      </c>
      <c r="Q164" s="7">
        <v>258</v>
      </c>
      <c r="R164" s="203">
        <v>4.62</v>
      </c>
      <c r="S164" s="190">
        <v>2.93</v>
      </c>
      <c r="T164" s="190">
        <v>3.29</v>
      </c>
      <c r="U164" s="221"/>
    </row>
    <row r="165" spans="1:21" x14ac:dyDescent="0.25">
      <c r="A165" s="157">
        <v>41220</v>
      </c>
      <c r="B165" s="22">
        <v>2</v>
      </c>
      <c r="C165" s="24" t="s">
        <v>75</v>
      </c>
      <c r="D165" s="158">
        <v>0.33402777777777781</v>
      </c>
      <c r="E165" s="159"/>
      <c r="F165" s="160"/>
      <c r="G165" s="160">
        <v>8.65</v>
      </c>
      <c r="H165" s="161"/>
      <c r="I165" s="160">
        <v>17.13</v>
      </c>
      <c r="J165" s="160">
        <v>11.4</v>
      </c>
      <c r="K165" s="161"/>
      <c r="L165" s="24"/>
      <c r="M165" s="24"/>
      <c r="N165" s="196">
        <v>9.02</v>
      </c>
      <c r="O165" s="24">
        <v>4.18</v>
      </c>
      <c r="P165" s="196">
        <v>10.1</v>
      </c>
      <c r="Q165" s="24">
        <v>448</v>
      </c>
      <c r="R165" s="196">
        <v>33.6</v>
      </c>
      <c r="S165" s="196">
        <v>4.05</v>
      </c>
      <c r="T165" s="196">
        <v>3.85</v>
      </c>
      <c r="U165" s="221"/>
    </row>
    <row r="166" spans="1:21" x14ac:dyDescent="0.25">
      <c r="A166" s="157">
        <v>41220</v>
      </c>
      <c r="B166" s="22"/>
      <c r="C166" s="24" t="s">
        <v>192</v>
      </c>
      <c r="D166" s="158">
        <v>0.3125</v>
      </c>
      <c r="E166" s="159"/>
      <c r="F166" s="160"/>
      <c r="G166" s="160">
        <v>8.42</v>
      </c>
      <c r="H166" s="161"/>
      <c r="I166" s="160">
        <v>16.52</v>
      </c>
      <c r="J166" s="160">
        <v>12.4</v>
      </c>
      <c r="K166" s="161"/>
      <c r="L166" s="24"/>
      <c r="M166" s="24"/>
      <c r="N166" s="196">
        <v>-9.6299999999999997E-2</v>
      </c>
      <c r="O166" s="24">
        <v>4.72</v>
      </c>
      <c r="P166" s="196">
        <v>12.2</v>
      </c>
      <c r="Q166" s="24">
        <v>455</v>
      </c>
      <c r="R166" s="196">
        <v>34.4</v>
      </c>
      <c r="S166" s="196"/>
      <c r="T166" s="196"/>
      <c r="U166" s="221"/>
    </row>
    <row r="167" spans="1:21" x14ac:dyDescent="0.25">
      <c r="A167" s="157">
        <v>41220</v>
      </c>
      <c r="B167" s="22"/>
      <c r="C167" s="24" t="s">
        <v>198</v>
      </c>
      <c r="D167" s="158">
        <v>0.31666666666666665</v>
      </c>
      <c r="E167" s="159"/>
      <c r="F167" s="160"/>
      <c r="G167" s="160">
        <v>5.26</v>
      </c>
      <c r="H167" s="161"/>
      <c r="I167" s="160">
        <v>15.02</v>
      </c>
      <c r="J167" s="160">
        <v>10.8</v>
      </c>
      <c r="K167" s="161"/>
      <c r="L167" s="24"/>
      <c r="M167" s="24"/>
      <c r="N167" s="196">
        <v>20.399999999999999</v>
      </c>
      <c r="O167" s="24">
        <v>15.9</v>
      </c>
      <c r="P167" s="196">
        <v>8.57</v>
      </c>
      <c r="Q167" s="24">
        <v>556</v>
      </c>
      <c r="R167" s="196">
        <v>55.2</v>
      </c>
      <c r="S167" s="196"/>
      <c r="T167" s="196"/>
      <c r="U167" s="221"/>
    </row>
    <row r="168" spans="1:21" x14ac:dyDescent="0.25">
      <c r="A168" s="157">
        <v>41220</v>
      </c>
      <c r="B168" s="22"/>
      <c r="C168" s="24" t="s">
        <v>194</v>
      </c>
      <c r="D168" s="158">
        <v>0.32569444444444445</v>
      </c>
      <c r="E168" s="159"/>
      <c r="F168" s="160"/>
      <c r="G168" s="160">
        <v>6.61</v>
      </c>
      <c r="H168" s="161"/>
      <c r="I168" s="160">
        <v>15.46</v>
      </c>
      <c r="J168" s="160">
        <v>14.8</v>
      </c>
      <c r="K168" s="161"/>
      <c r="L168" s="24"/>
      <c r="M168" s="24"/>
      <c r="N168" s="196">
        <v>34.950000000000003</v>
      </c>
      <c r="O168" s="24">
        <v>13.1</v>
      </c>
      <c r="P168" s="196">
        <v>11.45</v>
      </c>
      <c r="Q168" s="24">
        <v>441</v>
      </c>
      <c r="R168" s="196">
        <v>39.1</v>
      </c>
      <c r="S168" s="196">
        <v>4.05</v>
      </c>
      <c r="T168" s="196">
        <v>3.98</v>
      </c>
      <c r="U168" s="221"/>
    </row>
    <row r="169" spans="1:21" x14ac:dyDescent="0.25">
      <c r="A169" s="157">
        <v>41220</v>
      </c>
      <c r="B169" s="22"/>
      <c r="C169" s="24" t="s">
        <v>196</v>
      </c>
      <c r="D169" s="158"/>
      <c r="E169" s="159"/>
      <c r="F169" s="160"/>
      <c r="G169" s="160"/>
      <c r="H169" s="161"/>
      <c r="I169" s="160"/>
      <c r="J169" s="160"/>
      <c r="K169" s="161"/>
      <c r="L169" s="210" t="s">
        <v>215</v>
      </c>
      <c r="M169" s="24"/>
      <c r="N169" s="196"/>
      <c r="O169" s="24"/>
      <c r="P169" s="196"/>
      <c r="Q169" s="24"/>
      <c r="R169" s="196"/>
      <c r="S169" s="196"/>
      <c r="T169" s="196"/>
      <c r="U169" s="221"/>
    </row>
    <row r="170" spans="1:21" x14ac:dyDescent="0.25">
      <c r="A170" s="180">
        <v>41203</v>
      </c>
      <c r="B170" s="17">
        <v>2</v>
      </c>
      <c r="C170" s="19" t="s">
        <v>75</v>
      </c>
      <c r="D170" s="181">
        <v>0.34375</v>
      </c>
      <c r="E170" s="182">
        <v>427</v>
      </c>
      <c r="F170" s="183">
        <v>7.77</v>
      </c>
      <c r="G170" s="183">
        <v>8.14</v>
      </c>
      <c r="H170" s="184"/>
      <c r="I170" s="183">
        <v>23.37</v>
      </c>
      <c r="J170" s="183">
        <v>10.5</v>
      </c>
      <c r="K170" s="184"/>
      <c r="L170" s="19"/>
      <c r="M170" s="19"/>
      <c r="N170" s="190">
        <v>9.2799999999999994</v>
      </c>
      <c r="O170" s="19">
        <v>7.2</v>
      </c>
      <c r="P170" s="190">
        <v>18.399999999999999</v>
      </c>
      <c r="Q170" s="19">
        <v>478</v>
      </c>
      <c r="R170" s="190">
        <v>36.5</v>
      </c>
      <c r="S170" s="84">
        <v>4.54</v>
      </c>
      <c r="T170" s="190">
        <v>4</v>
      </c>
      <c r="U170" s="222"/>
    </row>
    <row r="171" spans="1:21" x14ac:dyDescent="0.25">
      <c r="A171" s="180">
        <v>41203</v>
      </c>
      <c r="B171" s="17"/>
      <c r="C171" s="19" t="s">
        <v>192</v>
      </c>
      <c r="D171" s="181">
        <v>0.31944444444444448</v>
      </c>
      <c r="E171" s="182">
        <v>441</v>
      </c>
      <c r="F171" s="183">
        <v>7.7</v>
      </c>
      <c r="G171" s="183">
        <v>7.42</v>
      </c>
      <c r="H171" s="184"/>
      <c r="I171" s="183">
        <v>23.31</v>
      </c>
      <c r="J171" s="183">
        <v>12</v>
      </c>
      <c r="K171" s="184"/>
      <c r="L171" s="19"/>
      <c r="M171" s="19"/>
      <c r="N171" s="190">
        <v>27.5</v>
      </c>
      <c r="O171" s="19">
        <v>10.3</v>
      </c>
      <c r="P171" s="190">
        <v>17.8</v>
      </c>
      <c r="Q171" s="19">
        <v>479</v>
      </c>
      <c r="R171" s="190">
        <v>34.200000000000003</v>
      </c>
      <c r="S171" s="190"/>
      <c r="T171" s="190"/>
      <c r="U171" s="222"/>
    </row>
    <row r="172" spans="1:21" x14ac:dyDescent="0.25">
      <c r="A172" s="180">
        <v>41203</v>
      </c>
      <c r="B172" s="17"/>
      <c r="C172" s="19" t="s">
        <v>198</v>
      </c>
      <c r="D172" s="181">
        <v>0.32291666666666669</v>
      </c>
      <c r="E172" s="182">
        <v>445</v>
      </c>
      <c r="F172" s="183">
        <v>7.55</v>
      </c>
      <c r="G172" s="183">
        <v>2.74</v>
      </c>
      <c r="H172" s="184"/>
      <c r="I172" s="183">
        <v>23.06</v>
      </c>
      <c r="J172" s="183">
        <v>3.92</v>
      </c>
      <c r="K172" s="184"/>
      <c r="L172" s="19"/>
      <c r="M172" s="19"/>
      <c r="N172" s="190">
        <v>-7.09</v>
      </c>
      <c r="O172" s="19">
        <v>34.700000000000003</v>
      </c>
      <c r="P172" s="190">
        <v>16.7</v>
      </c>
      <c r="Q172" s="19">
        <v>402</v>
      </c>
      <c r="R172" s="190">
        <v>24.7</v>
      </c>
      <c r="S172" s="190"/>
      <c r="T172" s="190"/>
      <c r="U172" s="222"/>
    </row>
    <row r="173" spans="1:21" x14ac:dyDescent="0.25">
      <c r="A173" s="180">
        <v>41203</v>
      </c>
      <c r="B173" s="17"/>
      <c r="C173" s="19" t="s">
        <v>194</v>
      </c>
      <c r="D173" s="181">
        <v>0.32847222222222222</v>
      </c>
      <c r="E173" s="182">
        <v>461</v>
      </c>
      <c r="F173" s="183">
        <v>7.52</v>
      </c>
      <c r="G173" s="183">
        <v>4.4400000000000004</v>
      </c>
      <c r="H173" s="184"/>
      <c r="I173" s="183">
        <v>22.96</v>
      </c>
      <c r="J173" s="183">
        <v>4.0199999999999996</v>
      </c>
      <c r="K173" s="184"/>
      <c r="L173" s="19"/>
      <c r="M173" s="19"/>
      <c r="N173" s="190">
        <v>32</v>
      </c>
      <c r="O173" s="19">
        <v>4.92</v>
      </c>
      <c r="P173" s="190">
        <v>16.8</v>
      </c>
      <c r="Q173" s="19">
        <v>343</v>
      </c>
      <c r="R173" s="190">
        <v>25.4</v>
      </c>
      <c r="S173" s="190"/>
      <c r="T173" s="190"/>
      <c r="U173" s="222"/>
    </row>
    <row r="174" spans="1:21" x14ac:dyDescent="0.25">
      <c r="A174" s="180">
        <v>41203</v>
      </c>
      <c r="B174" s="17"/>
      <c r="C174" s="19" t="s">
        <v>196</v>
      </c>
      <c r="D174" s="181">
        <v>0.33333333333333331</v>
      </c>
      <c r="E174" s="182">
        <v>525</v>
      </c>
      <c r="F174" s="183">
        <v>7.47</v>
      </c>
      <c r="G174" s="183">
        <v>3.06</v>
      </c>
      <c r="H174" s="184"/>
      <c r="I174" s="183">
        <v>23.17</v>
      </c>
      <c r="J174" s="183">
        <v>0.81</v>
      </c>
      <c r="K174" s="184"/>
      <c r="L174" s="19"/>
      <c r="M174" s="19"/>
      <c r="N174" s="190">
        <v>-0.85699999999999998</v>
      </c>
      <c r="O174" s="19">
        <v>1.8494999999999999</v>
      </c>
      <c r="P174" s="190">
        <v>33.65</v>
      </c>
      <c r="Q174" s="19">
        <v>358</v>
      </c>
      <c r="R174" s="190">
        <v>46.5</v>
      </c>
      <c r="S174" s="190">
        <v>4.9400000000000004</v>
      </c>
      <c r="T174" s="223">
        <v>4.72</v>
      </c>
      <c r="U174" s="222"/>
    </row>
    <row r="175" spans="1:21" x14ac:dyDescent="0.25">
      <c r="A175" s="157">
        <v>41192</v>
      </c>
      <c r="B175" s="22">
        <v>1</v>
      </c>
      <c r="C175" s="24" t="s">
        <v>75</v>
      </c>
      <c r="D175" s="158">
        <v>0.36180555555555555</v>
      </c>
      <c r="E175" s="159">
        <v>425</v>
      </c>
      <c r="F175" s="160">
        <v>8.3699999999999992</v>
      </c>
      <c r="G175" s="160">
        <v>5.81</v>
      </c>
      <c r="H175" s="161"/>
      <c r="I175" s="160">
        <v>21.53</v>
      </c>
      <c r="J175" s="160">
        <v>18.600000000000001</v>
      </c>
      <c r="K175" s="161"/>
      <c r="L175" s="24"/>
      <c r="M175" s="24"/>
      <c r="N175" s="196"/>
      <c r="O175" s="24">
        <v>1.29</v>
      </c>
      <c r="P175" s="196">
        <v>21.1</v>
      </c>
      <c r="Q175" s="24">
        <v>769</v>
      </c>
      <c r="R175" s="196">
        <v>50.2</v>
      </c>
      <c r="S175" s="196"/>
      <c r="T175" s="196">
        <v>7.2240000000000002</v>
      </c>
      <c r="U175" s="222"/>
    </row>
    <row r="176" spans="1:21" x14ac:dyDescent="0.25">
      <c r="A176" s="157">
        <v>41192</v>
      </c>
      <c r="B176" s="22"/>
      <c r="C176" s="24" t="s">
        <v>192</v>
      </c>
      <c r="D176" s="158">
        <v>0.36805555555555558</v>
      </c>
      <c r="E176" s="159">
        <v>435</v>
      </c>
      <c r="F176" s="160">
        <v>8.01</v>
      </c>
      <c r="G176" s="160">
        <v>4.5999999999999996</v>
      </c>
      <c r="H176" s="161"/>
      <c r="I176" s="160">
        <v>21.66</v>
      </c>
      <c r="J176" s="160">
        <v>13.7</v>
      </c>
      <c r="K176" s="161"/>
      <c r="L176" s="24"/>
      <c r="M176" s="24"/>
      <c r="N176" s="196"/>
      <c r="O176" s="24">
        <v>49.9</v>
      </c>
      <c r="P176" s="196">
        <v>19.8</v>
      </c>
      <c r="Q176" s="24">
        <v>816</v>
      </c>
      <c r="R176" s="196">
        <v>44.2</v>
      </c>
      <c r="S176" s="196"/>
      <c r="T176" s="196">
        <v>8.2959999999999994</v>
      </c>
      <c r="U176" s="222"/>
    </row>
    <row r="177" spans="1:22" x14ac:dyDescent="0.25">
      <c r="A177" s="157">
        <v>41192</v>
      </c>
      <c r="B177" s="22"/>
      <c r="C177" s="24" t="s">
        <v>198</v>
      </c>
      <c r="D177" s="158">
        <v>0.37361111111111112</v>
      </c>
      <c r="E177" s="159">
        <v>438</v>
      </c>
      <c r="F177" s="160">
        <v>7.86</v>
      </c>
      <c r="G177" s="160">
        <v>2.61</v>
      </c>
      <c r="H177" s="161"/>
      <c r="I177" s="160">
        <v>20.190000000000001</v>
      </c>
      <c r="J177" s="160">
        <v>5.08</v>
      </c>
      <c r="K177" s="161"/>
      <c r="L177" s="24"/>
      <c r="M177" s="24"/>
      <c r="N177" s="196"/>
      <c r="O177" s="24">
        <v>65.2</v>
      </c>
      <c r="P177" s="196">
        <v>19.05</v>
      </c>
      <c r="Q177" s="24">
        <v>624</v>
      </c>
      <c r="R177" s="196">
        <v>27.3</v>
      </c>
      <c r="S177" s="196"/>
      <c r="T177" s="196">
        <v>6.3849999999999998</v>
      </c>
      <c r="U177" s="221"/>
    </row>
    <row r="178" spans="1:22" x14ac:dyDescent="0.25">
      <c r="A178" s="157">
        <v>41192</v>
      </c>
      <c r="B178" s="22"/>
      <c r="C178" s="24" t="s">
        <v>194</v>
      </c>
      <c r="D178" s="158">
        <v>0.37916666666666665</v>
      </c>
      <c r="E178" s="159">
        <v>455</v>
      </c>
      <c r="F178" s="160">
        <v>7.81</v>
      </c>
      <c r="G178" s="160">
        <v>5.65</v>
      </c>
      <c r="H178" s="161"/>
      <c r="I178" s="160">
        <v>17.29</v>
      </c>
      <c r="J178" s="160">
        <v>5.36</v>
      </c>
      <c r="K178" s="161"/>
      <c r="L178" s="24"/>
      <c r="M178" s="24"/>
      <c r="N178" s="196"/>
      <c r="O178" s="24">
        <v>9.15</v>
      </c>
      <c r="P178" s="196">
        <v>17.100000000000001</v>
      </c>
      <c r="Q178" s="24">
        <v>534</v>
      </c>
      <c r="R178" s="196">
        <v>24.7</v>
      </c>
      <c r="S178" s="196"/>
      <c r="T178" s="196">
        <v>7.718</v>
      </c>
      <c r="U178" s="221"/>
    </row>
    <row r="179" spans="1:22" x14ac:dyDescent="0.25">
      <c r="A179" s="157">
        <v>41192</v>
      </c>
      <c r="B179" s="22"/>
      <c r="C179" s="24" t="s">
        <v>196</v>
      </c>
      <c r="D179" s="158">
        <v>0.39097222222222222</v>
      </c>
      <c r="E179" s="159">
        <v>448</v>
      </c>
      <c r="F179" s="160">
        <v>7.88</v>
      </c>
      <c r="G179" s="160">
        <v>6.1</v>
      </c>
      <c r="H179" s="161"/>
      <c r="I179" s="160">
        <v>20.34</v>
      </c>
      <c r="J179" s="160">
        <v>1.3</v>
      </c>
      <c r="K179" s="161"/>
      <c r="L179" s="210"/>
      <c r="M179" s="162"/>
      <c r="N179" s="163"/>
      <c r="O179" s="164">
        <v>9.3699999999999992</v>
      </c>
      <c r="P179" s="163">
        <v>13.6</v>
      </c>
      <c r="Q179" s="164">
        <v>437</v>
      </c>
      <c r="R179" s="163">
        <v>17.600000000000001</v>
      </c>
      <c r="S179" s="163"/>
      <c r="T179" s="196" t="s">
        <v>213</v>
      </c>
      <c r="U179" s="178" t="s">
        <v>219</v>
      </c>
    </row>
    <row r="180" spans="1:22" x14ac:dyDescent="0.25">
      <c r="A180" s="180">
        <v>41092</v>
      </c>
      <c r="B180" s="17">
        <v>1</v>
      </c>
      <c r="C180" s="19" t="s">
        <v>75</v>
      </c>
      <c r="D180" s="181">
        <v>0.47569444444444442</v>
      </c>
      <c r="E180" s="182">
        <v>448</v>
      </c>
      <c r="F180" s="183">
        <v>7.85</v>
      </c>
      <c r="G180" s="183">
        <v>6.25</v>
      </c>
      <c r="H180" s="184"/>
      <c r="I180" s="183">
        <v>31.31</v>
      </c>
      <c r="J180" s="183"/>
      <c r="K180" s="184"/>
      <c r="L180" s="19"/>
      <c r="M180" s="19"/>
      <c r="N180" s="190"/>
      <c r="O180" s="19">
        <v>9.93</v>
      </c>
      <c r="P180" s="190">
        <v>20.3</v>
      </c>
      <c r="Q180" s="19">
        <v>379</v>
      </c>
      <c r="R180" s="190">
        <v>25.1</v>
      </c>
      <c r="S180" s="190">
        <v>4.6269999999999998</v>
      </c>
      <c r="T180" s="190">
        <v>4.359</v>
      </c>
      <c r="U180" s="178" t="s">
        <v>219</v>
      </c>
    </row>
    <row r="181" spans="1:22" x14ac:dyDescent="0.25">
      <c r="A181" s="180">
        <v>41092</v>
      </c>
      <c r="B181" s="17"/>
      <c r="C181" s="19" t="s">
        <v>192</v>
      </c>
      <c r="D181" s="181">
        <v>0.47222222222222227</v>
      </c>
      <c r="E181" s="182">
        <v>416</v>
      </c>
      <c r="F181" s="183">
        <v>7.7</v>
      </c>
      <c r="G181" s="183">
        <v>4.67</v>
      </c>
      <c r="H181" s="184"/>
      <c r="I181" s="183">
        <v>30.89</v>
      </c>
      <c r="J181" s="183"/>
      <c r="K181" s="184"/>
      <c r="L181" s="19"/>
      <c r="M181" s="19"/>
      <c r="N181" s="190"/>
      <c r="O181" s="19">
        <v>13.6</v>
      </c>
      <c r="P181" s="190">
        <v>19</v>
      </c>
      <c r="Q181" s="19">
        <v>391</v>
      </c>
      <c r="R181" s="190">
        <v>28.1</v>
      </c>
      <c r="S181" s="190">
        <v>5.6760000000000002</v>
      </c>
      <c r="T181" s="190">
        <v>3.7719999999999998</v>
      </c>
      <c r="U181" s="178" t="s">
        <v>219</v>
      </c>
    </row>
    <row r="182" spans="1:22" x14ac:dyDescent="0.25">
      <c r="A182" s="180">
        <v>41092</v>
      </c>
      <c r="B182" s="17"/>
      <c r="C182" s="19" t="s">
        <v>198</v>
      </c>
      <c r="D182" s="181">
        <v>0.45902777777777781</v>
      </c>
      <c r="E182" s="182">
        <v>462</v>
      </c>
      <c r="F182" s="183">
        <v>7.7</v>
      </c>
      <c r="G182" s="183">
        <v>2.81</v>
      </c>
      <c r="H182" s="184"/>
      <c r="I182" s="183">
        <v>27.9</v>
      </c>
      <c r="J182" s="183"/>
      <c r="K182" s="184"/>
      <c r="L182" s="19"/>
      <c r="M182" s="19"/>
      <c r="N182" s="190"/>
      <c r="O182" s="19">
        <v>7.46</v>
      </c>
      <c r="P182" s="190">
        <v>25.2</v>
      </c>
      <c r="Q182" s="19">
        <v>317</v>
      </c>
      <c r="R182" s="190">
        <v>25.8</v>
      </c>
      <c r="S182" s="190">
        <v>6.0880000000000001</v>
      </c>
      <c r="T182" s="190">
        <v>5.09</v>
      </c>
      <c r="U182" s="178" t="s">
        <v>219</v>
      </c>
    </row>
    <row r="183" spans="1:22" x14ac:dyDescent="0.25">
      <c r="A183" s="180">
        <v>41092</v>
      </c>
      <c r="B183" s="17"/>
      <c r="C183" s="19" t="s">
        <v>194</v>
      </c>
      <c r="D183" s="181">
        <v>0.46875</v>
      </c>
      <c r="E183" s="182">
        <v>427</v>
      </c>
      <c r="F183" s="183">
        <v>7.69</v>
      </c>
      <c r="G183" s="183">
        <v>5.08</v>
      </c>
      <c r="H183" s="184"/>
      <c r="I183" s="183">
        <v>27.97</v>
      </c>
      <c r="J183" s="183"/>
      <c r="K183" s="184"/>
      <c r="L183" s="19"/>
      <c r="M183" s="19"/>
      <c r="N183" s="190"/>
      <c r="O183" s="19">
        <v>4.47</v>
      </c>
      <c r="P183" s="190">
        <v>24</v>
      </c>
      <c r="Q183" s="19">
        <v>396</v>
      </c>
      <c r="R183" s="190">
        <v>33</v>
      </c>
      <c r="S183" s="190">
        <v>4.3730000000000002</v>
      </c>
      <c r="T183" s="190">
        <v>5.4630000000000001</v>
      </c>
      <c r="V183" s="224"/>
    </row>
    <row r="184" spans="1:22" x14ac:dyDescent="0.25">
      <c r="A184" s="180">
        <v>41092</v>
      </c>
      <c r="B184" s="17"/>
      <c r="C184" s="19" t="s">
        <v>196</v>
      </c>
      <c r="D184" s="181"/>
      <c r="E184" s="182"/>
      <c r="F184" s="183"/>
      <c r="G184" s="183"/>
      <c r="H184" s="184"/>
      <c r="I184" s="183"/>
      <c r="J184" s="183"/>
      <c r="K184" s="184"/>
      <c r="L184" s="206" t="s">
        <v>220</v>
      </c>
      <c r="M184" s="19"/>
      <c r="N184" s="190"/>
      <c r="O184" s="19" t="s">
        <v>213</v>
      </c>
      <c r="P184" s="190" t="s">
        <v>213</v>
      </c>
      <c r="Q184" s="19" t="s">
        <v>213</v>
      </c>
      <c r="R184" s="190" t="s">
        <v>213</v>
      </c>
      <c r="S184" s="190" t="s">
        <v>213</v>
      </c>
      <c r="T184" s="190">
        <v>4.2830000000000004</v>
      </c>
      <c r="V184" s="224"/>
    </row>
    <row r="185" spans="1:22" x14ac:dyDescent="0.25">
      <c r="A185" s="157">
        <v>41032</v>
      </c>
      <c r="B185" s="22">
        <v>2</v>
      </c>
      <c r="C185" s="24" t="s">
        <v>75</v>
      </c>
      <c r="D185" s="158">
        <v>0.39166666666666666</v>
      </c>
      <c r="E185" s="159">
        <v>483</v>
      </c>
      <c r="F185" s="160">
        <v>7.87</v>
      </c>
      <c r="G185" s="160">
        <v>7.97</v>
      </c>
      <c r="H185" s="161"/>
      <c r="I185" s="160">
        <v>25.98</v>
      </c>
      <c r="J185" s="160"/>
      <c r="K185" s="161"/>
      <c r="L185" s="24"/>
      <c r="M185" s="24"/>
      <c r="N185" s="196"/>
      <c r="O185" s="24">
        <v>4.0049999999999999</v>
      </c>
      <c r="P185" s="196">
        <v>13.75</v>
      </c>
      <c r="Q185" s="24">
        <v>369</v>
      </c>
      <c r="R185" s="196">
        <v>22.3</v>
      </c>
      <c r="S185" s="196">
        <v>3.2069999999999999</v>
      </c>
      <c r="T185" s="196">
        <v>5.6070000000000002</v>
      </c>
      <c r="V185" s="224"/>
    </row>
    <row r="186" spans="1:22" x14ac:dyDescent="0.25">
      <c r="A186" s="157">
        <v>41032</v>
      </c>
      <c r="B186" s="22"/>
      <c r="C186" s="24" t="s">
        <v>192</v>
      </c>
      <c r="D186" s="158">
        <v>0.38611111111111113</v>
      </c>
      <c r="E186" s="159">
        <v>496</v>
      </c>
      <c r="F186" s="160">
        <v>7.58</v>
      </c>
      <c r="G186" s="160">
        <v>7.39</v>
      </c>
      <c r="H186" s="161"/>
      <c r="I186" s="160">
        <v>25.93</v>
      </c>
      <c r="J186" s="160"/>
      <c r="K186" s="161"/>
      <c r="L186" s="24"/>
      <c r="M186" s="24"/>
      <c r="N186" s="196"/>
      <c r="O186" s="24">
        <v>7.13</v>
      </c>
      <c r="P186" s="196">
        <v>14.1</v>
      </c>
      <c r="Q186" s="24">
        <v>364</v>
      </c>
      <c r="R186" s="196">
        <v>26.7</v>
      </c>
      <c r="S186" s="196">
        <v>3.0819999999999999</v>
      </c>
      <c r="T186" s="196">
        <v>10.88</v>
      </c>
      <c r="V186" s="224"/>
    </row>
    <row r="187" spans="1:22" x14ac:dyDescent="0.25">
      <c r="A187" s="157">
        <v>41032</v>
      </c>
      <c r="B187" s="22"/>
      <c r="C187" s="24" t="s">
        <v>198</v>
      </c>
      <c r="D187" s="158">
        <v>0.3979166666666667</v>
      </c>
      <c r="E187" s="159">
        <v>506</v>
      </c>
      <c r="F187" s="160">
        <v>7.77</v>
      </c>
      <c r="G187" s="160">
        <v>5.08</v>
      </c>
      <c r="H187" s="161"/>
      <c r="I187" s="160">
        <v>24.18</v>
      </c>
      <c r="J187" s="160"/>
      <c r="K187" s="161"/>
      <c r="L187" s="24"/>
      <c r="M187" s="24"/>
      <c r="N187" s="196"/>
      <c r="O187" s="24">
        <v>16.8</v>
      </c>
      <c r="P187" s="196">
        <v>22.5</v>
      </c>
      <c r="Q187" s="24">
        <v>324</v>
      </c>
      <c r="R187" s="196">
        <v>37.1</v>
      </c>
      <c r="S187" s="196">
        <v>3.2679999999999998</v>
      </c>
      <c r="T187" s="196" t="s">
        <v>213</v>
      </c>
      <c r="V187" s="224"/>
    </row>
    <row r="188" spans="1:22" x14ac:dyDescent="0.25">
      <c r="A188" s="157">
        <v>41032</v>
      </c>
      <c r="B188" s="22"/>
      <c r="C188" s="24" t="s">
        <v>194</v>
      </c>
      <c r="D188" s="158">
        <v>0.4145833333333333</v>
      </c>
      <c r="E188" s="159">
        <v>516</v>
      </c>
      <c r="F188" s="160">
        <v>7.8</v>
      </c>
      <c r="G188" s="160">
        <v>5.9</v>
      </c>
      <c r="H188" s="161"/>
      <c r="I188" s="160">
        <v>24.68</v>
      </c>
      <c r="J188" s="160"/>
      <c r="K188" s="161"/>
      <c r="L188" s="24"/>
      <c r="M188" s="24"/>
      <c r="N188" s="196"/>
      <c r="O188" s="24">
        <v>3.3140000000000001</v>
      </c>
      <c r="P188" s="196">
        <v>18.100000000000001</v>
      </c>
      <c r="Q188" s="24">
        <v>412</v>
      </c>
      <c r="R188" s="196">
        <v>49.2</v>
      </c>
      <c r="S188" s="196">
        <v>5.1340000000000003</v>
      </c>
      <c r="T188" s="196" t="s">
        <v>213</v>
      </c>
      <c r="U188" s="224"/>
      <c r="V188" s="224"/>
    </row>
    <row r="189" spans="1:22" x14ac:dyDescent="0.25">
      <c r="A189" s="157">
        <v>41032</v>
      </c>
      <c r="B189" s="22"/>
      <c r="C189" s="24" t="s">
        <v>196</v>
      </c>
      <c r="D189" s="158">
        <v>0.40833333333333338</v>
      </c>
      <c r="E189" s="159">
        <v>500</v>
      </c>
      <c r="F189" s="160">
        <v>7.71</v>
      </c>
      <c r="G189" s="160">
        <v>4.9000000000000004</v>
      </c>
      <c r="H189" s="161"/>
      <c r="I189" s="160">
        <v>22.76</v>
      </c>
      <c r="J189" s="160"/>
      <c r="K189" s="161"/>
      <c r="L189" s="24"/>
      <c r="M189" s="24"/>
      <c r="N189" s="196"/>
      <c r="O189" s="24">
        <v>175</v>
      </c>
      <c r="P189" s="196">
        <v>16.100000000000001</v>
      </c>
      <c r="Q189" s="24">
        <v>518</v>
      </c>
      <c r="R189" s="196">
        <v>14.3</v>
      </c>
      <c r="S189" s="196">
        <v>4.0599999999999996</v>
      </c>
      <c r="T189" s="196">
        <v>10.23</v>
      </c>
      <c r="U189" s="224"/>
      <c r="V189" s="224"/>
    </row>
    <row r="190" spans="1:22" x14ac:dyDescent="0.25">
      <c r="A190" s="180">
        <v>41016</v>
      </c>
      <c r="B190" s="17">
        <v>0</v>
      </c>
      <c r="C190" s="19" t="s">
        <v>75</v>
      </c>
      <c r="D190" s="181">
        <v>0.63611111111111118</v>
      </c>
      <c r="E190" s="182">
        <v>507</v>
      </c>
      <c r="F190" s="183">
        <v>8.07</v>
      </c>
      <c r="G190" s="190">
        <v>10.210000000000001</v>
      </c>
      <c r="H190" s="184">
        <v>123.9</v>
      </c>
      <c r="I190" s="183">
        <v>24.92</v>
      </c>
      <c r="J190" s="183">
        <v>20.399999999999999</v>
      </c>
      <c r="K190" s="184"/>
      <c r="L190" s="19" t="s">
        <v>221</v>
      </c>
      <c r="M190" s="19"/>
      <c r="N190" s="190"/>
      <c r="O190" s="19">
        <v>24.7</v>
      </c>
      <c r="P190" s="190">
        <v>16.600000000000001</v>
      </c>
      <c r="Q190" s="19">
        <v>489</v>
      </c>
      <c r="R190" s="190">
        <v>29</v>
      </c>
      <c r="S190" s="190">
        <v>3.7970000000000002</v>
      </c>
      <c r="T190" s="190">
        <v>13</v>
      </c>
      <c r="U190" s="224"/>
      <c r="V190" s="224"/>
    </row>
    <row r="191" spans="1:22" x14ac:dyDescent="0.25">
      <c r="A191" s="180">
        <v>41016</v>
      </c>
      <c r="B191" s="17"/>
      <c r="C191" s="19" t="s">
        <v>192</v>
      </c>
      <c r="D191" s="181">
        <v>0.3979166666666667</v>
      </c>
      <c r="E191" s="182">
        <v>465</v>
      </c>
      <c r="F191" s="183">
        <v>7.92</v>
      </c>
      <c r="G191" s="190">
        <v>7.13</v>
      </c>
      <c r="H191" s="184">
        <v>80.900000000000006</v>
      </c>
      <c r="I191" s="183">
        <v>21.38</v>
      </c>
      <c r="J191" s="183">
        <v>52.5</v>
      </c>
      <c r="K191" s="184"/>
      <c r="L191" s="19"/>
      <c r="M191" s="19"/>
      <c r="N191" s="190"/>
      <c r="O191" s="19">
        <v>12.8</v>
      </c>
      <c r="P191" s="190">
        <v>27.4</v>
      </c>
      <c r="Q191" s="19">
        <v>768</v>
      </c>
      <c r="R191" s="190">
        <v>103</v>
      </c>
      <c r="S191" s="190">
        <v>4.5359999999999996</v>
      </c>
      <c r="T191" s="190">
        <v>14.34</v>
      </c>
      <c r="U191" s="224"/>
      <c r="V191" s="224"/>
    </row>
    <row r="192" spans="1:22" x14ac:dyDescent="0.25">
      <c r="A192" s="180">
        <v>41016</v>
      </c>
      <c r="B192" s="17"/>
      <c r="C192" s="19" t="s">
        <v>198</v>
      </c>
      <c r="D192" s="181"/>
      <c r="E192" s="182"/>
      <c r="F192" s="183"/>
      <c r="G192" s="190"/>
      <c r="H192" s="184"/>
      <c r="I192" s="183"/>
      <c r="J192" s="183"/>
      <c r="K192" s="184"/>
      <c r="L192" s="19" t="s">
        <v>89</v>
      </c>
      <c r="M192" s="19"/>
      <c r="N192" s="190"/>
      <c r="O192" s="19" t="s">
        <v>213</v>
      </c>
      <c r="P192" s="190" t="s">
        <v>213</v>
      </c>
      <c r="Q192" s="19" t="s">
        <v>213</v>
      </c>
      <c r="R192" s="190" t="s">
        <v>213</v>
      </c>
      <c r="S192" s="190" t="s">
        <v>213</v>
      </c>
      <c r="T192" s="190">
        <v>23.11</v>
      </c>
      <c r="U192" s="224"/>
      <c r="V192" s="224"/>
    </row>
    <row r="193" spans="1:22" x14ac:dyDescent="0.25">
      <c r="A193" s="180">
        <v>41016</v>
      </c>
      <c r="B193" s="17"/>
      <c r="C193" s="19" t="s">
        <v>194</v>
      </c>
      <c r="D193" s="181"/>
      <c r="E193" s="182"/>
      <c r="F193" s="183"/>
      <c r="G193" s="190"/>
      <c r="H193" s="184"/>
      <c r="I193" s="183"/>
      <c r="J193" s="183"/>
      <c r="K193" s="184"/>
      <c r="L193" s="19" t="s">
        <v>89</v>
      </c>
      <c r="M193" s="19"/>
      <c r="N193" s="190"/>
      <c r="O193" s="19" t="s">
        <v>213</v>
      </c>
      <c r="P193" s="190" t="s">
        <v>213</v>
      </c>
      <c r="Q193" s="19" t="s">
        <v>213</v>
      </c>
      <c r="R193" s="190" t="s">
        <v>213</v>
      </c>
      <c r="S193" s="190" t="s">
        <v>213</v>
      </c>
      <c r="T193" s="190" t="s">
        <v>213</v>
      </c>
      <c r="U193" s="224"/>
      <c r="V193" s="224"/>
    </row>
    <row r="194" spans="1:22" x14ac:dyDescent="0.25">
      <c r="A194" s="180">
        <v>41016</v>
      </c>
      <c r="B194" s="17"/>
      <c r="C194" s="19" t="s">
        <v>196</v>
      </c>
      <c r="D194" s="181">
        <v>0.38541666666666669</v>
      </c>
      <c r="E194" s="182">
        <v>426</v>
      </c>
      <c r="F194" s="183">
        <v>7.67</v>
      </c>
      <c r="G194" s="190">
        <v>2.3199999999999998</v>
      </c>
      <c r="H194" s="184">
        <v>23.7</v>
      </c>
      <c r="I194" s="183">
        <v>16.170000000000002</v>
      </c>
      <c r="J194" s="183">
        <v>37.4</v>
      </c>
      <c r="K194" s="184"/>
      <c r="L194" s="19" t="s">
        <v>222</v>
      </c>
      <c r="M194" s="19"/>
      <c r="N194" s="190"/>
      <c r="O194" s="19">
        <v>5.33</v>
      </c>
      <c r="P194" s="190">
        <v>28.9</v>
      </c>
      <c r="Q194" s="19">
        <v>971</v>
      </c>
      <c r="R194" s="190">
        <v>89.8</v>
      </c>
      <c r="S194" s="190">
        <v>8.9429999999999996</v>
      </c>
      <c r="T194" s="190">
        <v>14.52</v>
      </c>
      <c r="U194" s="224"/>
      <c r="V194" s="224"/>
    </row>
    <row r="195" spans="1:22" x14ac:dyDescent="0.25">
      <c r="A195" s="157">
        <v>41002</v>
      </c>
      <c r="B195" s="22">
        <v>0</v>
      </c>
      <c r="C195" s="24" t="s">
        <v>75</v>
      </c>
      <c r="D195" s="158">
        <v>0.62916666666666665</v>
      </c>
      <c r="E195" s="159">
        <v>433</v>
      </c>
      <c r="F195" s="160">
        <v>7.93</v>
      </c>
      <c r="G195" s="196">
        <v>8.06</v>
      </c>
      <c r="H195" s="161">
        <v>101.4</v>
      </c>
      <c r="I195" s="160">
        <v>25.85</v>
      </c>
      <c r="J195" s="160">
        <v>312</v>
      </c>
      <c r="K195" s="161"/>
      <c r="L195" s="24" t="s">
        <v>223</v>
      </c>
      <c r="M195" s="197"/>
      <c r="N195" s="196">
        <v>13.45</v>
      </c>
      <c r="O195" s="24">
        <v>45</v>
      </c>
      <c r="P195" s="196">
        <v>8</v>
      </c>
      <c r="Q195" s="24">
        <v>947</v>
      </c>
      <c r="R195" s="196">
        <v>326</v>
      </c>
      <c r="S195" s="196">
        <v>23.22</v>
      </c>
      <c r="T195" s="196">
        <v>12.52</v>
      </c>
      <c r="U195" s="224"/>
      <c r="V195" s="224"/>
    </row>
    <row r="196" spans="1:22" x14ac:dyDescent="0.25">
      <c r="A196" s="157">
        <v>41002</v>
      </c>
      <c r="B196" s="22"/>
      <c r="C196" s="24" t="s">
        <v>192</v>
      </c>
      <c r="D196" s="158">
        <v>0.59652777777777777</v>
      </c>
      <c r="E196" s="159">
        <v>444</v>
      </c>
      <c r="F196" s="160">
        <v>7.69</v>
      </c>
      <c r="G196" s="196">
        <v>7.71</v>
      </c>
      <c r="H196" s="161">
        <v>98.2</v>
      </c>
      <c r="I196" s="160">
        <v>26.57</v>
      </c>
      <c r="J196" s="160">
        <v>18.100000000000001</v>
      </c>
      <c r="K196" s="161"/>
      <c r="L196" s="24"/>
      <c r="M196" s="197"/>
      <c r="N196" s="196">
        <v>16.5</v>
      </c>
      <c r="O196" s="24">
        <v>10.8</v>
      </c>
      <c r="P196" s="196">
        <v>15.2</v>
      </c>
      <c r="Q196" s="24">
        <v>650</v>
      </c>
      <c r="R196" s="196">
        <v>76.05</v>
      </c>
      <c r="S196" s="196">
        <v>10.96</v>
      </c>
      <c r="T196" s="196">
        <v>7.2789999999999999</v>
      </c>
      <c r="U196" s="224"/>
      <c r="V196" s="224"/>
    </row>
    <row r="197" spans="1:22" x14ac:dyDescent="0.25">
      <c r="A197" s="157">
        <v>41002</v>
      </c>
      <c r="B197" s="22"/>
      <c r="C197" s="24" t="s">
        <v>198</v>
      </c>
      <c r="D197" s="158">
        <v>0.60347222222222219</v>
      </c>
      <c r="E197" s="159">
        <v>466</v>
      </c>
      <c r="F197" s="160">
        <v>7.67</v>
      </c>
      <c r="G197" s="196">
        <v>4.12</v>
      </c>
      <c r="H197" s="161">
        <v>51.6</v>
      </c>
      <c r="I197" s="160">
        <v>25.63</v>
      </c>
      <c r="J197" s="160">
        <v>108</v>
      </c>
      <c r="K197" s="161"/>
      <c r="L197" s="24"/>
      <c r="M197" s="197"/>
      <c r="N197" s="196">
        <v>-5.95</v>
      </c>
      <c r="O197" s="24">
        <v>9.32</v>
      </c>
      <c r="P197" s="196">
        <v>14.6</v>
      </c>
      <c r="Q197" s="24">
        <v>1910</v>
      </c>
      <c r="R197" s="196">
        <v>488</v>
      </c>
      <c r="S197" s="196">
        <v>25.72</v>
      </c>
      <c r="T197" s="196">
        <v>8.5860000000000003</v>
      </c>
      <c r="U197" s="224"/>
      <c r="V197" s="224"/>
    </row>
    <row r="198" spans="1:22" x14ac:dyDescent="0.25">
      <c r="A198" s="157">
        <v>41002</v>
      </c>
      <c r="B198" s="22"/>
      <c r="C198" s="24" t="s">
        <v>194</v>
      </c>
      <c r="D198" s="158"/>
      <c r="E198" s="159"/>
      <c r="F198" s="160"/>
      <c r="G198" s="196"/>
      <c r="H198" s="161"/>
      <c r="I198" s="160"/>
      <c r="J198" s="160"/>
      <c r="K198" s="161"/>
      <c r="L198" s="24" t="s">
        <v>89</v>
      </c>
      <c r="M198" s="197"/>
      <c r="N198" s="196" t="s">
        <v>213</v>
      </c>
      <c r="O198" s="24" t="s">
        <v>213</v>
      </c>
      <c r="P198" s="196" t="s">
        <v>213</v>
      </c>
      <c r="Q198" s="24" t="s">
        <v>213</v>
      </c>
      <c r="R198" s="196" t="s">
        <v>213</v>
      </c>
      <c r="S198" s="196" t="s">
        <v>213</v>
      </c>
      <c r="T198" s="196">
        <v>7.7229999999999999</v>
      </c>
      <c r="U198" s="224"/>
      <c r="V198" s="224"/>
    </row>
    <row r="199" spans="1:22" x14ac:dyDescent="0.25">
      <c r="A199" s="157">
        <v>41002</v>
      </c>
      <c r="B199" s="22"/>
      <c r="C199" s="24" t="s">
        <v>196</v>
      </c>
      <c r="D199" s="158">
        <v>0.61527777777777781</v>
      </c>
      <c r="E199" s="159">
        <v>436</v>
      </c>
      <c r="F199" s="160">
        <v>7.77</v>
      </c>
      <c r="G199" s="196">
        <v>2.0499999999999998</v>
      </c>
      <c r="H199" s="161">
        <v>25.7</v>
      </c>
      <c r="I199" s="160">
        <v>25.65</v>
      </c>
      <c r="J199" s="160">
        <v>4.4400000000000004</v>
      </c>
      <c r="K199" s="161"/>
      <c r="L199" s="24" t="s">
        <v>224</v>
      </c>
      <c r="M199" s="197"/>
      <c r="N199" s="196">
        <v>-8.7799999999999994</v>
      </c>
      <c r="O199" s="24">
        <v>4.9800000000000004</v>
      </c>
      <c r="P199" s="196">
        <v>11.6</v>
      </c>
      <c r="Q199" s="24">
        <v>337</v>
      </c>
      <c r="R199" s="196">
        <v>57.2</v>
      </c>
      <c r="S199" s="196">
        <v>11.77</v>
      </c>
      <c r="T199" s="196" t="s">
        <v>213</v>
      </c>
      <c r="U199" s="224"/>
      <c r="V199" s="224"/>
    </row>
    <row r="200" spans="1:22" ht="75" x14ac:dyDescent="0.25">
      <c r="A200" s="180">
        <v>40990</v>
      </c>
      <c r="B200" s="17">
        <v>0</v>
      </c>
      <c r="C200" s="19" t="s">
        <v>75</v>
      </c>
      <c r="D200" s="181">
        <v>0.41666666666666669</v>
      </c>
      <c r="E200" s="182">
        <v>324</v>
      </c>
      <c r="F200" s="183">
        <v>7.86</v>
      </c>
      <c r="G200" s="183">
        <v>2.5</v>
      </c>
      <c r="H200" s="184"/>
      <c r="I200" s="183">
        <v>15.79</v>
      </c>
      <c r="J200" s="183">
        <v>32.700000000000003</v>
      </c>
      <c r="K200" s="184"/>
      <c r="L200" s="225" t="s">
        <v>225</v>
      </c>
      <c r="M200" s="199"/>
      <c r="N200" s="190">
        <v>52.6</v>
      </c>
      <c r="O200" s="19">
        <v>145</v>
      </c>
      <c r="P200" s="190">
        <v>60.2</v>
      </c>
      <c r="Q200" s="19">
        <v>875.5</v>
      </c>
      <c r="R200" s="190">
        <v>160</v>
      </c>
      <c r="S200" s="190">
        <v>12.07</v>
      </c>
      <c r="T200" s="190">
        <v>6.4969999999999999</v>
      </c>
      <c r="U200" s="224"/>
      <c r="V200" s="224"/>
    </row>
    <row r="201" spans="1:22" x14ac:dyDescent="0.25">
      <c r="A201" s="180">
        <v>40990</v>
      </c>
      <c r="B201" s="17"/>
      <c r="C201" s="19" t="s">
        <v>192</v>
      </c>
      <c r="D201" s="181">
        <v>0.40069444444444446</v>
      </c>
      <c r="E201" s="182">
        <v>387</v>
      </c>
      <c r="F201" s="183">
        <v>8.17</v>
      </c>
      <c r="G201" s="183">
        <v>9.39</v>
      </c>
      <c r="H201" s="184"/>
      <c r="I201" s="183">
        <v>18.47</v>
      </c>
      <c r="J201" s="183">
        <v>22.8</v>
      </c>
      <c r="K201" s="184"/>
      <c r="L201" s="225"/>
      <c r="M201" s="199"/>
      <c r="N201" s="190">
        <v>22.2</v>
      </c>
      <c r="O201" s="19">
        <v>10.8</v>
      </c>
      <c r="P201" s="190">
        <v>7.75</v>
      </c>
      <c r="Q201" s="19">
        <v>762</v>
      </c>
      <c r="R201" s="190">
        <v>112</v>
      </c>
      <c r="S201" s="190">
        <v>8.8030000000000008</v>
      </c>
      <c r="T201" s="190">
        <v>6.258</v>
      </c>
      <c r="U201" s="224"/>
      <c r="V201" s="224"/>
    </row>
    <row r="202" spans="1:22" x14ac:dyDescent="0.25">
      <c r="A202" s="180">
        <v>40990</v>
      </c>
      <c r="B202" s="17"/>
      <c r="C202" s="19" t="s">
        <v>198</v>
      </c>
      <c r="D202" s="181">
        <v>0.40347222222222223</v>
      </c>
      <c r="E202" s="182">
        <v>407</v>
      </c>
      <c r="F202" s="183">
        <v>7.75</v>
      </c>
      <c r="G202" s="183">
        <v>4.2</v>
      </c>
      <c r="H202" s="184"/>
      <c r="I202" s="183">
        <v>15.89</v>
      </c>
      <c r="J202" s="183">
        <v>21.5</v>
      </c>
      <c r="K202" s="184"/>
      <c r="L202" s="225"/>
      <c r="M202" s="199"/>
      <c r="N202" s="190">
        <v>53</v>
      </c>
      <c r="O202" s="19">
        <v>105</v>
      </c>
      <c r="P202" s="190">
        <v>24</v>
      </c>
      <c r="Q202" s="19">
        <v>794</v>
      </c>
      <c r="R202" s="190">
        <v>125</v>
      </c>
      <c r="S202" s="190">
        <v>8.5129999999999999</v>
      </c>
      <c r="T202" s="190">
        <v>5.9409999999999998</v>
      </c>
      <c r="U202" s="224"/>
      <c r="V202" s="224"/>
    </row>
    <row r="203" spans="1:22" x14ac:dyDescent="0.25">
      <c r="A203" s="180">
        <v>40990</v>
      </c>
      <c r="B203" s="17"/>
      <c r="C203" s="19" t="s">
        <v>194</v>
      </c>
      <c r="D203" s="181">
        <v>0.40833333333333338</v>
      </c>
      <c r="E203" s="182">
        <v>361</v>
      </c>
      <c r="F203" s="183">
        <v>7.83</v>
      </c>
      <c r="G203" s="183">
        <v>7.41</v>
      </c>
      <c r="H203" s="184"/>
      <c r="I203" s="183">
        <v>17.16</v>
      </c>
      <c r="J203" s="183">
        <v>26.4</v>
      </c>
      <c r="K203" s="184"/>
      <c r="L203" s="225"/>
      <c r="M203" s="199"/>
      <c r="N203" s="190">
        <v>18.600000000000001</v>
      </c>
      <c r="O203" s="19">
        <v>14.7</v>
      </c>
      <c r="P203" s="190">
        <v>11.7</v>
      </c>
      <c r="Q203" s="19">
        <v>626</v>
      </c>
      <c r="R203" s="190">
        <v>128</v>
      </c>
      <c r="S203" s="190">
        <v>8.2330000000000005</v>
      </c>
      <c r="T203" s="190">
        <v>4.8120000000000003</v>
      </c>
      <c r="U203" s="224"/>
      <c r="V203" s="224"/>
    </row>
    <row r="204" spans="1:22" x14ac:dyDescent="0.25">
      <c r="A204" s="180">
        <v>40990</v>
      </c>
      <c r="B204" s="17"/>
      <c r="C204" s="19" t="s">
        <v>196</v>
      </c>
      <c r="D204" s="181"/>
      <c r="E204" s="182"/>
      <c r="F204" s="183"/>
      <c r="G204" s="183"/>
      <c r="H204" s="184"/>
      <c r="I204" s="183"/>
      <c r="J204" s="183"/>
      <c r="K204" s="184"/>
      <c r="L204" s="19" t="s">
        <v>226</v>
      </c>
      <c r="M204" s="199"/>
      <c r="N204" s="190" t="s">
        <v>213</v>
      </c>
      <c r="O204" s="19" t="s">
        <v>213</v>
      </c>
      <c r="P204" s="190" t="s">
        <v>213</v>
      </c>
      <c r="Q204" s="19" t="s">
        <v>213</v>
      </c>
      <c r="R204" s="190" t="s">
        <v>213</v>
      </c>
      <c r="S204" s="190" t="s">
        <v>213</v>
      </c>
      <c r="T204" s="190">
        <v>8.5559999999999992</v>
      </c>
      <c r="U204" s="224"/>
      <c r="V204" s="224"/>
    </row>
    <row r="205" spans="1:22" x14ac:dyDescent="0.25">
      <c r="A205" s="157">
        <v>40969</v>
      </c>
      <c r="B205" s="22">
        <v>1</v>
      </c>
      <c r="C205" s="24" t="s">
        <v>75</v>
      </c>
      <c r="D205" s="158">
        <v>0.71736111111111101</v>
      </c>
      <c r="E205" s="159">
        <v>412</v>
      </c>
      <c r="F205" s="160">
        <v>8.58</v>
      </c>
      <c r="G205" s="196">
        <v>13.29</v>
      </c>
      <c r="H205" s="161">
        <v>146.80000000000001</v>
      </c>
      <c r="I205" s="160">
        <v>19.079999999999998</v>
      </c>
      <c r="J205" s="160">
        <v>20.9</v>
      </c>
      <c r="K205" s="161"/>
      <c r="L205" s="24"/>
      <c r="M205" s="197"/>
      <c r="N205" s="196">
        <v>6.26</v>
      </c>
      <c r="O205" s="24">
        <v>167</v>
      </c>
      <c r="P205" s="196">
        <v>5.17</v>
      </c>
      <c r="Q205" s="24">
        <v>998</v>
      </c>
      <c r="R205" s="196">
        <v>94.3</v>
      </c>
      <c r="S205" s="196">
        <v>7.8730000000000002</v>
      </c>
      <c r="T205" s="196">
        <v>6.6269999999999998</v>
      </c>
      <c r="U205" s="224"/>
    </row>
    <row r="206" spans="1:22" x14ac:dyDescent="0.25">
      <c r="A206" s="157">
        <v>40969</v>
      </c>
      <c r="B206" s="22"/>
      <c r="C206" s="24" t="s">
        <v>192</v>
      </c>
      <c r="D206" s="158">
        <v>0.67708333333333337</v>
      </c>
      <c r="E206" s="159">
        <v>430</v>
      </c>
      <c r="F206" s="160">
        <v>8.41</v>
      </c>
      <c r="G206" s="196">
        <v>12.64</v>
      </c>
      <c r="H206" s="161">
        <v>137.80000000000001</v>
      </c>
      <c r="I206" s="160">
        <v>18.43</v>
      </c>
      <c r="J206" s="160">
        <v>18.100000000000001</v>
      </c>
      <c r="K206" s="161"/>
      <c r="L206" s="24"/>
      <c r="M206" s="197"/>
      <c r="N206" s="196">
        <v>12.45</v>
      </c>
      <c r="O206" s="24">
        <v>152.5</v>
      </c>
      <c r="P206" s="196">
        <v>6.73</v>
      </c>
      <c r="Q206" s="24">
        <v>881</v>
      </c>
      <c r="R206" s="196">
        <v>86.6</v>
      </c>
      <c r="S206" s="196">
        <v>7.9160000000000004</v>
      </c>
      <c r="T206" s="196">
        <v>5.48</v>
      </c>
      <c r="U206" s="224"/>
    </row>
    <row r="207" spans="1:22" x14ac:dyDescent="0.25">
      <c r="A207" s="157">
        <v>40969</v>
      </c>
      <c r="B207" s="22"/>
      <c r="C207" s="24" t="s">
        <v>198</v>
      </c>
      <c r="D207" s="158">
        <v>0.68194444444444446</v>
      </c>
      <c r="E207" s="159">
        <v>436</v>
      </c>
      <c r="F207" s="160">
        <v>8.15</v>
      </c>
      <c r="G207" s="196">
        <v>9.57</v>
      </c>
      <c r="H207" s="161">
        <v>109.4</v>
      </c>
      <c r="I207" s="160">
        <v>20.77</v>
      </c>
      <c r="J207" s="160">
        <v>9.31</v>
      </c>
      <c r="K207" s="161"/>
      <c r="L207" s="24"/>
      <c r="M207" s="197"/>
      <c r="N207" s="196">
        <v>40.700000000000003</v>
      </c>
      <c r="O207" s="24">
        <v>171</v>
      </c>
      <c r="P207" s="196">
        <v>11.7</v>
      </c>
      <c r="Q207" s="24">
        <v>711</v>
      </c>
      <c r="R207" s="196">
        <v>68.900000000000006</v>
      </c>
      <c r="S207" s="196">
        <v>6.5970000000000004</v>
      </c>
      <c r="T207" s="196">
        <v>9.5619999999999994</v>
      </c>
      <c r="U207" s="224"/>
    </row>
    <row r="208" spans="1:22" x14ac:dyDescent="0.25">
      <c r="A208" s="157">
        <v>40969</v>
      </c>
      <c r="B208" s="22"/>
      <c r="C208" s="24" t="s">
        <v>194</v>
      </c>
      <c r="D208" s="158">
        <v>0.68888888888888899</v>
      </c>
      <c r="E208" s="159">
        <v>408</v>
      </c>
      <c r="F208" s="160">
        <v>8.0399999999999991</v>
      </c>
      <c r="G208" s="196">
        <v>9.8699999999999992</v>
      </c>
      <c r="H208" s="161">
        <v>110.8</v>
      </c>
      <c r="I208" s="160">
        <v>19.86</v>
      </c>
      <c r="J208" s="160">
        <v>30.5</v>
      </c>
      <c r="K208" s="161"/>
      <c r="L208" s="24"/>
      <c r="M208" s="197"/>
      <c r="N208" s="196">
        <v>10.1</v>
      </c>
      <c r="O208" s="24">
        <v>47</v>
      </c>
      <c r="P208" s="196">
        <v>8.11</v>
      </c>
      <c r="Q208" s="24">
        <v>637</v>
      </c>
      <c r="R208" s="196">
        <v>91.5</v>
      </c>
      <c r="S208" s="196">
        <v>7.65</v>
      </c>
      <c r="T208" s="196">
        <v>7.548</v>
      </c>
      <c r="U208" s="224"/>
    </row>
    <row r="209" spans="1:21" x14ac:dyDescent="0.25">
      <c r="A209" s="157">
        <v>40969</v>
      </c>
      <c r="B209" s="22"/>
      <c r="C209" s="24" t="s">
        <v>196</v>
      </c>
      <c r="D209" s="158">
        <v>0.69444444444444453</v>
      </c>
      <c r="E209" s="159">
        <v>476</v>
      </c>
      <c r="F209" s="160">
        <v>7.78</v>
      </c>
      <c r="G209" s="196">
        <v>6.77</v>
      </c>
      <c r="H209" s="161">
        <v>75.099999999999994</v>
      </c>
      <c r="I209" s="160">
        <v>19.21</v>
      </c>
      <c r="J209" s="160">
        <v>0.74</v>
      </c>
      <c r="K209" s="161"/>
      <c r="L209" s="24"/>
      <c r="M209" s="197"/>
      <c r="N209" s="196">
        <v>16.7</v>
      </c>
      <c r="O209" s="24">
        <v>453</v>
      </c>
      <c r="P209" s="196">
        <v>8.6199999999999992</v>
      </c>
      <c r="Q209" s="24">
        <v>791</v>
      </c>
      <c r="R209" s="196">
        <v>17.7</v>
      </c>
      <c r="S209" s="196">
        <v>3.9140000000000001</v>
      </c>
      <c r="T209" s="196">
        <v>4.8090000000000002</v>
      </c>
      <c r="U209" s="224"/>
    </row>
    <row r="210" spans="1:21" x14ac:dyDescent="0.25">
      <c r="A210" s="180">
        <v>40955</v>
      </c>
      <c r="B210" s="17">
        <v>1</v>
      </c>
      <c r="C210" s="19" t="s">
        <v>75</v>
      </c>
      <c r="D210" s="181">
        <v>0.41388888888888892</v>
      </c>
      <c r="E210" s="182">
        <v>400</v>
      </c>
      <c r="F210" s="183">
        <v>8.41</v>
      </c>
      <c r="G210" s="183">
        <v>17.899999999999999</v>
      </c>
      <c r="H210" s="184"/>
      <c r="I210" s="183">
        <v>12.26</v>
      </c>
      <c r="J210" s="183">
        <v>15.1</v>
      </c>
      <c r="K210" s="184"/>
      <c r="L210" s="19"/>
      <c r="M210" s="199"/>
      <c r="N210" s="190">
        <v>5.55</v>
      </c>
      <c r="O210" s="19">
        <v>177</v>
      </c>
      <c r="P210" s="190">
        <v>17.100000000000001</v>
      </c>
      <c r="Q210" s="19">
        <v>1190</v>
      </c>
      <c r="R210" s="190">
        <v>84.6</v>
      </c>
      <c r="S210" s="190">
        <v>8.782</v>
      </c>
      <c r="T210" s="190">
        <v>17.45</v>
      </c>
      <c r="U210" s="224"/>
    </row>
    <row r="211" spans="1:21" x14ac:dyDescent="0.25">
      <c r="A211" s="180">
        <v>40955</v>
      </c>
      <c r="B211" s="17"/>
      <c r="C211" s="19" t="s">
        <v>192</v>
      </c>
      <c r="D211" s="181">
        <v>0.3923611111111111</v>
      </c>
      <c r="E211" s="182">
        <v>407</v>
      </c>
      <c r="F211" s="183">
        <v>8.07</v>
      </c>
      <c r="G211" s="183">
        <v>16.53</v>
      </c>
      <c r="H211" s="184"/>
      <c r="I211" s="183">
        <v>12.37</v>
      </c>
      <c r="J211" s="183">
        <v>18.899999999999999</v>
      </c>
      <c r="K211" s="184"/>
      <c r="L211" s="19"/>
      <c r="M211" s="199"/>
      <c r="N211" s="190">
        <v>22.6</v>
      </c>
      <c r="O211" s="19">
        <v>284</v>
      </c>
      <c r="P211" s="190">
        <v>9.59</v>
      </c>
      <c r="Q211" s="19">
        <v>1180</v>
      </c>
      <c r="R211" s="190">
        <v>106.5</v>
      </c>
      <c r="S211" s="190">
        <v>7.4909999999999997</v>
      </c>
      <c r="T211" s="190">
        <v>19.73</v>
      </c>
      <c r="U211" s="224"/>
    </row>
    <row r="212" spans="1:21" x14ac:dyDescent="0.25">
      <c r="A212" s="180">
        <v>40955</v>
      </c>
      <c r="B212" s="17"/>
      <c r="C212" s="19" t="s">
        <v>198</v>
      </c>
      <c r="D212" s="181">
        <v>0.39513888888888887</v>
      </c>
      <c r="E212" s="182">
        <v>438</v>
      </c>
      <c r="F212" s="183">
        <v>7.98</v>
      </c>
      <c r="G212" s="183">
        <v>9.5</v>
      </c>
      <c r="H212" s="184"/>
      <c r="I212" s="183">
        <v>11.65</v>
      </c>
      <c r="J212" s="183">
        <v>26.6</v>
      </c>
      <c r="K212" s="184"/>
      <c r="L212" s="19"/>
      <c r="M212" s="199"/>
      <c r="N212" s="190">
        <v>45.6</v>
      </c>
      <c r="O212" s="19">
        <v>309</v>
      </c>
      <c r="P212" s="190">
        <v>14</v>
      </c>
      <c r="Q212" s="19">
        <v>1150</v>
      </c>
      <c r="R212" s="190">
        <v>118</v>
      </c>
      <c r="S212" s="190">
        <v>7.9459999999999997</v>
      </c>
      <c r="T212" s="190">
        <v>17.34</v>
      </c>
      <c r="U212" s="224"/>
    </row>
    <row r="213" spans="1:21" x14ac:dyDescent="0.25">
      <c r="A213" s="180">
        <v>40955</v>
      </c>
      <c r="B213" s="17"/>
      <c r="C213" s="19" t="s">
        <v>194</v>
      </c>
      <c r="D213" s="181">
        <v>0.40763888888888888</v>
      </c>
      <c r="E213" s="182">
        <v>425</v>
      </c>
      <c r="F213" s="183">
        <v>8.07</v>
      </c>
      <c r="G213" s="183">
        <v>10.91</v>
      </c>
      <c r="H213" s="184"/>
      <c r="I213" s="183">
        <v>12.89</v>
      </c>
      <c r="J213" s="183">
        <v>48.3</v>
      </c>
      <c r="K213" s="184"/>
      <c r="L213" s="19"/>
      <c r="M213" s="199"/>
      <c r="N213" s="190">
        <v>20.100000000000001</v>
      </c>
      <c r="O213" s="19">
        <v>231</v>
      </c>
      <c r="P213" s="190">
        <v>5.21</v>
      </c>
      <c r="Q213" s="19">
        <v>1000</v>
      </c>
      <c r="R213" s="190">
        <v>123</v>
      </c>
      <c r="S213" s="190">
        <v>8.2119999999999997</v>
      </c>
      <c r="T213" s="190">
        <v>19.04</v>
      </c>
      <c r="U213" s="224"/>
    </row>
    <row r="214" spans="1:21" x14ac:dyDescent="0.25">
      <c r="A214" s="180">
        <v>40955</v>
      </c>
      <c r="B214" s="17"/>
      <c r="C214" s="19" t="s">
        <v>196</v>
      </c>
      <c r="D214" s="181">
        <v>0.40416666666666662</v>
      </c>
      <c r="E214" s="182">
        <v>565</v>
      </c>
      <c r="F214" s="183">
        <v>7.85</v>
      </c>
      <c r="G214" s="183">
        <v>7.13</v>
      </c>
      <c r="H214" s="184"/>
      <c r="I214" s="183">
        <v>12.43</v>
      </c>
      <c r="J214" s="183">
        <v>1.33</v>
      </c>
      <c r="K214" s="184"/>
      <c r="L214" s="19"/>
      <c r="M214" s="199"/>
      <c r="N214" s="190">
        <v>-2.46</v>
      </c>
      <c r="O214" s="19">
        <v>1140</v>
      </c>
      <c r="P214" s="190">
        <v>10.7</v>
      </c>
      <c r="Q214" s="19">
        <v>1480</v>
      </c>
      <c r="R214" s="190">
        <v>25.85</v>
      </c>
      <c r="S214" s="190">
        <v>2.8980000000000001</v>
      </c>
      <c r="T214" s="190">
        <v>21.76</v>
      </c>
    </row>
    <row r="215" spans="1:21" x14ac:dyDescent="0.25">
      <c r="A215" s="157">
        <v>40941</v>
      </c>
      <c r="B215" s="22">
        <v>1</v>
      </c>
      <c r="C215" s="24" t="s">
        <v>75</v>
      </c>
      <c r="D215" s="158">
        <v>6.3888888888888884E-2</v>
      </c>
      <c r="E215" s="159">
        <v>312</v>
      </c>
      <c r="F215" s="160">
        <v>8.25</v>
      </c>
      <c r="G215" s="196">
        <v>9.14</v>
      </c>
      <c r="H215" s="161">
        <v>92</v>
      </c>
      <c r="I215" s="160">
        <v>15.04</v>
      </c>
      <c r="J215" s="160">
        <v>60.8</v>
      </c>
      <c r="K215" s="161"/>
      <c r="L215" s="24"/>
      <c r="M215" s="197"/>
      <c r="N215" s="196">
        <v>48.8</v>
      </c>
      <c r="O215" s="24">
        <v>830</v>
      </c>
      <c r="P215" s="196">
        <v>97.9</v>
      </c>
      <c r="Q215" s="24">
        <v>1790</v>
      </c>
      <c r="R215" s="196">
        <v>246</v>
      </c>
      <c r="S215" s="196">
        <v>14.63</v>
      </c>
      <c r="T215" s="196">
        <v>18.03</v>
      </c>
    </row>
    <row r="216" spans="1:21" x14ac:dyDescent="0.25">
      <c r="A216" s="157">
        <v>40941</v>
      </c>
      <c r="B216" s="22"/>
      <c r="C216" s="24" t="s">
        <v>192</v>
      </c>
      <c r="D216" s="158">
        <v>8.1250000000000003E-2</v>
      </c>
      <c r="E216" s="159">
        <v>312</v>
      </c>
      <c r="F216" s="160">
        <v>8.16</v>
      </c>
      <c r="G216" s="196">
        <v>8.93</v>
      </c>
      <c r="H216" s="161">
        <v>89.5</v>
      </c>
      <c r="I216" s="160">
        <v>14.86</v>
      </c>
      <c r="J216" s="160">
        <v>70.599999999999994</v>
      </c>
      <c r="K216" s="161"/>
      <c r="L216" s="24"/>
      <c r="M216" s="197"/>
      <c r="N216" s="196">
        <v>31.7</v>
      </c>
      <c r="O216" s="24">
        <v>696</v>
      </c>
      <c r="P216" s="196">
        <v>87.2</v>
      </c>
      <c r="Q216" s="24">
        <v>1690</v>
      </c>
      <c r="R216" s="196">
        <v>240.5</v>
      </c>
      <c r="S216" s="196">
        <v>16.809999999999999</v>
      </c>
      <c r="T216" s="196" t="s">
        <v>213</v>
      </c>
    </row>
    <row r="217" spans="1:21" x14ac:dyDescent="0.25">
      <c r="A217" s="157">
        <v>40941</v>
      </c>
      <c r="B217" s="22"/>
      <c r="C217" s="24" t="s">
        <v>198</v>
      </c>
      <c r="D217" s="158">
        <v>8.5416666666666655E-2</v>
      </c>
      <c r="E217" s="159">
        <v>381</v>
      </c>
      <c r="F217" s="160">
        <v>8.02</v>
      </c>
      <c r="G217" s="196">
        <v>8.2899999999999991</v>
      </c>
      <c r="H217" s="161">
        <v>83.2</v>
      </c>
      <c r="I217" s="160">
        <v>14.96</v>
      </c>
      <c r="J217" s="160">
        <v>20.8</v>
      </c>
      <c r="K217" s="161"/>
      <c r="L217" s="24"/>
      <c r="M217" s="197"/>
      <c r="N217" s="196">
        <v>43.6</v>
      </c>
      <c r="O217" s="24">
        <v>597</v>
      </c>
      <c r="P217" s="196">
        <v>25.6</v>
      </c>
      <c r="Q217" s="24">
        <v>1520</v>
      </c>
      <c r="R217" s="196">
        <v>140</v>
      </c>
      <c r="S217" s="196">
        <v>16.440000000000001</v>
      </c>
      <c r="T217" s="196" t="s">
        <v>213</v>
      </c>
    </row>
    <row r="218" spans="1:21" x14ac:dyDescent="0.25">
      <c r="A218" s="157">
        <v>40941</v>
      </c>
      <c r="B218" s="22"/>
      <c r="C218" s="24" t="s">
        <v>194</v>
      </c>
      <c r="D218" s="158">
        <v>9.5833333333333326E-2</v>
      </c>
      <c r="E218" s="159">
        <v>670</v>
      </c>
      <c r="F218" s="160">
        <v>9.68</v>
      </c>
      <c r="G218" s="196">
        <v>1.24</v>
      </c>
      <c r="H218" s="161">
        <v>12</v>
      </c>
      <c r="I218" s="160">
        <v>13.21</v>
      </c>
      <c r="J218" s="160">
        <v>21.7</v>
      </c>
      <c r="K218" s="161"/>
      <c r="L218" s="24"/>
      <c r="M218" s="197"/>
      <c r="N218" s="196">
        <v>1230</v>
      </c>
      <c r="O218" s="24">
        <v>33.6</v>
      </c>
      <c r="P218" s="196">
        <v>56.1</v>
      </c>
      <c r="Q218" s="24">
        <v>2220</v>
      </c>
      <c r="R218" s="196">
        <v>178</v>
      </c>
      <c r="S218" s="196">
        <v>8.6920000000000002</v>
      </c>
      <c r="T218" s="196" t="s">
        <v>213</v>
      </c>
    </row>
    <row r="219" spans="1:21" x14ac:dyDescent="0.25">
      <c r="A219" s="157">
        <v>40941</v>
      </c>
      <c r="B219" s="22"/>
      <c r="C219" s="24" t="s">
        <v>196</v>
      </c>
      <c r="D219" s="158">
        <v>0.10277777777777779</v>
      </c>
      <c r="E219" s="159">
        <v>592</v>
      </c>
      <c r="F219" s="160">
        <v>7.75</v>
      </c>
      <c r="G219" s="196">
        <v>10.36</v>
      </c>
      <c r="H219" s="161">
        <v>107.6</v>
      </c>
      <c r="I219" s="160">
        <v>16.52</v>
      </c>
      <c r="J219" s="160">
        <v>2.62</v>
      </c>
      <c r="K219" s="161"/>
      <c r="L219" s="24" t="s">
        <v>221</v>
      </c>
      <c r="M219" s="197"/>
      <c r="N219" s="196">
        <v>-6.39</v>
      </c>
      <c r="O219" s="24">
        <v>534</v>
      </c>
      <c r="P219" s="196">
        <v>11.8</v>
      </c>
      <c r="Q219" s="24">
        <v>1180</v>
      </c>
      <c r="R219" s="196">
        <v>21.9</v>
      </c>
      <c r="S219" s="196">
        <v>19.28</v>
      </c>
      <c r="T219" s="196" t="s">
        <v>213</v>
      </c>
    </row>
    <row r="220" spans="1:21" x14ac:dyDescent="0.25">
      <c r="A220" s="180">
        <v>40934</v>
      </c>
      <c r="B220" s="17">
        <v>1</v>
      </c>
      <c r="C220" s="19" t="s">
        <v>75</v>
      </c>
      <c r="D220" s="181">
        <v>8.9583333333333334E-2</v>
      </c>
      <c r="E220" s="182">
        <v>193</v>
      </c>
      <c r="F220" s="183">
        <v>8.4</v>
      </c>
      <c r="G220" s="190">
        <v>10.01</v>
      </c>
      <c r="H220" s="184">
        <v>93.7</v>
      </c>
      <c r="I220" s="183">
        <v>11.74</v>
      </c>
      <c r="J220" s="183">
        <v>1041</v>
      </c>
      <c r="K220" s="184"/>
      <c r="L220" s="19"/>
      <c r="M220" s="199"/>
      <c r="N220" s="190">
        <v>121</v>
      </c>
      <c r="O220" s="19">
        <v>444</v>
      </c>
      <c r="P220" s="190">
        <v>84.2</v>
      </c>
      <c r="Q220" s="19">
        <v>2000</v>
      </c>
      <c r="R220" s="190">
        <v>754</v>
      </c>
      <c r="S220" s="190">
        <v>45.34</v>
      </c>
      <c r="T220" s="190">
        <v>19.32</v>
      </c>
    </row>
    <row r="221" spans="1:21" x14ac:dyDescent="0.25">
      <c r="A221" s="180">
        <v>40934</v>
      </c>
      <c r="B221" s="17"/>
      <c r="C221" s="19" t="s">
        <v>192</v>
      </c>
      <c r="D221" s="181"/>
      <c r="E221" s="182"/>
      <c r="F221" s="183"/>
      <c r="G221" s="183"/>
      <c r="H221" s="184"/>
      <c r="I221" s="183"/>
      <c r="J221" s="183"/>
      <c r="K221" s="184"/>
      <c r="L221" s="19" t="s">
        <v>89</v>
      </c>
      <c r="M221" s="19"/>
      <c r="N221" s="190" t="s">
        <v>213</v>
      </c>
      <c r="O221" s="19" t="s">
        <v>213</v>
      </c>
      <c r="P221" s="190" t="s">
        <v>213</v>
      </c>
      <c r="Q221" s="19" t="s">
        <v>213</v>
      </c>
      <c r="R221" s="190" t="s">
        <v>213</v>
      </c>
      <c r="S221" s="190" t="s">
        <v>213</v>
      </c>
      <c r="T221" s="190">
        <v>10.35</v>
      </c>
    </row>
    <row r="222" spans="1:21" x14ac:dyDescent="0.25">
      <c r="A222" s="180">
        <v>40934</v>
      </c>
      <c r="B222" s="17"/>
      <c r="C222" s="19" t="s">
        <v>198</v>
      </c>
      <c r="D222" s="181"/>
      <c r="E222" s="182"/>
      <c r="F222" s="183"/>
      <c r="G222" s="183"/>
      <c r="H222" s="184"/>
      <c r="I222" s="183"/>
      <c r="J222" s="183"/>
      <c r="K222" s="184"/>
      <c r="L222" s="19" t="s">
        <v>89</v>
      </c>
      <c r="M222" s="199"/>
      <c r="N222" s="190" t="s">
        <v>213</v>
      </c>
      <c r="O222" s="19" t="s">
        <v>213</v>
      </c>
      <c r="P222" s="190" t="s">
        <v>213</v>
      </c>
      <c r="Q222" s="19" t="s">
        <v>213</v>
      </c>
      <c r="R222" s="190" t="s">
        <v>213</v>
      </c>
      <c r="S222" s="190" t="s">
        <v>213</v>
      </c>
      <c r="T222" s="190">
        <v>17.600000000000001</v>
      </c>
    </row>
    <row r="223" spans="1:21" x14ac:dyDescent="0.25">
      <c r="A223" s="180">
        <v>40934</v>
      </c>
      <c r="B223" s="17"/>
      <c r="C223" s="19" t="s">
        <v>194</v>
      </c>
      <c r="D223" s="181"/>
      <c r="E223" s="182"/>
      <c r="F223" s="183"/>
      <c r="G223" s="183"/>
      <c r="H223" s="184"/>
      <c r="I223" s="183"/>
      <c r="J223" s="183"/>
      <c r="K223" s="184"/>
      <c r="L223" s="19" t="s">
        <v>89</v>
      </c>
      <c r="M223" s="199"/>
      <c r="N223" s="190" t="s">
        <v>213</v>
      </c>
      <c r="O223" s="19" t="s">
        <v>213</v>
      </c>
      <c r="P223" s="190" t="s">
        <v>213</v>
      </c>
      <c r="Q223" s="19" t="s">
        <v>213</v>
      </c>
      <c r="R223" s="190" t="s">
        <v>213</v>
      </c>
      <c r="S223" s="190" t="s">
        <v>213</v>
      </c>
      <c r="T223" s="190">
        <v>17.88</v>
      </c>
    </row>
    <row r="224" spans="1:21" x14ac:dyDescent="0.25">
      <c r="A224" s="180">
        <v>40934</v>
      </c>
      <c r="B224" s="17"/>
      <c r="C224" s="19" t="s">
        <v>196</v>
      </c>
      <c r="D224" s="181"/>
      <c r="E224" s="182"/>
      <c r="F224" s="183"/>
      <c r="G224" s="183"/>
      <c r="H224" s="184"/>
      <c r="I224" s="183"/>
      <c r="J224" s="183"/>
      <c r="K224" s="184"/>
      <c r="L224" s="19" t="s">
        <v>89</v>
      </c>
      <c r="M224" s="199"/>
      <c r="N224" s="190" t="s">
        <v>213</v>
      </c>
      <c r="O224" s="19" t="s">
        <v>213</v>
      </c>
      <c r="P224" s="190" t="s">
        <v>213</v>
      </c>
      <c r="Q224" s="19" t="s">
        <v>213</v>
      </c>
      <c r="R224" s="190" t="s">
        <v>213</v>
      </c>
      <c r="S224" s="190" t="s">
        <v>213</v>
      </c>
      <c r="T224" s="190">
        <v>28.07</v>
      </c>
    </row>
    <row r="225" spans="1:22" x14ac:dyDescent="0.25">
      <c r="A225" s="157">
        <v>40927</v>
      </c>
      <c r="B225" s="22">
        <v>1</v>
      </c>
      <c r="C225" s="24" t="s">
        <v>75</v>
      </c>
      <c r="D225" s="158">
        <v>7.7777777777777779E-2</v>
      </c>
      <c r="E225" s="159">
        <v>455</v>
      </c>
      <c r="F225" s="160">
        <v>8.24</v>
      </c>
      <c r="G225" s="196">
        <v>11.26</v>
      </c>
      <c r="H225" s="161">
        <v>111</v>
      </c>
      <c r="I225" s="160">
        <v>13.86</v>
      </c>
      <c r="J225" s="160">
        <v>9.17</v>
      </c>
      <c r="K225" s="161"/>
      <c r="L225" s="24" t="s">
        <v>221</v>
      </c>
      <c r="M225" s="197"/>
      <c r="N225" s="196">
        <v>4.0599999999999996</v>
      </c>
      <c r="O225" s="24">
        <v>214</v>
      </c>
      <c r="P225" s="196">
        <v>10.199999999999999</v>
      </c>
      <c r="Q225" s="24">
        <v>777</v>
      </c>
      <c r="R225" s="196">
        <v>23.7</v>
      </c>
      <c r="S225" s="196">
        <v>16.739999999999998</v>
      </c>
      <c r="T225" s="196">
        <v>7.4050000000000002</v>
      </c>
    </row>
    <row r="226" spans="1:22" x14ac:dyDescent="0.25">
      <c r="A226" s="157">
        <v>40927</v>
      </c>
      <c r="B226" s="22"/>
      <c r="C226" s="24" t="s">
        <v>192</v>
      </c>
      <c r="D226" s="158">
        <v>5.2777777777777778E-2</v>
      </c>
      <c r="E226" s="159">
        <v>463</v>
      </c>
      <c r="F226" s="160">
        <v>7.71</v>
      </c>
      <c r="G226" s="196">
        <v>10.67</v>
      </c>
      <c r="H226" s="161">
        <v>101.5</v>
      </c>
      <c r="I226" s="160">
        <v>12.25</v>
      </c>
      <c r="J226" s="160">
        <v>11.6</v>
      </c>
      <c r="K226" s="161"/>
      <c r="L226" s="24" t="s">
        <v>221</v>
      </c>
      <c r="M226" s="197"/>
      <c r="N226" s="196">
        <v>8.67</v>
      </c>
      <c r="O226" s="24">
        <v>161</v>
      </c>
      <c r="P226" s="196">
        <v>12.1</v>
      </c>
      <c r="Q226" s="24">
        <v>735.5</v>
      </c>
      <c r="R226" s="196">
        <v>29</v>
      </c>
      <c r="S226" s="196">
        <v>19.02</v>
      </c>
      <c r="T226" s="196">
        <v>4.6589999999999998</v>
      </c>
    </row>
    <row r="227" spans="1:22" x14ac:dyDescent="0.25">
      <c r="A227" s="157">
        <v>40927</v>
      </c>
      <c r="B227" s="22"/>
      <c r="C227" s="24" t="s">
        <v>198</v>
      </c>
      <c r="D227" s="158">
        <v>5.6944444444444443E-2</v>
      </c>
      <c r="E227" s="159">
        <v>488</v>
      </c>
      <c r="F227" s="160">
        <v>7.89</v>
      </c>
      <c r="G227" s="196">
        <v>9.39</v>
      </c>
      <c r="H227" s="161">
        <v>89.9</v>
      </c>
      <c r="I227" s="160">
        <v>12.52</v>
      </c>
      <c r="J227" s="160">
        <v>22.4</v>
      </c>
      <c r="K227" s="161"/>
      <c r="L227" s="24"/>
      <c r="M227" s="24"/>
      <c r="N227" s="196">
        <v>74.5</v>
      </c>
      <c r="O227" s="24">
        <v>143</v>
      </c>
      <c r="P227" s="196">
        <v>15</v>
      </c>
      <c r="Q227" s="24">
        <v>707</v>
      </c>
      <c r="R227" s="196">
        <v>43.6</v>
      </c>
      <c r="S227" s="196">
        <v>5.14</v>
      </c>
      <c r="T227" s="196">
        <v>8.2349999999999994</v>
      </c>
    </row>
    <row r="228" spans="1:22" x14ac:dyDescent="0.25">
      <c r="A228" s="157">
        <v>40927</v>
      </c>
      <c r="B228" s="22"/>
      <c r="C228" s="24" t="s">
        <v>194</v>
      </c>
      <c r="D228" s="158">
        <v>6.9444444444444434E-2</v>
      </c>
      <c r="E228" s="159">
        <v>534</v>
      </c>
      <c r="F228" s="160">
        <v>7.95</v>
      </c>
      <c r="G228" s="196">
        <v>9.94</v>
      </c>
      <c r="H228" s="161">
        <v>93.9</v>
      </c>
      <c r="I228" s="160">
        <v>11.93</v>
      </c>
      <c r="J228" s="160">
        <v>27.5</v>
      </c>
      <c r="K228" s="161"/>
      <c r="L228" s="24"/>
      <c r="M228" s="24"/>
      <c r="N228" s="196">
        <v>55.3</v>
      </c>
      <c r="O228" s="24">
        <v>140</v>
      </c>
      <c r="P228" s="196">
        <v>12.6</v>
      </c>
      <c r="Q228" s="24">
        <v>808</v>
      </c>
      <c r="R228" s="196">
        <v>48.65</v>
      </c>
      <c r="S228" s="196">
        <v>12.37</v>
      </c>
      <c r="T228" s="196">
        <v>7.9690000000000003</v>
      </c>
    </row>
    <row r="229" spans="1:22" x14ac:dyDescent="0.25">
      <c r="A229" s="157">
        <v>40927</v>
      </c>
      <c r="B229" s="22"/>
      <c r="C229" s="24" t="s">
        <v>196</v>
      </c>
      <c r="D229" s="158">
        <v>6.3194444444444442E-2</v>
      </c>
      <c r="E229" s="159">
        <v>586</v>
      </c>
      <c r="F229" s="160">
        <v>7.67</v>
      </c>
      <c r="G229" s="196">
        <v>8.23</v>
      </c>
      <c r="H229" s="161">
        <v>85.5</v>
      </c>
      <c r="I229" s="160">
        <v>16.309999999999999</v>
      </c>
      <c r="J229" s="160">
        <v>1.19</v>
      </c>
      <c r="K229" s="161"/>
      <c r="L229" s="24"/>
      <c r="M229" s="24"/>
      <c r="N229" s="196">
        <v>8.7799999999999994</v>
      </c>
      <c r="O229" s="24">
        <v>1130</v>
      </c>
      <c r="P229" s="196">
        <v>-7.45</v>
      </c>
      <c r="Q229" s="24">
        <v>1810</v>
      </c>
      <c r="R229" s="196">
        <v>15.9</v>
      </c>
      <c r="S229" s="196">
        <v>13.95</v>
      </c>
      <c r="T229" s="196" t="s">
        <v>213</v>
      </c>
      <c r="V229" s="224"/>
    </row>
    <row r="230" spans="1:22" x14ac:dyDescent="0.25">
      <c r="A230" s="180">
        <v>40912</v>
      </c>
      <c r="B230" s="17">
        <v>1</v>
      </c>
      <c r="C230" s="19" t="s">
        <v>75</v>
      </c>
      <c r="D230" s="181">
        <v>6.1111111111111116E-2</v>
      </c>
      <c r="E230" s="182">
        <v>500</v>
      </c>
      <c r="F230" s="183">
        <v>7.9</v>
      </c>
      <c r="G230" s="190">
        <v>11.56</v>
      </c>
      <c r="H230" s="184">
        <v>105.9</v>
      </c>
      <c r="I230" s="183">
        <v>11.23</v>
      </c>
      <c r="J230" s="183">
        <v>6.72</v>
      </c>
      <c r="K230" s="184"/>
      <c r="L230" s="19" t="s">
        <v>221</v>
      </c>
      <c r="M230" s="19"/>
      <c r="N230" s="190">
        <v>13.3</v>
      </c>
      <c r="O230" s="19">
        <v>129</v>
      </c>
      <c r="P230" s="190">
        <v>14.95</v>
      </c>
      <c r="Q230" s="19">
        <v>582</v>
      </c>
      <c r="R230" s="190">
        <v>23.2</v>
      </c>
      <c r="S230" s="190">
        <v>3.6509999999999998</v>
      </c>
      <c r="T230" s="190">
        <v>13.54</v>
      </c>
      <c r="V230" s="224"/>
    </row>
    <row r="231" spans="1:22" x14ac:dyDescent="0.25">
      <c r="A231" s="180">
        <v>40912</v>
      </c>
      <c r="B231" s="17"/>
      <c r="C231" s="19" t="s">
        <v>192</v>
      </c>
      <c r="D231" s="181" t="s">
        <v>227</v>
      </c>
      <c r="E231" s="226"/>
      <c r="F231" s="226"/>
      <c r="G231" s="226"/>
      <c r="H231" s="227"/>
      <c r="I231" s="226"/>
      <c r="J231" s="183">
        <v>8.2799999999999994</v>
      </c>
      <c r="K231" s="184"/>
      <c r="L231" s="19"/>
      <c r="M231" s="19"/>
      <c r="N231" s="190">
        <v>14.5</v>
      </c>
      <c r="O231" s="19">
        <v>156</v>
      </c>
      <c r="P231" s="190">
        <v>15</v>
      </c>
      <c r="Q231" s="19">
        <v>593</v>
      </c>
      <c r="R231" s="190">
        <v>30.7</v>
      </c>
      <c r="S231" s="190">
        <v>3.6190000000000002</v>
      </c>
      <c r="T231" s="190">
        <v>15.08</v>
      </c>
      <c r="V231" s="224"/>
    </row>
    <row r="232" spans="1:22" x14ac:dyDescent="0.25">
      <c r="A232" s="180">
        <v>40912</v>
      </c>
      <c r="B232" s="17"/>
      <c r="C232" s="19" t="s">
        <v>198</v>
      </c>
      <c r="D232" s="226"/>
      <c r="E232" s="226"/>
      <c r="F232" s="226"/>
      <c r="G232" s="226"/>
      <c r="H232" s="227"/>
      <c r="I232" s="226"/>
      <c r="J232" s="183">
        <v>35.5</v>
      </c>
      <c r="K232" s="184"/>
      <c r="L232" s="19"/>
      <c r="M232" s="19"/>
      <c r="N232" s="190">
        <v>50.3</v>
      </c>
      <c r="O232" s="19">
        <v>109</v>
      </c>
      <c r="P232" s="190">
        <v>18.100000000000001</v>
      </c>
      <c r="Q232" s="19">
        <v>745</v>
      </c>
      <c r="R232" s="190">
        <v>55</v>
      </c>
      <c r="S232" s="190">
        <v>3.8690000000000002</v>
      </c>
      <c r="T232" s="190">
        <v>14.4</v>
      </c>
      <c r="V232" s="224"/>
    </row>
    <row r="233" spans="1:22" x14ac:dyDescent="0.25">
      <c r="A233" s="180">
        <v>40912</v>
      </c>
      <c r="B233" s="17"/>
      <c r="C233" s="19" t="s">
        <v>194</v>
      </c>
      <c r="D233" s="226"/>
      <c r="E233" s="226"/>
      <c r="F233" s="226"/>
      <c r="G233" s="226"/>
      <c r="H233" s="227"/>
      <c r="I233" s="226"/>
      <c r="J233" s="183">
        <v>24.9</v>
      </c>
      <c r="K233" s="184"/>
      <c r="L233" s="19"/>
      <c r="M233" s="199"/>
      <c r="N233" s="190">
        <v>6.59</v>
      </c>
      <c r="O233" s="19">
        <v>76</v>
      </c>
      <c r="P233" s="190">
        <v>20.399999999999999</v>
      </c>
      <c r="Q233" s="19">
        <v>607</v>
      </c>
      <c r="R233" s="190">
        <v>51.3</v>
      </c>
      <c r="S233" s="190">
        <v>4.7279999999999998</v>
      </c>
      <c r="T233" s="190" t="s">
        <v>213</v>
      </c>
      <c r="V233" s="224"/>
    </row>
    <row r="234" spans="1:22" x14ac:dyDescent="0.25">
      <c r="A234" s="180">
        <v>40912</v>
      </c>
      <c r="B234" s="17"/>
      <c r="C234" s="19" t="s">
        <v>196</v>
      </c>
      <c r="D234" s="181"/>
      <c r="E234" s="182"/>
      <c r="F234" s="183"/>
      <c r="G234" s="183"/>
      <c r="H234" s="184"/>
      <c r="I234" s="183"/>
      <c r="J234" s="183"/>
      <c r="K234" s="184"/>
      <c r="L234" s="19" t="s">
        <v>89</v>
      </c>
      <c r="M234" s="199"/>
      <c r="N234" s="190" t="s">
        <v>213</v>
      </c>
      <c r="O234" s="19" t="s">
        <v>213</v>
      </c>
      <c r="P234" s="190" t="s">
        <v>213</v>
      </c>
      <c r="Q234" s="19" t="s">
        <v>213</v>
      </c>
      <c r="R234" s="190" t="s">
        <v>213</v>
      </c>
      <c r="S234" s="190" t="s">
        <v>213</v>
      </c>
      <c r="T234" s="190" t="s">
        <v>213</v>
      </c>
      <c r="U234" s="224"/>
      <c r="V234" s="224"/>
    </row>
    <row r="235" spans="1:22" x14ac:dyDescent="0.25">
      <c r="A235" s="157">
        <v>40891</v>
      </c>
      <c r="B235" s="22">
        <v>1</v>
      </c>
      <c r="C235" s="24" t="s">
        <v>75</v>
      </c>
      <c r="D235" s="158">
        <v>0.41805555555555557</v>
      </c>
      <c r="E235" s="159">
        <v>416</v>
      </c>
      <c r="F235" s="160">
        <v>8.0500000000000007</v>
      </c>
      <c r="G235" s="160">
        <v>10.89</v>
      </c>
      <c r="H235" s="161"/>
      <c r="I235" s="160">
        <v>11.54</v>
      </c>
      <c r="J235" s="160">
        <v>7.21</v>
      </c>
      <c r="K235" s="161"/>
      <c r="L235" s="220"/>
      <c r="M235" s="197"/>
      <c r="N235" s="196">
        <v>19.100000000000001</v>
      </c>
      <c r="O235" s="24">
        <v>31.4</v>
      </c>
      <c r="P235" s="196">
        <v>14.8</v>
      </c>
      <c r="Q235" s="24">
        <v>453</v>
      </c>
      <c r="R235" s="196">
        <v>31.8</v>
      </c>
      <c r="S235" s="196">
        <v>10.99</v>
      </c>
      <c r="T235" s="196">
        <v>5.2789999999999999</v>
      </c>
      <c r="U235" s="224"/>
      <c r="V235" s="224"/>
    </row>
    <row r="236" spans="1:22" x14ac:dyDescent="0.25">
      <c r="A236" s="157">
        <v>40891</v>
      </c>
      <c r="B236" s="22"/>
      <c r="C236" s="24" t="s">
        <v>192</v>
      </c>
      <c r="D236" s="158">
        <v>0.3979166666666667</v>
      </c>
      <c r="E236" s="159">
        <v>422</v>
      </c>
      <c r="F236" s="160">
        <v>8.5399999999999991</v>
      </c>
      <c r="G236" s="160">
        <v>10.35</v>
      </c>
      <c r="H236" s="161"/>
      <c r="I236" s="160">
        <v>11.45</v>
      </c>
      <c r="J236" s="160">
        <v>12.2</v>
      </c>
      <c r="K236" s="161"/>
      <c r="L236" s="24"/>
      <c r="M236" s="197"/>
      <c r="N236" s="196">
        <v>14.4</v>
      </c>
      <c r="O236" s="24">
        <v>24</v>
      </c>
      <c r="P236" s="196">
        <v>14.9</v>
      </c>
      <c r="Q236" s="24">
        <v>450</v>
      </c>
      <c r="R236" s="196">
        <v>34.4</v>
      </c>
      <c r="S236" s="196">
        <v>13.97</v>
      </c>
      <c r="T236" s="196" t="s">
        <v>213</v>
      </c>
      <c r="U236" s="224"/>
      <c r="V236" s="224"/>
    </row>
    <row r="237" spans="1:22" x14ac:dyDescent="0.25">
      <c r="A237" s="157">
        <v>40891</v>
      </c>
      <c r="B237" s="22"/>
      <c r="C237" s="24" t="s">
        <v>198</v>
      </c>
      <c r="D237" s="158">
        <v>0.40347222222222223</v>
      </c>
      <c r="E237" s="159">
        <v>437</v>
      </c>
      <c r="F237" s="160">
        <v>7.95</v>
      </c>
      <c r="G237" s="160">
        <v>7.9</v>
      </c>
      <c r="H237" s="161"/>
      <c r="I237" s="160">
        <v>14.84</v>
      </c>
      <c r="J237" s="160">
        <v>39.9</v>
      </c>
      <c r="K237" s="161"/>
      <c r="L237" s="24"/>
      <c r="M237" s="197"/>
      <c r="N237" s="196">
        <v>22</v>
      </c>
      <c r="O237" s="24">
        <v>23.3</v>
      </c>
      <c r="P237" s="196">
        <v>25.5</v>
      </c>
      <c r="Q237" s="24">
        <v>578</v>
      </c>
      <c r="R237" s="196">
        <v>89.85</v>
      </c>
      <c r="S237" s="196">
        <v>12.93</v>
      </c>
      <c r="T237" s="196" t="s">
        <v>213</v>
      </c>
      <c r="U237" s="224"/>
      <c r="V237" s="224"/>
    </row>
    <row r="238" spans="1:22" x14ac:dyDescent="0.25">
      <c r="A238" s="157">
        <v>40891</v>
      </c>
      <c r="B238" s="22"/>
      <c r="C238" s="24" t="s">
        <v>194</v>
      </c>
      <c r="D238" s="158"/>
      <c r="E238" s="159"/>
      <c r="F238" s="160"/>
      <c r="G238" s="160"/>
      <c r="H238" s="161"/>
      <c r="I238" s="160"/>
      <c r="J238" s="160"/>
      <c r="K238" s="161"/>
      <c r="L238" s="24" t="s">
        <v>89</v>
      </c>
      <c r="M238" s="197"/>
      <c r="N238" s="196" t="s">
        <v>213</v>
      </c>
      <c r="O238" s="24" t="s">
        <v>213</v>
      </c>
      <c r="P238" s="196" t="s">
        <v>213</v>
      </c>
      <c r="Q238" s="24" t="s">
        <v>213</v>
      </c>
      <c r="R238" s="196" t="s">
        <v>213</v>
      </c>
      <c r="S238" s="196" t="s">
        <v>213</v>
      </c>
      <c r="T238" s="196" t="s">
        <v>213</v>
      </c>
      <c r="U238" s="224"/>
    </row>
    <row r="239" spans="1:22" x14ac:dyDescent="0.25">
      <c r="A239" s="157">
        <v>40891</v>
      </c>
      <c r="B239" s="22"/>
      <c r="C239" s="24" t="s">
        <v>196</v>
      </c>
      <c r="D239" s="158"/>
      <c r="E239" s="159"/>
      <c r="F239" s="160"/>
      <c r="G239" s="160"/>
      <c r="H239" s="161"/>
      <c r="I239" s="160"/>
      <c r="J239" s="160"/>
      <c r="K239" s="161"/>
      <c r="L239" s="24" t="s">
        <v>89</v>
      </c>
      <c r="M239" s="197"/>
      <c r="N239" s="196" t="s">
        <v>213</v>
      </c>
      <c r="O239" s="24" t="s">
        <v>213</v>
      </c>
      <c r="P239" s="196" t="s">
        <v>213</v>
      </c>
      <c r="Q239" s="24" t="s">
        <v>213</v>
      </c>
      <c r="R239" s="196" t="s">
        <v>213</v>
      </c>
      <c r="S239" s="196" t="s">
        <v>213</v>
      </c>
      <c r="T239" s="196" t="s">
        <v>213</v>
      </c>
      <c r="U239" s="224"/>
    </row>
    <row r="240" spans="1:22" x14ac:dyDescent="0.25">
      <c r="A240" s="180">
        <v>40877</v>
      </c>
      <c r="B240" s="17">
        <v>0</v>
      </c>
      <c r="C240" s="19" t="s">
        <v>75</v>
      </c>
      <c r="D240" s="181">
        <v>0.42569444444444443</v>
      </c>
      <c r="E240" s="182">
        <v>330</v>
      </c>
      <c r="F240" s="183">
        <v>8.2100000000000009</v>
      </c>
      <c r="G240" s="183">
        <v>8.3800000000000008</v>
      </c>
      <c r="H240" s="184"/>
      <c r="I240" s="183">
        <v>13.15</v>
      </c>
      <c r="J240" s="183">
        <v>14.3</v>
      </c>
      <c r="K240" s="184"/>
      <c r="L240" s="19"/>
      <c r="M240" s="199"/>
      <c r="N240" s="190">
        <v>-2.54</v>
      </c>
      <c r="O240" s="19">
        <v>11</v>
      </c>
      <c r="P240" s="190">
        <v>20.2</v>
      </c>
      <c r="Q240" s="19">
        <v>488</v>
      </c>
      <c r="R240" s="190">
        <v>53.1</v>
      </c>
      <c r="S240" s="190">
        <v>8.532</v>
      </c>
      <c r="T240" s="190"/>
      <c r="U240" s="224"/>
    </row>
    <row r="241" spans="1:22" x14ac:dyDescent="0.25">
      <c r="A241" s="180">
        <v>40877</v>
      </c>
      <c r="B241" s="17"/>
      <c r="C241" s="19" t="s">
        <v>192</v>
      </c>
      <c r="D241" s="181"/>
      <c r="E241" s="182"/>
      <c r="F241" s="183"/>
      <c r="G241" s="183"/>
      <c r="H241" s="184"/>
      <c r="I241" s="183"/>
      <c r="J241" s="183"/>
      <c r="K241" s="184"/>
      <c r="L241" s="19" t="s">
        <v>89</v>
      </c>
      <c r="M241" s="19"/>
      <c r="N241" s="190" t="s">
        <v>213</v>
      </c>
      <c r="O241" s="19" t="s">
        <v>213</v>
      </c>
      <c r="P241" s="190" t="s">
        <v>213</v>
      </c>
      <c r="Q241" s="19" t="s">
        <v>213</v>
      </c>
      <c r="R241" s="190" t="s">
        <v>213</v>
      </c>
      <c r="S241" s="190" t="s">
        <v>213</v>
      </c>
      <c r="T241" s="190" t="s">
        <v>213</v>
      </c>
      <c r="U241" s="224"/>
    </row>
    <row r="242" spans="1:22" x14ac:dyDescent="0.25">
      <c r="A242" s="180">
        <v>40877</v>
      </c>
      <c r="B242" s="17"/>
      <c r="C242" s="19" t="s">
        <v>198</v>
      </c>
      <c r="D242" s="181"/>
      <c r="E242" s="182"/>
      <c r="F242" s="183"/>
      <c r="G242" s="183"/>
      <c r="H242" s="184"/>
      <c r="I242" s="183"/>
      <c r="J242" s="183"/>
      <c r="K242" s="184"/>
      <c r="L242" s="19" t="s">
        <v>89</v>
      </c>
      <c r="M242" s="19"/>
      <c r="N242" s="190" t="s">
        <v>213</v>
      </c>
      <c r="O242" s="19" t="s">
        <v>213</v>
      </c>
      <c r="P242" s="190" t="s">
        <v>213</v>
      </c>
      <c r="Q242" s="19" t="s">
        <v>213</v>
      </c>
      <c r="R242" s="190" t="s">
        <v>213</v>
      </c>
      <c r="S242" s="190" t="s">
        <v>213</v>
      </c>
      <c r="T242" s="190" t="s">
        <v>213</v>
      </c>
      <c r="U242" s="224"/>
    </row>
    <row r="243" spans="1:22" x14ac:dyDescent="0.25">
      <c r="A243" s="180">
        <v>40877</v>
      </c>
      <c r="B243" s="17"/>
      <c r="C243" s="19" t="s">
        <v>194</v>
      </c>
      <c r="D243" s="181"/>
      <c r="E243" s="182"/>
      <c r="F243" s="183"/>
      <c r="G243" s="183"/>
      <c r="H243" s="184"/>
      <c r="I243" s="183"/>
      <c r="J243" s="183"/>
      <c r="K243" s="184"/>
      <c r="L243" s="19" t="s">
        <v>89</v>
      </c>
      <c r="M243" s="19"/>
      <c r="N243" s="190" t="s">
        <v>213</v>
      </c>
      <c r="O243" s="19" t="s">
        <v>213</v>
      </c>
      <c r="P243" s="190" t="s">
        <v>213</v>
      </c>
      <c r="Q243" s="19" t="s">
        <v>213</v>
      </c>
      <c r="R243" s="190" t="s">
        <v>213</v>
      </c>
      <c r="S243" s="190" t="s">
        <v>213</v>
      </c>
      <c r="T243" s="190" t="s">
        <v>213</v>
      </c>
      <c r="U243" s="224"/>
    </row>
    <row r="244" spans="1:22" x14ac:dyDescent="0.25">
      <c r="A244" s="180">
        <v>40877</v>
      </c>
      <c r="B244" s="17"/>
      <c r="C244" s="19" t="s">
        <v>196</v>
      </c>
      <c r="D244" s="181"/>
      <c r="E244" s="182"/>
      <c r="F244" s="183"/>
      <c r="G244" s="183"/>
      <c r="H244" s="184"/>
      <c r="I244" s="183"/>
      <c r="J244" s="183"/>
      <c r="K244" s="184"/>
      <c r="L244" s="19" t="s">
        <v>89</v>
      </c>
      <c r="M244" s="19"/>
      <c r="N244" s="190" t="s">
        <v>213</v>
      </c>
      <c r="O244" s="19" t="s">
        <v>213</v>
      </c>
      <c r="P244" s="190" t="s">
        <v>213</v>
      </c>
      <c r="Q244" s="19" t="s">
        <v>213</v>
      </c>
      <c r="R244" s="190" t="s">
        <v>213</v>
      </c>
      <c r="S244" s="190" t="s">
        <v>213</v>
      </c>
      <c r="T244" s="190" t="s">
        <v>213</v>
      </c>
    </row>
    <row r="245" spans="1:22" x14ac:dyDescent="0.25">
      <c r="A245" s="157">
        <v>40856</v>
      </c>
      <c r="B245" s="22">
        <v>0</v>
      </c>
      <c r="C245" s="24" t="s">
        <v>75</v>
      </c>
      <c r="D245" s="158">
        <v>0.47291666666666665</v>
      </c>
      <c r="E245" s="159">
        <v>402</v>
      </c>
      <c r="F245" s="160">
        <v>8.0500000000000007</v>
      </c>
      <c r="G245" s="196">
        <v>8.4700000000000006</v>
      </c>
      <c r="H245" s="161">
        <v>89.8</v>
      </c>
      <c r="I245" s="160">
        <v>18.18</v>
      </c>
      <c r="J245" s="160">
        <v>24.5</v>
      </c>
      <c r="K245" s="161"/>
      <c r="L245" s="24" t="s">
        <v>221</v>
      </c>
      <c r="M245" s="197"/>
      <c r="N245" s="196">
        <v>12</v>
      </c>
      <c r="O245" s="24">
        <v>9.2200000000000006</v>
      </c>
      <c r="P245" s="228">
        <v>15.7</v>
      </c>
      <c r="Q245" s="24">
        <v>878</v>
      </c>
      <c r="R245" s="196">
        <v>90.7</v>
      </c>
      <c r="S245" s="196"/>
      <c r="T245" s="196">
        <v>6.7969999999999997</v>
      </c>
    </row>
    <row r="246" spans="1:22" x14ac:dyDescent="0.25">
      <c r="A246" s="157">
        <v>40856</v>
      </c>
      <c r="B246" s="22"/>
      <c r="C246" s="24" t="s">
        <v>192</v>
      </c>
      <c r="D246" s="158"/>
      <c r="E246" s="159"/>
      <c r="F246" s="160"/>
      <c r="G246" s="160"/>
      <c r="H246" s="161"/>
      <c r="I246" s="160"/>
      <c r="J246" s="160"/>
      <c r="K246" s="161"/>
      <c r="L246" s="24" t="s">
        <v>89</v>
      </c>
      <c r="M246" s="24"/>
      <c r="N246" s="196"/>
      <c r="O246" s="24"/>
      <c r="P246" s="196"/>
      <c r="Q246" s="24"/>
      <c r="R246" s="196"/>
      <c r="S246" s="196"/>
      <c r="T246" s="196"/>
    </row>
    <row r="247" spans="1:22" x14ac:dyDescent="0.25">
      <c r="A247" s="157">
        <v>40856</v>
      </c>
      <c r="B247" s="22"/>
      <c r="C247" s="24" t="s">
        <v>198</v>
      </c>
      <c r="D247" s="158"/>
      <c r="E247" s="159"/>
      <c r="F247" s="160"/>
      <c r="G247" s="160"/>
      <c r="H247" s="161"/>
      <c r="I247" s="160"/>
      <c r="J247" s="160"/>
      <c r="K247" s="161"/>
      <c r="L247" s="24" t="s">
        <v>89</v>
      </c>
      <c r="M247" s="24"/>
      <c r="N247" s="196"/>
      <c r="O247" s="24"/>
      <c r="P247" s="196"/>
      <c r="Q247" s="24"/>
      <c r="R247" s="196"/>
      <c r="S247" s="196"/>
      <c r="T247" s="196"/>
    </row>
    <row r="248" spans="1:22" x14ac:dyDescent="0.25">
      <c r="A248" s="157">
        <v>40856</v>
      </c>
      <c r="B248" s="22"/>
      <c r="C248" s="24" t="s">
        <v>194</v>
      </c>
      <c r="D248" s="158"/>
      <c r="E248" s="159"/>
      <c r="F248" s="160"/>
      <c r="G248" s="160"/>
      <c r="H248" s="161"/>
      <c r="I248" s="160"/>
      <c r="J248" s="160"/>
      <c r="K248" s="161"/>
      <c r="L248" s="24" t="s">
        <v>89</v>
      </c>
      <c r="M248" s="24"/>
      <c r="N248" s="196"/>
      <c r="O248" s="24"/>
      <c r="P248" s="196"/>
      <c r="Q248" s="24"/>
      <c r="R248" s="196"/>
      <c r="S248" s="196"/>
      <c r="T248" s="196"/>
    </row>
    <row r="249" spans="1:22" x14ac:dyDescent="0.25">
      <c r="A249" s="157">
        <v>40856</v>
      </c>
      <c r="B249" s="22"/>
      <c r="C249" s="24" t="s">
        <v>196</v>
      </c>
      <c r="D249" s="158"/>
      <c r="E249" s="159"/>
      <c r="F249" s="160"/>
      <c r="G249" s="160"/>
      <c r="H249" s="161"/>
      <c r="I249" s="160"/>
      <c r="J249" s="160"/>
      <c r="K249" s="161"/>
      <c r="L249" s="24" t="s">
        <v>89</v>
      </c>
      <c r="M249" s="24"/>
      <c r="N249" s="196"/>
      <c r="O249" s="24"/>
      <c r="P249" s="196"/>
      <c r="Q249" s="24"/>
      <c r="R249" s="196"/>
      <c r="S249" s="196"/>
      <c r="T249" s="196"/>
    </row>
    <row r="250" spans="1:22" x14ac:dyDescent="0.25">
      <c r="A250" s="180">
        <v>40842</v>
      </c>
      <c r="B250" s="17">
        <v>0</v>
      </c>
      <c r="C250" s="19" t="s">
        <v>75</v>
      </c>
      <c r="D250" s="181">
        <v>0.43611111111111112</v>
      </c>
      <c r="E250" s="182">
        <v>322</v>
      </c>
      <c r="F250" s="183">
        <v>8.52</v>
      </c>
      <c r="G250" s="183">
        <v>10.73</v>
      </c>
      <c r="H250" s="184"/>
      <c r="I250" s="183">
        <v>22.51</v>
      </c>
      <c r="J250" s="183">
        <v>17.899999999999999</v>
      </c>
      <c r="K250" s="184"/>
      <c r="L250" s="19"/>
      <c r="M250" s="19"/>
      <c r="N250" s="190">
        <v>39.6</v>
      </c>
      <c r="O250" s="19">
        <v>16.100000000000001</v>
      </c>
      <c r="P250" s="190">
        <v>17.2</v>
      </c>
      <c r="Q250" s="19">
        <v>739</v>
      </c>
      <c r="R250" s="190">
        <v>61.9</v>
      </c>
      <c r="S250" s="190">
        <v>14.42</v>
      </c>
      <c r="T250" s="190">
        <v>18.98</v>
      </c>
    </row>
    <row r="251" spans="1:22" x14ac:dyDescent="0.25">
      <c r="A251" s="180">
        <v>40842</v>
      </c>
      <c r="B251" s="17"/>
      <c r="C251" s="19" t="s">
        <v>192</v>
      </c>
      <c r="D251" s="181"/>
      <c r="E251" s="182"/>
      <c r="F251" s="183"/>
      <c r="G251" s="183"/>
      <c r="H251" s="184"/>
      <c r="I251" s="183"/>
      <c r="J251" s="183"/>
      <c r="K251" s="184"/>
      <c r="L251" s="19" t="s">
        <v>89</v>
      </c>
      <c r="M251" s="19"/>
      <c r="N251" s="190" t="s">
        <v>213</v>
      </c>
      <c r="O251" s="19" t="s">
        <v>213</v>
      </c>
      <c r="P251" s="190" t="s">
        <v>213</v>
      </c>
      <c r="Q251" s="19" t="s">
        <v>213</v>
      </c>
      <c r="R251" s="190" t="s">
        <v>213</v>
      </c>
      <c r="S251" s="190" t="s">
        <v>213</v>
      </c>
      <c r="T251" s="190">
        <v>3.5960000000000001</v>
      </c>
    </row>
    <row r="252" spans="1:22" x14ac:dyDescent="0.25">
      <c r="A252" s="180">
        <v>40842</v>
      </c>
      <c r="B252" s="17"/>
      <c r="C252" s="19" t="s">
        <v>198</v>
      </c>
      <c r="D252" s="181"/>
      <c r="E252" s="182"/>
      <c r="F252" s="183"/>
      <c r="G252" s="183"/>
      <c r="H252" s="184"/>
      <c r="I252" s="183"/>
      <c r="J252" s="183"/>
      <c r="K252" s="184"/>
      <c r="L252" s="19" t="s">
        <v>89</v>
      </c>
      <c r="M252" s="19"/>
      <c r="N252" s="190" t="s">
        <v>213</v>
      </c>
      <c r="O252" s="19" t="s">
        <v>213</v>
      </c>
      <c r="P252" s="190" t="s">
        <v>213</v>
      </c>
      <c r="Q252" s="19" t="s">
        <v>213</v>
      </c>
      <c r="R252" s="190" t="s">
        <v>213</v>
      </c>
      <c r="S252" s="190" t="s">
        <v>213</v>
      </c>
      <c r="T252" s="190" t="s">
        <v>213</v>
      </c>
    </row>
    <row r="253" spans="1:22" x14ac:dyDescent="0.25">
      <c r="A253" s="180">
        <v>40842</v>
      </c>
      <c r="B253" s="17"/>
      <c r="C253" s="19" t="s">
        <v>194</v>
      </c>
      <c r="D253" s="181"/>
      <c r="E253" s="182"/>
      <c r="F253" s="183"/>
      <c r="G253" s="183"/>
      <c r="H253" s="184"/>
      <c r="I253" s="183"/>
      <c r="J253" s="183"/>
      <c r="K253" s="184"/>
      <c r="L253" s="19" t="s">
        <v>89</v>
      </c>
      <c r="M253" s="19"/>
      <c r="N253" s="190" t="s">
        <v>213</v>
      </c>
      <c r="O253" s="19" t="s">
        <v>213</v>
      </c>
      <c r="P253" s="190" t="s">
        <v>213</v>
      </c>
      <c r="Q253" s="19" t="s">
        <v>213</v>
      </c>
      <c r="R253" s="190" t="s">
        <v>213</v>
      </c>
      <c r="S253" s="190" t="s">
        <v>213</v>
      </c>
      <c r="T253" s="190" t="s">
        <v>213</v>
      </c>
    </row>
    <row r="254" spans="1:22" x14ac:dyDescent="0.25">
      <c r="A254" s="180">
        <v>40842</v>
      </c>
      <c r="B254" s="17"/>
      <c r="C254" s="19" t="s">
        <v>196</v>
      </c>
      <c r="D254" s="181"/>
      <c r="E254" s="182"/>
      <c r="F254" s="183"/>
      <c r="G254" s="183"/>
      <c r="H254" s="184"/>
      <c r="I254" s="183"/>
      <c r="J254" s="183"/>
      <c r="K254" s="184"/>
      <c r="L254" s="19" t="s">
        <v>89</v>
      </c>
      <c r="M254" s="19"/>
      <c r="N254" s="190" t="s">
        <v>213</v>
      </c>
      <c r="O254" s="19" t="s">
        <v>213</v>
      </c>
      <c r="P254" s="190" t="s">
        <v>213</v>
      </c>
      <c r="Q254" s="19" t="s">
        <v>213</v>
      </c>
      <c r="R254" s="190" t="s">
        <v>213</v>
      </c>
      <c r="S254" s="190" t="s">
        <v>213</v>
      </c>
      <c r="T254" s="190" t="s">
        <v>213</v>
      </c>
      <c r="V254" s="229"/>
    </row>
    <row r="255" spans="1:22" x14ac:dyDescent="0.25">
      <c r="A255" s="157">
        <v>40828</v>
      </c>
      <c r="B255" s="22">
        <v>0</v>
      </c>
      <c r="C255" s="24" t="s">
        <v>75</v>
      </c>
      <c r="D255" s="158">
        <v>0.4069444444444445</v>
      </c>
      <c r="E255" s="159">
        <v>239</v>
      </c>
      <c r="F255" s="160">
        <v>8.1999999999999993</v>
      </c>
      <c r="G255" s="196">
        <v>6.57</v>
      </c>
      <c r="H255" s="161">
        <v>73.7</v>
      </c>
      <c r="I255" s="160">
        <v>21.05</v>
      </c>
      <c r="J255" s="160">
        <v>156</v>
      </c>
      <c r="K255" s="161"/>
      <c r="L255" s="24" t="s">
        <v>221</v>
      </c>
      <c r="M255" s="24"/>
      <c r="N255" s="160">
        <v>63.9</v>
      </c>
      <c r="O255" s="161">
        <v>629</v>
      </c>
      <c r="P255" s="160">
        <v>116</v>
      </c>
      <c r="Q255" s="24">
        <v>1420</v>
      </c>
      <c r="R255" s="196">
        <v>284</v>
      </c>
      <c r="S255" s="196">
        <v>14.22</v>
      </c>
      <c r="T255" s="196">
        <v>16.100000000000001</v>
      </c>
      <c r="V255" s="229"/>
    </row>
    <row r="256" spans="1:22" x14ac:dyDescent="0.25">
      <c r="A256" s="157">
        <v>40828</v>
      </c>
      <c r="B256" s="22"/>
      <c r="C256" s="24" t="s">
        <v>192</v>
      </c>
      <c r="D256" s="158">
        <v>0.39583333333333331</v>
      </c>
      <c r="E256" s="159">
        <v>209</v>
      </c>
      <c r="F256" s="160">
        <v>8.5399999999999991</v>
      </c>
      <c r="G256" s="196">
        <v>7.42</v>
      </c>
      <c r="H256" s="161">
        <v>83.8</v>
      </c>
      <c r="I256" s="160">
        <v>21.38</v>
      </c>
      <c r="J256" s="160">
        <v>160</v>
      </c>
      <c r="K256" s="161"/>
      <c r="L256" s="24" t="s">
        <v>221</v>
      </c>
      <c r="M256" s="24"/>
      <c r="N256" s="160">
        <v>14.2</v>
      </c>
      <c r="O256" s="161">
        <v>69.099999999999994</v>
      </c>
      <c r="P256" s="160">
        <v>12.1</v>
      </c>
      <c r="Q256" s="24">
        <v>1900</v>
      </c>
      <c r="R256" s="196">
        <v>387</v>
      </c>
      <c r="S256" s="196">
        <v>11.22</v>
      </c>
      <c r="T256" s="196">
        <v>14.66</v>
      </c>
      <c r="V256" s="229"/>
    </row>
    <row r="257" spans="1:22" x14ac:dyDescent="0.25">
      <c r="A257" s="157">
        <v>40828</v>
      </c>
      <c r="B257" s="22"/>
      <c r="C257" s="24" t="s">
        <v>198</v>
      </c>
      <c r="D257" s="158"/>
      <c r="E257" s="159"/>
      <c r="F257" s="160"/>
      <c r="G257" s="160"/>
      <c r="H257" s="161"/>
      <c r="I257" s="160"/>
      <c r="J257" s="160"/>
      <c r="K257" s="161"/>
      <c r="L257" s="24" t="s">
        <v>89</v>
      </c>
      <c r="M257" s="24"/>
      <c r="N257" s="196" t="s">
        <v>213</v>
      </c>
      <c r="O257" s="24" t="s">
        <v>213</v>
      </c>
      <c r="P257" s="196" t="s">
        <v>213</v>
      </c>
      <c r="Q257" s="24" t="s">
        <v>213</v>
      </c>
      <c r="R257" s="196" t="s">
        <v>213</v>
      </c>
      <c r="S257" s="196" t="s">
        <v>213</v>
      </c>
      <c r="T257" s="196" t="s">
        <v>213</v>
      </c>
      <c r="V257" s="229"/>
    </row>
    <row r="258" spans="1:22" x14ac:dyDescent="0.25">
      <c r="A258" s="157">
        <v>40828</v>
      </c>
      <c r="B258" s="22"/>
      <c r="C258" s="24" t="s">
        <v>194</v>
      </c>
      <c r="D258" s="158"/>
      <c r="E258" s="159"/>
      <c r="F258" s="160"/>
      <c r="G258" s="160"/>
      <c r="H258" s="161"/>
      <c r="I258" s="160"/>
      <c r="J258" s="160"/>
      <c r="K258" s="161"/>
      <c r="L258" s="24" t="s">
        <v>89</v>
      </c>
      <c r="M258" s="24"/>
      <c r="N258" s="196" t="s">
        <v>213</v>
      </c>
      <c r="O258" s="24" t="s">
        <v>213</v>
      </c>
      <c r="P258" s="196" t="s">
        <v>213</v>
      </c>
      <c r="Q258" s="24" t="s">
        <v>213</v>
      </c>
      <c r="R258" s="196" t="s">
        <v>213</v>
      </c>
      <c r="S258" s="196" t="s">
        <v>213</v>
      </c>
      <c r="T258" s="196" t="s">
        <v>213</v>
      </c>
    </row>
    <row r="259" spans="1:22" x14ac:dyDescent="0.25">
      <c r="A259" s="157">
        <v>40828</v>
      </c>
      <c r="B259" s="22"/>
      <c r="C259" s="24" t="s">
        <v>196</v>
      </c>
      <c r="D259" s="158"/>
      <c r="E259" s="159"/>
      <c r="F259" s="160"/>
      <c r="G259" s="160"/>
      <c r="H259" s="161"/>
      <c r="I259" s="160"/>
      <c r="J259" s="160"/>
      <c r="K259" s="161"/>
      <c r="L259" s="24" t="s">
        <v>89</v>
      </c>
      <c r="M259" s="24"/>
      <c r="N259" s="196" t="s">
        <v>213</v>
      </c>
      <c r="O259" s="24" t="s">
        <v>213</v>
      </c>
      <c r="P259" s="196" t="s">
        <v>213</v>
      </c>
      <c r="Q259" s="24" t="s">
        <v>213</v>
      </c>
      <c r="R259" s="196" t="s">
        <v>213</v>
      </c>
      <c r="S259" s="196" t="s">
        <v>213</v>
      </c>
      <c r="T259" s="196" t="s">
        <v>213</v>
      </c>
    </row>
    <row r="260" spans="1:22" x14ac:dyDescent="0.25">
      <c r="A260" s="180">
        <v>40814</v>
      </c>
      <c r="B260" s="17">
        <v>0</v>
      </c>
      <c r="C260" s="19" t="s">
        <v>75</v>
      </c>
      <c r="D260" s="181">
        <v>0.3888888888888889</v>
      </c>
      <c r="E260" s="182">
        <v>409</v>
      </c>
      <c r="F260" s="183">
        <v>7.96</v>
      </c>
      <c r="G260" s="183">
        <v>8.68</v>
      </c>
      <c r="H260" s="184"/>
      <c r="I260" s="183">
        <v>27.26</v>
      </c>
      <c r="J260" s="183">
        <v>7.82</v>
      </c>
      <c r="K260" s="184"/>
      <c r="L260" s="19"/>
      <c r="M260" s="19"/>
      <c r="N260" s="190"/>
      <c r="O260" s="19"/>
      <c r="P260" s="190"/>
      <c r="Q260" s="19">
        <v>559</v>
      </c>
      <c r="R260" s="190">
        <v>37.700000000000003</v>
      </c>
      <c r="S260" s="190">
        <v>13.21</v>
      </c>
      <c r="T260" s="190">
        <v>11.62</v>
      </c>
    </row>
    <row r="261" spans="1:22" x14ac:dyDescent="0.25">
      <c r="A261" s="180">
        <v>40814</v>
      </c>
      <c r="B261" s="17"/>
      <c r="C261" s="19" t="s">
        <v>192</v>
      </c>
      <c r="D261" s="181">
        <v>0.41041666666666665</v>
      </c>
      <c r="E261" s="182">
        <v>318</v>
      </c>
      <c r="F261" s="183">
        <v>7.98</v>
      </c>
      <c r="G261" s="183">
        <v>5.75</v>
      </c>
      <c r="H261" s="184"/>
      <c r="I261" s="183">
        <v>26.22</v>
      </c>
      <c r="J261" s="183">
        <v>76.5</v>
      </c>
      <c r="K261" s="184"/>
      <c r="L261" s="19"/>
      <c r="M261" s="19"/>
      <c r="N261" s="190"/>
      <c r="O261" s="19"/>
      <c r="P261" s="190"/>
      <c r="Q261" s="19">
        <v>1190</v>
      </c>
      <c r="R261" s="190">
        <v>186</v>
      </c>
      <c r="S261" s="190">
        <v>16.43</v>
      </c>
      <c r="T261" s="190">
        <v>6.3179999999999996</v>
      </c>
    </row>
    <row r="262" spans="1:22" x14ac:dyDescent="0.25">
      <c r="A262" s="180">
        <v>40814</v>
      </c>
      <c r="B262" s="17"/>
      <c r="C262" s="19" t="s">
        <v>198</v>
      </c>
      <c r="D262" s="181"/>
      <c r="E262" s="182"/>
      <c r="F262" s="183"/>
      <c r="G262" s="183"/>
      <c r="H262" s="184"/>
      <c r="I262" s="183"/>
      <c r="J262" s="183"/>
      <c r="K262" s="184"/>
      <c r="L262" s="19" t="s">
        <v>89</v>
      </c>
      <c r="M262" s="19"/>
      <c r="N262" s="190" t="s">
        <v>213</v>
      </c>
      <c r="O262" s="19" t="s">
        <v>213</v>
      </c>
      <c r="P262" s="190" t="s">
        <v>213</v>
      </c>
      <c r="Q262" s="19" t="s">
        <v>213</v>
      </c>
      <c r="R262" s="190" t="s">
        <v>213</v>
      </c>
      <c r="S262" s="190" t="s">
        <v>213</v>
      </c>
      <c r="T262" s="190">
        <v>5.806</v>
      </c>
    </row>
    <row r="263" spans="1:22" x14ac:dyDescent="0.25">
      <c r="A263" s="180">
        <v>40814</v>
      </c>
      <c r="B263" s="17"/>
      <c r="C263" s="19" t="s">
        <v>194</v>
      </c>
      <c r="D263" s="181"/>
      <c r="E263" s="182"/>
      <c r="F263" s="183"/>
      <c r="G263" s="183"/>
      <c r="H263" s="184"/>
      <c r="I263" s="183"/>
      <c r="J263" s="183"/>
      <c r="K263" s="184"/>
      <c r="L263" s="19" t="s">
        <v>89</v>
      </c>
      <c r="M263" s="19"/>
      <c r="N263" s="190" t="s">
        <v>213</v>
      </c>
      <c r="O263" s="19" t="s">
        <v>213</v>
      </c>
      <c r="P263" s="190" t="s">
        <v>213</v>
      </c>
      <c r="Q263" s="19" t="s">
        <v>213</v>
      </c>
      <c r="R263" s="190" t="s">
        <v>213</v>
      </c>
      <c r="S263" s="190" t="s">
        <v>213</v>
      </c>
      <c r="T263" s="190">
        <v>6.6120000000000001</v>
      </c>
    </row>
    <row r="264" spans="1:22" x14ac:dyDescent="0.25">
      <c r="A264" s="180">
        <v>40814</v>
      </c>
      <c r="B264" s="17"/>
      <c r="C264" s="19" t="s">
        <v>196</v>
      </c>
      <c r="D264" s="181"/>
      <c r="E264" s="182"/>
      <c r="F264" s="183"/>
      <c r="G264" s="183"/>
      <c r="H264" s="184"/>
      <c r="I264" s="183"/>
      <c r="J264" s="183"/>
      <c r="K264" s="184"/>
      <c r="L264" s="19" t="s">
        <v>89</v>
      </c>
      <c r="M264" s="19"/>
      <c r="N264" s="190" t="s">
        <v>213</v>
      </c>
      <c r="O264" s="19" t="s">
        <v>213</v>
      </c>
      <c r="P264" s="190" t="s">
        <v>213</v>
      </c>
      <c r="Q264" s="19" t="s">
        <v>213</v>
      </c>
      <c r="R264" s="190" t="s">
        <v>213</v>
      </c>
      <c r="S264" s="190" t="s">
        <v>213</v>
      </c>
      <c r="T264" s="223"/>
      <c r="U264" t="s">
        <v>228</v>
      </c>
    </row>
    <row r="265" spans="1:22" x14ac:dyDescent="0.25">
      <c r="A265" s="230">
        <v>40800</v>
      </c>
      <c r="B265" s="23">
        <v>1</v>
      </c>
      <c r="C265" s="231" t="s">
        <v>75</v>
      </c>
      <c r="D265" s="232">
        <v>0.43888888888888888</v>
      </c>
      <c r="E265" s="233">
        <v>440</v>
      </c>
      <c r="F265" s="234">
        <v>8.02</v>
      </c>
      <c r="G265" s="234">
        <v>8.86</v>
      </c>
      <c r="H265" s="235"/>
      <c r="I265" s="234">
        <v>27.67</v>
      </c>
      <c r="J265" s="234">
        <v>7.12</v>
      </c>
      <c r="K265" s="235"/>
      <c r="L265" s="231"/>
      <c r="M265" s="231"/>
      <c r="N265" s="196">
        <v>5.1100000000000003</v>
      </c>
      <c r="O265" s="24">
        <v>3.98</v>
      </c>
      <c r="P265" s="196">
        <v>15</v>
      </c>
      <c r="Q265" s="24">
        <v>649</v>
      </c>
      <c r="R265" s="196">
        <v>42.1</v>
      </c>
      <c r="S265" s="196">
        <v>5.9390000000000001</v>
      </c>
      <c r="T265" s="196">
        <v>10.62</v>
      </c>
    </row>
    <row r="266" spans="1:22" x14ac:dyDescent="0.25">
      <c r="A266" s="230">
        <v>40800</v>
      </c>
      <c r="B266" s="23"/>
      <c r="C266" s="231" t="s">
        <v>192</v>
      </c>
      <c r="D266" s="232">
        <v>0.4291666666666667</v>
      </c>
      <c r="E266" s="233">
        <v>452</v>
      </c>
      <c r="F266" s="234">
        <v>7.68</v>
      </c>
      <c r="G266" s="234">
        <v>6.87</v>
      </c>
      <c r="H266" s="235"/>
      <c r="I266" s="234">
        <v>27.07</v>
      </c>
      <c r="J266" s="234">
        <v>7.17</v>
      </c>
      <c r="K266" s="235"/>
      <c r="L266" s="231"/>
      <c r="M266" s="231"/>
      <c r="N266" s="196">
        <v>28.4</v>
      </c>
      <c r="O266" s="24">
        <v>10.6</v>
      </c>
      <c r="P266" s="196">
        <v>14.8</v>
      </c>
      <c r="Q266" s="24">
        <v>668</v>
      </c>
      <c r="R266" s="196">
        <v>47.3</v>
      </c>
      <c r="S266" s="196">
        <v>7.9569999999999999</v>
      </c>
      <c r="T266" s="196">
        <v>13.15</v>
      </c>
    </row>
    <row r="267" spans="1:22" x14ac:dyDescent="0.25">
      <c r="A267" s="230">
        <v>40800</v>
      </c>
      <c r="B267" s="23"/>
      <c r="C267" s="231" t="s">
        <v>198</v>
      </c>
      <c r="D267" s="232">
        <v>0.45069444444444445</v>
      </c>
      <c r="E267" s="233">
        <v>462</v>
      </c>
      <c r="F267" s="234">
        <v>7.54</v>
      </c>
      <c r="G267" s="234">
        <v>4.1100000000000003</v>
      </c>
      <c r="H267" s="235"/>
      <c r="I267" s="234">
        <v>24.95</v>
      </c>
      <c r="J267" s="234">
        <v>10.9</v>
      </c>
      <c r="K267" s="235"/>
      <c r="L267" s="231"/>
      <c r="M267" s="231"/>
      <c r="N267" s="196">
        <v>4.835</v>
      </c>
      <c r="O267" s="24">
        <v>4.57</v>
      </c>
      <c r="P267" s="196">
        <v>16.100000000000001</v>
      </c>
      <c r="Q267" s="24">
        <v>501</v>
      </c>
      <c r="R267" s="196">
        <v>37.4</v>
      </c>
      <c r="S267" s="196">
        <v>5.2990000000000004</v>
      </c>
      <c r="T267" s="196"/>
    </row>
    <row r="268" spans="1:22" x14ac:dyDescent="0.25">
      <c r="A268" s="230">
        <v>40800</v>
      </c>
      <c r="B268" s="23"/>
      <c r="C268" s="231" t="s">
        <v>194</v>
      </c>
      <c r="D268" s="232">
        <v>0.4680555555555555</v>
      </c>
      <c r="E268" s="233">
        <v>460</v>
      </c>
      <c r="F268" s="234">
        <v>7.42</v>
      </c>
      <c r="G268" s="234">
        <v>2.95</v>
      </c>
      <c r="H268" s="235"/>
      <c r="I268" s="234">
        <v>24.99</v>
      </c>
      <c r="J268" s="234">
        <v>20.5</v>
      </c>
      <c r="K268" s="235"/>
      <c r="L268" s="231"/>
      <c r="M268" s="231"/>
      <c r="N268" s="196">
        <v>15.8</v>
      </c>
      <c r="O268" s="24">
        <v>6.2</v>
      </c>
      <c r="P268" s="196">
        <v>15</v>
      </c>
      <c r="Q268" s="24">
        <v>598</v>
      </c>
      <c r="R268" s="196">
        <v>59.8</v>
      </c>
      <c r="S268" s="196">
        <v>5.9160000000000004</v>
      </c>
      <c r="T268" s="196">
        <v>14.07</v>
      </c>
    </row>
    <row r="269" spans="1:22" x14ac:dyDescent="0.25">
      <c r="A269" s="230">
        <v>40800</v>
      </c>
      <c r="B269" s="23"/>
      <c r="C269" s="231" t="s">
        <v>196</v>
      </c>
      <c r="D269" s="232" t="s">
        <v>213</v>
      </c>
      <c r="E269" s="233" t="s">
        <v>213</v>
      </c>
      <c r="F269" s="234" t="s">
        <v>213</v>
      </c>
      <c r="G269" s="234" t="s">
        <v>213</v>
      </c>
      <c r="H269" s="235"/>
      <c r="I269" s="234" t="s">
        <v>213</v>
      </c>
      <c r="J269" s="234" t="s">
        <v>213</v>
      </c>
      <c r="K269" s="235"/>
      <c r="L269" s="231" t="s">
        <v>229</v>
      </c>
      <c r="M269" s="231"/>
      <c r="N269" s="228"/>
      <c r="O269" s="231"/>
      <c r="P269" s="228"/>
      <c r="Q269" s="231"/>
      <c r="R269" s="228"/>
      <c r="S269" s="228"/>
      <c r="T269" s="196">
        <v>13.7</v>
      </c>
    </row>
    <row r="270" spans="1:22" x14ac:dyDescent="0.25">
      <c r="A270" s="30">
        <v>40786</v>
      </c>
      <c r="B270" s="5">
        <v>2</v>
      </c>
      <c r="C270" s="7" t="s">
        <v>75</v>
      </c>
      <c r="D270" s="149">
        <v>0.35069444444444442</v>
      </c>
      <c r="E270" s="150">
        <v>340</v>
      </c>
      <c r="F270" s="151">
        <v>7.79</v>
      </c>
      <c r="G270" s="151">
        <v>5.6</v>
      </c>
      <c r="H270" s="152"/>
      <c r="I270" s="151">
        <v>30.62</v>
      </c>
      <c r="J270" s="151">
        <v>6.96</v>
      </c>
      <c r="K270" s="152"/>
      <c r="L270" s="7"/>
      <c r="M270" s="7"/>
      <c r="N270" s="203">
        <v>3.81</v>
      </c>
      <c r="O270" s="7">
        <v>4.59</v>
      </c>
      <c r="P270" s="203">
        <v>15.5</v>
      </c>
      <c r="Q270" s="7">
        <v>595</v>
      </c>
      <c r="R270" s="203">
        <v>42.9</v>
      </c>
      <c r="S270" s="203">
        <v>12.91</v>
      </c>
      <c r="T270" s="190">
        <v>8.7829999999999995</v>
      </c>
    </row>
    <row r="271" spans="1:22" x14ac:dyDescent="0.25">
      <c r="A271" s="30">
        <v>40786</v>
      </c>
      <c r="B271" s="5"/>
      <c r="C271" s="7" t="s">
        <v>192</v>
      </c>
      <c r="D271" s="149">
        <v>0.37986111111111115</v>
      </c>
      <c r="E271" s="150">
        <v>344</v>
      </c>
      <c r="F271" s="151">
        <v>7.69</v>
      </c>
      <c r="G271" s="151">
        <v>4.63</v>
      </c>
      <c r="H271" s="152"/>
      <c r="I271" s="151">
        <v>30.51</v>
      </c>
      <c r="J271" s="151">
        <v>7.24</v>
      </c>
      <c r="K271" s="152"/>
      <c r="L271" s="7"/>
      <c r="M271" s="7"/>
      <c r="N271" s="203">
        <v>23.8</v>
      </c>
      <c r="O271" s="7">
        <v>10.199999999999999</v>
      </c>
      <c r="P271" s="203">
        <v>16.399999999999999</v>
      </c>
      <c r="Q271" s="7">
        <v>577</v>
      </c>
      <c r="R271" s="203">
        <v>45.3</v>
      </c>
      <c r="S271" s="203">
        <v>12.5</v>
      </c>
      <c r="T271" s="190">
        <v>5.4939999999999998</v>
      </c>
    </row>
    <row r="272" spans="1:22" x14ac:dyDescent="0.25">
      <c r="A272" s="30">
        <v>40786</v>
      </c>
      <c r="B272" s="5"/>
      <c r="C272" s="7" t="s">
        <v>198</v>
      </c>
      <c r="D272" s="149">
        <v>0.35902777777777778</v>
      </c>
      <c r="E272" s="150">
        <v>356</v>
      </c>
      <c r="F272" s="151">
        <v>7.55</v>
      </c>
      <c r="G272" s="151">
        <v>3.33</v>
      </c>
      <c r="H272" s="152"/>
      <c r="I272" s="151">
        <v>27.77</v>
      </c>
      <c r="J272" s="151">
        <v>10.6</v>
      </c>
      <c r="K272" s="152"/>
      <c r="L272" s="7"/>
      <c r="M272" s="7"/>
      <c r="N272" s="203">
        <v>8.42</v>
      </c>
      <c r="O272" s="7">
        <v>6.64</v>
      </c>
      <c r="P272" s="203">
        <v>16.600000000000001</v>
      </c>
      <c r="Q272" s="7">
        <v>453</v>
      </c>
      <c r="R272" s="203">
        <v>42.7</v>
      </c>
      <c r="S272" s="203">
        <v>11.53</v>
      </c>
      <c r="T272" s="190"/>
    </row>
    <row r="273" spans="1:20" x14ac:dyDescent="0.25">
      <c r="A273" s="30">
        <v>40786</v>
      </c>
      <c r="B273" s="5"/>
      <c r="C273" s="7" t="s">
        <v>194</v>
      </c>
      <c r="D273" s="149">
        <v>0.375</v>
      </c>
      <c r="E273" s="150">
        <v>362</v>
      </c>
      <c r="F273" s="151">
        <v>7.69</v>
      </c>
      <c r="G273" s="151">
        <v>4.07</v>
      </c>
      <c r="H273" s="152"/>
      <c r="I273" s="151">
        <v>27.48</v>
      </c>
      <c r="J273" s="151">
        <v>18.8</v>
      </c>
      <c r="K273" s="152"/>
      <c r="L273" s="7"/>
      <c r="M273" s="7"/>
      <c r="N273" s="203">
        <v>12.3</v>
      </c>
      <c r="O273" s="7">
        <v>5.53</v>
      </c>
      <c r="P273" s="203">
        <v>19</v>
      </c>
      <c r="Q273" s="7">
        <v>490</v>
      </c>
      <c r="R273" s="203">
        <v>55.1</v>
      </c>
      <c r="S273" s="203">
        <v>13.36</v>
      </c>
      <c r="T273" s="190">
        <v>8.891</v>
      </c>
    </row>
    <row r="274" spans="1:20" x14ac:dyDescent="0.25">
      <c r="A274" s="30">
        <v>40786</v>
      </c>
      <c r="B274" s="5"/>
      <c r="C274" s="7" t="s">
        <v>196</v>
      </c>
      <c r="D274" s="149"/>
      <c r="E274" s="150"/>
      <c r="F274" s="151"/>
      <c r="G274" s="151"/>
      <c r="H274" s="152"/>
      <c r="I274" s="151"/>
      <c r="J274" s="151"/>
      <c r="K274" s="152"/>
      <c r="L274" s="7" t="s">
        <v>89</v>
      </c>
      <c r="M274" s="7"/>
      <c r="N274" s="203" t="s">
        <v>213</v>
      </c>
      <c r="O274" s="7" t="s">
        <v>213</v>
      </c>
      <c r="P274" s="203" t="s">
        <v>213</v>
      </c>
      <c r="Q274" s="7" t="s">
        <v>213</v>
      </c>
      <c r="R274" s="203" t="s">
        <v>213</v>
      </c>
      <c r="S274" s="203" t="s">
        <v>213</v>
      </c>
      <c r="T274" s="190" t="s">
        <v>213</v>
      </c>
    </row>
    <row r="275" spans="1:20" x14ac:dyDescent="0.25">
      <c r="A275" s="157">
        <v>40731</v>
      </c>
      <c r="B275" s="22">
        <v>1</v>
      </c>
      <c r="C275" s="24" t="s">
        <v>75</v>
      </c>
      <c r="D275" s="158">
        <v>0.4375</v>
      </c>
      <c r="E275" s="159" t="s">
        <v>230</v>
      </c>
      <c r="F275" s="159"/>
      <c r="G275" s="159"/>
      <c r="H275" s="236"/>
      <c r="I275" s="159"/>
      <c r="J275" s="160">
        <v>15.2</v>
      </c>
      <c r="K275" s="161"/>
      <c r="L275" s="24"/>
      <c r="M275" s="24"/>
      <c r="N275" s="198">
        <v>-0.42499999999999999</v>
      </c>
      <c r="O275" s="24">
        <v>4.84</v>
      </c>
      <c r="P275" s="196">
        <v>16.7</v>
      </c>
      <c r="Q275" s="24">
        <v>540</v>
      </c>
      <c r="R275" s="196">
        <v>42.5</v>
      </c>
      <c r="S275" s="196">
        <v>14.1</v>
      </c>
      <c r="T275" s="196">
        <v>8.8819999999999997</v>
      </c>
    </row>
    <row r="276" spans="1:20" x14ac:dyDescent="0.25">
      <c r="A276" s="157">
        <v>40731</v>
      </c>
      <c r="B276" s="22"/>
      <c r="C276" s="24" t="s">
        <v>192</v>
      </c>
      <c r="D276" s="158">
        <v>0.44513888888888892</v>
      </c>
      <c r="E276" s="159"/>
      <c r="F276" s="159"/>
      <c r="G276" s="159"/>
      <c r="H276" s="236"/>
      <c r="I276" s="159"/>
      <c r="J276" s="160">
        <v>10.1</v>
      </c>
      <c r="K276" s="161"/>
      <c r="L276" s="24"/>
      <c r="M276" s="24"/>
      <c r="N276" s="196">
        <v>47.2</v>
      </c>
      <c r="O276" s="24">
        <v>19.5</v>
      </c>
      <c r="P276" s="196">
        <v>19</v>
      </c>
      <c r="Q276" s="24">
        <v>440</v>
      </c>
      <c r="R276" s="196">
        <v>35.700000000000003</v>
      </c>
      <c r="S276" s="196">
        <v>6.0709999999999997</v>
      </c>
      <c r="T276" s="196">
        <v>5.5830000000000002</v>
      </c>
    </row>
    <row r="277" spans="1:20" x14ac:dyDescent="0.25">
      <c r="A277" s="157">
        <v>40731</v>
      </c>
      <c r="B277" s="22"/>
      <c r="C277" s="24" t="s">
        <v>198</v>
      </c>
      <c r="D277" s="158">
        <v>0.45069444444444445</v>
      </c>
      <c r="E277" s="159"/>
      <c r="F277" s="159"/>
      <c r="G277" s="159"/>
      <c r="H277" s="236"/>
      <c r="I277" s="159"/>
      <c r="J277" s="160">
        <v>55.9</v>
      </c>
      <c r="K277" s="161"/>
      <c r="L277" s="24"/>
      <c r="M277" s="24"/>
      <c r="N277" s="196" t="s">
        <v>213</v>
      </c>
      <c r="O277" s="24">
        <v>4</v>
      </c>
      <c r="P277" s="196" t="s">
        <v>213</v>
      </c>
      <c r="Q277" s="24">
        <v>597</v>
      </c>
      <c r="R277" s="196">
        <v>107</v>
      </c>
      <c r="S277" s="196"/>
      <c r="T277" s="196"/>
    </row>
    <row r="278" spans="1:20" ht="105" x14ac:dyDescent="0.25">
      <c r="A278" s="157">
        <v>40731</v>
      </c>
      <c r="B278" s="22"/>
      <c r="C278" s="24" t="s">
        <v>194</v>
      </c>
      <c r="D278" s="158"/>
      <c r="E278" s="237" t="s">
        <v>231</v>
      </c>
      <c r="F278" s="237"/>
      <c r="G278" s="237"/>
      <c r="H278" s="238"/>
      <c r="I278" s="237"/>
      <c r="J278" s="160"/>
      <c r="K278" s="161"/>
      <c r="L278" s="24" t="s">
        <v>89</v>
      </c>
      <c r="M278" s="24"/>
      <c r="N278" s="196">
        <v>3.71</v>
      </c>
      <c r="O278" s="24" t="s">
        <v>213</v>
      </c>
      <c r="P278" s="196">
        <v>21</v>
      </c>
      <c r="Q278" s="24" t="s">
        <v>213</v>
      </c>
      <c r="R278" s="196" t="s">
        <v>213</v>
      </c>
      <c r="S278" s="196">
        <v>9.2550000000000008</v>
      </c>
      <c r="T278" s="196">
        <v>9.6170000000000009</v>
      </c>
    </row>
    <row r="279" spans="1:20" x14ac:dyDescent="0.25">
      <c r="A279" s="157">
        <v>40731</v>
      </c>
      <c r="B279" s="22"/>
      <c r="C279" s="24" t="s">
        <v>196</v>
      </c>
      <c r="D279" s="158"/>
      <c r="E279" s="237"/>
      <c r="F279" s="237"/>
      <c r="G279" s="237"/>
      <c r="H279" s="238"/>
      <c r="I279" s="237"/>
      <c r="J279" s="160"/>
      <c r="K279" s="161"/>
      <c r="L279" s="24" t="s">
        <v>89</v>
      </c>
      <c r="M279" s="24"/>
      <c r="N279" s="196" t="s">
        <v>213</v>
      </c>
      <c r="O279" s="24" t="s">
        <v>213</v>
      </c>
      <c r="P279" s="196" t="s">
        <v>213</v>
      </c>
      <c r="Q279" s="24" t="s">
        <v>213</v>
      </c>
      <c r="R279" s="196" t="s">
        <v>213</v>
      </c>
      <c r="S279" s="196" t="s">
        <v>213</v>
      </c>
      <c r="T279" s="196">
        <v>9.2119999999999997</v>
      </c>
    </row>
    <row r="280" spans="1:20" x14ac:dyDescent="0.25">
      <c r="A280" s="30">
        <v>40710</v>
      </c>
      <c r="B280" s="5">
        <v>2</v>
      </c>
      <c r="C280" s="7" t="s">
        <v>75</v>
      </c>
      <c r="D280" s="149">
        <v>0.5083333333333333</v>
      </c>
      <c r="E280" s="150">
        <v>410</v>
      </c>
      <c r="F280" s="151">
        <v>8.19</v>
      </c>
      <c r="G280" s="151">
        <v>11.95</v>
      </c>
      <c r="H280" s="152"/>
      <c r="I280" s="151">
        <v>29.58</v>
      </c>
      <c r="J280" s="151">
        <v>8.1999999999999993</v>
      </c>
      <c r="K280" s="152"/>
      <c r="L280" s="7"/>
      <c r="M280" s="7"/>
      <c r="N280" s="203">
        <v>-7.24</v>
      </c>
      <c r="O280" s="7">
        <v>0.47599999999999998</v>
      </c>
      <c r="P280" s="203">
        <v>11.9</v>
      </c>
      <c r="Q280" s="7">
        <v>838</v>
      </c>
      <c r="R280" s="203">
        <v>25.3</v>
      </c>
      <c r="S280" s="203">
        <v>5.2290000000000001</v>
      </c>
      <c r="T280" s="190">
        <v>3.0590000000000002</v>
      </c>
    </row>
    <row r="281" spans="1:20" x14ac:dyDescent="0.25">
      <c r="A281" s="30">
        <v>40710</v>
      </c>
      <c r="B281" s="5"/>
      <c r="C281" s="7" t="s">
        <v>192</v>
      </c>
      <c r="D281" s="149">
        <v>0.51458333333333328</v>
      </c>
      <c r="E281" s="150">
        <v>407</v>
      </c>
      <c r="F281" s="151">
        <v>7.97</v>
      </c>
      <c r="G281" s="151">
        <v>10.37</v>
      </c>
      <c r="H281" s="152"/>
      <c r="I281" s="151">
        <v>29.08</v>
      </c>
      <c r="J281" s="151">
        <v>11.4</v>
      </c>
      <c r="K281" s="152"/>
      <c r="L281" s="7"/>
      <c r="M281" s="7"/>
      <c r="N281" s="203">
        <v>4.6500000000000004</v>
      </c>
      <c r="O281" s="7">
        <v>3.57</v>
      </c>
      <c r="P281" s="203">
        <v>13.6</v>
      </c>
      <c r="Q281" s="7">
        <v>453</v>
      </c>
      <c r="R281" s="203">
        <v>31.35</v>
      </c>
      <c r="S281" s="203">
        <v>5.7809999999999997</v>
      </c>
      <c r="T281" s="190">
        <v>4.8019999999999996</v>
      </c>
    </row>
    <row r="282" spans="1:20" x14ac:dyDescent="0.25">
      <c r="A282" s="30">
        <v>40710</v>
      </c>
      <c r="B282" s="5"/>
      <c r="C282" s="7" t="s">
        <v>198</v>
      </c>
      <c r="D282" s="149">
        <v>0.52083333333333337</v>
      </c>
      <c r="E282" s="150">
        <v>411</v>
      </c>
      <c r="F282" s="151">
        <v>7.85</v>
      </c>
      <c r="G282" s="151">
        <v>10.06</v>
      </c>
      <c r="H282" s="152"/>
      <c r="I282" s="151">
        <v>27.77</v>
      </c>
      <c r="J282" s="151">
        <v>43.3</v>
      </c>
      <c r="K282" s="152"/>
      <c r="L282" s="7"/>
      <c r="M282" s="7"/>
      <c r="N282" s="203" t="s">
        <v>213</v>
      </c>
      <c r="O282" s="7" t="s">
        <v>213</v>
      </c>
      <c r="P282" s="203" t="s">
        <v>213</v>
      </c>
      <c r="Q282" s="7">
        <v>632</v>
      </c>
      <c r="R282" s="203">
        <v>67.599999999999994</v>
      </c>
      <c r="S282" s="203"/>
      <c r="T282" s="190"/>
    </row>
    <row r="283" spans="1:20" x14ac:dyDescent="0.25">
      <c r="A283" s="30">
        <v>40710</v>
      </c>
      <c r="B283" s="5"/>
      <c r="C283" s="7" t="s">
        <v>194</v>
      </c>
      <c r="D283" s="149">
        <v>0.52708333333333335</v>
      </c>
      <c r="E283" s="150">
        <v>502</v>
      </c>
      <c r="F283" s="151">
        <v>7.67</v>
      </c>
      <c r="G283" s="151">
        <v>9.2899999999999991</v>
      </c>
      <c r="H283" s="152"/>
      <c r="I283" s="151">
        <v>27.28</v>
      </c>
      <c r="J283" s="151">
        <v>4.3899999999999997</v>
      </c>
      <c r="K283" s="152"/>
      <c r="L283" s="7"/>
      <c r="M283" s="7"/>
      <c r="N283" s="203">
        <v>-1.79</v>
      </c>
      <c r="O283" s="7">
        <v>1.68</v>
      </c>
      <c r="P283" s="203">
        <v>16</v>
      </c>
      <c r="Q283" s="7">
        <v>514</v>
      </c>
      <c r="R283" s="203">
        <v>28.3</v>
      </c>
      <c r="S283" s="203">
        <v>9.0280000000000005</v>
      </c>
      <c r="T283" s="190">
        <v>5.7670000000000003</v>
      </c>
    </row>
    <row r="284" spans="1:20" x14ac:dyDescent="0.25">
      <c r="A284" s="30">
        <v>40710</v>
      </c>
      <c r="B284" s="5"/>
      <c r="C284" s="7" t="s">
        <v>196</v>
      </c>
      <c r="D284" s="149">
        <v>0.53055555555555556</v>
      </c>
      <c r="E284" s="150">
        <v>577</v>
      </c>
      <c r="F284" s="151">
        <v>7.59</v>
      </c>
      <c r="G284" s="151">
        <v>12.05</v>
      </c>
      <c r="H284" s="152"/>
      <c r="I284" s="151">
        <v>21.51</v>
      </c>
      <c r="J284" s="151">
        <v>7.16</v>
      </c>
      <c r="K284" s="152"/>
      <c r="L284" s="7"/>
      <c r="M284" s="7"/>
      <c r="N284" s="203">
        <v>22.5</v>
      </c>
      <c r="O284" s="7">
        <v>9.15</v>
      </c>
      <c r="P284" s="203">
        <v>14.7</v>
      </c>
      <c r="Q284" s="7">
        <v>448</v>
      </c>
      <c r="R284" s="203">
        <v>51.5</v>
      </c>
      <c r="S284" s="203">
        <v>6.2549999999999999</v>
      </c>
      <c r="T284" s="190" t="s">
        <v>213</v>
      </c>
    </row>
    <row r="285" spans="1:20" x14ac:dyDescent="0.25">
      <c r="A285" s="157">
        <v>40689</v>
      </c>
      <c r="B285" s="22">
        <v>1</v>
      </c>
      <c r="C285" s="24" t="s">
        <v>75</v>
      </c>
      <c r="D285" s="158">
        <v>0.41666666666666669</v>
      </c>
      <c r="E285" s="159">
        <v>379</v>
      </c>
      <c r="F285" s="160">
        <v>8.5</v>
      </c>
      <c r="G285" s="160">
        <v>12.42</v>
      </c>
      <c r="H285" s="161"/>
      <c r="I285" s="160">
        <v>24.44</v>
      </c>
      <c r="J285" s="160">
        <v>11.9</v>
      </c>
      <c r="K285" s="161"/>
      <c r="L285" s="24"/>
      <c r="M285" s="24"/>
      <c r="N285" s="196">
        <v>5.83</v>
      </c>
      <c r="O285" s="24">
        <v>1.08</v>
      </c>
      <c r="P285" s="196">
        <v>12.7</v>
      </c>
      <c r="Q285" s="24">
        <v>383</v>
      </c>
      <c r="R285" s="196">
        <v>28.4</v>
      </c>
      <c r="S285" s="196">
        <v>3.1619999999999999</v>
      </c>
      <c r="T285" s="196">
        <v>3.3759999999999999</v>
      </c>
    </row>
    <row r="286" spans="1:20" x14ac:dyDescent="0.25">
      <c r="A286" s="157">
        <v>40689</v>
      </c>
      <c r="B286" s="22"/>
      <c r="C286" s="24" t="s">
        <v>192</v>
      </c>
      <c r="D286" s="158">
        <v>0.42569444444444443</v>
      </c>
      <c r="E286" s="159">
        <v>376</v>
      </c>
      <c r="F286" s="160">
        <v>7.84</v>
      </c>
      <c r="G286" s="160">
        <v>11.27</v>
      </c>
      <c r="H286" s="161"/>
      <c r="I286" s="160">
        <v>24.48</v>
      </c>
      <c r="J286" s="160">
        <v>15.1</v>
      </c>
      <c r="K286" s="161"/>
      <c r="L286" s="24"/>
      <c r="M286" s="24"/>
      <c r="N286" s="196">
        <v>0.46100000000000002</v>
      </c>
      <c r="O286" s="24">
        <v>5.7</v>
      </c>
      <c r="P286" s="196">
        <v>11.9</v>
      </c>
      <c r="Q286" s="24">
        <v>393</v>
      </c>
      <c r="R286" s="196">
        <v>30.45</v>
      </c>
      <c r="S286" s="196">
        <v>3.6440000000000001</v>
      </c>
      <c r="T286" s="196">
        <v>6.952</v>
      </c>
    </row>
    <row r="287" spans="1:20" x14ac:dyDescent="0.25">
      <c r="A287" s="157">
        <v>40689</v>
      </c>
      <c r="B287" s="22"/>
      <c r="C287" s="24" t="s">
        <v>198</v>
      </c>
      <c r="D287" s="158">
        <v>0.42986111111111108</v>
      </c>
      <c r="E287" s="159">
        <v>368</v>
      </c>
      <c r="F287" s="160">
        <v>7.6</v>
      </c>
      <c r="G287" s="160">
        <v>9.31</v>
      </c>
      <c r="H287" s="161"/>
      <c r="I287" s="160">
        <v>22.61</v>
      </c>
      <c r="J287" s="160">
        <v>29.6</v>
      </c>
      <c r="K287" s="161"/>
      <c r="L287" s="24"/>
      <c r="M287" s="24"/>
      <c r="N287" s="196">
        <v>4.3499999999999996</v>
      </c>
      <c r="O287" s="24">
        <v>2.2000000000000002</v>
      </c>
      <c r="P287" s="196">
        <v>8</v>
      </c>
      <c r="Q287" s="24">
        <v>510</v>
      </c>
      <c r="R287" s="196">
        <v>65</v>
      </c>
      <c r="S287" s="196"/>
      <c r="T287" s="196"/>
    </row>
    <row r="288" spans="1:20" x14ac:dyDescent="0.25">
      <c r="A288" s="157">
        <v>40689</v>
      </c>
      <c r="B288" s="22"/>
      <c r="C288" s="24" t="s">
        <v>194</v>
      </c>
      <c r="D288" s="158"/>
      <c r="E288" s="159"/>
      <c r="F288" s="160"/>
      <c r="G288" s="160"/>
      <c r="H288" s="161"/>
      <c r="I288" s="160"/>
      <c r="J288" s="160"/>
      <c r="K288" s="161"/>
      <c r="L288" s="24" t="s">
        <v>89</v>
      </c>
      <c r="M288" s="24"/>
      <c r="N288" s="196" t="s">
        <v>213</v>
      </c>
      <c r="O288" s="24" t="s">
        <v>213</v>
      </c>
      <c r="P288" s="196" t="s">
        <v>213</v>
      </c>
      <c r="Q288" s="24" t="s">
        <v>213</v>
      </c>
      <c r="R288" s="196" t="s">
        <v>213</v>
      </c>
      <c r="S288" s="196">
        <v>7.2549999999999999</v>
      </c>
      <c r="T288" s="196">
        <v>5.6849999999999996</v>
      </c>
    </row>
    <row r="289" spans="1:22" x14ac:dyDescent="0.25">
      <c r="A289" s="157">
        <v>40689</v>
      </c>
      <c r="B289" s="22"/>
      <c r="C289" s="24" t="s">
        <v>196</v>
      </c>
      <c r="D289" s="158"/>
      <c r="E289" s="159"/>
      <c r="F289" s="160"/>
      <c r="G289" s="160"/>
      <c r="H289" s="161"/>
      <c r="I289" s="160"/>
      <c r="J289" s="160"/>
      <c r="K289" s="161"/>
      <c r="L289" s="24" t="s">
        <v>89</v>
      </c>
      <c r="M289" s="24"/>
      <c r="N289" s="196" t="s">
        <v>213</v>
      </c>
      <c r="O289" s="24" t="s">
        <v>213</v>
      </c>
      <c r="P289" s="196" t="s">
        <v>213</v>
      </c>
      <c r="Q289" s="24" t="s">
        <v>213</v>
      </c>
      <c r="R289" s="196" t="s">
        <v>213</v>
      </c>
      <c r="S289" s="196" t="s">
        <v>213</v>
      </c>
      <c r="T289" s="196">
        <v>2.8969999999999998</v>
      </c>
    </row>
    <row r="290" spans="1:22" x14ac:dyDescent="0.25">
      <c r="A290" s="30">
        <v>40661</v>
      </c>
      <c r="B290" s="5">
        <v>1</v>
      </c>
      <c r="C290" s="7" t="s">
        <v>75</v>
      </c>
      <c r="D290" s="149">
        <v>8.2638888888888887E-2</v>
      </c>
      <c r="E290" s="150">
        <v>456</v>
      </c>
      <c r="F290" s="151">
        <v>8.1</v>
      </c>
      <c r="G290" s="151">
        <v>12.53</v>
      </c>
      <c r="H290" s="152"/>
      <c r="I290" s="151">
        <v>24.22</v>
      </c>
      <c r="J290" s="151">
        <v>12.5</v>
      </c>
      <c r="K290" s="152"/>
      <c r="L290" s="7"/>
      <c r="M290" s="7"/>
      <c r="N290" s="203">
        <v>42.75</v>
      </c>
      <c r="O290" s="7">
        <v>11.6</v>
      </c>
      <c r="P290" s="203">
        <v>13.64</v>
      </c>
      <c r="Q290" s="7">
        <v>398</v>
      </c>
      <c r="R290" s="203">
        <v>25.4</v>
      </c>
      <c r="S290" s="203">
        <v>5.0549999999999997</v>
      </c>
      <c r="T290" s="190">
        <v>3.2040000000000002</v>
      </c>
    </row>
    <row r="291" spans="1:22" x14ac:dyDescent="0.25">
      <c r="A291" s="30">
        <v>40661</v>
      </c>
      <c r="B291" s="5"/>
      <c r="C291" s="7" t="s">
        <v>192</v>
      </c>
      <c r="D291" s="149">
        <v>8.9583333333333334E-2</v>
      </c>
      <c r="E291" s="150">
        <v>453</v>
      </c>
      <c r="F291" s="151">
        <v>8.1199999999999992</v>
      </c>
      <c r="G291" s="151">
        <v>10.69</v>
      </c>
      <c r="H291" s="152"/>
      <c r="I291" s="151">
        <v>23.49</v>
      </c>
      <c r="J291" s="151">
        <v>12.5</v>
      </c>
      <c r="K291" s="152"/>
      <c r="L291" s="7"/>
      <c r="M291" s="239"/>
      <c r="N291" s="203">
        <v>67.900000000000006</v>
      </c>
      <c r="O291" s="7">
        <v>28.6</v>
      </c>
      <c r="P291" s="203">
        <v>14.6</v>
      </c>
      <c r="Q291" s="7">
        <v>454</v>
      </c>
      <c r="R291" s="203">
        <v>24.3</v>
      </c>
      <c r="S291" s="203">
        <v>5.9329999999999998</v>
      </c>
      <c r="T291" s="190">
        <v>2.9540000000000002</v>
      </c>
    </row>
    <row r="292" spans="1:22" x14ac:dyDescent="0.25">
      <c r="A292" s="30">
        <v>40661</v>
      </c>
      <c r="B292" s="5"/>
      <c r="C292" s="7" t="s">
        <v>198</v>
      </c>
      <c r="D292" s="149">
        <v>9.4444444444444442E-2</v>
      </c>
      <c r="E292" s="150">
        <v>393</v>
      </c>
      <c r="F292" s="151">
        <v>8.2200000000000006</v>
      </c>
      <c r="G292" s="151">
        <v>12.91</v>
      </c>
      <c r="H292" s="152"/>
      <c r="I292" s="151">
        <v>23.4</v>
      </c>
      <c r="J292" s="151">
        <v>4.9000000000000004</v>
      </c>
      <c r="K292" s="152"/>
      <c r="L292" s="7"/>
      <c r="M292" s="239"/>
      <c r="N292" s="203" t="s">
        <v>213</v>
      </c>
      <c r="O292" s="7" t="s">
        <v>213</v>
      </c>
      <c r="P292" s="203" t="s">
        <v>213</v>
      </c>
      <c r="Q292" s="7">
        <v>366</v>
      </c>
      <c r="R292" s="203">
        <v>23.6</v>
      </c>
      <c r="S292" s="203"/>
      <c r="T292" s="190"/>
    </row>
    <row r="293" spans="1:22" x14ac:dyDescent="0.25">
      <c r="A293" s="30">
        <v>40661</v>
      </c>
      <c r="B293" s="5"/>
      <c r="C293" s="7" t="s">
        <v>194</v>
      </c>
      <c r="D293" s="149">
        <v>9.7222222222222224E-2</v>
      </c>
      <c r="E293" s="150">
        <v>439</v>
      </c>
      <c r="F293" s="151">
        <v>8.14</v>
      </c>
      <c r="G293" s="151">
        <v>10.029999999999999</v>
      </c>
      <c r="H293" s="152"/>
      <c r="I293" s="151">
        <v>23.92</v>
      </c>
      <c r="J293" s="151">
        <v>3.67</v>
      </c>
      <c r="K293" s="152"/>
      <c r="L293" s="7"/>
      <c r="M293" s="239"/>
      <c r="N293" s="203">
        <v>12.1</v>
      </c>
      <c r="O293" s="7">
        <v>3.87</v>
      </c>
      <c r="P293" s="203">
        <v>13.7</v>
      </c>
      <c r="Q293" s="7">
        <v>265</v>
      </c>
      <c r="R293" s="203">
        <v>14.2</v>
      </c>
      <c r="S293" s="203">
        <v>6.0960000000000001</v>
      </c>
      <c r="T293" s="190">
        <v>4.21</v>
      </c>
      <c r="V293" s="229"/>
    </row>
    <row r="294" spans="1:22" x14ac:dyDescent="0.25">
      <c r="A294" s="30">
        <v>40661</v>
      </c>
      <c r="B294" s="5"/>
      <c r="C294" s="7" t="s">
        <v>196</v>
      </c>
      <c r="D294" s="149">
        <v>9.9999999999999992E-2</v>
      </c>
      <c r="E294" s="150">
        <v>413</v>
      </c>
      <c r="F294" s="151">
        <v>8.16</v>
      </c>
      <c r="G294" s="151">
        <v>8.7200000000000006</v>
      </c>
      <c r="H294" s="152"/>
      <c r="I294" s="151">
        <v>20.94</v>
      </c>
      <c r="J294" s="151">
        <v>9.6300000000000008</v>
      </c>
      <c r="K294" s="152"/>
      <c r="L294" s="7"/>
      <c r="M294" s="239"/>
      <c r="N294" s="203">
        <v>10.7</v>
      </c>
      <c r="O294" s="7">
        <v>3.26</v>
      </c>
      <c r="P294" s="203">
        <v>13.9</v>
      </c>
      <c r="Q294" s="7">
        <v>402</v>
      </c>
      <c r="R294" s="203">
        <v>36.14</v>
      </c>
      <c r="S294" s="203">
        <v>6.335</v>
      </c>
      <c r="T294" s="190">
        <v>4.2779999999999996</v>
      </c>
    </row>
    <row r="295" spans="1:22" x14ac:dyDescent="0.25">
      <c r="A295" s="157">
        <v>40645</v>
      </c>
      <c r="B295" s="22">
        <v>1</v>
      </c>
      <c r="C295" s="24" t="s">
        <v>75</v>
      </c>
      <c r="D295" s="158">
        <v>0.42708333333333331</v>
      </c>
      <c r="E295" s="159">
        <v>470</v>
      </c>
      <c r="F295" s="160">
        <v>8.27</v>
      </c>
      <c r="G295" s="160">
        <v>14.17</v>
      </c>
      <c r="H295" s="161"/>
      <c r="I295" s="160">
        <v>21.3</v>
      </c>
      <c r="J295" s="160">
        <v>11.9</v>
      </c>
      <c r="K295" s="161"/>
      <c r="L295" s="24"/>
      <c r="M295" s="24"/>
      <c r="N295" s="196">
        <v>32.299999999999997</v>
      </c>
      <c r="O295" s="24">
        <v>9.86</v>
      </c>
      <c r="P295" s="196">
        <v>11.4</v>
      </c>
      <c r="Q295" s="24">
        <v>359</v>
      </c>
      <c r="R295" s="196">
        <v>23.4</v>
      </c>
      <c r="S295" s="196">
        <v>3.1059999999999999</v>
      </c>
      <c r="T295" s="196">
        <v>12.88</v>
      </c>
      <c r="V295" s="229"/>
    </row>
    <row r="296" spans="1:22" x14ac:dyDescent="0.25">
      <c r="A296" s="157">
        <v>40645</v>
      </c>
      <c r="B296" s="22"/>
      <c r="C296" s="24" t="s">
        <v>192</v>
      </c>
      <c r="D296" s="158">
        <v>0.44166666666666665</v>
      </c>
      <c r="E296" s="159">
        <v>465</v>
      </c>
      <c r="F296" s="160">
        <v>7.96</v>
      </c>
      <c r="G296" s="160">
        <v>12.45</v>
      </c>
      <c r="H296" s="161"/>
      <c r="I296" s="160">
        <v>21.36</v>
      </c>
      <c r="J296" s="160">
        <v>8.56</v>
      </c>
      <c r="K296" s="161"/>
      <c r="L296" s="24"/>
      <c r="M296" s="197"/>
      <c r="N296" s="196">
        <v>36.200000000000003</v>
      </c>
      <c r="O296" s="24">
        <v>19.3</v>
      </c>
      <c r="P296" s="196">
        <v>13.4</v>
      </c>
      <c r="Q296" s="24">
        <v>386</v>
      </c>
      <c r="R296" s="196">
        <v>23.4</v>
      </c>
      <c r="S296" s="196">
        <v>3.28</v>
      </c>
      <c r="T296" s="196">
        <v>12.93</v>
      </c>
      <c r="V296" s="229"/>
    </row>
    <row r="297" spans="1:22" x14ac:dyDescent="0.25">
      <c r="A297" s="157">
        <v>40645</v>
      </c>
      <c r="B297" s="22"/>
      <c r="C297" s="24" t="s">
        <v>198</v>
      </c>
      <c r="D297" s="158">
        <v>0.44513888888888892</v>
      </c>
      <c r="E297" s="159">
        <v>434</v>
      </c>
      <c r="F297" s="160">
        <v>7.88</v>
      </c>
      <c r="G297" s="160">
        <v>12.48</v>
      </c>
      <c r="H297" s="161"/>
      <c r="I297" s="160">
        <v>20.18</v>
      </c>
      <c r="J297" s="160">
        <v>4.3</v>
      </c>
      <c r="K297" s="161"/>
      <c r="L297" s="24"/>
      <c r="M297" s="197"/>
      <c r="N297" s="196" t="s">
        <v>213</v>
      </c>
      <c r="O297" s="24" t="s">
        <v>213</v>
      </c>
      <c r="P297" s="196" t="s">
        <v>213</v>
      </c>
      <c r="Q297" s="24">
        <v>316</v>
      </c>
      <c r="R297" s="196">
        <v>17.100000000000001</v>
      </c>
      <c r="S297" s="196"/>
      <c r="T297" s="196" t="s">
        <v>213</v>
      </c>
      <c r="V297" s="229"/>
    </row>
    <row r="298" spans="1:22" x14ac:dyDescent="0.25">
      <c r="A298" s="157">
        <v>40645</v>
      </c>
      <c r="B298" s="22"/>
      <c r="C298" s="24" t="s">
        <v>194</v>
      </c>
      <c r="D298" s="158">
        <v>0.45069444444444445</v>
      </c>
      <c r="E298" s="159">
        <v>390</v>
      </c>
      <c r="F298" s="160">
        <v>7.83</v>
      </c>
      <c r="G298" s="160">
        <v>11.7</v>
      </c>
      <c r="H298" s="161"/>
      <c r="I298" s="160">
        <v>18.329999999999998</v>
      </c>
      <c r="J298" s="160">
        <v>3.36</v>
      </c>
      <c r="K298" s="161"/>
      <c r="L298" s="24"/>
      <c r="M298" s="197"/>
      <c r="N298" s="196">
        <v>1.65</v>
      </c>
      <c r="O298" s="24">
        <v>2.5499999999999998</v>
      </c>
      <c r="P298" s="196">
        <v>14</v>
      </c>
      <c r="Q298" s="24">
        <v>406</v>
      </c>
      <c r="R298" s="196">
        <v>15.7</v>
      </c>
      <c r="S298" s="196">
        <v>4.5970000000000004</v>
      </c>
      <c r="T298" s="196">
        <v>12.42</v>
      </c>
      <c r="V298" s="229"/>
    </row>
    <row r="299" spans="1:22" x14ac:dyDescent="0.25">
      <c r="A299" s="157">
        <v>40645</v>
      </c>
      <c r="B299" s="22"/>
      <c r="C299" s="24" t="s">
        <v>196</v>
      </c>
      <c r="D299" s="158">
        <v>0.4548611111111111</v>
      </c>
      <c r="E299" s="159">
        <v>403</v>
      </c>
      <c r="F299" s="160">
        <v>7.7</v>
      </c>
      <c r="G299" s="160">
        <v>10.02</v>
      </c>
      <c r="H299" s="161"/>
      <c r="I299" s="160">
        <v>18.64</v>
      </c>
      <c r="J299" s="160">
        <v>3.72</v>
      </c>
      <c r="K299" s="161"/>
      <c r="L299" s="24"/>
      <c r="M299" s="197"/>
      <c r="N299" s="198">
        <v>-0.32100000000000001</v>
      </c>
      <c r="O299" s="24">
        <v>1.56</v>
      </c>
      <c r="P299" s="196">
        <v>14.1</v>
      </c>
      <c r="Q299" s="24">
        <v>443</v>
      </c>
      <c r="R299" s="196">
        <v>29.6</v>
      </c>
      <c r="S299" s="196">
        <v>4.9610000000000003</v>
      </c>
      <c r="T299" s="196">
        <v>13.44</v>
      </c>
    </row>
    <row r="300" spans="1:22" x14ac:dyDescent="0.25">
      <c r="A300" s="30">
        <v>40631</v>
      </c>
      <c r="B300" s="5">
        <v>0</v>
      </c>
      <c r="C300" s="7" t="s">
        <v>75</v>
      </c>
      <c r="D300" s="149">
        <v>0.38125000000000003</v>
      </c>
      <c r="E300" s="150">
        <v>472</v>
      </c>
      <c r="F300" s="151">
        <v>8.59</v>
      </c>
      <c r="G300" s="151">
        <v>16.940000000000001</v>
      </c>
      <c r="H300" s="152"/>
      <c r="I300" s="151">
        <v>18.5</v>
      </c>
      <c r="J300" s="151">
        <v>6.3</v>
      </c>
      <c r="K300" s="152"/>
      <c r="L300" s="7"/>
      <c r="M300" s="239"/>
      <c r="N300" s="203">
        <v>1.1599999999999999</v>
      </c>
      <c r="O300" s="7">
        <v>44.2</v>
      </c>
      <c r="P300" s="203">
        <v>9.85</v>
      </c>
      <c r="Q300" s="7">
        <v>381</v>
      </c>
      <c r="R300" s="203">
        <v>22.8</v>
      </c>
      <c r="S300" s="203">
        <v>7.8710000000000004</v>
      </c>
      <c r="T300" s="190">
        <v>13.47</v>
      </c>
    </row>
    <row r="301" spans="1:22" x14ac:dyDescent="0.25">
      <c r="A301" s="30">
        <v>40631</v>
      </c>
      <c r="B301" s="5"/>
      <c r="C301" s="7" t="s">
        <v>192</v>
      </c>
      <c r="D301" s="149">
        <v>0.3888888888888889</v>
      </c>
      <c r="E301" s="150">
        <v>478</v>
      </c>
      <c r="F301" s="151">
        <v>8.19</v>
      </c>
      <c r="G301" s="151">
        <v>15.25</v>
      </c>
      <c r="H301" s="152"/>
      <c r="I301" s="151">
        <v>17.93</v>
      </c>
      <c r="J301" s="151">
        <v>9.0500000000000007</v>
      </c>
      <c r="K301" s="152"/>
      <c r="L301" s="7"/>
      <c r="M301" s="239"/>
      <c r="N301" s="203">
        <v>44.9</v>
      </c>
      <c r="O301" s="7">
        <v>45</v>
      </c>
      <c r="P301" s="203">
        <v>9.5299999999999994</v>
      </c>
      <c r="Q301" s="7">
        <v>509</v>
      </c>
      <c r="R301" s="203">
        <v>25</v>
      </c>
      <c r="S301" s="203">
        <v>8.8249999999999993</v>
      </c>
      <c r="T301" s="190">
        <v>15.06</v>
      </c>
    </row>
    <row r="302" spans="1:22" x14ac:dyDescent="0.25">
      <c r="A302" s="30">
        <v>40631</v>
      </c>
      <c r="B302" s="5"/>
      <c r="C302" s="7" t="s">
        <v>198</v>
      </c>
      <c r="D302" s="149">
        <v>0.39166666666666666</v>
      </c>
      <c r="E302" s="150">
        <v>455</v>
      </c>
      <c r="F302" s="151">
        <v>8.06</v>
      </c>
      <c r="G302" s="151">
        <v>16.350000000000001</v>
      </c>
      <c r="H302" s="152"/>
      <c r="I302" s="151">
        <v>16.09</v>
      </c>
      <c r="J302" s="151">
        <v>4.92</v>
      </c>
      <c r="K302" s="152"/>
      <c r="L302" s="7"/>
      <c r="M302" s="239"/>
      <c r="N302" s="203" t="s">
        <v>213</v>
      </c>
      <c r="O302" s="7" t="s">
        <v>213</v>
      </c>
      <c r="P302" s="203">
        <v>11</v>
      </c>
      <c r="Q302" s="7">
        <v>305</v>
      </c>
      <c r="R302" s="203">
        <v>22.9</v>
      </c>
      <c r="S302" s="203" t="s">
        <v>213</v>
      </c>
      <c r="T302" s="190" t="s">
        <v>213</v>
      </c>
    </row>
    <row r="303" spans="1:22" x14ac:dyDescent="0.25">
      <c r="A303" s="30">
        <v>40631</v>
      </c>
      <c r="B303" s="5"/>
      <c r="C303" s="7" t="s">
        <v>194</v>
      </c>
      <c r="D303" s="149">
        <v>0.39861111111111108</v>
      </c>
      <c r="E303" s="150">
        <v>453</v>
      </c>
      <c r="F303" s="151">
        <v>7.9</v>
      </c>
      <c r="G303" s="151">
        <v>13.72</v>
      </c>
      <c r="H303" s="152"/>
      <c r="I303" s="151">
        <v>15.77</v>
      </c>
      <c r="J303" s="151">
        <v>0.73</v>
      </c>
      <c r="K303" s="152"/>
      <c r="L303" s="7"/>
      <c r="M303" s="239"/>
      <c r="N303" s="215">
        <v>-2.93</v>
      </c>
      <c r="O303" s="7">
        <v>1.82</v>
      </c>
      <c r="P303" s="203">
        <v>11.5</v>
      </c>
      <c r="Q303" s="7">
        <v>577</v>
      </c>
      <c r="R303" s="203">
        <v>26</v>
      </c>
      <c r="S303" s="203">
        <v>5.8410000000000002</v>
      </c>
      <c r="T303" s="190">
        <v>12.49</v>
      </c>
    </row>
    <row r="304" spans="1:22" x14ac:dyDescent="0.25">
      <c r="A304" s="30">
        <v>40631</v>
      </c>
      <c r="B304" s="5"/>
      <c r="C304" s="7" t="s">
        <v>196</v>
      </c>
      <c r="D304" s="149">
        <v>0.40069444444444446</v>
      </c>
      <c r="E304" s="150">
        <v>446</v>
      </c>
      <c r="F304" s="151">
        <v>7.8</v>
      </c>
      <c r="G304" s="151">
        <v>13.7</v>
      </c>
      <c r="H304" s="152"/>
      <c r="I304" s="151">
        <v>15.81</v>
      </c>
      <c r="J304" s="151">
        <v>2.87</v>
      </c>
      <c r="K304" s="152"/>
      <c r="L304" s="7"/>
      <c r="M304" s="239"/>
      <c r="N304" s="215">
        <v>-5.2750000000000004</v>
      </c>
      <c r="O304" s="7">
        <v>1.68</v>
      </c>
      <c r="P304" s="203">
        <v>14.4</v>
      </c>
      <c r="Q304" s="7">
        <v>325</v>
      </c>
      <c r="R304" s="203">
        <v>26.3</v>
      </c>
      <c r="S304" s="203">
        <v>9.6479999999999997</v>
      </c>
      <c r="T304" s="190">
        <v>12.14</v>
      </c>
    </row>
    <row r="305" spans="1:22" x14ac:dyDescent="0.25">
      <c r="A305" s="157">
        <v>40610</v>
      </c>
      <c r="B305" s="22">
        <v>0</v>
      </c>
      <c r="C305" s="24" t="s">
        <v>75</v>
      </c>
      <c r="D305" s="158">
        <v>0.45902777777777781</v>
      </c>
      <c r="E305" s="159">
        <v>502</v>
      </c>
      <c r="F305" s="160">
        <v>8.6</v>
      </c>
      <c r="G305" s="160">
        <v>15.45</v>
      </c>
      <c r="H305" s="161"/>
      <c r="I305" s="160">
        <v>16.02</v>
      </c>
      <c r="J305" s="160">
        <v>23.1</v>
      </c>
      <c r="K305" s="161"/>
      <c r="L305" s="24"/>
      <c r="M305" s="197"/>
      <c r="N305" s="196">
        <v>8.5</v>
      </c>
      <c r="O305" s="24">
        <v>207.5</v>
      </c>
      <c r="P305" s="196">
        <v>9.0749999999999993</v>
      </c>
      <c r="Q305" s="24">
        <v>599</v>
      </c>
      <c r="R305" s="196">
        <v>39.950000000000003</v>
      </c>
      <c r="S305" s="196">
        <v>13.68</v>
      </c>
      <c r="T305" s="196">
        <v>9.8339999999999996</v>
      </c>
    </row>
    <row r="306" spans="1:22" x14ac:dyDescent="0.25">
      <c r="A306" s="157">
        <v>40610</v>
      </c>
      <c r="B306" s="22"/>
      <c r="C306" s="24" t="s">
        <v>192</v>
      </c>
      <c r="D306" s="158">
        <v>0.47222222222222227</v>
      </c>
      <c r="E306" s="159">
        <v>503</v>
      </c>
      <c r="F306" s="160">
        <v>8.19</v>
      </c>
      <c r="G306" s="160">
        <v>14.04</v>
      </c>
      <c r="H306" s="161"/>
      <c r="I306" s="160">
        <v>16.809999999999999</v>
      </c>
      <c r="J306" s="160">
        <v>7.63</v>
      </c>
      <c r="K306" s="161"/>
      <c r="L306" s="24"/>
      <c r="M306" s="197"/>
      <c r="N306" s="196">
        <v>96.8</v>
      </c>
      <c r="O306" s="24">
        <v>152</v>
      </c>
      <c r="P306" s="196">
        <v>7.7</v>
      </c>
      <c r="Q306" s="24">
        <v>573</v>
      </c>
      <c r="R306" s="196">
        <v>25.9</v>
      </c>
      <c r="S306" s="196">
        <v>20.88</v>
      </c>
      <c r="T306" s="196">
        <v>9.0050000000000008</v>
      </c>
    </row>
    <row r="307" spans="1:22" x14ac:dyDescent="0.25">
      <c r="A307" s="157">
        <v>40610</v>
      </c>
      <c r="B307" s="22"/>
      <c r="C307" s="24" t="s">
        <v>198</v>
      </c>
      <c r="D307" s="158">
        <v>0.47500000000000003</v>
      </c>
      <c r="E307" s="159">
        <v>444</v>
      </c>
      <c r="F307" s="160">
        <v>8.15</v>
      </c>
      <c r="G307" s="160">
        <v>15.66</v>
      </c>
      <c r="H307" s="161"/>
      <c r="I307" s="160">
        <v>15.14</v>
      </c>
      <c r="J307" s="160">
        <v>10.029999999999999</v>
      </c>
      <c r="K307" s="161"/>
      <c r="L307" s="24"/>
      <c r="M307" s="24"/>
      <c r="N307" s="196" t="s">
        <v>213</v>
      </c>
      <c r="O307" s="24" t="s">
        <v>213</v>
      </c>
      <c r="P307" s="196" t="s">
        <v>213</v>
      </c>
      <c r="Q307" s="24">
        <v>413</v>
      </c>
      <c r="R307" s="196">
        <v>25.3</v>
      </c>
      <c r="S307" s="196" t="s">
        <v>213</v>
      </c>
      <c r="T307" s="196" t="s">
        <v>213</v>
      </c>
    </row>
    <row r="308" spans="1:22" x14ac:dyDescent="0.25">
      <c r="A308" s="157">
        <v>40610</v>
      </c>
      <c r="B308" s="22"/>
      <c r="C308" s="24" t="s">
        <v>194</v>
      </c>
      <c r="D308" s="158">
        <v>0.48194444444444445</v>
      </c>
      <c r="E308" s="159">
        <v>429</v>
      </c>
      <c r="F308" s="160">
        <v>8.0500000000000007</v>
      </c>
      <c r="G308" s="160">
        <v>12.36</v>
      </c>
      <c r="H308" s="161"/>
      <c r="I308" s="160">
        <v>16.52</v>
      </c>
      <c r="J308" s="160">
        <v>1.75</v>
      </c>
      <c r="K308" s="161"/>
      <c r="L308" s="24"/>
      <c r="M308" s="24"/>
      <c r="N308" s="196">
        <v>23</v>
      </c>
      <c r="O308" s="24">
        <v>6.06</v>
      </c>
      <c r="P308" s="196">
        <v>7.69</v>
      </c>
      <c r="Q308" s="24">
        <v>251</v>
      </c>
      <c r="R308" s="196">
        <v>16.399999999999999</v>
      </c>
      <c r="S308" s="196">
        <v>13.13</v>
      </c>
      <c r="T308" s="196">
        <v>15.49</v>
      </c>
    </row>
    <row r="309" spans="1:22" x14ac:dyDescent="0.25">
      <c r="A309" s="157">
        <v>40610</v>
      </c>
      <c r="B309" s="22"/>
      <c r="C309" s="24" t="s">
        <v>196</v>
      </c>
      <c r="D309" s="158">
        <v>0.48472222222222222</v>
      </c>
      <c r="E309" s="159">
        <v>439</v>
      </c>
      <c r="F309" s="160">
        <v>7.94</v>
      </c>
      <c r="G309" s="160">
        <v>11.47</v>
      </c>
      <c r="H309" s="161"/>
      <c r="I309" s="160">
        <v>14.2</v>
      </c>
      <c r="J309" s="160">
        <v>2.29</v>
      </c>
      <c r="K309" s="161"/>
      <c r="L309" s="24"/>
      <c r="M309" s="24"/>
      <c r="N309" s="198">
        <v>-2.37</v>
      </c>
      <c r="O309" s="24">
        <v>7.01</v>
      </c>
      <c r="P309" s="196">
        <v>6.57</v>
      </c>
      <c r="Q309" s="24">
        <v>317</v>
      </c>
      <c r="R309" s="196">
        <v>20.100000000000001</v>
      </c>
      <c r="S309" s="196">
        <v>8.3089999999999993</v>
      </c>
      <c r="T309" s="196">
        <v>9.0220000000000002</v>
      </c>
    </row>
    <row r="310" spans="1:22" x14ac:dyDescent="0.25">
      <c r="A310" s="30">
        <v>40598</v>
      </c>
      <c r="B310" s="5">
        <v>1</v>
      </c>
      <c r="C310" s="7" t="s">
        <v>75</v>
      </c>
      <c r="D310" s="149">
        <v>0.38541666666666669</v>
      </c>
      <c r="E310" s="150">
        <v>502</v>
      </c>
      <c r="F310" s="151">
        <v>9.09</v>
      </c>
      <c r="G310" s="151">
        <v>11.43</v>
      </c>
      <c r="H310" s="152"/>
      <c r="I310" s="151">
        <v>16.190000000000001</v>
      </c>
      <c r="J310" s="151">
        <v>10.1</v>
      </c>
      <c r="K310" s="152"/>
      <c r="L310" s="7"/>
      <c r="M310" s="239"/>
      <c r="N310" s="203">
        <v>38</v>
      </c>
      <c r="O310" s="7">
        <v>221</v>
      </c>
      <c r="P310" s="203">
        <v>8.01</v>
      </c>
      <c r="Q310" s="7">
        <v>703</v>
      </c>
      <c r="R310" s="203">
        <v>36.5</v>
      </c>
      <c r="S310" s="190">
        <v>13.4</v>
      </c>
      <c r="T310" s="190">
        <v>14.08</v>
      </c>
    </row>
    <row r="311" spans="1:22" x14ac:dyDescent="0.25">
      <c r="A311" s="30">
        <v>40598</v>
      </c>
      <c r="B311" s="5"/>
      <c r="C311" s="7" t="s">
        <v>192</v>
      </c>
      <c r="D311" s="149">
        <v>0.39097222222222222</v>
      </c>
      <c r="E311" s="150">
        <v>501</v>
      </c>
      <c r="F311" s="151">
        <v>8.64</v>
      </c>
      <c r="G311" s="151">
        <v>10.58</v>
      </c>
      <c r="H311" s="152"/>
      <c r="I311" s="151">
        <v>16.12</v>
      </c>
      <c r="J311" s="151">
        <v>8.17</v>
      </c>
      <c r="K311" s="152"/>
      <c r="L311" s="7"/>
      <c r="M311" s="239"/>
      <c r="N311" s="203">
        <v>31.7</v>
      </c>
      <c r="O311" s="7">
        <v>214</v>
      </c>
      <c r="P311" s="203">
        <v>8.06</v>
      </c>
      <c r="Q311" s="7">
        <v>706</v>
      </c>
      <c r="R311" s="203">
        <v>28.6</v>
      </c>
      <c r="S311" s="190">
        <v>11.02</v>
      </c>
      <c r="T311" s="190">
        <v>14.81</v>
      </c>
    </row>
    <row r="312" spans="1:22" x14ac:dyDescent="0.25">
      <c r="A312" s="30">
        <v>40598</v>
      </c>
      <c r="B312" s="5"/>
      <c r="C312" s="7" t="s">
        <v>198</v>
      </c>
      <c r="D312" s="149">
        <v>0.39444444444444443</v>
      </c>
      <c r="E312" s="150">
        <v>487</v>
      </c>
      <c r="F312" s="151">
        <v>8.4</v>
      </c>
      <c r="G312" s="151">
        <v>9.34</v>
      </c>
      <c r="H312" s="152"/>
      <c r="I312" s="151">
        <v>16.21</v>
      </c>
      <c r="J312" s="151">
        <v>7.52</v>
      </c>
      <c r="K312" s="152"/>
      <c r="L312" s="7"/>
      <c r="M312" s="239"/>
      <c r="N312" s="203" t="s">
        <v>213</v>
      </c>
      <c r="O312" s="7" t="s">
        <v>213</v>
      </c>
      <c r="P312" s="203" t="s">
        <v>213</v>
      </c>
      <c r="Q312" s="7">
        <v>465</v>
      </c>
      <c r="R312" s="203">
        <v>24.8</v>
      </c>
      <c r="S312" s="203" t="s">
        <v>213</v>
      </c>
      <c r="T312" s="190" t="s">
        <v>213</v>
      </c>
    </row>
    <row r="313" spans="1:22" x14ac:dyDescent="0.25">
      <c r="A313" s="30">
        <v>40598</v>
      </c>
      <c r="B313" s="5"/>
      <c r="C313" s="7" t="s">
        <v>194</v>
      </c>
      <c r="D313" s="149">
        <v>0.39861111111111108</v>
      </c>
      <c r="E313" s="150">
        <v>445</v>
      </c>
      <c r="F313" s="151">
        <v>8.34</v>
      </c>
      <c r="G313" s="151">
        <v>8.48</v>
      </c>
      <c r="H313" s="152"/>
      <c r="I313" s="151">
        <v>14.91</v>
      </c>
      <c r="J313" s="151">
        <v>2.77</v>
      </c>
      <c r="K313" s="152"/>
      <c r="L313" s="7"/>
      <c r="M313" s="239"/>
      <c r="N313" s="203">
        <v>3.6</v>
      </c>
      <c r="O313" s="7">
        <v>51.65</v>
      </c>
      <c r="P313" s="203">
        <v>6.92</v>
      </c>
      <c r="Q313" s="7">
        <v>417</v>
      </c>
      <c r="R313" s="203">
        <v>14.4</v>
      </c>
      <c r="S313" s="190">
        <v>15.29</v>
      </c>
      <c r="T313" s="190">
        <v>16.149999999999999</v>
      </c>
    </row>
    <row r="314" spans="1:22" x14ac:dyDescent="0.25">
      <c r="A314" s="30">
        <v>40598</v>
      </c>
      <c r="B314" s="5"/>
      <c r="C314" s="7" t="s">
        <v>196</v>
      </c>
      <c r="D314" s="149">
        <v>0.40138888888888885</v>
      </c>
      <c r="E314" s="150">
        <v>441</v>
      </c>
      <c r="F314" s="151">
        <v>8.1999999999999993</v>
      </c>
      <c r="G314" s="151">
        <v>7.34</v>
      </c>
      <c r="H314" s="152"/>
      <c r="I314" s="151">
        <v>15.7</v>
      </c>
      <c r="J314" s="151">
        <v>2.2799999999999998</v>
      </c>
      <c r="K314" s="152"/>
      <c r="L314" s="7"/>
      <c r="M314" s="239"/>
      <c r="N314" s="203">
        <v>-2.2999999999999998</v>
      </c>
      <c r="O314" s="7">
        <v>6.02</v>
      </c>
      <c r="P314" s="203">
        <v>5.95</v>
      </c>
      <c r="Q314" s="7">
        <v>408</v>
      </c>
      <c r="R314" s="203">
        <v>16.899999999999999</v>
      </c>
      <c r="S314" s="190">
        <v>10.5</v>
      </c>
      <c r="T314" s="190">
        <v>9.9499999999999993</v>
      </c>
    </row>
    <row r="315" spans="1:22" x14ac:dyDescent="0.25">
      <c r="A315" s="157">
        <v>40584</v>
      </c>
      <c r="B315" s="22">
        <v>2</v>
      </c>
      <c r="C315" s="24" t="s">
        <v>75</v>
      </c>
      <c r="D315" s="158">
        <v>0.50972222222222219</v>
      </c>
      <c r="E315" s="159">
        <v>485</v>
      </c>
      <c r="F315" s="160">
        <v>8.2200000000000006</v>
      </c>
      <c r="G315" s="160">
        <v>20.04</v>
      </c>
      <c r="H315" s="161"/>
      <c r="I315" s="160">
        <v>5.35</v>
      </c>
      <c r="J315" s="160">
        <v>4.74</v>
      </c>
      <c r="K315" s="161"/>
      <c r="L315" s="24"/>
      <c r="M315" s="197"/>
      <c r="N315" s="198">
        <v>-0.60199999999999998</v>
      </c>
      <c r="O315" s="24">
        <v>716</v>
      </c>
      <c r="P315" s="196">
        <v>4.55</v>
      </c>
      <c r="Q315" s="24">
        <v>715.5</v>
      </c>
      <c r="R315" s="196">
        <v>15.1</v>
      </c>
      <c r="S315" s="196">
        <v>13.69</v>
      </c>
      <c r="T315" s="196">
        <v>3.5350000000000001</v>
      </c>
    </row>
    <row r="316" spans="1:22" x14ac:dyDescent="0.25">
      <c r="A316" s="157">
        <v>40584</v>
      </c>
      <c r="B316" s="22"/>
      <c r="C316" s="24" t="s">
        <v>192</v>
      </c>
      <c r="D316" s="158">
        <v>0.4909722222222222</v>
      </c>
      <c r="E316" s="159">
        <v>509</v>
      </c>
      <c r="F316" s="160">
        <v>8.99</v>
      </c>
      <c r="G316" s="160">
        <v>14.35</v>
      </c>
      <c r="H316" s="161"/>
      <c r="I316" s="160">
        <v>5.54</v>
      </c>
      <c r="J316" s="160">
        <v>5.51</v>
      </c>
      <c r="K316" s="161"/>
      <c r="L316" s="24"/>
      <c r="M316" s="197"/>
      <c r="N316" s="196">
        <v>1.54</v>
      </c>
      <c r="O316" s="24">
        <v>706</v>
      </c>
      <c r="P316" s="196" t="s">
        <v>213</v>
      </c>
      <c r="Q316" s="24">
        <v>706</v>
      </c>
      <c r="R316" s="196">
        <v>18.399999999999999</v>
      </c>
      <c r="S316" s="196">
        <v>2.5640000000000001</v>
      </c>
      <c r="T316" s="196">
        <v>9.0670000000000002</v>
      </c>
    </row>
    <row r="317" spans="1:22" x14ac:dyDescent="0.25">
      <c r="A317" s="157">
        <v>40584</v>
      </c>
      <c r="B317" s="22"/>
      <c r="C317" s="24" t="s">
        <v>198</v>
      </c>
      <c r="D317" s="158">
        <v>0.4916666666666667</v>
      </c>
      <c r="E317" s="159">
        <v>464</v>
      </c>
      <c r="F317" s="160">
        <v>8.64</v>
      </c>
      <c r="G317" s="160">
        <v>16</v>
      </c>
      <c r="H317" s="161"/>
      <c r="I317" s="160">
        <v>1.1200000000000001</v>
      </c>
      <c r="J317" s="160">
        <v>5.71</v>
      </c>
      <c r="K317" s="161"/>
      <c r="L317" s="24"/>
      <c r="M317" s="197"/>
      <c r="N317" s="196" t="s">
        <v>213</v>
      </c>
      <c r="O317" s="24">
        <v>340</v>
      </c>
      <c r="P317" s="196">
        <v>5.95</v>
      </c>
      <c r="Q317" s="24" t="s">
        <v>213</v>
      </c>
      <c r="R317" s="196">
        <v>27.45</v>
      </c>
      <c r="S317" s="196" t="s">
        <v>213</v>
      </c>
      <c r="T317" s="196"/>
    </row>
    <row r="318" spans="1:22" x14ac:dyDescent="0.25">
      <c r="A318" s="157">
        <v>40584</v>
      </c>
      <c r="B318" s="22"/>
      <c r="C318" s="24" t="s">
        <v>194</v>
      </c>
      <c r="D318" s="158">
        <v>0.49861111111111112</v>
      </c>
      <c r="E318" s="159">
        <v>440</v>
      </c>
      <c r="F318" s="160">
        <v>8.43</v>
      </c>
      <c r="G318" s="160">
        <v>13.64</v>
      </c>
      <c r="H318" s="161"/>
      <c r="I318" s="160">
        <v>4.78</v>
      </c>
      <c r="J318" s="160">
        <v>1.1200000000000001</v>
      </c>
      <c r="K318" s="161"/>
      <c r="L318" s="24"/>
      <c r="M318" s="197"/>
      <c r="N318" s="196">
        <v>12</v>
      </c>
      <c r="O318" s="24">
        <v>45.2</v>
      </c>
      <c r="P318" s="196">
        <v>4.21</v>
      </c>
      <c r="Q318" s="24">
        <v>340</v>
      </c>
      <c r="R318" s="196">
        <v>8.3800000000000008</v>
      </c>
      <c r="S318" s="196">
        <v>11.82</v>
      </c>
      <c r="T318" s="196">
        <v>4.673</v>
      </c>
    </row>
    <row r="319" spans="1:22" x14ac:dyDescent="0.25">
      <c r="A319" s="157">
        <v>40584</v>
      </c>
      <c r="B319" s="22"/>
      <c r="C319" s="24" t="s">
        <v>196</v>
      </c>
      <c r="D319" s="158">
        <v>0.50208333333333333</v>
      </c>
      <c r="E319" s="159">
        <v>466</v>
      </c>
      <c r="F319" s="160">
        <v>8.19</v>
      </c>
      <c r="G319" s="160">
        <v>11.18</v>
      </c>
      <c r="H319" s="161"/>
      <c r="I319" s="160">
        <v>6.02</v>
      </c>
      <c r="J319" s="160">
        <v>2.31</v>
      </c>
      <c r="K319" s="161"/>
      <c r="L319" s="24"/>
      <c r="M319" s="197"/>
      <c r="N319" s="196">
        <v>6.99</v>
      </c>
      <c r="O319" s="24">
        <v>14.5</v>
      </c>
      <c r="P319" s="196">
        <v>4.42</v>
      </c>
      <c r="Q319" s="24">
        <v>45.2</v>
      </c>
      <c r="R319" s="196">
        <v>17.3</v>
      </c>
      <c r="S319" s="196">
        <v>6.8479999999999999</v>
      </c>
      <c r="T319" s="196">
        <v>9.1630000000000003</v>
      </c>
      <c r="V319" s="229"/>
    </row>
    <row r="320" spans="1:22" x14ac:dyDescent="0.25">
      <c r="A320" s="30">
        <v>40570</v>
      </c>
      <c r="B320" s="5">
        <v>1</v>
      </c>
      <c r="C320" s="7" t="s">
        <v>75</v>
      </c>
      <c r="D320" s="149">
        <v>0.52777777777777779</v>
      </c>
      <c r="E320" s="150">
        <v>576</v>
      </c>
      <c r="F320" s="151">
        <v>7.88</v>
      </c>
      <c r="G320" s="151">
        <v>13.01</v>
      </c>
      <c r="H320" s="152"/>
      <c r="I320" s="151">
        <v>8.68</v>
      </c>
      <c r="J320" s="151">
        <v>4.59</v>
      </c>
      <c r="K320" s="152"/>
      <c r="L320" s="7"/>
      <c r="M320" s="239"/>
      <c r="N320" s="203">
        <v>10.1</v>
      </c>
      <c r="O320" s="7">
        <v>10.1</v>
      </c>
      <c r="P320" s="203">
        <v>4.83</v>
      </c>
      <c r="Q320" s="7">
        <v>655</v>
      </c>
      <c r="R320" s="203">
        <v>19.149999999999999</v>
      </c>
      <c r="S320" s="203">
        <v>6.68</v>
      </c>
      <c r="T320" s="190">
        <v>19.829999999999998</v>
      </c>
      <c r="V320" s="229"/>
    </row>
    <row r="321" spans="1:20" x14ac:dyDescent="0.25">
      <c r="A321" s="30">
        <v>40570</v>
      </c>
      <c r="B321" s="5"/>
      <c r="C321" s="7" t="s">
        <v>192</v>
      </c>
      <c r="D321" s="149">
        <v>0.53472222222222221</v>
      </c>
      <c r="E321" s="150">
        <v>578</v>
      </c>
      <c r="F321" s="151">
        <v>8.02</v>
      </c>
      <c r="G321" s="151">
        <v>13.03</v>
      </c>
      <c r="H321" s="152"/>
      <c r="I321" s="151">
        <v>8.75</v>
      </c>
      <c r="J321" s="151">
        <v>5.78</v>
      </c>
      <c r="K321" s="152"/>
      <c r="L321" s="7"/>
      <c r="M321" s="239"/>
      <c r="N321" s="203">
        <v>17.600000000000001</v>
      </c>
      <c r="O321" s="7">
        <v>17.600000000000001</v>
      </c>
      <c r="P321" s="203">
        <v>4.87</v>
      </c>
      <c r="Q321" s="7">
        <v>747</v>
      </c>
      <c r="R321" s="203">
        <v>17.8</v>
      </c>
      <c r="S321" s="203">
        <v>9.4420000000000002</v>
      </c>
      <c r="T321" s="190">
        <v>2.758</v>
      </c>
    </row>
    <row r="322" spans="1:20" x14ac:dyDescent="0.25">
      <c r="A322" s="30">
        <v>40570</v>
      </c>
      <c r="B322" s="5"/>
      <c r="C322" s="7" t="s">
        <v>198</v>
      </c>
      <c r="D322" s="149">
        <v>4.1666666666666664E-2</v>
      </c>
      <c r="E322" s="150">
        <v>459</v>
      </c>
      <c r="F322" s="151">
        <v>7.64</v>
      </c>
      <c r="G322" s="151">
        <v>16.760000000000002</v>
      </c>
      <c r="H322" s="152"/>
      <c r="I322" s="151">
        <v>8.94</v>
      </c>
      <c r="J322" s="151">
        <v>3.25</v>
      </c>
      <c r="K322" s="152"/>
      <c r="L322" s="7"/>
      <c r="M322" s="7"/>
      <c r="N322" s="203">
        <v>14.19</v>
      </c>
      <c r="O322" s="7"/>
      <c r="P322" s="203"/>
      <c r="Q322" s="7">
        <v>297</v>
      </c>
      <c r="R322" s="203">
        <v>12.2</v>
      </c>
      <c r="S322" s="203"/>
      <c r="T322" s="190">
        <v>3.524</v>
      </c>
    </row>
    <row r="323" spans="1:20" x14ac:dyDescent="0.25">
      <c r="A323" s="30">
        <v>40570</v>
      </c>
      <c r="B323" s="5"/>
      <c r="C323" s="7" t="s">
        <v>194</v>
      </c>
      <c r="D323" s="149">
        <v>4.6527777777777779E-2</v>
      </c>
      <c r="E323" s="150">
        <v>430</v>
      </c>
      <c r="F323" s="151">
        <v>7.47</v>
      </c>
      <c r="G323" s="151">
        <v>13.18</v>
      </c>
      <c r="H323" s="152"/>
      <c r="I323" s="151">
        <v>9.9</v>
      </c>
      <c r="J323" s="151">
        <v>1.27</v>
      </c>
      <c r="K323" s="152"/>
      <c r="L323" s="7"/>
      <c r="M323" s="7"/>
      <c r="N323" s="203">
        <v>-2.34</v>
      </c>
      <c r="O323" s="7"/>
      <c r="P323" s="203"/>
      <c r="Q323" s="7">
        <v>226</v>
      </c>
      <c r="R323" s="203">
        <v>11.7</v>
      </c>
      <c r="S323" s="203">
        <v>8.6809999999999992</v>
      </c>
      <c r="T323" s="190">
        <v>15.07</v>
      </c>
    </row>
    <row r="324" spans="1:20" x14ac:dyDescent="0.25">
      <c r="A324" s="30">
        <v>40570</v>
      </c>
      <c r="B324" s="5"/>
      <c r="C324" s="7" t="s">
        <v>196</v>
      </c>
      <c r="D324" s="149">
        <v>4.9305555555555554E-2</v>
      </c>
      <c r="E324" s="150">
        <v>439</v>
      </c>
      <c r="F324" s="151">
        <v>7.44</v>
      </c>
      <c r="G324" s="151">
        <v>13.56</v>
      </c>
      <c r="H324" s="152"/>
      <c r="I324" s="151">
        <v>6.94</v>
      </c>
      <c r="J324" s="151">
        <v>1.27</v>
      </c>
      <c r="K324" s="152"/>
      <c r="L324" s="7"/>
      <c r="M324" s="7"/>
      <c r="N324" s="203">
        <v>0.98</v>
      </c>
      <c r="O324" s="7">
        <v>0.38700000000000001</v>
      </c>
      <c r="P324" s="203">
        <v>0.38700000000000001</v>
      </c>
      <c r="Q324" s="7">
        <v>391</v>
      </c>
      <c r="R324" s="203">
        <v>10.199999999999999</v>
      </c>
      <c r="S324" s="203">
        <v>3.6</v>
      </c>
      <c r="T324" s="190">
        <v>6.4169999999999998</v>
      </c>
    </row>
    <row r="325" spans="1:20" x14ac:dyDescent="0.25">
      <c r="A325" s="157">
        <v>40527</v>
      </c>
      <c r="B325" s="22">
        <v>1</v>
      </c>
      <c r="C325" s="24" t="s">
        <v>75</v>
      </c>
      <c r="D325" s="158">
        <v>0.47430555555555554</v>
      </c>
      <c r="E325" s="159">
        <v>463</v>
      </c>
      <c r="F325" s="160">
        <v>7.73</v>
      </c>
      <c r="G325" s="160">
        <v>11.75</v>
      </c>
      <c r="H325" s="161"/>
      <c r="I325" s="160">
        <v>10.98</v>
      </c>
      <c r="J325" s="160">
        <v>14.5</v>
      </c>
      <c r="K325" s="161"/>
      <c r="L325" s="24"/>
      <c r="M325" s="197"/>
      <c r="N325" s="196">
        <v>22.1</v>
      </c>
      <c r="O325" s="24">
        <v>352</v>
      </c>
      <c r="P325" s="196">
        <v>3.42</v>
      </c>
      <c r="Q325" s="24">
        <v>1070</v>
      </c>
      <c r="R325" s="196">
        <v>34.6</v>
      </c>
      <c r="S325" s="196">
        <v>14.53</v>
      </c>
      <c r="T325" s="196">
        <v>2.234</v>
      </c>
    </row>
    <row r="326" spans="1:20" x14ac:dyDescent="0.25">
      <c r="A326" s="157">
        <v>40527</v>
      </c>
      <c r="B326" s="22"/>
      <c r="C326" s="24" t="s">
        <v>192</v>
      </c>
      <c r="D326" s="158">
        <v>0.4291666666666667</v>
      </c>
      <c r="E326" s="159">
        <v>524</v>
      </c>
      <c r="F326" s="160">
        <v>6.88</v>
      </c>
      <c r="G326" s="160">
        <v>11.64</v>
      </c>
      <c r="H326" s="161"/>
      <c r="I326" s="160">
        <v>10.67</v>
      </c>
      <c r="J326" s="160">
        <v>5.7</v>
      </c>
      <c r="K326" s="161"/>
      <c r="L326" s="24"/>
      <c r="M326" s="197"/>
      <c r="N326" s="196">
        <v>13.2</v>
      </c>
      <c r="O326" s="24">
        <v>248</v>
      </c>
      <c r="P326" s="196">
        <v>3.24</v>
      </c>
      <c r="Q326" s="24">
        <v>1040</v>
      </c>
      <c r="R326" s="196">
        <v>31.1</v>
      </c>
      <c r="S326" s="196">
        <v>14.92</v>
      </c>
      <c r="T326" s="196">
        <v>2.2839999999999998</v>
      </c>
    </row>
    <row r="327" spans="1:20" x14ac:dyDescent="0.25">
      <c r="A327" s="157">
        <v>40527</v>
      </c>
      <c r="B327" s="22"/>
      <c r="C327" s="24" t="s">
        <v>198</v>
      </c>
      <c r="D327" s="158">
        <v>0.43263888888888885</v>
      </c>
      <c r="E327" s="159">
        <v>509</v>
      </c>
      <c r="F327" s="160">
        <v>7.02</v>
      </c>
      <c r="G327" s="160">
        <v>10.35</v>
      </c>
      <c r="H327" s="161"/>
      <c r="I327" s="160">
        <v>11.16</v>
      </c>
      <c r="J327" s="160">
        <v>6.6</v>
      </c>
      <c r="K327" s="161"/>
      <c r="L327" s="24"/>
      <c r="M327" s="197"/>
      <c r="N327" s="196">
        <v>10.8</v>
      </c>
      <c r="O327" s="24">
        <v>101</v>
      </c>
      <c r="P327" s="196">
        <v>4.5999999999999996</v>
      </c>
      <c r="Q327" s="24">
        <v>618</v>
      </c>
      <c r="R327" s="228">
        <v>70</v>
      </c>
      <c r="S327" s="196">
        <v>10.35</v>
      </c>
      <c r="T327" s="196">
        <v>2.331</v>
      </c>
    </row>
    <row r="328" spans="1:20" x14ac:dyDescent="0.25">
      <c r="A328" s="157">
        <v>40527</v>
      </c>
      <c r="B328" s="22"/>
      <c r="C328" s="24" t="s">
        <v>194</v>
      </c>
      <c r="D328" s="158">
        <v>0.4458333333333333</v>
      </c>
      <c r="E328" s="159">
        <v>451</v>
      </c>
      <c r="F328" s="160">
        <v>7.5</v>
      </c>
      <c r="G328" s="160">
        <v>11.35</v>
      </c>
      <c r="H328" s="161"/>
      <c r="I328" s="160">
        <v>10.31</v>
      </c>
      <c r="J328" s="160">
        <v>4.2</v>
      </c>
      <c r="K328" s="161"/>
      <c r="L328" s="24"/>
      <c r="M328" s="197"/>
      <c r="N328" s="196">
        <v>6.2</v>
      </c>
      <c r="O328" s="24">
        <v>130</v>
      </c>
      <c r="P328" s="196">
        <v>4.49</v>
      </c>
      <c r="Q328" s="24">
        <v>600</v>
      </c>
      <c r="R328" s="240">
        <v>12.9</v>
      </c>
      <c r="S328" s="196">
        <v>5.0960000000000001</v>
      </c>
      <c r="T328" s="196">
        <v>12.62</v>
      </c>
    </row>
    <row r="329" spans="1:20" x14ac:dyDescent="0.25">
      <c r="A329" s="157">
        <v>40527</v>
      </c>
      <c r="B329" s="22"/>
      <c r="C329" s="24" t="s">
        <v>196</v>
      </c>
      <c r="D329" s="158">
        <v>0.44166666666666665</v>
      </c>
      <c r="E329" s="159">
        <v>439</v>
      </c>
      <c r="F329" s="160">
        <v>7.29</v>
      </c>
      <c r="G329" s="160">
        <v>7.21</v>
      </c>
      <c r="H329" s="161"/>
      <c r="I329" s="160">
        <v>12.7</v>
      </c>
      <c r="J329" s="160">
        <v>0.9</v>
      </c>
      <c r="K329" s="161"/>
      <c r="L329" s="24"/>
      <c r="M329" s="197"/>
      <c r="N329" s="196">
        <v>7.41</v>
      </c>
      <c r="O329" s="24">
        <v>25.7</v>
      </c>
      <c r="P329" s="196">
        <v>3.89</v>
      </c>
      <c r="Q329" s="24">
        <v>272</v>
      </c>
      <c r="R329" s="240">
        <v>6.31</v>
      </c>
      <c r="S329" s="196">
        <v>5.5309999999999997</v>
      </c>
      <c r="T329" s="196">
        <v>14.31</v>
      </c>
    </row>
    <row r="330" spans="1:20" x14ac:dyDescent="0.25">
      <c r="A330" s="30">
        <v>40513</v>
      </c>
      <c r="B330" s="5">
        <v>0</v>
      </c>
      <c r="C330" s="7" t="s">
        <v>75</v>
      </c>
      <c r="D330" s="149">
        <v>0.44513888888888892</v>
      </c>
      <c r="E330" s="150">
        <v>426</v>
      </c>
      <c r="F330" s="151">
        <v>7.94</v>
      </c>
      <c r="G330" s="151">
        <v>10.130000000000001</v>
      </c>
      <c r="H330" s="152"/>
      <c r="I330" s="151">
        <v>14.22</v>
      </c>
      <c r="J330" s="151">
        <v>9.1</v>
      </c>
      <c r="K330" s="152"/>
      <c r="L330" s="7"/>
      <c r="M330" s="239"/>
      <c r="N330" s="203">
        <v>9.27</v>
      </c>
      <c r="O330" s="7">
        <v>246</v>
      </c>
      <c r="P330" s="203">
        <v>4.9400000000000004</v>
      </c>
      <c r="Q330" s="7">
        <v>667</v>
      </c>
      <c r="R330" s="241">
        <v>22.1</v>
      </c>
      <c r="S330" s="203">
        <v>2.8650000000000002</v>
      </c>
      <c r="T330" s="190">
        <v>8.0690000000000008</v>
      </c>
    </row>
    <row r="331" spans="1:20" x14ac:dyDescent="0.25">
      <c r="A331" s="30">
        <v>40513</v>
      </c>
      <c r="B331" s="5"/>
      <c r="C331" s="7" t="s">
        <v>192</v>
      </c>
      <c r="D331" s="149">
        <v>0.38611111111111113</v>
      </c>
      <c r="E331" s="150">
        <v>482</v>
      </c>
      <c r="F331" s="151">
        <v>7.85</v>
      </c>
      <c r="G331" s="242">
        <v>9.32</v>
      </c>
      <c r="H331" s="152"/>
      <c r="I331" s="151">
        <v>13.39</v>
      </c>
      <c r="J331" s="151">
        <v>9.3000000000000007</v>
      </c>
      <c r="K331" s="152"/>
      <c r="L331" s="7"/>
      <c r="M331" s="239"/>
      <c r="N331" s="203">
        <v>7.62</v>
      </c>
      <c r="O331" s="7">
        <v>137</v>
      </c>
      <c r="P331" s="203">
        <v>3.66</v>
      </c>
      <c r="Q331" s="7">
        <v>678</v>
      </c>
      <c r="R331" s="241">
        <v>20.2</v>
      </c>
      <c r="S331" s="203">
        <v>3.0459999999999998</v>
      </c>
      <c r="T331" s="190">
        <v>2.2250000000000001</v>
      </c>
    </row>
    <row r="332" spans="1:20" x14ac:dyDescent="0.25">
      <c r="A332" s="30">
        <v>40513</v>
      </c>
      <c r="B332" s="5"/>
      <c r="C332" s="7" t="s">
        <v>198</v>
      </c>
      <c r="D332" s="149">
        <v>0.3888888888888889</v>
      </c>
      <c r="E332" s="150">
        <v>433</v>
      </c>
      <c r="F332" s="151">
        <v>7.79</v>
      </c>
      <c r="G332" s="151">
        <v>10.63</v>
      </c>
      <c r="H332" s="152"/>
      <c r="I332" s="151">
        <v>7.78</v>
      </c>
      <c r="J332" s="151">
        <v>3.4</v>
      </c>
      <c r="K332" s="152"/>
      <c r="L332" s="7"/>
      <c r="M332" s="239"/>
      <c r="N332" s="203">
        <v>23.9</v>
      </c>
      <c r="O332" s="7">
        <v>416</v>
      </c>
      <c r="P332" s="203">
        <v>4.18</v>
      </c>
      <c r="Q332" s="7">
        <v>841</v>
      </c>
      <c r="R332" s="203">
        <v>26.6</v>
      </c>
      <c r="S332" s="203">
        <v>6.7910000000000004</v>
      </c>
      <c r="T332" s="190">
        <v>10.220000000000001</v>
      </c>
    </row>
    <row r="333" spans="1:20" x14ac:dyDescent="0.25">
      <c r="A333" s="30">
        <v>40513</v>
      </c>
      <c r="B333" s="5"/>
      <c r="C333" s="7" t="s">
        <v>194</v>
      </c>
      <c r="D333" s="149">
        <v>0.40416666666666662</v>
      </c>
      <c r="E333" s="150">
        <v>395</v>
      </c>
      <c r="F333" s="151">
        <v>7.97</v>
      </c>
      <c r="G333" s="151">
        <v>11.38</v>
      </c>
      <c r="H333" s="152"/>
      <c r="I333" s="151">
        <v>8.2899999999999991</v>
      </c>
      <c r="J333" s="151">
        <v>8.4</v>
      </c>
      <c r="K333" s="152"/>
      <c r="L333" s="7"/>
      <c r="M333" s="239"/>
      <c r="N333" s="203">
        <v>18.350000000000001</v>
      </c>
      <c r="O333" s="7">
        <v>42.75</v>
      </c>
      <c r="P333" s="203">
        <v>5.125</v>
      </c>
      <c r="Q333" s="7">
        <v>300</v>
      </c>
      <c r="R333" s="203">
        <v>17.399999999999999</v>
      </c>
      <c r="S333" s="203">
        <v>12.5</v>
      </c>
      <c r="T333" s="190">
        <v>15.62</v>
      </c>
    </row>
    <row r="334" spans="1:20" x14ac:dyDescent="0.25">
      <c r="A334" s="30">
        <v>40513</v>
      </c>
      <c r="B334" s="5"/>
      <c r="C334" s="7" t="s">
        <v>196</v>
      </c>
      <c r="D334" s="149">
        <v>0.39930555555555558</v>
      </c>
      <c r="E334" s="150">
        <v>432</v>
      </c>
      <c r="F334" s="151">
        <v>7.64</v>
      </c>
      <c r="G334" s="151">
        <v>6.72</v>
      </c>
      <c r="H334" s="152"/>
      <c r="I334" s="151">
        <v>9.92</v>
      </c>
      <c r="J334" s="151">
        <v>0.8</v>
      </c>
      <c r="K334" s="152"/>
      <c r="L334" s="7"/>
      <c r="M334" s="239"/>
      <c r="N334" s="203">
        <v>8.2200000000000006</v>
      </c>
      <c r="O334" s="7">
        <v>21.9</v>
      </c>
      <c r="P334" s="203">
        <v>7.23</v>
      </c>
      <c r="Q334" s="7">
        <v>280</v>
      </c>
      <c r="R334" s="203">
        <v>14.3</v>
      </c>
      <c r="S334" s="203">
        <v>13.07</v>
      </c>
      <c r="T334" s="190">
        <v>9.5429999999999993</v>
      </c>
    </row>
    <row r="335" spans="1:20" x14ac:dyDescent="0.25">
      <c r="A335" s="157">
        <v>40487</v>
      </c>
      <c r="B335" s="22">
        <v>0</v>
      </c>
      <c r="C335" s="24" t="s">
        <v>75</v>
      </c>
      <c r="D335" s="158">
        <v>0.17569444444444446</v>
      </c>
      <c r="E335" s="159">
        <v>467</v>
      </c>
      <c r="F335" s="160">
        <v>7.96</v>
      </c>
      <c r="G335" s="160">
        <v>9.43</v>
      </c>
      <c r="H335" s="161"/>
      <c r="I335" s="160">
        <v>16.38</v>
      </c>
      <c r="J335" s="160">
        <v>13.4</v>
      </c>
      <c r="K335" s="161"/>
      <c r="L335" s="24"/>
      <c r="M335" s="197"/>
      <c r="N335" s="196">
        <v>40.4</v>
      </c>
      <c r="O335" s="24">
        <v>147</v>
      </c>
      <c r="P335" s="196">
        <v>1.52</v>
      </c>
      <c r="Q335" s="24">
        <v>607</v>
      </c>
      <c r="R335" s="196">
        <v>32.700000000000003</v>
      </c>
      <c r="S335" s="196">
        <v>10.69</v>
      </c>
      <c r="T335" s="196">
        <v>10.64</v>
      </c>
    </row>
    <row r="336" spans="1:20" x14ac:dyDescent="0.25">
      <c r="A336" s="157">
        <v>40487</v>
      </c>
      <c r="B336" s="22"/>
      <c r="C336" s="24" t="s">
        <v>192</v>
      </c>
      <c r="D336" s="158">
        <v>0.10694444444444444</v>
      </c>
      <c r="E336" s="159">
        <v>498</v>
      </c>
      <c r="F336" s="160">
        <v>7.32</v>
      </c>
      <c r="G336" s="160">
        <v>8.26</v>
      </c>
      <c r="H336" s="161"/>
      <c r="I336" s="160">
        <v>17.100000000000001</v>
      </c>
      <c r="J336" s="160">
        <v>7.3</v>
      </c>
      <c r="K336" s="161"/>
      <c r="L336" s="24"/>
      <c r="M336" s="197"/>
      <c r="N336" s="196">
        <v>47.2</v>
      </c>
      <c r="O336" s="24">
        <v>221</v>
      </c>
      <c r="P336" s="196">
        <v>2.4</v>
      </c>
      <c r="Q336" s="24">
        <v>629</v>
      </c>
      <c r="R336" s="196">
        <v>21.7</v>
      </c>
      <c r="S336" s="196">
        <v>8.7620000000000005</v>
      </c>
      <c r="T336" s="196">
        <v>9.8439999999999994</v>
      </c>
    </row>
    <row r="337" spans="1:26" x14ac:dyDescent="0.25">
      <c r="A337" s="157">
        <v>40487</v>
      </c>
      <c r="B337" s="22"/>
      <c r="C337" s="24" t="s">
        <v>198</v>
      </c>
      <c r="D337" s="158">
        <v>0.10972222222222222</v>
      </c>
      <c r="E337" s="159">
        <v>488</v>
      </c>
      <c r="F337" s="160">
        <v>7.6</v>
      </c>
      <c r="G337" s="160">
        <v>11.71</v>
      </c>
      <c r="H337" s="161"/>
      <c r="I337" s="160">
        <v>18.399999999999999</v>
      </c>
      <c r="J337" s="160">
        <v>2.7</v>
      </c>
      <c r="K337" s="161"/>
      <c r="L337" s="243" t="s">
        <v>232</v>
      </c>
      <c r="M337" s="197"/>
      <c r="N337" s="196">
        <v>31.8</v>
      </c>
      <c r="O337" s="24">
        <v>285</v>
      </c>
      <c r="P337" s="196">
        <v>7.53</v>
      </c>
      <c r="Q337" s="24">
        <v>1150</v>
      </c>
      <c r="R337" s="196">
        <v>51.9</v>
      </c>
      <c r="S337" s="198">
        <v>35.9</v>
      </c>
      <c r="T337" s="196">
        <v>10.26</v>
      </c>
    </row>
    <row r="338" spans="1:26" x14ac:dyDescent="0.25">
      <c r="A338" s="157">
        <v>40487</v>
      </c>
      <c r="B338" s="22"/>
      <c r="C338" s="24" t="s">
        <v>194</v>
      </c>
      <c r="D338" s="158">
        <v>0.12430555555555556</v>
      </c>
      <c r="E338" s="159">
        <v>479</v>
      </c>
      <c r="F338" s="160">
        <v>7.84</v>
      </c>
      <c r="G338" s="160">
        <v>11.23</v>
      </c>
      <c r="H338" s="161"/>
      <c r="I338" s="160">
        <v>14.37</v>
      </c>
      <c r="J338" s="160">
        <v>4.9000000000000004</v>
      </c>
      <c r="K338" s="161"/>
      <c r="L338" s="24"/>
      <c r="M338" s="197"/>
      <c r="N338" s="196">
        <v>10.9</v>
      </c>
      <c r="O338" s="24">
        <v>68.2</v>
      </c>
      <c r="P338" s="196">
        <v>3.13</v>
      </c>
      <c r="Q338" s="24">
        <v>388</v>
      </c>
      <c r="R338" s="196">
        <v>17.5</v>
      </c>
      <c r="S338" s="196">
        <v>10.199999999999999</v>
      </c>
      <c r="T338" s="196">
        <v>10.01</v>
      </c>
    </row>
    <row r="339" spans="1:26" x14ac:dyDescent="0.25">
      <c r="A339" s="157">
        <v>40487</v>
      </c>
      <c r="B339" s="22"/>
      <c r="C339" s="24" t="s">
        <v>196</v>
      </c>
      <c r="D339" s="158">
        <v>0.12013888888888889</v>
      </c>
      <c r="E339" s="159">
        <v>398</v>
      </c>
      <c r="F339" s="160">
        <v>7.58</v>
      </c>
      <c r="G339" s="160">
        <v>6.14</v>
      </c>
      <c r="H339" s="161"/>
      <c r="I339" s="160">
        <v>19.14</v>
      </c>
      <c r="J339" s="160">
        <v>0.6</v>
      </c>
      <c r="K339" s="161"/>
      <c r="L339" s="24"/>
      <c r="M339" s="197"/>
      <c r="N339" s="196">
        <v>7.6449999999999996</v>
      </c>
      <c r="O339" s="24">
        <v>73.5</v>
      </c>
      <c r="P339" s="196">
        <v>4.0049999999999999</v>
      </c>
      <c r="Q339" s="24">
        <v>427</v>
      </c>
      <c r="R339" s="196">
        <v>11.4</v>
      </c>
      <c r="S339" s="196">
        <v>14.93</v>
      </c>
      <c r="T339" s="196">
        <v>7.0839999999999996</v>
      </c>
    </row>
    <row r="340" spans="1:26" x14ac:dyDescent="0.25">
      <c r="A340" s="30">
        <v>40471</v>
      </c>
      <c r="B340" s="5">
        <v>2</v>
      </c>
      <c r="C340" s="7" t="s">
        <v>75</v>
      </c>
      <c r="D340" s="149">
        <v>0.51250000000000007</v>
      </c>
      <c r="E340" s="150">
        <v>492</v>
      </c>
      <c r="F340" s="151">
        <v>8.8800000000000008</v>
      </c>
      <c r="G340" s="151">
        <v>13.92</v>
      </c>
      <c r="H340" s="152"/>
      <c r="I340" s="151">
        <v>24.16</v>
      </c>
      <c r="J340" s="151">
        <v>9</v>
      </c>
      <c r="K340" s="152"/>
      <c r="L340" s="7"/>
      <c r="M340" s="239"/>
      <c r="N340" s="203">
        <v>8.94</v>
      </c>
      <c r="O340" s="7">
        <v>115</v>
      </c>
      <c r="P340" s="203">
        <v>8.14</v>
      </c>
      <c r="Q340" s="7">
        <v>713</v>
      </c>
      <c r="R340" s="203">
        <v>74.7</v>
      </c>
      <c r="S340" s="203">
        <v>9.5790000000000006</v>
      </c>
      <c r="T340" s="244" t="s">
        <v>213</v>
      </c>
    </row>
    <row r="341" spans="1:26" x14ac:dyDescent="0.25">
      <c r="A341" s="30">
        <v>40471</v>
      </c>
      <c r="B341" s="5"/>
      <c r="C341" s="7" t="s">
        <v>192</v>
      </c>
      <c r="D341" s="149">
        <v>0.4777777777777778</v>
      </c>
      <c r="E341" s="150">
        <v>486</v>
      </c>
      <c r="F341" s="151">
        <v>6.82</v>
      </c>
      <c r="G341" s="242">
        <v>13.67</v>
      </c>
      <c r="H341" s="152"/>
      <c r="I341" s="151">
        <v>21.76</v>
      </c>
      <c r="J341" s="151">
        <v>6.1</v>
      </c>
      <c r="K341" s="152"/>
      <c r="L341" s="7"/>
      <c r="M341" s="239"/>
      <c r="N341" s="203">
        <v>8.84</v>
      </c>
      <c r="O341" s="7">
        <v>96.5</v>
      </c>
      <c r="P341" s="203">
        <v>4.12</v>
      </c>
      <c r="Q341" s="7">
        <v>542</v>
      </c>
      <c r="R341" s="203">
        <v>24.6</v>
      </c>
      <c r="S341" s="203">
        <v>11.79</v>
      </c>
      <c r="T341" s="244" t="s">
        <v>213</v>
      </c>
    </row>
    <row r="342" spans="1:26" x14ac:dyDescent="0.25">
      <c r="A342" s="30">
        <v>40471</v>
      </c>
      <c r="B342" s="5"/>
      <c r="C342" s="7" t="s">
        <v>198</v>
      </c>
      <c r="D342" s="149">
        <v>0.48194444444444445</v>
      </c>
      <c r="E342" s="150">
        <v>646</v>
      </c>
      <c r="F342" s="151">
        <v>7.56</v>
      </c>
      <c r="G342" s="151">
        <v>9.7100000000000009</v>
      </c>
      <c r="H342" s="152"/>
      <c r="I342" s="151">
        <v>23.31</v>
      </c>
      <c r="J342" s="151">
        <v>2.2000000000000002</v>
      </c>
      <c r="K342" s="152"/>
      <c r="L342" s="7"/>
      <c r="M342" s="239"/>
      <c r="N342" s="203">
        <v>14.1</v>
      </c>
      <c r="O342" s="7">
        <v>56.4</v>
      </c>
      <c r="P342" s="203">
        <v>4.13</v>
      </c>
      <c r="Q342" s="7">
        <v>427</v>
      </c>
      <c r="R342" s="203">
        <v>26.2</v>
      </c>
      <c r="S342" s="203">
        <v>10.95</v>
      </c>
      <c r="T342" s="244" t="s">
        <v>213</v>
      </c>
    </row>
    <row r="343" spans="1:26" x14ac:dyDescent="0.25">
      <c r="A343" s="30">
        <v>40471</v>
      </c>
      <c r="B343" s="5"/>
      <c r="C343" s="7" t="s">
        <v>194</v>
      </c>
      <c r="D343" s="149">
        <v>0.49791666666666662</v>
      </c>
      <c r="E343" s="150">
        <v>490</v>
      </c>
      <c r="F343" s="151">
        <v>8.81</v>
      </c>
      <c r="G343" s="151">
        <v>8.7100000000000009</v>
      </c>
      <c r="H343" s="152"/>
      <c r="I343" s="151">
        <v>23.07</v>
      </c>
      <c r="J343" s="151">
        <v>4.5</v>
      </c>
      <c r="K343" s="152"/>
      <c r="L343" s="7"/>
      <c r="M343" s="239"/>
      <c r="N343" s="203">
        <v>7.11</v>
      </c>
      <c r="O343" s="7">
        <v>4.53</v>
      </c>
      <c r="P343" s="203">
        <v>3.04</v>
      </c>
      <c r="Q343" s="7">
        <v>321</v>
      </c>
      <c r="R343" s="203">
        <v>21.45</v>
      </c>
      <c r="S343" s="203">
        <v>5.96</v>
      </c>
      <c r="T343" s="244" t="s">
        <v>213</v>
      </c>
    </row>
    <row r="344" spans="1:26" x14ac:dyDescent="0.25">
      <c r="A344" s="30">
        <v>40471</v>
      </c>
      <c r="B344" s="5"/>
      <c r="C344" s="7" t="s">
        <v>196</v>
      </c>
      <c r="D344" s="149">
        <v>0.49305555555555558</v>
      </c>
      <c r="E344" s="245">
        <v>570</v>
      </c>
      <c r="F344" s="242">
        <v>8.4</v>
      </c>
      <c r="G344" s="242">
        <v>6.57</v>
      </c>
      <c r="H344" s="152"/>
      <c r="I344" s="242">
        <v>22.52</v>
      </c>
      <c r="J344" s="242">
        <v>1.8</v>
      </c>
      <c r="K344" s="246"/>
      <c r="L344" s="7"/>
      <c r="M344" s="239"/>
      <c r="N344" s="203">
        <v>2.1349999999999998</v>
      </c>
      <c r="O344" s="7">
        <v>152</v>
      </c>
      <c r="P344" s="203">
        <v>3.3650000000000002</v>
      </c>
      <c r="Q344" s="7">
        <v>538</v>
      </c>
      <c r="R344" s="203">
        <v>13.6</v>
      </c>
      <c r="S344" s="203">
        <v>8.1</v>
      </c>
      <c r="T344" s="244" t="s">
        <v>213</v>
      </c>
    </row>
    <row r="345" spans="1:26" x14ac:dyDescent="0.25">
      <c r="A345" s="157">
        <v>40374</v>
      </c>
      <c r="B345" s="22">
        <v>0</v>
      </c>
      <c r="C345" s="24" t="s">
        <v>75</v>
      </c>
      <c r="D345" s="158">
        <v>0.33819444444444446</v>
      </c>
      <c r="E345" s="159">
        <v>449</v>
      </c>
      <c r="F345" s="160">
        <v>7.54</v>
      </c>
      <c r="G345" s="160">
        <v>21.64</v>
      </c>
      <c r="H345" s="161">
        <v>315.39999999999998</v>
      </c>
      <c r="I345" s="160">
        <v>35.74</v>
      </c>
      <c r="J345" s="160">
        <v>24</v>
      </c>
      <c r="K345" s="161"/>
      <c r="L345" s="24"/>
      <c r="M345" s="197"/>
      <c r="N345" s="233" t="s">
        <v>213</v>
      </c>
      <c r="O345" s="247" t="s">
        <v>213</v>
      </c>
      <c r="P345" s="233" t="s">
        <v>213</v>
      </c>
      <c r="Q345" s="247" t="s">
        <v>213</v>
      </c>
      <c r="R345" s="233" t="s">
        <v>213</v>
      </c>
      <c r="S345" s="233" t="s">
        <v>213</v>
      </c>
      <c r="T345" s="196">
        <v>4.9340000000000002</v>
      </c>
    </row>
    <row r="346" spans="1:26" x14ac:dyDescent="0.25">
      <c r="A346" s="157">
        <v>40374</v>
      </c>
      <c r="B346" s="22"/>
      <c r="C346" s="24" t="s">
        <v>192</v>
      </c>
      <c r="D346" s="158" t="s">
        <v>233</v>
      </c>
      <c r="E346" s="233" t="s">
        <v>213</v>
      </c>
      <c r="F346" s="233" t="s">
        <v>213</v>
      </c>
      <c r="G346" s="233" t="s">
        <v>213</v>
      </c>
      <c r="H346" s="233" t="s">
        <v>213</v>
      </c>
      <c r="I346" s="233" t="s">
        <v>213</v>
      </c>
      <c r="J346" s="233" t="s">
        <v>213</v>
      </c>
      <c r="K346" s="248"/>
      <c r="L346" s="248"/>
      <c r="M346" s="197"/>
      <c r="N346" s="233" t="s">
        <v>213</v>
      </c>
      <c r="O346" s="247" t="s">
        <v>213</v>
      </c>
      <c r="P346" s="233" t="s">
        <v>213</v>
      </c>
      <c r="Q346" s="247" t="s">
        <v>213</v>
      </c>
      <c r="R346" s="233" t="s">
        <v>213</v>
      </c>
      <c r="S346" s="233" t="s">
        <v>213</v>
      </c>
      <c r="T346" s="196">
        <v>4.3319999999999999</v>
      </c>
    </row>
    <row r="347" spans="1:26" x14ac:dyDescent="0.25">
      <c r="A347" s="157">
        <v>40374</v>
      </c>
      <c r="B347" s="22"/>
      <c r="C347" s="24" t="s">
        <v>198</v>
      </c>
      <c r="D347" s="158"/>
      <c r="E347" s="233" t="s">
        <v>213</v>
      </c>
      <c r="F347" s="233" t="s">
        <v>213</v>
      </c>
      <c r="G347" s="233" t="s">
        <v>213</v>
      </c>
      <c r="H347" s="233" t="s">
        <v>213</v>
      </c>
      <c r="I347" s="233" t="s">
        <v>213</v>
      </c>
      <c r="J347" s="233" t="s">
        <v>213</v>
      </c>
      <c r="K347" s="248"/>
      <c r="L347" s="248"/>
      <c r="M347" s="197"/>
      <c r="N347" s="233" t="s">
        <v>213</v>
      </c>
      <c r="O347" s="247" t="s">
        <v>213</v>
      </c>
      <c r="P347" s="233" t="s">
        <v>213</v>
      </c>
      <c r="Q347" s="247" t="s">
        <v>213</v>
      </c>
      <c r="R347" s="233" t="s">
        <v>213</v>
      </c>
      <c r="S347" s="233" t="s">
        <v>213</v>
      </c>
      <c r="T347" s="196">
        <v>6.1719999999999997</v>
      </c>
    </row>
    <row r="348" spans="1:26" x14ac:dyDescent="0.25">
      <c r="A348" s="157">
        <v>40374</v>
      </c>
      <c r="B348" s="22"/>
      <c r="C348" s="24" t="s">
        <v>194</v>
      </c>
      <c r="D348" s="158"/>
      <c r="E348" s="233" t="s">
        <v>213</v>
      </c>
      <c r="F348" s="233" t="s">
        <v>213</v>
      </c>
      <c r="G348" s="233" t="s">
        <v>213</v>
      </c>
      <c r="H348" s="233" t="s">
        <v>213</v>
      </c>
      <c r="I348" s="233" t="s">
        <v>213</v>
      </c>
      <c r="J348" s="233" t="s">
        <v>213</v>
      </c>
      <c r="K348" s="248"/>
      <c r="L348" s="248"/>
      <c r="M348" s="197"/>
      <c r="N348" s="233" t="s">
        <v>213</v>
      </c>
      <c r="O348" s="247" t="s">
        <v>213</v>
      </c>
      <c r="P348" s="233" t="s">
        <v>213</v>
      </c>
      <c r="Q348" s="247" t="s">
        <v>213</v>
      </c>
      <c r="R348" s="233" t="s">
        <v>213</v>
      </c>
      <c r="S348" s="233" t="s">
        <v>213</v>
      </c>
      <c r="T348" s="196">
        <v>5.0389999999999997</v>
      </c>
    </row>
    <row r="349" spans="1:26" x14ac:dyDescent="0.25">
      <c r="A349" s="157">
        <v>40374</v>
      </c>
      <c r="B349" s="22"/>
      <c r="C349" s="24" t="s">
        <v>196</v>
      </c>
      <c r="D349" s="158"/>
      <c r="E349" s="233" t="s">
        <v>213</v>
      </c>
      <c r="F349" s="233" t="s">
        <v>213</v>
      </c>
      <c r="G349" s="233" t="s">
        <v>213</v>
      </c>
      <c r="H349" s="233" t="s">
        <v>213</v>
      </c>
      <c r="I349" s="233" t="s">
        <v>213</v>
      </c>
      <c r="J349" s="233" t="s">
        <v>213</v>
      </c>
      <c r="K349" s="248"/>
      <c r="L349" s="248"/>
      <c r="M349" s="197"/>
      <c r="N349" s="233" t="s">
        <v>213</v>
      </c>
      <c r="O349" s="247" t="s">
        <v>213</v>
      </c>
      <c r="P349" s="233" t="s">
        <v>213</v>
      </c>
      <c r="Q349" s="247" t="s">
        <v>213</v>
      </c>
      <c r="R349" s="233" t="s">
        <v>213</v>
      </c>
      <c r="S349" s="233" t="s">
        <v>213</v>
      </c>
      <c r="T349" s="196">
        <v>4.3280000000000003</v>
      </c>
    </row>
    <row r="350" spans="1:26" x14ac:dyDescent="0.25">
      <c r="A350" s="30">
        <v>40360</v>
      </c>
      <c r="B350" s="5">
        <v>0</v>
      </c>
      <c r="C350" s="7" t="s">
        <v>75</v>
      </c>
      <c r="D350" s="149">
        <v>0.4993055555555555</v>
      </c>
      <c r="E350" s="150">
        <v>405</v>
      </c>
      <c r="F350" s="151">
        <v>7.71</v>
      </c>
      <c r="G350" s="249">
        <v>20.32</v>
      </c>
      <c r="H350" s="152">
        <v>264.10000000000002</v>
      </c>
      <c r="I350" s="151">
        <v>29.26</v>
      </c>
      <c r="J350" s="151">
        <v>34.5</v>
      </c>
      <c r="K350" s="152"/>
      <c r="L350" s="7"/>
      <c r="M350" s="239"/>
      <c r="N350" s="151">
        <v>63.9</v>
      </c>
      <c r="O350" s="152">
        <v>436.5</v>
      </c>
      <c r="P350" s="151">
        <v>5.18</v>
      </c>
      <c r="Q350" s="152">
        <v>1120</v>
      </c>
      <c r="R350" s="151">
        <v>52.8</v>
      </c>
      <c r="S350" s="203">
        <v>5.9329999999999998</v>
      </c>
      <c r="T350" s="190">
        <v>3.8660000000000001</v>
      </c>
      <c r="V350" s="221" t="s">
        <v>237</v>
      </c>
      <c r="W350" s="221"/>
      <c r="X350" s="221"/>
      <c r="Y350" s="221"/>
      <c r="Z350" s="221"/>
    </row>
    <row r="351" spans="1:26" x14ac:dyDescent="0.25">
      <c r="A351" s="30">
        <v>40360</v>
      </c>
      <c r="B351" s="5"/>
      <c r="C351" s="7" t="s">
        <v>192</v>
      </c>
      <c r="D351" s="149">
        <v>0.4694444444444445</v>
      </c>
      <c r="E351" s="150">
        <v>443</v>
      </c>
      <c r="F351" s="151">
        <v>6.68</v>
      </c>
      <c r="G351" s="151">
        <v>8.0500000000000007</v>
      </c>
      <c r="H351" s="152"/>
      <c r="I351" s="151">
        <v>30.56</v>
      </c>
      <c r="J351" s="151">
        <v>10.4</v>
      </c>
      <c r="K351" s="152"/>
      <c r="L351" s="7"/>
      <c r="M351" s="239"/>
      <c r="N351" s="203">
        <v>127</v>
      </c>
      <c r="O351" s="7">
        <v>171</v>
      </c>
      <c r="P351" s="203">
        <v>3.81</v>
      </c>
      <c r="Q351" s="7">
        <v>873</v>
      </c>
      <c r="R351" s="203">
        <v>43.7</v>
      </c>
      <c r="S351" s="203">
        <v>2.7210000000000001</v>
      </c>
      <c r="T351" s="190">
        <v>4.1559999999999997</v>
      </c>
    </row>
    <row r="352" spans="1:26" x14ac:dyDescent="0.25">
      <c r="A352" s="30">
        <v>40360</v>
      </c>
      <c r="B352" s="5"/>
      <c r="C352" s="7" t="s">
        <v>198</v>
      </c>
      <c r="D352" s="149">
        <v>0.47222222222222227</v>
      </c>
      <c r="E352" s="150">
        <v>424</v>
      </c>
      <c r="F352" s="151">
        <v>7</v>
      </c>
      <c r="G352" s="151">
        <v>7.01</v>
      </c>
      <c r="H352" s="152"/>
      <c r="I352" s="151">
        <v>29.32</v>
      </c>
      <c r="J352" s="151">
        <v>27.9</v>
      </c>
      <c r="K352" s="152"/>
      <c r="L352" s="7"/>
      <c r="M352" s="239"/>
      <c r="N352" s="203">
        <v>33.799999999999997</v>
      </c>
      <c r="O352" s="7">
        <v>9.17</v>
      </c>
      <c r="P352" s="203">
        <v>5.36</v>
      </c>
      <c r="Q352" s="7">
        <v>566</v>
      </c>
      <c r="R352" s="203">
        <v>70</v>
      </c>
      <c r="S352" s="203">
        <v>5.5220000000000002</v>
      </c>
      <c r="T352" s="190">
        <v>4.577</v>
      </c>
    </row>
    <row r="353" spans="1:26" x14ac:dyDescent="0.25">
      <c r="A353" s="30">
        <v>40360</v>
      </c>
      <c r="B353" s="5"/>
      <c r="C353" s="7" t="s">
        <v>194</v>
      </c>
      <c r="D353" s="149">
        <v>0.48958333333333331</v>
      </c>
      <c r="E353" s="150">
        <v>405</v>
      </c>
      <c r="F353" s="151">
        <v>7.57</v>
      </c>
      <c r="G353" s="249">
        <v>10.98</v>
      </c>
      <c r="H353" s="152">
        <v>144.69999999999999</v>
      </c>
      <c r="I353" s="151">
        <v>29.11</v>
      </c>
      <c r="J353" s="151">
        <v>26.3</v>
      </c>
      <c r="K353" s="152"/>
      <c r="L353" s="7"/>
      <c r="M353" s="7"/>
      <c r="N353" s="151">
        <v>43.8</v>
      </c>
      <c r="O353" s="152">
        <v>10.199999999999999</v>
      </c>
      <c r="P353" s="151">
        <v>8.35</v>
      </c>
      <c r="Q353" s="7">
        <v>391</v>
      </c>
      <c r="R353" s="203">
        <v>46.65</v>
      </c>
      <c r="S353" s="203">
        <v>7.0620000000000003</v>
      </c>
      <c r="T353" s="190">
        <v>2.899</v>
      </c>
      <c r="V353" s="221" t="s">
        <v>237</v>
      </c>
      <c r="W353" s="221"/>
      <c r="X353" s="221"/>
      <c r="Y353" s="221"/>
      <c r="Z353" s="221"/>
    </row>
    <row r="354" spans="1:26" x14ac:dyDescent="0.25">
      <c r="A354" s="30">
        <v>40360</v>
      </c>
      <c r="B354" s="5"/>
      <c r="C354" s="7" t="s">
        <v>196</v>
      </c>
      <c r="D354" s="149">
        <v>0.4826388888888889</v>
      </c>
      <c r="E354" s="150">
        <v>447</v>
      </c>
      <c r="F354" s="151">
        <v>7.33</v>
      </c>
      <c r="G354" s="151">
        <v>6.45</v>
      </c>
      <c r="H354" s="152"/>
      <c r="I354" s="151">
        <v>27.94</v>
      </c>
      <c r="J354" s="151">
        <v>1.2</v>
      </c>
      <c r="K354" s="152"/>
      <c r="L354" s="7"/>
      <c r="M354" s="7"/>
      <c r="N354" s="203">
        <v>20.3</v>
      </c>
      <c r="O354" s="7">
        <v>4.2300000000000004</v>
      </c>
      <c r="P354" s="203">
        <v>8.85</v>
      </c>
      <c r="Q354" s="7">
        <v>293</v>
      </c>
      <c r="R354" s="203">
        <v>13.9</v>
      </c>
      <c r="S354" s="203">
        <v>4.6669999999999998</v>
      </c>
      <c r="T354" s="190">
        <v>4.25</v>
      </c>
    </row>
    <row r="355" spans="1:26" x14ac:dyDescent="0.25">
      <c r="A355" s="157">
        <v>40346</v>
      </c>
      <c r="B355" s="22">
        <v>1</v>
      </c>
      <c r="C355" s="24" t="s">
        <v>75</v>
      </c>
      <c r="D355" s="158">
        <v>6.25E-2</v>
      </c>
      <c r="E355" s="159">
        <v>415</v>
      </c>
      <c r="F355" s="160">
        <v>7.89</v>
      </c>
      <c r="G355" s="160">
        <v>9.32</v>
      </c>
      <c r="H355" s="161"/>
      <c r="I355" s="160">
        <v>34.69</v>
      </c>
      <c r="J355" s="160"/>
      <c r="K355" s="161"/>
      <c r="L355" s="24"/>
      <c r="M355" s="24"/>
      <c r="N355" s="196">
        <v>13</v>
      </c>
      <c r="O355" s="24">
        <v>150</v>
      </c>
      <c r="P355" s="196">
        <v>3.45</v>
      </c>
      <c r="Q355" s="24">
        <v>632</v>
      </c>
      <c r="R355" s="196">
        <v>23</v>
      </c>
      <c r="S355" s="196">
        <v>4.6440000000000001</v>
      </c>
      <c r="T355" s="196">
        <v>3.1309999999999998</v>
      </c>
    </row>
    <row r="356" spans="1:26" x14ac:dyDescent="0.25">
      <c r="A356" s="157">
        <v>40346</v>
      </c>
      <c r="B356" s="22"/>
      <c r="C356" s="24" t="s">
        <v>192</v>
      </c>
      <c r="D356" s="158">
        <v>0.52777777777777779</v>
      </c>
      <c r="E356" s="159">
        <v>456</v>
      </c>
      <c r="F356" s="160">
        <v>7.28</v>
      </c>
      <c r="G356" s="160">
        <v>11.91</v>
      </c>
      <c r="H356" s="161">
        <v>162.19999999999999</v>
      </c>
      <c r="I356" s="160">
        <v>31.78</v>
      </c>
      <c r="J356" s="160"/>
      <c r="K356" s="161"/>
      <c r="L356" s="24"/>
      <c r="M356" s="24"/>
      <c r="N356" s="196">
        <v>22.1</v>
      </c>
      <c r="O356" s="24">
        <v>243</v>
      </c>
      <c r="P356" s="196">
        <v>4.21</v>
      </c>
      <c r="Q356" s="24">
        <v>689</v>
      </c>
      <c r="R356" s="196">
        <v>21.7</v>
      </c>
      <c r="S356" s="196">
        <v>3.8109999999999999</v>
      </c>
      <c r="T356" s="196">
        <v>3.754</v>
      </c>
    </row>
    <row r="357" spans="1:26" x14ac:dyDescent="0.25">
      <c r="A357" s="157">
        <v>40346</v>
      </c>
      <c r="B357" s="22"/>
      <c r="C357" s="24" t="s">
        <v>198</v>
      </c>
      <c r="D357" s="158">
        <v>0.53125</v>
      </c>
      <c r="E357" s="159">
        <v>431</v>
      </c>
      <c r="F357" s="160">
        <v>7.42</v>
      </c>
      <c r="G357" s="160">
        <v>12.42</v>
      </c>
      <c r="H357" s="161">
        <v>167.1</v>
      </c>
      <c r="I357" s="160">
        <v>31.77</v>
      </c>
      <c r="J357" s="160"/>
      <c r="K357" s="161"/>
      <c r="L357" s="24"/>
      <c r="M357" s="24"/>
      <c r="N357" s="196">
        <v>7.25</v>
      </c>
      <c r="O357" s="24">
        <v>27.7</v>
      </c>
      <c r="P357" s="196">
        <v>3.5</v>
      </c>
      <c r="Q357" s="24">
        <v>634</v>
      </c>
      <c r="R357" s="196">
        <v>132</v>
      </c>
      <c r="S357" s="196">
        <v>6.718</v>
      </c>
      <c r="T357" s="196">
        <v>5.4279999999999999</v>
      </c>
    </row>
    <row r="358" spans="1:26" x14ac:dyDescent="0.25">
      <c r="A358" s="157">
        <v>40346</v>
      </c>
      <c r="B358" s="22"/>
      <c r="C358" s="24" t="s">
        <v>194</v>
      </c>
      <c r="D358" s="158">
        <v>4.9305555555555554E-2</v>
      </c>
      <c r="E358" s="159">
        <v>357</v>
      </c>
      <c r="F358" s="160">
        <v>7.33</v>
      </c>
      <c r="G358" s="160">
        <v>9.15</v>
      </c>
      <c r="H358" s="161"/>
      <c r="I358" s="160">
        <v>30.33</v>
      </c>
      <c r="J358" s="160"/>
      <c r="K358" s="161"/>
      <c r="L358" s="24"/>
      <c r="M358" s="24"/>
      <c r="N358" s="196">
        <v>17.8</v>
      </c>
      <c r="O358" s="24">
        <v>20.5</v>
      </c>
      <c r="P358" s="196">
        <v>3.72</v>
      </c>
      <c r="Q358" s="24">
        <v>475</v>
      </c>
      <c r="R358" s="196">
        <v>51.4</v>
      </c>
      <c r="S358" s="196">
        <v>5.5720000000000001</v>
      </c>
      <c r="T358" s="196">
        <v>5.4189999999999996</v>
      </c>
    </row>
    <row r="359" spans="1:26" x14ac:dyDescent="0.25">
      <c r="A359" s="157">
        <v>40346</v>
      </c>
      <c r="B359" s="22"/>
      <c r="C359" s="24" t="s">
        <v>196</v>
      </c>
      <c r="D359" s="158">
        <v>4.1666666666666664E-2</v>
      </c>
      <c r="E359" s="159">
        <v>379</v>
      </c>
      <c r="F359" s="160">
        <v>7.35</v>
      </c>
      <c r="G359" s="160">
        <v>8.36</v>
      </c>
      <c r="H359" s="161"/>
      <c r="I359" s="160">
        <v>30.29</v>
      </c>
      <c r="J359" s="160"/>
      <c r="K359" s="161"/>
      <c r="L359" s="24"/>
      <c r="M359" s="24"/>
      <c r="N359" s="196">
        <v>5.61</v>
      </c>
      <c r="O359" s="24">
        <v>2.41</v>
      </c>
      <c r="P359" s="196">
        <v>2.21</v>
      </c>
      <c r="Q359" s="24">
        <v>338</v>
      </c>
      <c r="R359" s="196">
        <v>17.899999999999999</v>
      </c>
      <c r="S359" s="214">
        <v>5.4390000000000001</v>
      </c>
      <c r="T359" s="196">
        <v>4.0439999999999996</v>
      </c>
    </row>
    <row r="360" spans="1:26" x14ac:dyDescent="0.25">
      <c r="A360" s="30">
        <v>40331</v>
      </c>
      <c r="B360" s="5">
        <v>1</v>
      </c>
      <c r="C360" s="7" t="s">
        <v>75</v>
      </c>
      <c r="D360" s="149">
        <v>0.41736111111111113</v>
      </c>
      <c r="E360" s="150">
        <v>452</v>
      </c>
      <c r="F360" s="151">
        <v>7.86</v>
      </c>
      <c r="G360" s="151">
        <v>10.01</v>
      </c>
      <c r="H360" s="152"/>
      <c r="I360" s="151">
        <v>31.33</v>
      </c>
      <c r="J360" s="151">
        <v>35.700000000000003</v>
      </c>
      <c r="K360" s="152"/>
      <c r="L360" s="7"/>
      <c r="M360" s="7"/>
      <c r="N360" s="203">
        <v>12.8</v>
      </c>
      <c r="O360" s="7">
        <v>90</v>
      </c>
      <c r="P360" s="203">
        <v>3.19</v>
      </c>
      <c r="Q360" s="7">
        <v>617</v>
      </c>
      <c r="R360" s="203">
        <v>51.9</v>
      </c>
      <c r="S360" s="203">
        <v>4.7409999999999997</v>
      </c>
      <c r="T360" s="190">
        <v>3.9929999999999999</v>
      </c>
    </row>
    <row r="361" spans="1:26" x14ac:dyDescent="0.25">
      <c r="A361" s="30">
        <v>40331</v>
      </c>
      <c r="B361" s="5"/>
      <c r="C361" s="7" t="s">
        <v>192</v>
      </c>
      <c r="D361" s="149">
        <v>0.37986111111111115</v>
      </c>
      <c r="E361" s="150">
        <v>474</v>
      </c>
      <c r="F361" s="151">
        <v>7.59</v>
      </c>
      <c r="G361" s="151">
        <v>9.99</v>
      </c>
      <c r="H361" s="152"/>
      <c r="I361" s="151">
        <v>30.4</v>
      </c>
      <c r="J361" s="151">
        <v>8</v>
      </c>
      <c r="K361" s="152"/>
      <c r="L361" s="7"/>
      <c r="M361" s="7"/>
      <c r="N361" s="203">
        <v>16</v>
      </c>
      <c r="O361" s="7">
        <v>140</v>
      </c>
      <c r="P361" s="203">
        <v>2.94</v>
      </c>
      <c r="Q361" s="7">
        <v>669</v>
      </c>
      <c r="R361" s="203">
        <v>19.5</v>
      </c>
      <c r="S361" s="203">
        <v>3.3490000000000002</v>
      </c>
      <c r="T361" s="190">
        <v>3.8239999999999998</v>
      </c>
    </row>
    <row r="362" spans="1:26" x14ac:dyDescent="0.25">
      <c r="A362" s="30">
        <v>40331</v>
      </c>
      <c r="B362" s="5"/>
      <c r="C362" s="7" t="s">
        <v>198</v>
      </c>
      <c r="D362" s="149">
        <v>0.38958333333333334</v>
      </c>
      <c r="E362" s="150">
        <v>478</v>
      </c>
      <c r="F362" s="151">
        <v>7.66</v>
      </c>
      <c r="G362" s="151">
        <v>6.31</v>
      </c>
      <c r="H362" s="152"/>
      <c r="I362" s="151">
        <v>27.31</v>
      </c>
      <c r="J362" s="151">
        <v>17.8</v>
      </c>
      <c r="K362" s="152"/>
      <c r="L362" s="7"/>
      <c r="M362" s="7"/>
      <c r="N362" s="203">
        <v>24.6</v>
      </c>
      <c r="O362" s="7">
        <v>90.8</v>
      </c>
      <c r="P362" s="203">
        <v>6.79</v>
      </c>
      <c r="Q362" s="7">
        <v>713</v>
      </c>
      <c r="R362" s="203">
        <v>79.900000000000006</v>
      </c>
      <c r="S362" s="203">
        <v>5.577</v>
      </c>
      <c r="T362" s="190">
        <v>4.3289999999999997</v>
      </c>
    </row>
    <row r="363" spans="1:26" x14ac:dyDescent="0.25">
      <c r="A363" s="30">
        <v>40331</v>
      </c>
      <c r="B363" s="5"/>
      <c r="C363" s="7" t="s">
        <v>194</v>
      </c>
      <c r="D363" s="149">
        <v>0.4055555555555555</v>
      </c>
      <c r="E363" s="150">
        <v>431</v>
      </c>
      <c r="F363" s="151">
        <v>7.76</v>
      </c>
      <c r="G363" s="151">
        <v>6.81</v>
      </c>
      <c r="H363" s="152"/>
      <c r="I363" s="242">
        <v>28.49</v>
      </c>
      <c r="J363" s="151">
        <v>26.9</v>
      </c>
      <c r="K363" s="152"/>
      <c r="L363" s="7"/>
      <c r="M363" s="7"/>
      <c r="N363" s="203">
        <v>8.8800000000000008</v>
      </c>
      <c r="O363" s="7">
        <v>4.99</v>
      </c>
      <c r="P363" s="203">
        <v>4.1100000000000003</v>
      </c>
      <c r="Q363" s="7">
        <v>376</v>
      </c>
      <c r="R363" s="203">
        <v>43.5</v>
      </c>
      <c r="S363" s="203">
        <v>4.9189999999999996</v>
      </c>
      <c r="T363" s="190">
        <v>3.81</v>
      </c>
    </row>
    <row r="364" spans="1:26" x14ac:dyDescent="0.25">
      <c r="A364" s="30">
        <v>40331</v>
      </c>
      <c r="B364" s="5"/>
      <c r="C364" s="7" t="s">
        <v>196</v>
      </c>
      <c r="D364" s="149">
        <v>0.3979166666666667</v>
      </c>
      <c r="E364" s="150">
        <v>390</v>
      </c>
      <c r="F364" s="151">
        <v>7.68</v>
      </c>
      <c r="G364" s="151">
        <v>5.74</v>
      </c>
      <c r="H364" s="152"/>
      <c r="I364" s="151">
        <v>25.35</v>
      </c>
      <c r="J364" s="151">
        <v>1.4</v>
      </c>
      <c r="K364" s="152"/>
      <c r="L364" s="7"/>
      <c r="M364" s="7"/>
      <c r="N364" s="203">
        <v>5.27</v>
      </c>
      <c r="O364" s="7">
        <v>2.08</v>
      </c>
      <c r="P364" s="203">
        <v>3.66</v>
      </c>
      <c r="Q364" s="7">
        <v>387</v>
      </c>
      <c r="R364" s="203">
        <v>11.7</v>
      </c>
      <c r="S364" s="203">
        <v>5.1550000000000002</v>
      </c>
      <c r="T364" s="190">
        <v>4.1470000000000002</v>
      </c>
    </row>
    <row r="365" spans="1:26" x14ac:dyDescent="0.25">
      <c r="A365" s="157">
        <v>40317</v>
      </c>
      <c r="B365" s="22">
        <v>1</v>
      </c>
      <c r="C365" s="24" t="s">
        <v>75</v>
      </c>
      <c r="D365" s="250" t="s">
        <v>234</v>
      </c>
      <c r="E365" s="159">
        <v>512</v>
      </c>
      <c r="F365" s="160">
        <v>8.02</v>
      </c>
      <c r="G365" s="160">
        <v>12.88</v>
      </c>
      <c r="H365" s="161"/>
      <c r="I365" s="160">
        <v>28.71</v>
      </c>
      <c r="J365" s="160">
        <v>8</v>
      </c>
      <c r="K365" s="161"/>
      <c r="L365" s="24"/>
      <c r="M365" s="24"/>
      <c r="N365" s="196">
        <v>19.100000000000001</v>
      </c>
      <c r="O365" s="24">
        <v>248</v>
      </c>
      <c r="P365" s="196">
        <v>4.2</v>
      </c>
      <c r="Q365" s="24">
        <v>919</v>
      </c>
      <c r="R365" s="196">
        <v>121.5</v>
      </c>
      <c r="S365" s="196">
        <v>3.5</v>
      </c>
      <c r="T365" s="196">
        <v>4.9400000000000004</v>
      </c>
    </row>
    <row r="366" spans="1:26" x14ac:dyDescent="0.25">
      <c r="A366" s="157">
        <v>40317</v>
      </c>
      <c r="B366" s="22"/>
      <c r="C366" s="24" t="s">
        <v>192</v>
      </c>
      <c r="D366" s="158">
        <v>0.12152777777777778</v>
      </c>
      <c r="E366" s="159">
        <v>523</v>
      </c>
      <c r="F366" s="160">
        <v>7.96</v>
      </c>
      <c r="G366" s="160">
        <v>10.89</v>
      </c>
      <c r="H366" s="161"/>
      <c r="I366" s="160">
        <v>27.25</v>
      </c>
      <c r="J366" s="160">
        <v>8</v>
      </c>
      <c r="K366" s="161"/>
      <c r="L366" s="24"/>
      <c r="M366" s="197"/>
      <c r="N366" s="196">
        <v>7.3</v>
      </c>
      <c r="O366" s="24">
        <v>153</v>
      </c>
      <c r="P366" s="196">
        <v>3.29</v>
      </c>
      <c r="Q366" s="24">
        <v>826</v>
      </c>
      <c r="R366" s="196">
        <v>17.3</v>
      </c>
      <c r="S366" s="196">
        <v>2.2170000000000001</v>
      </c>
      <c r="T366" s="196">
        <v>5.52</v>
      </c>
    </row>
    <row r="367" spans="1:26" x14ac:dyDescent="0.25">
      <c r="A367" s="157">
        <v>40317</v>
      </c>
      <c r="B367" s="22"/>
      <c r="C367" s="24" t="s">
        <v>198</v>
      </c>
      <c r="D367" s="158">
        <v>0.11458333333333333</v>
      </c>
      <c r="E367" s="159">
        <v>494</v>
      </c>
      <c r="F367" s="160">
        <v>7.91</v>
      </c>
      <c r="G367" s="160">
        <v>10.48</v>
      </c>
      <c r="H367" s="161"/>
      <c r="I367" s="160">
        <v>29.26</v>
      </c>
      <c r="J367" s="160">
        <v>18.100000000000001</v>
      </c>
      <c r="K367" s="161"/>
      <c r="L367" s="24"/>
      <c r="M367" s="197"/>
      <c r="N367" s="196">
        <v>4.5</v>
      </c>
      <c r="O367" s="24">
        <v>30.65</v>
      </c>
      <c r="P367" s="196">
        <v>3.03</v>
      </c>
      <c r="Q367" s="24">
        <v>465</v>
      </c>
      <c r="R367" s="196">
        <v>40.1</v>
      </c>
      <c r="S367" s="196">
        <v>3.6629999999999998</v>
      </c>
      <c r="T367" s="196">
        <v>4.5339999999999998</v>
      </c>
    </row>
    <row r="368" spans="1:26" x14ac:dyDescent="0.25">
      <c r="A368" s="157">
        <v>40317</v>
      </c>
      <c r="B368" s="22"/>
      <c r="C368" s="24" t="s">
        <v>194</v>
      </c>
      <c r="D368" s="158">
        <v>9.3055555555555558E-2</v>
      </c>
      <c r="E368" s="159">
        <v>498</v>
      </c>
      <c r="F368" s="160">
        <v>7.81</v>
      </c>
      <c r="G368" s="160">
        <v>8.82</v>
      </c>
      <c r="H368" s="161"/>
      <c r="I368" s="160">
        <v>27.17</v>
      </c>
      <c r="J368" s="160">
        <v>11.6</v>
      </c>
      <c r="K368" s="161"/>
      <c r="L368" s="24"/>
      <c r="M368" s="197"/>
      <c r="N368" s="196">
        <v>8.93</v>
      </c>
      <c r="O368" s="24">
        <v>6.64</v>
      </c>
      <c r="P368" s="196">
        <v>3.71</v>
      </c>
      <c r="Q368" s="24">
        <v>408.5</v>
      </c>
      <c r="R368" s="196">
        <v>23.05</v>
      </c>
      <c r="S368" s="196">
        <v>3.7389999999999999</v>
      </c>
      <c r="T368" s="196">
        <v>5.516</v>
      </c>
    </row>
    <row r="369" spans="1:20" x14ac:dyDescent="0.25">
      <c r="A369" s="157">
        <v>40317</v>
      </c>
      <c r="B369" s="22"/>
      <c r="C369" s="24" t="s">
        <v>196</v>
      </c>
      <c r="D369" s="158">
        <v>0.10069444444444443</v>
      </c>
      <c r="E369" s="159">
        <v>454</v>
      </c>
      <c r="F369" s="160">
        <v>7.66</v>
      </c>
      <c r="G369" s="160">
        <v>7.31</v>
      </c>
      <c r="H369" s="161"/>
      <c r="I369" s="160">
        <v>27.11</v>
      </c>
      <c r="J369" s="160">
        <v>1.6</v>
      </c>
      <c r="K369" s="161"/>
      <c r="L369" s="24"/>
      <c r="M369" s="197"/>
      <c r="N369" s="196">
        <v>4.41</v>
      </c>
      <c r="O369" s="24">
        <v>4.8600000000000003</v>
      </c>
      <c r="P369" s="196">
        <v>3.51</v>
      </c>
      <c r="Q369" s="24">
        <v>243.5</v>
      </c>
      <c r="R369" s="196">
        <v>12.8</v>
      </c>
      <c r="S369" s="196">
        <v>3.8069999999999999</v>
      </c>
      <c r="T369" s="196">
        <v>5.5629999999999997</v>
      </c>
    </row>
    <row r="370" spans="1:20" x14ac:dyDescent="0.25">
      <c r="A370" s="30">
        <v>40303</v>
      </c>
      <c r="B370" s="5">
        <v>1</v>
      </c>
      <c r="C370" s="7" t="s">
        <v>75</v>
      </c>
      <c r="D370" s="149">
        <v>0.1076388888888889</v>
      </c>
      <c r="E370" s="150">
        <v>495</v>
      </c>
      <c r="F370" s="151">
        <v>8.1</v>
      </c>
      <c r="G370" s="151">
        <v>14.41</v>
      </c>
      <c r="H370" s="152"/>
      <c r="I370" s="151">
        <v>28</v>
      </c>
      <c r="J370" s="151">
        <v>18.8</v>
      </c>
      <c r="K370" s="152"/>
      <c r="L370" s="7"/>
      <c r="M370" s="239"/>
      <c r="N370" s="203">
        <v>19.600000000000001</v>
      </c>
      <c r="O370" s="7">
        <v>174</v>
      </c>
      <c r="P370" s="203">
        <v>4.04</v>
      </c>
      <c r="Q370" s="7">
        <v>839</v>
      </c>
      <c r="R370" s="203">
        <v>29.3</v>
      </c>
      <c r="S370" s="203">
        <v>5.8360000000000003</v>
      </c>
      <c r="T370" s="190"/>
    </row>
    <row r="371" spans="1:20" x14ac:dyDescent="0.25">
      <c r="A371" s="30">
        <v>40303</v>
      </c>
      <c r="B371" s="5"/>
      <c r="C371" s="7" t="s">
        <v>192</v>
      </c>
      <c r="D371" s="149">
        <v>4.5138888888888888E-2</v>
      </c>
      <c r="E371" s="150">
        <v>551</v>
      </c>
      <c r="F371" s="151">
        <v>7.28</v>
      </c>
      <c r="G371" s="151">
        <v>11.9</v>
      </c>
      <c r="H371" s="152"/>
      <c r="I371" s="151">
        <v>23.98</v>
      </c>
      <c r="J371" s="151">
        <v>16.8</v>
      </c>
      <c r="K371" s="152"/>
      <c r="L371" s="7"/>
      <c r="M371" s="239"/>
      <c r="N371" s="203">
        <v>15.15</v>
      </c>
      <c r="O371" s="7">
        <v>215</v>
      </c>
      <c r="P371" s="203">
        <v>3.15</v>
      </c>
      <c r="Q371" s="7">
        <v>888.5</v>
      </c>
      <c r="R371" s="203">
        <v>18</v>
      </c>
      <c r="S371" s="203">
        <v>4.2089999999999996</v>
      </c>
      <c r="T371" s="190"/>
    </row>
    <row r="372" spans="1:20" x14ac:dyDescent="0.25">
      <c r="A372" s="30">
        <v>40303</v>
      </c>
      <c r="B372" s="5"/>
      <c r="C372" s="7" t="s">
        <v>198</v>
      </c>
      <c r="D372" s="149">
        <v>4.8611111111111112E-2</v>
      </c>
      <c r="E372" s="150">
        <v>514</v>
      </c>
      <c r="F372" s="151">
        <v>7.56</v>
      </c>
      <c r="G372" s="151">
        <v>8.7100000000000009</v>
      </c>
      <c r="H372" s="152"/>
      <c r="I372" s="151">
        <v>24.67</v>
      </c>
      <c r="J372" s="151">
        <v>35.4</v>
      </c>
      <c r="K372" s="152"/>
      <c r="L372" s="7"/>
      <c r="M372" s="239"/>
      <c r="N372" s="203">
        <v>24.1</v>
      </c>
      <c r="O372" s="7">
        <v>28.1</v>
      </c>
      <c r="P372" s="203">
        <v>10.7</v>
      </c>
      <c r="Q372" s="7">
        <v>402</v>
      </c>
      <c r="R372" s="203">
        <v>34.5</v>
      </c>
      <c r="S372" s="203">
        <v>5.7629999999999999</v>
      </c>
      <c r="T372" s="190"/>
    </row>
    <row r="373" spans="1:20" x14ac:dyDescent="0.25">
      <c r="A373" s="30">
        <v>40303</v>
      </c>
      <c r="B373" s="5"/>
      <c r="C373" s="7" t="s">
        <v>194</v>
      </c>
      <c r="D373" s="149">
        <v>6.5972222222222224E-2</v>
      </c>
      <c r="E373" s="150">
        <v>487</v>
      </c>
      <c r="F373" s="151">
        <v>7.89</v>
      </c>
      <c r="G373" s="151">
        <v>9.85</v>
      </c>
      <c r="H373" s="152"/>
      <c r="I373" s="151">
        <v>24.03</v>
      </c>
      <c r="J373" s="151">
        <v>39.299999999999997</v>
      </c>
      <c r="K373" s="152"/>
      <c r="L373" s="7"/>
      <c r="M373" s="239"/>
      <c r="N373" s="203">
        <v>23.15</v>
      </c>
      <c r="O373" s="7">
        <v>8.01</v>
      </c>
      <c r="P373" s="241">
        <v>5.08</v>
      </c>
      <c r="Q373" s="7">
        <v>472</v>
      </c>
      <c r="R373" s="203">
        <v>57.8</v>
      </c>
      <c r="S373" s="203">
        <v>5.665</v>
      </c>
      <c r="T373" s="190"/>
    </row>
    <row r="374" spans="1:20" x14ac:dyDescent="0.25">
      <c r="A374" s="30">
        <v>40303</v>
      </c>
      <c r="B374" s="5"/>
      <c r="C374" s="7" t="s">
        <v>196</v>
      </c>
      <c r="D374" s="149">
        <v>6.25E-2</v>
      </c>
      <c r="E374" s="150">
        <v>480</v>
      </c>
      <c r="F374" s="151">
        <v>7.55</v>
      </c>
      <c r="G374" s="151">
        <v>7.08</v>
      </c>
      <c r="H374" s="152"/>
      <c r="I374" s="151">
        <v>24.76</v>
      </c>
      <c r="J374" s="151">
        <v>1.7</v>
      </c>
      <c r="K374" s="152"/>
      <c r="L374" s="7"/>
      <c r="M374" s="239"/>
      <c r="N374" s="203">
        <v>6.49</v>
      </c>
      <c r="O374" s="7">
        <v>3.97</v>
      </c>
      <c r="P374" s="203">
        <v>3.56</v>
      </c>
      <c r="Q374" s="7">
        <v>427</v>
      </c>
      <c r="R374" s="203">
        <v>12.2</v>
      </c>
      <c r="S374" s="203">
        <v>3.67</v>
      </c>
      <c r="T374" s="190"/>
    </row>
    <row r="375" spans="1:20" x14ac:dyDescent="0.25">
      <c r="A375" s="157">
        <v>40289</v>
      </c>
      <c r="B375" s="22">
        <v>1</v>
      </c>
      <c r="C375" s="24" t="s">
        <v>75</v>
      </c>
      <c r="D375" s="158">
        <v>0.51736111111111105</v>
      </c>
      <c r="E375" s="159">
        <v>350</v>
      </c>
      <c r="F375" s="160">
        <v>7.57</v>
      </c>
      <c r="G375" s="160">
        <v>7.88</v>
      </c>
      <c r="H375" s="161"/>
      <c r="I375" s="160">
        <v>21.53</v>
      </c>
      <c r="J375" s="160">
        <v>23.1</v>
      </c>
      <c r="K375" s="161"/>
      <c r="L375" s="24"/>
      <c r="M375" s="197"/>
      <c r="N375" s="196">
        <v>35.299999999999997</v>
      </c>
      <c r="O375" s="24">
        <v>181</v>
      </c>
      <c r="P375" s="196">
        <v>14.3</v>
      </c>
      <c r="Q375" s="24">
        <v>1170</v>
      </c>
      <c r="R375" s="196">
        <v>83.8</v>
      </c>
      <c r="S375" s="196">
        <v>6.266</v>
      </c>
      <c r="T375" s="196"/>
    </row>
    <row r="376" spans="1:20" x14ac:dyDescent="0.25">
      <c r="A376" s="157">
        <v>40289</v>
      </c>
      <c r="B376" s="22"/>
      <c r="C376" s="24" t="s">
        <v>192</v>
      </c>
      <c r="D376" s="158">
        <v>0.44444444444444442</v>
      </c>
      <c r="E376" s="159">
        <v>524</v>
      </c>
      <c r="F376" s="160">
        <v>7.6</v>
      </c>
      <c r="G376" s="160">
        <v>8.7799999999999994</v>
      </c>
      <c r="H376" s="161"/>
      <c r="I376" s="160">
        <v>19.71</v>
      </c>
      <c r="J376" s="160">
        <v>34</v>
      </c>
      <c r="K376" s="161"/>
      <c r="L376" s="24"/>
      <c r="M376" s="197"/>
      <c r="N376" s="196">
        <v>63.1</v>
      </c>
      <c r="O376" s="24">
        <v>286</v>
      </c>
      <c r="P376" s="196">
        <v>23.1</v>
      </c>
      <c r="Q376" s="24">
        <v>944</v>
      </c>
      <c r="R376" s="196">
        <v>81.3</v>
      </c>
      <c r="S376" s="196">
        <v>7.8789999999999996</v>
      </c>
      <c r="T376" s="196"/>
    </row>
    <row r="377" spans="1:20" x14ac:dyDescent="0.25">
      <c r="A377" s="157">
        <v>40289</v>
      </c>
      <c r="B377" s="22"/>
      <c r="C377" s="24" t="s">
        <v>198</v>
      </c>
      <c r="D377" s="158">
        <v>0.45833333333333331</v>
      </c>
      <c r="E377" s="159">
        <v>475</v>
      </c>
      <c r="F377" s="160">
        <v>7.75</v>
      </c>
      <c r="G377" s="160">
        <v>8.69</v>
      </c>
      <c r="H377" s="161"/>
      <c r="I377" s="160">
        <v>19.309999999999999</v>
      </c>
      <c r="J377" s="160">
        <v>13.5</v>
      </c>
      <c r="K377" s="161"/>
      <c r="L377" s="24"/>
      <c r="M377" s="197"/>
      <c r="N377" s="196">
        <v>12.6</v>
      </c>
      <c r="O377" s="24">
        <v>41.5</v>
      </c>
      <c r="P377" s="196">
        <v>4.42</v>
      </c>
      <c r="Q377" s="24">
        <v>652</v>
      </c>
      <c r="R377" s="196">
        <v>52.4</v>
      </c>
      <c r="S377" s="196">
        <v>8.2919999999999998</v>
      </c>
      <c r="T377" s="196"/>
    </row>
    <row r="378" spans="1:20" x14ac:dyDescent="0.25">
      <c r="A378" s="157">
        <v>40289</v>
      </c>
      <c r="B378" s="22"/>
      <c r="C378" s="24" t="s">
        <v>194</v>
      </c>
      <c r="D378" s="158">
        <v>0.47222222222222227</v>
      </c>
      <c r="E378" s="159">
        <v>477</v>
      </c>
      <c r="F378" s="160">
        <v>7.89</v>
      </c>
      <c r="G378" s="160">
        <v>10.119999999999999</v>
      </c>
      <c r="H378" s="161"/>
      <c r="I378" s="160">
        <v>20.71</v>
      </c>
      <c r="J378" s="160">
        <v>37.200000000000003</v>
      </c>
      <c r="K378" s="161"/>
      <c r="L378" s="24"/>
      <c r="M378" s="197"/>
      <c r="N378" s="196">
        <v>18.399999999999999</v>
      </c>
      <c r="O378" s="24">
        <v>16.3</v>
      </c>
      <c r="P378" s="196">
        <v>3.97</v>
      </c>
      <c r="Q378" s="24">
        <v>612</v>
      </c>
      <c r="R378" s="196">
        <v>31.3</v>
      </c>
      <c r="S378" s="196">
        <v>5.4820000000000002</v>
      </c>
      <c r="T378" s="196"/>
    </row>
    <row r="379" spans="1:20" x14ac:dyDescent="0.25">
      <c r="A379" s="157">
        <v>40289</v>
      </c>
      <c r="B379" s="22"/>
      <c r="C379" s="24" t="s">
        <v>196</v>
      </c>
      <c r="D379" s="158">
        <v>0.46875</v>
      </c>
      <c r="E379" s="159">
        <v>474</v>
      </c>
      <c r="F379" s="160">
        <v>7.53</v>
      </c>
      <c r="G379" s="160">
        <v>5.31</v>
      </c>
      <c r="H379" s="161"/>
      <c r="I379" s="160">
        <v>20.36</v>
      </c>
      <c r="J379" s="160">
        <v>2.2000000000000002</v>
      </c>
      <c r="K379" s="161"/>
      <c r="L379" s="24"/>
      <c r="M379" s="197"/>
      <c r="N379" s="196">
        <v>10.4</v>
      </c>
      <c r="O379" s="24">
        <v>9.76</v>
      </c>
      <c r="P379" s="228">
        <v>4.0999999999999996</v>
      </c>
      <c r="Q379" s="24">
        <v>277</v>
      </c>
      <c r="R379" s="196">
        <v>14.6</v>
      </c>
      <c r="S379" s="214">
        <v>4.04</v>
      </c>
      <c r="T379" s="196"/>
    </row>
    <row r="380" spans="1:20" x14ac:dyDescent="0.25">
      <c r="A380" s="30">
        <v>40263</v>
      </c>
      <c r="B380" s="5">
        <v>1</v>
      </c>
      <c r="C380" s="7" t="s">
        <v>75</v>
      </c>
      <c r="D380" s="251" t="s">
        <v>234</v>
      </c>
      <c r="E380" s="150">
        <v>492</v>
      </c>
      <c r="F380" s="151">
        <v>7.79</v>
      </c>
      <c r="G380" s="151">
        <v>13.16</v>
      </c>
      <c r="H380" s="152"/>
      <c r="I380" s="151">
        <v>16.190000000000001</v>
      </c>
      <c r="J380" s="151">
        <v>49.3</v>
      </c>
      <c r="K380" s="152"/>
      <c r="L380" s="7"/>
      <c r="M380" s="239"/>
      <c r="N380" s="203">
        <v>5.07</v>
      </c>
      <c r="O380" s="7">
        <v>88.75</v>
      </c>
      <c r="P380" s="203">
        <v>7.1</v>
      </c>
      <c r="Q380" s="7">
        <v>643</v>
      </c>
      <c r="R380" s="203">
        <v>56.3</v>
      </c>
      <c r="S380" s="203">
        <v>6.7910000000000004</v>
      </c>
      <c r="T380" s="190"/>
    </row>
    <row r="381" spans="1:20" x14ac:dyDescent="0.25">
      <c r="A381" s="30">
        <v>40263</v>
      </c>
      <c r="B381" s="5"/>
      <c r="C381" s="7" t="s">
        <v>192</v>
      </c>
      <c r="D381" s="149">
        <v>0.43402777777777773</v>
      </c>
      <c r="E381" s="150">
        <v>492</v>
      </c>
      <c r="F381" s="151">
        <v>7.67</v>
      </c>
      <c r="G381" s="151">
        <v>15.52</v>
      </c>
      <c r="H381" s="152"/>
      <c r="I381" s="151">
        <v>15.51</v>
      </c>
      <c r="J381" s="151">
        <v>42</v>
      </c>
      <c r="K381" s="152"/>
      <c r="L381" s="7"/>
      <c r="M381" s="239"/>
      <c r="N381" s="203">
        <v>1.52</v>
      </c>
      <c r="O381" s="7">
        <v>117</v>
      </c>
      <c r="P381" s="203">
        <v>7.24</v>
      </c>
      <c r="Q381" s="7">
        <v>685</v>
      </c>
      <c r="R381" s="203">
        <v>56</v>
      </c>
      <c r="S381" s="203">
        <v>5.5819999999999999</v>
      </c>
      <c r="T381" s="190"/>
    </row>
    <row r="382" spans="1:20" x14ac:dyDescent="0.25">
      <c r="A382" s="30">
        <v>40263</v>
      </c>
      <c r="B382" s="5"/>
      <c r="C382" s="7" t="s">
        <v>198</v>
      </c>
      <c r="D382" s="149">
        <v>0.4375</v>
      </c>
      <c r="E382" s="150">
        <v>490</v>
      </c>
      <c r="F382" s="151">
        <v>7.03</v>
      </c>
      <c r="G382" s="151">
        <v>14.62</v>
      </c>
      <c r="H382" s="152"/>
      <c r="I382" s="151">
        <v>12.62</v>
      </c>
      <c r="J382" s="151">
        <v>18.100000000000001</v>
      </c>
      <c r="K382" s="152"/>
      <c r="L382" s="7"/>
      <c r="M382" s="239"/>
      <c r="N382" s="203">
        <v>2.16</v>
      </c>
      <c r="O382" s="7">
        <v>47.5</v>
      </c>
      <c r="P382" s="203">
        <v>5.07</v>
      </c>
      <c r="Q382" s="7">
        <v>480</v>
      </c>
      <c r="R382" s="203">
        <v>39.5</v>
      </c>
      <c r="S382" s="203">
        <v>5.7089999999999996</v>
      </c>
      <c r="T382" s="190"/>
    </row>
    <row r="383" spans="1:20" x14ac:dyDescent="0.25">
      <c r="A383" s="30">
        <v>40263</v>
      </c>
      <c r="B383" s="5"/>
      <c r="C383" s="7" t="s">
        <v>194</v>
      </c>
      <c r="D383" s="149">
        <v>0.4548611111111111</v>
      </c>
      <c r="E383" s="150">
        <v>476</v>
      </c>
      <c r="F383" s="151">
        <v>7.56</v>
      </c>
      <c r="G383" s="151">
        <v>14.35</v>
      </c>
      <c r="H383" s="152"/>
      <c r="I383" s="151">
        <v>15.04</v>
      </c>
      <c r="J383" s="151">
        <v>17.600000000000001</v>
      </c>
      <c r="K383" s="152"/>
      <c r="L383" s="7"/>
      <c r="M383" s="239"/>
      <c r="N383" s="203">
        <v>12.9</v>
      </c>
      <c r="O383" s="7">
        <v>2.15</v>
      </c>
      <c r="P383" s="203">
        <v>4.76</v>
      </c>
      <c r="Q383" s="7">
        <v>508</v>
      </c>
      <c r="R383" s="203">
        <v>32.799999999999997</v>
      </c>
      <c r="S383" s="203">
        <v>5.6529999999999996</v>
      </c>
      <c r="T383" s="190"/>
    </row>
    <row r="384" spans="1:20" x14ac:dyDescent="0.25">
      <c r="A384" s="30">
        <v>40263</v>
      </c>
      <c r="B384" s="5"/>
      <c r="C384" s="7" t="s">
        <v>196</v>
      </c>
      <c r="D384" s="149"/>
      <c r="E384" s="150"/>
      <c r="F384" s="151"/>
      <c r="G384" s="151"/>
      <c r="H384" s="152"/>
      <c r="I384" s="151"/>
      <c r="J384" s="151"/>
      <c r="K384" s="152"/>
      <c r="L384" s="7" t="s">
        <v>89</v>
      </c>
      <c r="M384" s="239"/>
      <c r="N384" s="203" t="s">
        <v>213</v>
      </c>
      <c r="O384" s="7" t="s">
        <v>213</v>
      </c>
      <c r="P384" s="203" t="s">
        <v>213</v>
      </c>
      <c r="Q384" s="7" t="s">
        <v>213</v>
      </c>
      <c r="R384" s="203" t="s">
        <v>213</v>
      </c>
      <c r="S384" s="203"/>
      <c r="T384" s="190"/>
    </row>
    <row r="385" spans="1:26" x14ac:dyDescent="0.25">
      <c r="A385" s="157">
        <v>40240</v>
      </c>
      <c r="B385" s="22">
        <v>0</v>
      </c>
      <c r="C385" s="24" t="s">
        <v>75</v>
      </c>
      <c r="D385" s="250" t="s">
        <v>234</v>
      </c>
      <c r="E385" s="159">
        <v>526</v>
      </c>
      <c r="F385" s="160">
        <v>8.1</v>
      </c>
      <c r="G385" s="160">
        <v>13.46</v>
      </c>
      <c r="H385" s="161"/>
      <c r="I385" s="160">
        <v>11.66</v>
      </c>
      <c r="J385" s="160">
        <v>20.3</v>
      </c>
      <c r="K385" s="161"/>
      <c r="L385" s="24"/>
      <c r="M385" s="197"/>
      <c r="N385" s="196">
        <v>24.1</v>
      </c>
      <c r="O385" s="24">
        <v>157</v>
      </c>
      <c r="P385" s="196">
        <v>5.66</v>
      </c>
      <c r="Q385" s="24">
        <v>536</v>
      </c>
      <c r="R385" s="196">
        <v>21</v>
      </c>
      <c r="S385" s="214">
        <v>3.7650000000000001</v>
      </c>
      <c r="T385" s="196"/>
    </row>
    <row r="386" spans="1:26" x14ac:dyDescent="0.25">
      <c r="A386" s="157">
        <v>40240</v>
      </c>
      <c r="B386" s="22"/>
      <c r="C386" s="24" t="s">
        <v>192</v>
      </c>
      <c r="D386" s="250" t="s">
        <v>234</v>
      </c>
      <c r="E386" s="159">
        <v>660</v>
      </c>
      <c r="F386" s="160">
        <v>6.81</v>
      </c>
      <c r="G386" s="160">
        <v>3.37</v>
      </c>
      <c r="H386" s="161"/>
      <c r="I386" s="160">
        <v>17.059999999999999</v>
      </c>
      <c r="J386" s="160">
        <v>10.5</v>
      </c>
      <c r="K386" s="161"/>
      <c r="L386" s="24"/>
      <c r="M386" s="197"/>
      <c r="N386" s="196">
        <v>9.5399999999999991</v>
      </c>
      <c r="O386" s="24">
        <v>6.8</v>
      </c>
      <c r="P386" s="196">
        <v>6.98</v>
      </c>
      <c r="Q386" s="24">
        <v>407</v>
      </c>
      <c r="R386" s="196">
        <v>26.2</v>
      </c>
      <c r="S386" s="214">
        <v>4.0609999999999999</v>
      </c>
      <c r="T386" s="196"/>
    </row>
    <row r="387" spans="1:26" x14ac:dyDescent="0.25">
      <c r="A387" s="157">
        <v>40240</v>
      </c>
      <c r="B387" s="22"/>
      <c r="C387" s="24" t="s">
        <v>198</v>
      </c>
      <c r="D387" s="158"/>
      <c r="E387" s="159"/>
      <c r="F387" s="160"/>
      <c r="G387" s="160"/>
      <c r="H387" s="161"/>
      <c r="I387" s="160"/>
      <c r="J387" s="160"/>
      <c r="K387" s="161"/>
      <c r="L387" s="24" t="s">
        <v>89</v>
      </c>
      <c r="M387" s="197"/>
      <c r="N387" s="196" t="s">
        <v>213</v>
      </c>
      <c r="O387" s="24" t="s">
        <v>213</v>
      </c>
      <c r="P387" s="196" t="s">
        <v>213</v>
      </c>
      <c r="Q387" s="24" t="s">
        <v>213</v>
      </c>
      <c r="R387" s="196" t="s">
        <v>213</v>
      </c>
      <c r="S387" s="196"/>
      <c r="T387" s="196"/>
    </row>
    <row r="388" spans="1:26" x14ac:dyDescent="0.25">
      <c r="A388" s="157">
        <v>40240</v>
      </c>
      <c r="B388" s="22"/>
      <c r="C388" s="24" t="s">
        <v>194</v>
      </c>
      <c r="D388" s="158"/>
      <c r="E388" s="159"/>
      <c r="F388" s="160"/>
      <c r="G388" s="160"/>
      <c r="H388" s="161"/>
      <c r="I388" s="160"/>
      <c r="J388" s="160"/>
      <c r="K388" s="161"/>
      <c r="L388" s="24" t="s">
        <v>89</v>
      </c>
      <c r="M388" s="197"/>
      <c r="N388" s="196" t="s">
        <v>213</v>
      </c>
      <c r="O388" s="24" t="s">
        <v>213</v>
      </c>
      <c r="P388" s="196" t="s">
        <v>213</v>
      </c>
      <c r="Q388" s="24" t="s">
        <v>213</v>
      </c>
      <c r="R388" s="196" t="s">
        <v>213</v>
      </c>
      <c r="S388" s="196"/>
      <c r="T388" s="196"/>
    </row>
    <row r="389" spans="1:26" x14ac:dyDescent="0.25">
      <c r="A389" s="157">
        <v>40240</v>
      </c>
      <c r="B389" s="22"/>
      <c r="C389" s="24" t="s">
        <v>196</v>
      </c>
      <c r="D389" s="158"/>
      <c r="E389" s="159"/>
      <c r="F389" s="160"/>
      <c r="G389" s="160"/>
      <c r="H389" s="161"/>
      <c r="I389" s="160"/>
      <c r="J389" s="160"/>
      <c r="K389" s="161"/>
      <c r="L389" s="24" t="s">
        <v>89</v>
      </c>
      <c r="M389" s="197"/>
      <c r="N389" s="196" t="s">
        <v>213</v>
      </c>
      <c r="O389" s="24" t="s">
        <v>213</v>
      </c>
      <c r="P389" s="196" t="s">
        <v>213</v>
      </c>
      <c r="Q389" s="24" t="s">
        <v>213</v>
      </c>
      <c r="R389" s="196" t="s">
        <v>213</v>
      </c>
      <c r="S389" s="196"/>
      <c r="T389" s="196"/>
    </row>
    <row r="390" spans="1:26" x14ac:dyDescent="0.25">
      <c r="A390" s="30">
        <v>40214</v>
      </c>
      <c r="B390" s="5">
        <v>1</v>
      </c>
      <c r="C390" s="7" t="s">
        <v>75</v>
      </c>
      <c r="D390" s="149">
        <v>7.2916666666666671E-2</v>
      </c>
      <c r="E390" s="150">
        <v>441</v>
      </c>
      <c r="F390" s="151">
        <v>7.6</v>
      </c>
      <c r="G390" s="151">
        <v>4.2</v>
      </c>
      <c r="H390" s="152"/>
      <c r="I390" s="151">
        <v>9.24</v>
      </c>
      <c r="J390" s="151">
        <v>34.200000000000003</v>
      </c>
      <c r="K390" s="152"/>
      <c r="L390" s="7"/>
      <c r="M390" s="239"/>
      <c r="N390" s="203">
        <v>14.3</v>
      </c>
      <c r="O390" s="7">
        <v>281</v>
      </c>
      <c r="P390" s="203">
        <v>22.8</v>
      </c>
      <c r="Q390" s="7">
        <v>784</v>
      </c>
      <c r="R390" s="203">
        <v>87.3</v>
      </c>
      <c r="S390" s="203">
        <v>6.0359999999999996</v>
      </c>
      <c r="T390" s="190"/>
    </row>
    <row r="391" spans="1:26" x14ac:dyDescent="0.25">
      <c r="A391" s="30">
        <v>40214</v>
      </c>
      <c r="B391" s="5"/>
      <c r="C391" s="7" t="s">
        <v>192</v>
      </c>
      <c r="D391" s="149">
        <v>0.53125</v>
      </c>
      <c r="E391" s="150">
        <v>427</v>
      </c>
      <c r="F391" s="151">
        <v>7.44</v>
      </c>
      <c r="G391" s="191">
        <v>26.46</v>
      </c>
      <c r="H391" s="152">
        <v>99.9</v>
      </c>
      <c r="I391" s="151">
        <v>8.94</v>
      </c>
      <c r="J391" s="151">
        <v>28.1</v>
      </c>
      <c r="K391" s="152"/>
      <c r="L391" s="7"/>
      <c r="M391" s="239"/>
      <c r="N391" s="151">
        <v>51.9</v>
      </c>
      <c r="O391" s="152">
        <v>312</v>
      </c>
      <c r="P391" s="151">
        <v>12.9</v>
      </c>
      <c r="Q391" s="152">
        <v>865</v>
      </c>
      <c r="R391" s="151">
        <v>65.2</v>
      </c>
      <c r="S391" s="203">
        <v>4.2759999999999998</v>
      </c>
      <c r="T391" s="190"/>
      <c r="V391" s="221" t="s">
        <v>237</v>
      </c>
      <c r="W391" s="221"/>
      <c r="X391" s="221"/>
      <c r="Y391" s="221"/>
      <c r="Z391" s="221"/>
    </row>
    <row r="392" spans="1:26" x14ac:dyDescent="0.25">
      <c r="A392" s="30">
        <v>40214</v>
      </c>
      <c r="B392" s="5"/>
      <c r="C392" s="7" t="s">
        <v>198</v>
      </c>
      <c r="D392" s="149">
        <v>0.53819444444444442</v>
      </c>
      <c r="E392" s="150">
        <v>395</v>
      </c>
      <c r="F392" s="151">
        <v>7.52</v>
      </c>
      <c r="G392" s="151">
        <v>7.25</v>
      </c>
      <c r="H392" s="152"/>
      <c r="I392" s="151">
        <v>9.32</v>
      </c>
      <c r="J392" s="151">
        <v>38.6</v>
      </c>
      <c r="K392" s="152"/>
      <c r="L392" s="7"/>
      <c r="M392" s="239"/>
      <c r="N392" s="203">
        <v>17.899999999999999</v>
      </c>
      <c r="O392" s="7">
        <v>80</v>
      </c>
      <c r="P392" s="203">
        <v>11.2</v>
      </c>
      <c r="Q392" s="7">
        <v>722</v>
      </c>
      <c r="R392" s="241">
        <v>89.2</v>
      </c>
      <c r="S392" s="203">
        <v>4.8869999999999996</v>
      </c>
      <c r="T392" s="190"/>
    </row>
    <row r="393" spans="1:26" x14ac:dyDescent="0.25">
      <c r="A393" s="30">
        <v>40214</v>
      </c>
      <c r="B393" s="5"/>
      <c r="C393" s="7" t="s">
        <v>194</v>
      </c>
      <c r="D393" s="149">
        <v>5.8333333333333327E-2</v>
      </c>
      <c r="E393" s="150">
        <v>321</v>
      </c>
      <c r="F393" s="151">
        <v>7.77</v>
      </c>
      <c r="G393" s="151">
        <v>5.14</v>
      </c>
      <c r="H393" s="152"/>
      <c r="I393" s="151">
        <v>9.15</v>
      </c>
      <c r="J393" s="151">
        <v>9.25</v>
      </c>
      <c r="K393" s="152"/>
      <c r="L393" s="7"/>
      <c r="M393" s="239"/>
      <c r="N393" s="203">
        <v>15.9</v>
      </c>
      <c r="O393" s="7">
        <v>42.4</v>
      </c>
      <c r="P393" s="203">
        <v>31</v>
      </c>
      <c r="Q393" s="7">
        <v>475</v>
      </c>
      <c r="R393" s="203">
        <v>79.3</v>
      </c>
      <c r="S393" s="203">
        <v>6.0309999999999997</v>
      </c>
      <c r="T393" s="190"/>
    </row>
    <row r="394" spans="1:26" x14ac:dyDescent="0.25">
      <c r="A394" s="30">
        <v>40214</v>
      </c>
      <c r="B394" s="5"/>
      <c r="C394" s="7" t="s">
        <v>196</v>
      </c>
      <c r="D394" s="149">
        <v>6.3194444444444442E-2</v>
      </c>
      <c r="E394" s="150">
        <v>466</v>
      </c>
      <c r="F394" s="151">
        <v>7.49</v>
      </c>
      <c r="G394" s="151">
        <v>5.38</v>
      </c>
      <c r="H394" s="152"/>
      <c r="I394" s="151">
        <v>12.57</v>
      </c>
      <c r="J394" s="151">
        <v>18</v>
      </c>
      <c r="K394" s="152"/>
      <c r="L394" s="7"/>
      <c r="M394" s="7"/>
      <c r="N394" s="203">
        <v>10.9</v>
      </c>
      <c r="O394" s="7">
        <v>62.1</v>
      </c>
      <c r="P394" s="203">
        <v>25.5</v>
      </c>
      <c r="Q394" s="7">
        <v>427</v>
      </c>
      <c r="R394" s="203">
        <v>68.7</v>
      </c>
      <c r="S394" s="202">
        <v>5.1040000000000001</v>
      </c>
      <c r="T394" s="190"/>
      <c r="V394" s="229"/>
    </row>
    <row r="395" spans="1:26" x14ac:dyDescent="0.25">
      <c r="A395" s="157">
        <v>40163</v>
      </c>
      <c r="B395" s="22">
        <v>0</v>
      </c>
      <c r="C395" s="24" t="s">
        <v>75</v>
      </c>
      <c r="D395" s="158">
        <v>0.14583333333333334</v>
      </c>
      <c r="E395" s="159">
        <v>488</v>
      </c>
      <c r="F395" s="160">
        <v>8.15</v>
      </c>
      <c r="G395" s="160">
        <v>11.28</v>
      </c>
      <c r="H395" s="161"/>
      <c r="I395" s="160">
        <v>16.3</v>
      </c>
      <c r="J395" s="160">
        <v>6.07</v>
      </c>
      <c r="K395" s="161"/>
      <c r="L395" s="24"/>
      <c r="M395" s="24"/>
      <c r="N395" s="196">
        <v>-0.17199999999999999</v>
      </c>
      <c r="O395" s="24">
        <v>403</v>
      </c>
      <c r="P395" s="196">
        <v>6.04</v>
      </c>
      <c r="Q395" s="24">
        <v>668</v>
      </c>
      <c r="R395" s="196">
        <v>22.6</v>
      </c>
      <c r="S395" s="196">
        <v>2.6869999999999998</v>
      </c>
      <c r="T395" s="196"/>
    </row>
    <row r="396" spans="1:26" x14ac:dyDescent="0.25">
      <c r="A396" s="157">
        <v>40163</v>
      </c>
      <c r="B396" s="22"/>
      <c r="C396" s="24" t="s">
        <v>192</v>
      </c>
      <c r="D396" s="158">
        <v>0.50486111111111109</v>
      </c>
      <c r="E396" s="159">
        <v>490</v>
      </c>
      <c r="F396" s="160">
        <v>8.14</v>
      </c>
      <c r="G396" s="160">
        <v>9.5500000000000007</v>
      </c>
      <c r="H396" s="161"/>
      <c r="I396" s="160">
        <v>11.79</v>
      </c>
      <c r="J396" s="160">
        <v>6.56</v>
      </c>
      <c r="K396" s="161"/>
      <c r="L396" s="24"/>
      <c r="M396" s="197"/>
      <c r="N396" s="196">
        <v>4.93</v>
      </c>
      <c r="O396" s="24">
        <v>227</v>
      </c>
      <c r="P396" s="196">
        <v>4.46</v>
      </c>
      <c r="Q396" s="24">
        <v>642</v>
      </c>
      <c r="R396" s="196">
        <v>15.7</v>
      </c>
      <c r="S396" s="196">
        <v>2.419</v>
      </c>
      <c r="T396" s="196"/>
      <c r="V396" s="229"/>
    </row>
    <row r="397" spans="1:26" x14ac:dyDescent="0.25">
      <c r="A397" s="157">
        <v>40163</v>
      </c>
      <c r="B397" s="22"/>
      <c r="C397" s="24" t="s">
        <v>198</v>
      </c>
      <c r="D397" s="158">
        <v>0.49305555555555558</v>
      </c>
      <c r="E397" s="159">
        <v>483</v>
      </c>
      <c r="F397" s="160">
        <v>8.15</v>
      </c>
      <c r="G397" s="160">
        <v>12.31</v>
      </c>
      <c r="H397" s="161"/>
      <c r="I397" s="160">
        <v>7.75</v>
      </c>
      <c r="J397" s="160">
        <v>83.6</v>
      </c>
      <c r="K397" s="161"/>
      <c r="L397" s="24"/>
      <c r="M397" s="197"/>
      <c r="N397" s="196">
        <v>-5.94</v>
      </c>
      <c r="O397" s="24">
        <v>67.5</v>
      </c>
      <c r="P397" s="196">
        <v>4.2</v>
      </c>
      <c r="Q397" s="24">
        <v>618</v>
      </c>
      <c r="R397" s="196">
        <v>101.5</v>
      </c>
      <c r="S397" s="196">
        <v>3.718</v>
      </c>
      <c r="T397" s="196"/>
      <c r="V397" s="229"/>
    </row>
    <row r="398" spans="1:26" x14ac:dyDescent="0.25">
      <c r="A398" s="157">
        <v>40163</v>
      </c>
      <c r="B398" s="22"/>
      <c r="C398" s="24" t="s">
        <v>194</v>
      </c>
      <c r="D398" s="158">
        <v>0.4826388888888889</v>
      </c>
      <c r="E398" s="159">
        <v>490</v>
      </c>
      <c r="F398" s="160">
        <v>8.3800000000000008</v>
      </c>
      <c r="G398" s="160">
        <v>12.12</v>
      </c>
      <c r="H398" s="161"/>
      <c r="I398" s="160">
        <v>6.16</v>
      </c>
      <c r="J398" s="160">
        <v>6.21</v>
      </c>
      <c r="K398" s="161"/>
      <c r="L398" s="24"/>
      <c r="M398" s="197"/>
      <c r="N398" s="196">
        <v>-6.41</v>
      </c>
      <c r="O398" s="24">
        <v>58.6</v>
      </c>
      <c r="P398" s="196">
        <v>4.83</v>
      </c>
      <c r="Q398" s="24">
        <v>495</v>
      </c>
      <c r="R398" s="196">
        <v>25.9</v>
      </c>
      <c r="S398" s="214">
        <v>3.6840000000000002</v>
      </c>
      <c r="T398" s="196"/>
      <c r="V398" s="229"/>
    </row>
    <row r="399" spans="1:26" x14ac:dyDescent="0.25">
      <c r="A399" s="157">
        <v>40163</v>
      </c>
      <c r="B399" s="22"/>
      <c r="C399" s="24" t="s">
        <v>196</v>
      </c>
      <c r="D399" s="158"/>
      <c r="E399" s="159"/>
      <c r="F399" s="160"/>
      <c r="G399" s="160"/>
      <c r="H399" s="161"/>
      <c r="I399" s="160"/>
      <c r="J399" s="160"/>
      <c r="K399" s="161"/>
      <c r="L399" s="24" t="s">
        <v>89</v>
      </c>
      <c r="M399" s="197"/>
      <c r="N399" s="196" t="s">
        <v>213</v>
      </c>
      <c r="O399" s="24" t="s">
        <v>213</v>
      </c>
      <c r="P399" s="196" t="s">
        <v>213</v>
      </c>
      <c r="Q399" s="24" t="s">
        <v>213</v>
      </c>
      <c r="R399" s="196" t="s">
        <v>213</v>
      </c>
      <c r="S399" s="196"/>
      <c r="T399" s="196"/>
      <c r="V399" s="229"/>
    </row>
    <row r="400" spans="1:26" x14ac:dyDescent="0.25">
      <c r="A400" s="30">
        <v>40116</v>
      </c>
      <c r="B400" s="5">
        <v>1</v>
      </c>
      <c r="C400" s="7" t="s">
        <v>75</v>
      </c>
      <c r="D400" s="149">
        <v>0.41388888888888892</v>
      </c>
      <c r="E400" s="150">
        <v>433</v>
      </c>
      <c r="F400" s="151">
        <v>7.99</v>
      </c>
      <c r="G400" s="151">
        <v>7.43</v>
      </c>
      <c r="H400" s="152"/>
      <c r="I400" s="151">
        <v>18.43</v>
      </c>
      <c r="J400" s="151">
        <v>13.7</v>
      </c>
      <c r="K400" s="152"/>
      <c r="L400" s="7"/>
      <c r="M400" s="239"/>
      <c r="N400" s="203">
        <v>9.58</v>
      </c>
      <c r="O400" s="7">
        <v>246</v>
      </c>
      <c r="P400" s="203">
        <v>10.199999999999999</v>
      </c>
      <c r="Q400" s="7">
        <v>725</v>
      </c>
      <c r="R400" s="203">
        <v>49</v>
      </c>
      <c r="S400" s="203">
        <v>5.4889999999999999</v>
      </c>
      <c r="T400" s="190"/>
    </row>
    <row r="401" spans="1:20" x14ac:dyDescent="0.25">
      <c r="A401" s="30">
        <v>40116</v>
      </c>
      <c r="B401" s="5"/>
      <c r="C401" s="7" t="s">
        <v>192</v>
      </c>
      <c r="D401" s="149">
        <v>0.4055555555555555</v>
      </c>
      <c r="E401" s="150">
        <v>383</v>
      </c>
      <c r="F401" s="151">
        <v>7.91</v>
      </c>
      <c r="G401" s="151">
        <v>6.47</v>
      </c>
      <c r="H401" s="152"/>
      <c r="I401" s="151">
        <v>18.07</v>
      </c>
      <c r="J401" s="151">
        <v>16.100000000000001</v>
      </c>
      <c r="K401" s="152"/>
      <c r="L401" s="7"/>
      <c r="M401" s="239"/>
      <c r="N401" s="203">
        <v>6.81</v>
      </c>
      <c r="O401" s="7">
        <v>80.05</v>
      </c>
      <c r="P401" s="203">
        <v>3</v>
      </c>
      <c r="Q401" s="7">
        <v>637</v>
      </c>
      <c r="R401" s="203">
        <v>43.1</v>
      </c>
      <c r="S401" s="203">
        <v>5.4029999999999996</v>
      </c>
      <c r="T401" s="190"/>
    </row>
    <row r="402" spans="1:20" x14ac:dyDescent="0.25">
      <c r="A402" s="30">
        <v>40116</v>
      </c>
      <c r="B402" s="5"/>
      <c r="C402" s="7" t="s">
        <v>198</v>
      </c>
      <c r="D402" s="149">
        <v>0.42152777777777778</v>
      </c>
      <c r="E402" s="150">
        <v>322</v>
      </c>
      <c r="F402" s="151">
        <v>7.77</v>
      </c>
      <c r="G402" s="151">
        <v>6.26</v>
      </c>
      <c r="H402" s="152"/>
      <c r="I402" s="151">
        <v>17.190000000000001</v>
      </c>
      <c r="J402" s="151">
        <v>52.4</v>
      </c>
      <c r="K402" s="152"/>
      <c r="L402" s="7"/>
      <c r="M402" s="239"/>
      <c r="N402" s="203">
        <v>29.8</v>
      </c>
      <c r="O402" s="7">
        <v>10.9</v>
      </c>
      <c r="P402" s="203">
        <v>7.5</v>
      </c>
      <c r="Q402" s="7">
        <v>709</v>
      </c>
      <c r="R402" s="203">
        <v>125</v>
      </c>
      <c r="S402" s="190">
        <v>5.5</v>
      </c>
      <c r="T402" s="190"/>
    </row>
    <row r="403" spans="1:20" x14ac:dyDescent="0.25">
      <c r="A403" s="30">
        <v>40116</v>
      </c>
      <c r="B403" s="5"/>
      <c r="C403" s="7" t="s">
        <v>194</v>
      </c>
      <c r="D403" s="149">
        <v>0.43541666666666662</v>
      </c>
      <c r="E403" s="150">
        <v>315</v>
      </c>
      <c r="F403" s="151">
        <v>8.0399999999999991</v>
      </c>
      <c r="G403" s="151">
        <v>5.63</v>
      </c>
      <c r="H403" s="152"/>
      <c r="I403" s="151">
        <v>15.94</v>
      </c>
      <c r="J403" s="151">
        <v>25.7</v>
      </c>
      <c r="K403" s="152"/>
      <c r="L403" s="7"/>
      <c r="M403" s="239"/>
      <c r="N403" s="203">
        <v>26.5</v>
      </c>
      <c r="O403" s="7">
        <v>23.4</v>
      </c>
      <c r="P403" s="203">
        <v>7.43</v>
      </c>
      <c r="Q403" s="7">
        <v>709</v>
      </c>
      <c r="R403" s="203">
        <v>71.5</v>
      </c>
      <c r="S403" s="190">
        <v>6.9909999999999997</v>
      </c>
      <c r="T403" s="190"/>
    </row>
    <row r="404" spans="1:20" x14ac:dyDescent="0.25">
      <c r="A404" s="30">
        <v>40116</v>
      </c>
      <c r="B404" s="5"/>
      <c r="C404" s="7" t="s">
        <v>196</v>
      </c>
      <c r="D404" s="149">
        <v>0.43263888888888885</v>
      </c>
      <c r="E404" s="150">
        <v>383</v>
      </c>
      <c r="F404" s="151">
        <v>7.61</v>
      </c>
      <c r="G404" s="151">
        <v>3.14</v>
      </c>
      <c r="H404" s="152"/>
      <c r="I404" s="151">
        <v>18.52</v>
      </c>
      <c r="J404" s="151">
        <v>8.5399999999999991</v>
      </c>
      <c r="K404" s="152"/>
      <c r="L404" s="7"/>
      <c r="M404" s="239"/>
      <c r="N404" s="203">
        <v>9.07</v>
      </c>
      <c r="O404" s="7">
        <v>5.2</v>
      </c>
      <c r="P404" s="203">
        <v>1.97</v>
      </c>
      <c r="Q404" s="7">
        <v>697</v>
      </c>
      <c r="R404" s="203">
        <v>29.5</v>
      </c>
      <c r="S404" s="202">
        <v>3.81</v>
      </c>
      <c r="T404" s="190"/>
    </row>
    <row r="405" spans="1:20" x14ac:dyDescent="0.25">
      <c r="A405" s="157">
        <v>40080</v>
      </c>
      <c r="B405" s="22">
        <v>1</v>
      </c>
      <c r="C405" s="24" t="s">
        <v>75</v>
      </c>
      <c r="D405" s="158">
        <v>0.4055555555555555</v>
      </c>
      <c r="E405" s="159">
        <v>338</v>
      </c>
      <c r="F405" s="160">
        <v>7.87</v>
      </c>
      <c r="G405" s="160">
        <v>8.44</v>
      </c>
      <c r="H405" s="161"/>
      <c r="I405" s="160">
        <v>21.9</v>
      </c>
      <c r="J405" s="160">
        <v>46.7</v>
      </c>
      <c r="K405" s="161"/>
      <c r="L405" s="24"/>
      <c r="M405" s="197"/>
      <c r="N405" s="196">
        <v>79.400000000000006</v>
      </c>
      <c r="O405" s="24">
        <v>87.7</v>
      </c>
      <c r="P405" s="196">
        <v>6.94</v>
      </c>
      <c r="Q405" s="24">
        <v>1180</v>
      </c>
      <c r="R405" s="196">
        <v>95.7</v>
      </c>
      <c r="S405" s="196">
        <v>6.266</v>
      </c>
      <c r="T405" s="196"/>
    </row>
    <row r="406" spans="1:20" x14ac:dyDescent="0.25">
      <c r="A406" s="157">
        <v>40080</v>
      </c>
      <c r="B406" s="22"/>
      <c r="C406" s="24" t="s">
        <v>192</v>
      </c>
      <c r="D406" s="158">
        <v>0.4055555555555555</v>
      </c>
      <c r="E406" s="159">
        <v>364</v>
      </c>
      <c r="F406" s="160">
        <v>8.23</v>
      </c>
      <c r="G406" s="160">
        <v>7.53</v>
      </c>
      <c r="H406" s="161"/>
      <c r="I406" s="160">
        <v>21.94</v>
      </c>
      <c r="J406" s="160">
        <v>44.6</v>
      </c>
      <c r="K406" s="161"/>
      <c r="L406" s="24"/>
      <c r="M406" s="197"/>
      <c r="N406" s="196">
        <v>107</v>
      </c>
      <c r="O406" s="24">
        <v>155</v>
      </c>
      <c r="P406" s="196">
        <v>9.02</v>
      </c>
      <c r="Q406" s="24">
        <v>1260</v>
      </c>
      <c r="R406" s="196">
        <v>95</v>
      </c>
      <c r="S406" s="196">
        <v>5.7030000000000003</v>
      </c>
      <c r="T406" s="196"/>
    </row>
    <row r="407" spans="1:20" x14ac:dyDescent="0.25">
      <c r="A407" s="157">
        <v>40080</v>
      </c>
      <c r="B407" s="22"/>
      <c r="C407" s="24" t="s">
        <v>198</v>
      </c>
      <c r="D407" s="158">
        <v>0.4055555555555555</v>
      </c>
      <c r="E407" s="159">
        <v>414</v>
      </c>
      <c r="F407" s="160">
        <v>7.59</v>
      </c>
      <c r="G407" s="160">
        <v>5.94</v>
      </c>
      <c r="H407" s="161"/>
      <c r="I407" s="160">
        <v>19.899999999999999</v>
      </c>
      <c r="J407" s="160">
        <v>22.8</v>
      </c>
      <c r="K407" s="161"/>
      <c r="L407" s="24"/>
      <c r="M407" s="197"/>
      <c r="N407" s="196">
        <v>8.06</v>
      </c>
      <c r="O407" s="24">
        <v>58.1</v>
      </c>
      <c r="P407" s="196">
        <v>8.19</v>
      </c>
      <c r="Q407" s="24">
        <v>740</v>
      </c>
      <c r="R407" s="196">
        <v>57.7</v>
      </c>
      <c r="S407" s="196">
        <v>5.5330000000000004</v>
      </c>
      <c r="T407" s="196"/>
    </row>
    <row r="408" spans="1:20" x14ac:dyDescent="0.25">
      <c r="A408" s="157">
        <v>40080</v>
      </c>
      <c r="B408" s="22"/>
      <c r="C408" s="24" t="s">
        <v>194</v>
      </c>
      <c r="D408" s="158">
        <v>0.4055555555555555</v>
      </c>
      <c r="E408" s="159">
        <v>389</v>
      </c>
      <c r="F408" s="160">
        <v>7.46</v>
      </c>
      <c r="G408" s="160">
        <v>6.57</v>
      </c>
      <c r="H408" s="161"/>
      <c r="I408" s="160">
        <v>20.100000000000001</v>
      </c>
      <c r="J408" s="160">
        <v>35</v>
      </c>
      <c r="K408" s="161"/>
      <c r="L408" s="24"/>
      <c r="M408" s="197"/>
      <c r="N408" s="196">
        <v>44.7</v>
      </c>
      <c r="O408" s="24">
        <v>17.399999999999999</v>
      </c>
      <c r="P408" s="196">
        <v>9.85</v>
      </c>
      <c r="Q408" s="24">
        <v>616</v>
      </c>
      <c r="R408" s="196">
        <v>84.4</v>
      </c>
      <c r="S408" s="196">
        <v>5.4569999999999999</v>
      </c>
      <c r="T408" s="196"/>
    </row>
    <row r="409" spans="1:20" x14ac:dyDescent="0.25">
      <c r="A409" s="157">
        <v>40080</v>
      </c>
      <c r="B409" s="22"/>
      <c r="C409" s="24" t="s">
        <v>196</v>
      </c>
      <c r="D409" s="158">
        <v>0.4055555555555555</v>
      </c>
      <c r="E409" s="159">
        <v>398</v>
      </c>
      <c r="F409" s="160">
        <v>7.5</v>
      </c>
      <c r="G409" s="160">
        <v>7.38</v>
      </c>
      <c r="H409" s="161"/>
      <c r="I409" s="160">
        <v>20.28</v>
      </c>
      <c r="J409" s="160">
        <v>5.98</v>
      </c>
      <c r="K409" s="161"/>
      <c r="L409" s="24"/>
      <c r="M409" s="197"/>
      <c r="N409" s="196">
        <v>4.74</v>
      </c>
      <c r="O409" s="24">
        <v>3.25</v>
      </c>
      <c r="P409" s="196">
        <v>7.97</v>
      </c>
      <c r="Q409" s="24">
        <v>408</v>
      </c>
      <c r="R409" s="196">
        <v>37.85</v>
      </c>
      <c r="S409" s="214">
        <v>4.343</v>
      </c>
      <c r="T409" s="196"/>
    </row>
    <row r="410" spans="1:20" x14ac:dyDescent="0.25">
      <c r="A410" s="30">
        <v>40060</v>
      </c>
      <c r="B410" s="5">
        <v>1</v>
      </c>
      <c r="C410" s="7" t="s">
        <v>75</v>
      </c>
      <c r="D410" s="149">
        <v>9.7916666666666666E-2</v>
      </c>
      <c r="E410" s="150">
        <v>330</v>
      </c>
      <c r="F410" s="151">
        <v>7.79</v>
      </c>
      <c r="G410" s="151">
        <v>4.88</v>
      </c>
      <c r="H410" s="152"/>
      <c r="I410" s="151">
        <v>31.22</v>
      </c>
      <c r="J410" s="151">
        <v>6.06</v>
      </c>
      <c r="K410" s="152"/>
      <c r="L410" s="7"/>
      <c r="M410" s="252" t="s">
        <v>235</v>
      </c>
      <c r="N410" s="203">
        <v>10.1</v>
      </c>
      <c r="O410" s="7">
        <v>3.03</v>
      </c>
      <c r="P410" s="241">
        <v>7.45</v>
      </c>
      <c r="Q410" s="7">
        <v>672</v>
      </c>
      <c r="R410" s="203">
        <v>45.6</v>
      </c>
      <c r="S410" s="194">
        <v>22.49</v>
      </c>
      <c r="T410" s="190"/>
    </row>
    <row r="411" spans="1:20" x14ac:dyDescent="0.25">
      <c r="A411" s="30">
        <v>40060</v>
      </c>
      <c r="B411" s="5"/>
      <c r="C411" s="7" t="s">
        <v>192</v>
      </c>
      <c r="D411" s="149">
        <v>9.375E-2</v>
      </c>
      <c r="E411" s="150">
        <v>337</v>
      </c>
      <c r="F411" s="151">
        <v>7.29</v>
      </c>
      <c r="G411" s="151">
        <v>4.99</v>
      </c>
      <c r="H411" s="152"/>
      <c r="I411" s="151">
        <v>29.59</v>
      </c>
      <c r="J411" s="151">
        <v>8.6199999999999992</v>
      </c>
      <c r="K411" s="152"/>
      <c r="L411" s="7"/>
      <c r="M411" s="252" t="s">
        <v>235</v>
      </c>
      <c r="N411" s="203">
        <v>37.799999999999997</v>
      </c>
      <c r="O411" s="7">
        <v>11.6</v>
      </c>
      <c r="P411" s="203">
        <v>7.06</v>
      </c>
      <c r="Q411" s="7">
        <v>801</v>
      </c>
      <c r="R411" s="203">
        <v>60.6</v>
      </c>
      <c r="S411" s="194">
        <v>24.06</v>
      </c>
      <c r="T411" s="190"/>
    </row>
    <row r="412" spans="1:20" x14ac:dyDescent="0.25">
      <c r="A412" s="30">
        <v>40060</v>
      </c>
      <c r="B412" s="5"/>
      <c r="C412" s="7" t="s">
        <v>198</v>
      </c>
      <c r="D412" s="251" t="s">
        <v>234</v>
      </c>
      <c r="E412" s="150">
        <v>354</v>
      </c>
      <c r="F412" s="151">
        <v>7.5</v>
      </c>
      <c r="G412" s="151">
        <v>4.58</v>
      </c>
      <c r="H412" s="152"/>
      <c r="I412" s="151">
        <v>31.15</v>
      </c>
      <c r="J412" s="151">
        <v>19.899999999999999</v>
      </c>
      <c r="K412" s="152"/>
      <c r="L412" s="7"/>
      <c r="M412" s="252" t="s">
        <v>235</v>
      </c>
      <c r="N412" s="203">
        <v>6.99</v>
      </c>
      <c r="O412" s="7">
        <v>3.79</v>
      </c>
      <c r="P412" s="203">
        <v>10.4</v>
      </c>
      <c r="Q412" s="7">
        <v>569</v>
      </c>
      <c r="R412" s="203">
        <v>76.2</v>
      </c>
      <c r="S412" s="194">
        <v>25</v>
      </c>
      <c r="T412" s="190"/>
    </row>
    <row r="413" spans="1:20" x14ac:dyDescent="0.25">
      <c r="A413" s="30">
        <v>40060</v>
      </c>
      <c r="B413" s="5"/>
      <c r="C413" s="7" t="s">
        <v>194</v>
      </c>
      <c r="D413" s="251" t="s">
        <v>234</v>
      </c>
      <c r="E413" s="150">
        <v>330</v>
      </c>
      <c r="F413" s="151">
        <v>7.26</v>
      </c>
      <c r="G413" s="151">
        <v>5.42</v>
      </c>
      <c r="H413" s="152"/>
      <c r="I413" s="151">
        <v>29.08</v>
      </c>
      <c r="J413" s="151">
        <v>23.4</v>
      </c>
      <c r="K413" s="152"/>
      <c r="L413" s="7"/>
      <c r="M413" s="252" t="s">
        <v>235</v>
      </c>
      <c r="N413" s="203">
        <v>15.8</v>
      </c>
      <c r="O413" s="7">
        <v>3.56</v>
      </c>
      <c r="P413" s="203">
        <v>7.16</v>
      </c>
      <c r="Q413" s="7">
        <v>557</v>
      </c>
      <c r="R413" s="203">
        <v>63.6</v>
      </c>
      <c r="S413" s="194">
        <v>41.52</v>
      </c>
      <c r="T413" s="190"/>
    </row>
    <row r="414" spans="1:20" x14ac:dyDescent="0.25">
      <c r="A414" s="30">
        <v>40060</v>
      </c>
      <c r="B414" s="5"/>
      <c r="C414" s="7" t="s">
        <v>196</v>
      </c>
      <c r="D414" s="251" t="s">
        <v>234</v>
      </c>
      <c r="E414" s="150">
        <v>317</v>
      </c>
      <c r="F414" s="151">
        <v>7.21</v>
      </c>
      <c r="G414" s="151">
        <v>4.87</v>
      </c>
      <c r="H414" s="152"/>
      <c r="I414" s="151">
        <v>29.88</v>
      </c>
      <c r="J414" s="151">
        <v>7.48</v>
      </c>
      <c r="K414" s="152"/>
      <c r="L414" s="7"/>
      <c r="M414" s="252" t="s">
        <v>235</v>
      </c>
      <c r="N414" s="203">
        <v>3.84</v>
      </c>
      <c r="O414" s="7">
        <v>3.1</v>
      </c>
      <c r="P414" s="203">
        <v>5.8</v>
      </c>
      <c r="Q414" s="7">
        <v>314</v>
      </c>
      <c r="R414" s="203">
        <v>16.5</v>
      </c>
      <c r="S414" s="194">
        <v>30.06</v>
      </c>
      <c r="T414" s="190"/>
    </row>
    <row r="415" spans="1:20" x14ac:dyDescent="0.25">
      <c r="A415" s="157">
        <v>40046</v>
      </c>
      <c r="B415" s="22">
        <v>1</v>
      </c>
      <c r="C415" s="24" t="s">
        <v>75</v>
      </c>
      <c r="D415" s="158">
        <v>0.45</v>
      </c>
      <c r="E415" s="159">
        <v>402</v>
      </c>
      <c r="F415" s="160">
        <v>7.47</v>
      </c>
      <c r="G415" s="160">
        <v>3.88</v>
      </c>
      <c r="H415" s="161"/>
      <c r="I415" s="160">
        <v>31.17</v>
      </c>
      <c r="J415" s="160">
        <v>6.43</v>
      </c>
      <c r="K415" s="161"/>
      <c r="L415" s="24"/>
      <c r="M415" s="24"/>
      <c r="N415" s="196">
        <v>7.99</v>
      </c>
      <c r="O415" s="24">
        <v>2.3199999999999998</v>
      </c>
      <c r="P415" s="228">
        <v>8.51</v>
      </c>
      <c r="Q415" s="24">
        <v>582</v>
      </c>
      <c r="R415" s="196">
        <v>38.799999999999997</v>
      </c>
      <c r="S415" s="196"/>
      <c r="T415" s="196"/>
    </row>
    <row r="416" spans="1:20" x14ac:dyDescent="0.25">
      <c r="A416" s="157">
        <v>40046</v>
      </c>
      <c r="B416" s="22"/>
      <c r="C416" s="24" t="s">
        <v>192</v>
      </c>
      <c r="D416" s="158">
        <v>0.4375</v>
      </c>
      <c r="E416" s="159">
        <v>439</v>
      </c>
      <c r="F416" s="160">
        <v>7.18</v>
      </c>
      <c r="G416" s="160">
        <v>3.46</v>
      </c>
      <c r="H416" s="161"/>
      <c r="I416" s="160">
        <v>30.46</v>
      </c>
      <c r="J416" s="160">
        <v>6.02</v>
      </c>
      <c r="K416" s="161"/>
      <c r="L416" s="24"/>
      <c r="M416" s="24"/>
      <c r="N416" s="196">
        <v>18.25</v>
      </c>
      <c r="O416" s="24">
        <v>5</v>
      </c>
      <c r="P416" s="196">
        <v>7.35</v>
      </c>
      <c r="Q416" s="24">
        <v>675</v>
      </c>
      <c r="R416" s="196">
        <v>47.7</v>
      </c>
      <c r="S416" s="196"/>
      <c r="T416" s="196"/>
    </row>
    <row r="417" spans="1:20" x14ac:dyDescent="0.25">
      <c r="A417" s="157">
        <v>40046</v>
      </c>
      <c r="B417" s="22"/>
      <c r="C417" s="24" t="s">
        <v>198</v>
      </c>
      <c r="D417" s="158">
        <v>0.45416666666666666</v>
      </c>
      <c r="E417" s="159">
        <v>411</v>
      </c>
      <c r="F417" s="160">
        <v>7.37</v>
      </c>
      <c r="G417" s="160">
        <v>3.37</v>
      </c>
      <c r="H417" s="161"/>
      <c r="I417" s="160">
        <v>29.14</v>
      </c>
      <c r="J417" s="160">
        <v>10.6</v>
      </c>
      <c r="K417" s="161"/>
      <c r="L417" s="24"/>
      <c r="M417" s="24"/>
      <c r="N417" s="196">
        <v>3.84</v>
      </c>
      <c r="O417" s="24">
        <v>17.5</v>
      </c>
      <c r="P417" s="196">
        <v>9.2899999999999991</v>
      </c>
      <c r="Q417" s="24">
        <v>624</v>
      </c>
      <c r="R417" s="196">
        <v>45</v>
      </c>
      <c r="S417" s="196"/>
      <c r="T417" s="196"/>
    </row>
    <row r="418" spans="1:20" x14ac:dyDescent="0.25">
      <c r="A418" s="157">
        <v>40046</v>
      </c>
      <c r="B418" s="22"/>
      <c r="C418" s="24" t="s">
        <v>194</v>
      </c>
      <c r="D418" s="158">
        <v>0.47500000000000003</v>
      </c>
      <c r="E418" s="159">
        <v>405</v>
      </c>
      <c r="F418" s="160">
        <v>7.65</v>
      </c>
      <c r="G418" s="160">
        <v>4.08</v>
      </c>
      <c r="H418" s="161"/>
      <c r="I418" s="160">
        <v>29.09</v>
      </c>
      <c r="J418" s="160">
        <v>38.299999999999997</v>
      </c>
      <c r="K418" s="161"/>
      <c r="L418" s="24"/>
      <c r="M418" s="24"/>
      <c r="N418" s="196">
        <v>24.8</v>
      </c>
      <c r="O418" s="24">
        <v>2.2200000000000002</v>
      </c>
      <c r="P418" s="196">
        <v>9.27</v>
      </c>
      <c r="Q418" s="24">
        <v>528</v>
      </c>
      <c r="R418" s="196">
        <v>57.7</v>
      </c>
      <c r="S418" s="196"/>
      <c r="T418" s="196"/>
    </row>
    <row r="419" spans="1:20" x14ac:dyDescent="0.25">
      <c r="A419" s="157">
        <v>40046</v>
      </c>
      <c r="B419" s="22"/>
      <c r="C419" s="24" t="s">
        <v>196</v>
      </c>
      <c r="D419" s="158">
        <v>0.47083333333333338</v>
      </c>
      <c r="E419" s="159">
        <v>457</v>
      </c>
      <c r="F419" s="160">
        <v>7.41</v>
      </c>
      <c r="G419" s="160">
        <v>3.56</v>
      </c>
      <c r="H419" s="161"/>
      <c r="I419" s="160">
        <v>27.44</v>
      </c>
      <c r="J419" s="160">
        <v>6.87</v>
      </c>
      <c r="K419" s="161"/>
      <c r="L419" s="24"/>
      <c r="M419" s="24"/>
      <c r="N419" s="196">
        <v>3.84</v>
      </c>
      <c r="O419" s="24">
        <v>0.76300000000000001</v>
      </c>
      <c r="P419" s="196">
        <v>4.13</v>
      </c>
      <c r="Q419" s="24">
        <v>310</v>
      </c>
      <c r="R419" s="196">
        <v>15.9</v>
      </c>
      <c r="S419" s="196"/>
      <c r="T419" s="196"/>
    </row>
    <row r="420" spans="1:20" x14ac:dyDescent="0.25">
      <c r="A420" s="30">
        <v>40031</v>
      </c>
      <c r="B420" s="5">
        <v>1</v>
      </c>
      <c r="C420" s="7" t="s">
        <v>75</v>
      </c>
      <c r="D420" s="251" t="s">
        <v>234</v>
      </c>
      <c r="E420" s="150">
        <v>306</v>
      </c>
      <c r="F420" s="151">
        <v>8.25</v>
      </c>
      <c r="G420" s="151">
        <v>8.65</v>
      </c>
      <c r="H420" s="152"/>
      <c r="I420" s="151">
        <v>32.24</v>
      </c>
      <c r="J420" s="242">
        <v>6.88</v>
      </c>
      <c r="K420" s="246"/>
      <c r="L420" s="7"/>
      <c r="M420" s="239"/>
      <c r="N420" s="203">
        <v>6</v>
      </c>
      <c r="O420" s="7">
        <v>15.8</v>
      </c>
      <c r="P420" s="203">
        <v>18</v>
      </c>
      <c r="Q420" s="7"/>
      <c r="R420" s="203">
        <v>47.1</v>
      </c>
      <c r="S420" s="203">
        <v>4.1879999999999997</v>
      </c>
      <c r="T420" s="190"/>
    </row>
    <row r="421" spans="1:20" x14ac:dyDescent="0.25">
      <c r="A421" s="30">
        <v>40031</v>
      </c>
      <c r="B421" s="5"/>
      <c r="C421" s="7" t="s">
        <v>192</v>
      </c>
      <c r="D421" s="251" t="s">
        <v>234</v>
      </c>
      <c r="E421" s="150">
        <v>328</v>
      </c>
      <c r="F421" s="151">
        <v>7.71</v>
      </c>
      <c r="G421" s="151">
        <v>7.19</v>
      </c>
      <c r="H421" s="152"/>
      <c r="I421" s="151">
        <v>30.96</v>
      </c>
      <c r="J421" s="151">
        <v>15.4</v>
      </c>
      <c r="K421" s="152"/>
      <c r="L421" s="7"/>
      <c r="M421" s="239"/>
      <c r="N421" s="203">
        <v>14.3</v>
      </c>
      <c r="O421" s="7">
        <v>33.1</v>
      </c>
      <c r="P421" s="203">
        <v>17.600000000000001</v>
      </c>
      <c r="Q421" s="7"/>
      <c r="R421" s="203">
        <v>116</v>
      </c>
      <c r="S421" s="203">
        <v>4.8639999999999999</v>
      </c>
      <c r="T421" s="190"/>
    </row>
    <row r="422" spans="1:20" x14ac:dyDescent="0.25">
      <c r="A422" s="30">
        <v>40031</v>
      </c>
      <c r="B422" s="5"/>
      <c r="C422" s="7" t="s">
        <v>198</v>
      </c>
      <c r="D422" s="251" t="s">
        <v>234</v>
      </c>
      <c r="E422" s="150">
        <v>357</v>
      </c>
      <c r="F422" s="151">
        <v>7.52</v>
      </c>
      <c r="G422" s="151">
        <v>5.68</v>
      </c>
      <c r="H422" s="152"/>
      <c r="I422" s="151">
        <v>28.65</v>
      </c>
      <c r="J422" s="151">
        <v>24.4</v>
      </c>
      <c r="K422" s="152"/>
      <c r="L422" s="7"/>
      <c r="M422" s="239"/>
      <c r="N422" s="203">
        <v>1.84</v>
      </c>
      <c r="O422" s="7">
        <v>18.2</v>
      </c>
      <c r="P422" s="203">
        <v>15</v>
      </c>
      <c r="Q422" s="7"/>
      <c r="R422" s="203">
        <v>127</v>
      </c>
      <c r="S422" s="203">
        <v>5.6269999999999998</v>
      </c>
      <c r="T422" s="190"/>
    </row>
    <row r="423" spans="1:20" x14ac:dyDescent="0.25">
      <c r="A423" s="30">
        <v>40031</v>
      </c>
      <c r="B423" s="5"/>
      <c r="C423" s="7" t="s">
        <v>194</v>
      </c>
      <c r="D423" s="251" t="s">
        <v>234</v>
      </c>
      <c r="E423" s="150">
        <v>370</v>
      </c>
      <c r="F423" s="151">
        <v>7.68</v>
      </c>
      <c r="G423" s="151">
        <v>6.9</v>
      </c>
      <c r="H423" s="152"/>
      <c r="I423" s="151">
        <v>30.31</v>
      </c>
      <c r="J423" s="151">
        <v>29.1</v>
      </c>
      <c r="K423" s="152"/>
      <c r="L423" s="7"/>
      <c r="M423" s="239"/>
      <c r="N423" s="203">
        <v>5.97</v>
      </c>
      <c r="O423" s="7">
        <v>8.7100000000000009</v>
      </c>
      <c r="P423" s="203">
        <v>11.7</v>
      </c>
      <c r="Q423" s="7"/>
      <c r="R423" s="203">
        <v>72.599999999999994</v>
      </c>
      <c r="S423" s="203">
        <v>5.657</v>
      </c>
      <c r="T423" s="190"/>
    </row>
    <row r="424" spans="1:20" x14ac:dyDescent="0.25">
      <c r="A424" s="30">
        <v>40031</v>
      </c>
      <c r="B424" s="5"/>
      <c r="C424" s="7" t="s">
        <v>196</v>
      </c>
      <c r="D424" s="251" t="s">
        <v>234</v>
      </c>
      <c r="E424" s="150">
        <v>347</v>
      </c>
      <c r="F424" s="151">
        <v>7.44</v>
      </c>
      <c r="G424" s="151">
        <v>6.39</v>
      </c>
      <c r="H424" s="152"/>
      <c r="I424" s="151">
        <v>27.76</v>
      </c>
      <c r="J424" s="151">
        <v>5.05</v>
      </c>
      <c r="K424" s="152"/>
      <c r="L424" s="7"/>
      <c r="M424" s="239"/>
      <c r="N424" s="203">
        <v>5.97</v>
      </c>
      <c r="O424" s="7">
        <v>15.3</v>
      </c>
      <c r="P424" s="203">
        <v>10.8</v>
      </c>
      <c r="Q424" s="7"/>
      <c r="R424" s="203">
        <v>23.2</v>
      </c>
      <c r="S424" s="203">
        <v>4.2270000000000003</v>
      </c>
      <c r="T424" s="19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3D639-757E-4B9E-A036-D7CCF0642632}">
  <dimension ref="A1:B9"/>
  <sheetViews>
    <sheetView tabSelected="1" workbookViewId="0">
      <selection activeCell="H14" sqref="H14"/>
    </sheetView>
  </sheetViews>
  <sheetFormatPr defaultRowHeight="15" x14ac:dyDescent="0.25"/>
  <sheetData>
    <row r="1" spans="1:2" x14ac:dyDescent="0.25">
      <c r="A1" t="s">
        <v>246</v>
      </c>
    </row>
    <row r="2" spans="1:2" x14ac:dyDescent="0.25">
      <c r="A2" t="s">
        <v>239</v>
      </c>
    </row>
    <row r="3" spans="1:2" x14ac:dyDescent="0.25">
      <c r="A3" t="s">
        <v>240</v>
      </c>
    </row>
    <row r="4" spans="1:2" x14ac:dyDescent="0.25">
      <c r="B4" t="s">
        <v>241</v>
      </c>
    </row>
    <row r="5" spans="1:2" x14ac:dyDescent="0.25">
      <c r="B5" t="s">
        <v>242</v>
      </c>
    </row>
    <row r="6" spans="1:2" x14ac:dyDescent="0.25">
      <c r="B6" t="s">
        <v>243</v>
      </c>
    </row>
    <row r="7" spans="1:2" x14ac:dyDescent="0.25">
      <c r="B7" t="s">
        <v>244</v>
      </c>
    </row>
    <row r="9" spans="1:2" x14ac:dyDescent="0.25">
      <c r="A9" t="s">
        <v>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Tracking</vt:lpstr>
      <vt:lpstr>04-05 Startup</vt:lpstr>
      <vt:lpstr>Maggie Data</vt:lpstr>
      <vt:lpstr>2018 C&amp;H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Doyle, Robert</dc:creator>
  <cp:lastModifiedBy>Doyle, Robert</cp:lastModifiedBy>
  <dcterms:created xsi:type="dcterms:W3CDTF">2022-02-14T16:48:27Z</dcterms:created>
  <dcterms:modified xsi:type="dcterms:W3CDTF">2022-02-25T20:01:53Z</dcterms:modified>
</cp:coreProperties>
</file>