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OneDrive\Documents\ZSL\Masterfile\"/>
    </mc:Choice>
  </mc:AlternateContent>
  <xr:revisionPtr revIDLastSave="0" documentId="13_ncr:1_{03BE32D2-F30C-4F87-BB8F-24B6273E8738}" xr6:coauthVersionLast="41" xr6:coauthVersionMax="43" xr10:uidLastSave="{00000000-0000-0000-0000-000000000000}"/>
  <bookViews>
    <workbookView xWindow="-110" yWindow="-110" windowWidth="19420" windowHeight="10420" tabRatio="794" xr2:uid="{B27AFC87-C37F-429E-BD4F-22033732F51F}"/>
  </bookViews>
  <sheets>
    <sheet name="Metadata" sheetId="10" r:id="rId1"/>
    <sheet name="General" sheetId="1" r:id="rId2"/>
    <sheet name="Field.InitialCondition.Harvest." sheetId="3" r:id="rId3"/>
    <sheet name="Fertilisers" sheetId="4" r:id="rId4"/>
    <sheet name="Residue.Tillage" sheetId="5" r:id="rId5"/>
    <sheet name="Planting.Irrigation" sheetId="7" r:id="rId6"/>
    <sheet name="Treatment.Simulation" sheetId="6" r:id="rId7"/>
    <sheet name="CFT" sheetId="8" r:id="rId8"/>
    <sheet name="Lis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8" l="1"/>
  <c r="DD2" i="6"/>
  <c r="DC2" i="6"/>
  <c r="CY2" i="6"/>
  <c r="CX2" i="6"/>
  <c r="CR2" i="6"/>
  <c r="CQ2" i="6"/>
  <c r="CI2" i="6"/>
  <c r="CH2" i="6"/>
  <c r="BX2" i="6"/>
  <c r="BW2" i="6"/>
  <c r="BI2" i="6"/>
  <c r="BH2" i="6"/>
  <c r="BB2" i="6"/>
  <c r="BA2" i="6"/>
  <c r="AO2" i="6"/>
  <c r="AD2" i="6"/>
  <c r="AN2" i="6"/>
  <c r="AC2" i="6"/>
  <c r="U2" i="6"/>
  <c r="J2" i="6"/>
  <c r="H2" i="6"/>
  <c r="C3" i="6"/>
  <c r="B3" i="6"/>
  <c r="AC3" i="7"/>
  <c r="T3" i="7"/>
  <c r="Q2" i="7"/>
  <c r="P2" i="7"/>
  <c r="O2" i="7"/>
  <c r="N2" i="7"/>
  <c r="M2" i="7"/>
  <c r="L2" i="7"/>
  <c r="K2" i="7"/>
  <c r="J2" i="7"/>
  <c r="B3" i="7"/>
  <c r="O3" i="5"/>
  <c r="F2" i="5"/>
  <c r="D2" i="5"/>
  <c r="B3" i="5"/>
  <c r="M2" i="4"/>
  <c r="L2" i="4"/>
  <c r="B3" i="4"/>
  <c r="AT3" i="3"/>
  <c r="AN2" i="3"/>
  <c r="AM2" i="3"/>
  <c r="U2" i="3"/>
  <c r="X3" i="1"/>
  <c r="T3" i="1"/>
  <c r="T2" i="6" l="1"/>
  <c r="A2" i="6"/>
  <c r="F2" i="1" s="1"/>
  <c r="S2" i="7"/>
  <c r="A2" i="7"/>
  <c r="N2" i="5"/>
  <c r="A2" i="5"/>
  <c r="A2" i="4"/>
  <c r="AS2" i="3"/>
  <c r="Y2" i="3"/>
  <c r="A2" i="3"/>
  <c r="E2" i="8" l="1"/>
  <c r="A2" i="8"/>
  <c r="D3" i="8" s="1"/>
  <c r="B2" i="8"/>
  <c r="C3" i="1"/>
  <c r="C2" i="8"/>
  <c r="F2" i="8"/>
  <c r="AG2" i="5"/>
  <c r="AD2" i="5"/>
  <c r="Z2" i="5"/>
  <c r="V2" i="5"/>
  <c r="AQ2" i="3"/>
  <c r="AP2" i="3"/>
  <c r="AO2" i="3"/>
  <c r="V2" i="3"/>
  <c r="T2" i="3"/>
  <c r="S2" i="3"/>
  <c r="R2" i="3"/>
  <c r="Q2" i="3" l="1"/>
  <c r="P2" i="3"/>
  <c r="BB2" i="3"/>
  <c r="G2" i="8" l="1"/>
  <c r="H2" i="8" s="1"/>
  <c r="AG2" i="7" l="1"/>
  <c r="AF2" i="7"/>
  <c r="AE2" i="7"/>
  <c r="AD2" i="7"/>
  <c r="AB2" i="7"/>
  <c r="AA2" i="7"/>
  <c r="Z2" i="7"/>
  <c r="Y2" i="7"/>
  <c r="X2" i="7"/>
  <c r="W2" i="7"/>
  <c r="V2" i="7"/>
  <c r="U2" i="7"/>
  <c r="AC2" i="7"/>
  <c r="T2" i="7"/>
  <c r="DH2" i="6"/>
  <c r="DF2" i="6"/>
  <c r="CB2" i="6"/>
  <c r="BZ2" i="6"/>
  <c r="D2" i="4"/>
  <c r="S3" i="6"/>
  <c r="C2" i="6"/>
  <c r="C2" i="1"/>
  <c r="E3" i="6" l="1"/>
  <c r="D3" i="6"/>
  <c r="U2" i="4" l="1"/>
  <c r="K2" i="4"/>
  <c r="J2" i="4"/>
  <c r="I2" i="4"/>
  <c r="K2" i="3"/>
  <c r="T2" i="1"/>
  <c r="J3" i="3" l="1"/>
  <c r="Z2" i="3"/>
  <c r="Z3" i="3"/>
  <c r="X2" i="3"/>
  <c r="W2" i="3"/>
  <c r="L2" i="3"/>
  <c r="H2" i="3"/>
  <c r="B2" i="3"/>
  <c r="S2" i="1" l="1"/>
  <c r="T2" i="5" l="1"/>
  <c r="BA2" i="3"/>
  <c r="D2" i="7" l="1"/>
  <c r="AF2" i="3" s="1"/>
  <c r="R2" i="7"/>
  <c r="B2" i="7"/>
  <c r="AT2" i="3"/>
  <c r="R2" i="6" s="1"/>
  <c r="I2" i="6"/>
  <c r="O2" i="5"/>
  <c r="P2" i="6" s="1"/>
  <c r="F2" i="6"/>
  <c r="AB2" i="6"/>
  <c r="Z2" i="6"/>
  <c r="Q2" i="5"/>
  <c r="M2" i="5"/>
  <c r="K2" i="5"/>
  <c r="J2" i="5"/>
  <c r="I2" i="5"/>
  <c r="H2" i="5"/>
  <c r="G2" i="5"/>
  <c r="B2" i="5"/>
  <c r="B2" i="4"/>
  <c r="M2" i="6" s="1"/>
  <c r="AV2" i="3"/>
  <c r="AA2" i="4"/>
  <c r="AJ2" i="4"/>
  <c r="AI2" i="4"/>
  <c r="AH2" i="4"/>
  <c r="AG2" i="4"/>
  <c r="AF2" i="4"/>
  <c r="Y2" i="4"/>
  <c r="X2" i="4"/>
  <c r="W2" i="4"/>
  <c r="V2" i="4"/>
  <c r="P2" i="4"/>
  <c r="N2" i="4"/>
  <c r="N2" i="6" l="1"/>
  <c r="K2" i="6"/>
  <c r="L2" i="6"/>
  <c r="O2" i="6"/>
  <c r="Q2" i="6"/>
  <c r="S2" i="6"/>
  <c r="G2" i="6"/>
  <c r="U2" i="1"/>
  <c r="V2" i="1" l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8B4900A5-2381-4FA6-B7D9-52C03CBC24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Is it in field-id file</t>
        </r>
      </text>
    </comment>
    <comment ref="AJ1" authorId="0" shapeId="0" xr:uid="{A277FE4A-C4B9-48CB-9110-E88F812BAB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Not sure if alway this value
</t>
        </r>
      </text>
    </comment>
    <comment ref="AK1" authorId="0" shapeId="0" xr:uid="{C66A43D7-61C1-4773-9499-F0E138E3CD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if always 100</t>
        </r>
      </text>
    </comment>
    <comment ref="AL1" authorId="0" shapeId="0" xr:uid="{1032F34A-C55A-40B8-9424-F50936CEFD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Not sure if always 100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<sst xmlns="http://schemas.openxmlformats.org/spreadsheetml/2006/main" count="623" uniqueCount="581">
  <si>
    <t>Scenario</t>
  </si>
  <si>
    <t>People</t>
  </si>
  <si>
    <t>Site</t>
  </si>
  <si>
    <t>Address</t>
  </si>
  <si>
    <t>Year</t>
  </si>
  <si>
    <t>EXP.Details</t>
  </si>
  <si>
    <t>Farm.code</t>
  </si>
  <si>
    <t>Farm.abbreviation</t>
  </si>
  <si>
    <t>Field.Name</t>
  </si>
  <si>
    <t>Field.ID</t>
  </si>
  <si>
    <t>Weather.ID</t>
  </si>
  <si>
    <t>Soil.ID</t>
  </si>
  <si>
    <t>Field.Area</t>
  </si>
  <si>
    <t>Crop</t>
  </si>
  <si>
    <t>HAREA</t>
  </si>
  <si>
    <t>@L</t>
  </si>
  <si>
    <t>ID_FIELD</t>
  </si>
  <si>
    <t>WSTA</t>
  </si>
  <si>
    <t>FLSA</t>
  </si>
  <si>
    <t>FLOB</t>
  </si>
  <si>
    <t>FLDT</t>
  </si>
  <si>
    <t>FLDD</t>
  </si>
  <si>
    <t>FLDS</t>
  </si>
  <si>
    <t>FLST</t>
  </si>
  <si>
    <t>SLTX</t>
  </si>
  <si>
    <t>SLDP</t>
  </si>
  <si>
    <t>FLNAME</t>
  </si>
  <si>
    <t>XCRD</t>
  </si>
  <si>
    <t>YCRD</t>
  </si>
  <si>
    <t>ELEV</t>
  </si>
  <si>
    <t>AREA</t>
  </si>
  <si>
    <t>@C</t>
  </si>
  <si>
    <t>ICBL</t>
  </si>
  <si>
    <t>SH2O</t>
  </si>
  <si>
    <t>SNH4</t>
  </si>
  <si>
    <t>SNO3</t>
  </si>
  <si>
    <t>Harvest date</t>
  </si>
  <si>
    <t>HDATE</t>
  </si>
  <si>
    <t>HSTG</t>
  </si>
  <si>
    <t>HCOM</t>
  </si>
  <si>
    <t>HSIZE</t>
  </si>
  <si>
    <t>HPC</t>
  </si>
  <si>
    <t>HBPC</t>
  </si>
  <si>
    <t>HNAME</t>
  </si>
  <si>
    <t>Crop.type</t>
  </si>
  <si>
    <t>Fertiliser application date</t>
  </si>
  <si>
    <t>FERNAME</t>
  </si>
  <si>
    <t>FDATE.1</t>
  </si>
  <si>
    <t>FMCD.1</t>
  </si>
  <si>
    <t>FACD.1</t>
  </si>
  <si>
    <t>FDEP.1</t>
  </si>
  <si>
    <t>FAMN.1</t>
  </si>
  <si>
    <t>FAMP.1</t>
  </si>
  <si>
    <t>FAMK.1</t>
  </si>
  <si>
    <t>FAMC.1</t>
  </si>
  <si>
    <t>FAMO.1</t>
  </si>
  <si>
    <t>FOCD.1</t>
  </si>
  <si>
    <t>FDATE.2</t>
  </si>
  <si>
    <t>FMCD.2</t>
  </si>
  <si>
    <t>FACD.2</t>
  </si>
  <si>
    <t>FDEP.2</t>
  </si>
  <si>
    <t>FAMN.2</t>
  </si>
  <si>
    <t>FAMP.2</t>
  </si>
  <si>
    <t>FAMK.2</t>
  </si>
  <si>
    <t>FAMC.2</t>
  </si>
  <si>
    <t>FAMO.2</t>
  </si>
  <si>
    <t>FOCD.2</t>
  </si>
  <si>
    <t>FDATE.3</t>
  </si>
  <si>
    <t>FMCD.3</t>
  </si>
  <si>
    <t>FACD.3</t>
  </si>
  <si>
    <t>FDEP.3</t>
  </si>
  <si>
    <t>FAMN.3</t>
  </si>
  <si>
    <t>FAMP.3</t>
  </si>
  <si>
    <t>FAMK.3</t>
  </si>
  <si>
    <t>FAMC.3</t>
  </si>
  <si>
    <t>FAMO.3</t>
  </si>
  <si>
    <t>FOCD.3</t>
  </si>
  <si>
    <t>C</t>
  </si>
  <si>
    <t>CR</t>
  </si>
  <si>
    <t>INGENO</t>
  </si>
  <si>
    <t>CNAME</t>
  </si>
  <si>
    <t>PCR</t>
  </si>
  <si>
    <t>ICDAT</t>
  </si>
  <si>
    <t>ICRT</t>
  </si>
  <si>
    <t>ICND</t>
  </si>
  <si>
    <t>ICRN</t>
  </si>
  <si>
    <t>ICRE</t>
  </si>
  <si>
    <t>ICWD</t>
  </si>
  <si>
    <t>ICRES</t>
  </si>
  <si>
    <t>ICREN</t>
  </si>
  <si>
    <t>ICREP</t>
  </si>
  <si>
    <t>ICRIP</t>
  </si>
  <si>
    <t>ICRID</t>
  </si>
  <si>
    <t>Initial Conditions date</t>
  </si>
  <si>
    <t>ICNAME</t>
  </si>
  <si>
    <t>@R</t>
  </si>
  <si>
    <t>Residue application date</t>
  </si>
  <si>
    <t>RDATE</t>
  </si>
  <si>
    <t>RCOD</t>
  </si>
  <si>
    <t>RAMT</t>
  </si>
  <si>
    <t>RESN</t>
  </si>
  <si>
    <t>RESP</t>
  </si>
  <si>
    <t>RESK</t>
  </si>
  <si>
    <t>RINP</t>
  </si>
  <si>
    <t>RDEP</t>
  </si>
  <si>
    <t>RMET</t>
  </si>
  <si>
    <t>RENAME</t>
  </si>
  <si>
    <t>X.F</t>
  </si>
  <si>
    <t>X.H</t>
  </si>
  <si>
    <t>@T</t>
  </si>
  <si>
    <t>Tillage date</t>
  </si>
  <si>
    <t>TDATE.1</t>
  </si>
  <si>
    <t>TIMPL.1</t>
  </si>
  <si>
    <t>TDEP.1</t>
  </si>
  <si>
    <t>TNAME</t>
  </si>
  <si>
    <t>TDATE.2</t>
  </si>
  <si>
    <t>TIMPL.2</t>
  </si>
  <si>
    <t>TDEP.2</t>
  </si>
  <si>
    <t>@N</t>
  </si>
  <si>
    <t>GENERAL</t>
  </si>
  <si>
    <t>NYERS</t>
  </si>
  <si>
    <t>NREPS</t>
  </si>
  <si>
    <t>START</t>
  </si>
  <si>
    <t>Start date</t>
  </si>
  <si>
    <t>SDATE</t>
  </si>
  <si>
    <t>RSEED</t>
  </si>
  <si>
    <t>SNAME</t>
  </si>
  <si>
    <t>OPTIONS</t>
  </si>
  <si>
    <t>WATER</t>
  </si>
  <si>
    <t>NITRO</t>
  </si>
  <si>
    <t>SYMBI</t>
  </si>
  <si>
    <t>PHOSP</t>
  </si>
  <si>
    <t>POTAS</t>
  </si>
  <si>
    <t>DISES</t>
  </si>
  <si>
    <t>CHEM</t>
  </si>
  <si>
    <t>TILL</t>
  </si>
  <si>
    <t>CO2</t>
  </si>
  <si>
    <t>METHODS</t>
  </si>
  <si>
    <t>WTHER</t>
  </si>
  <si>
    <t>INCON</t>
  </si>
  <si>
    <t>LIGHT</t>
  </si>
  <si>
    <t>EVAPO</t>
  </si>
  <si>
    <t>INFIL</t>
  </si>
  <si>
    <t>PHOTO</t>
  </si>
  <si>
    <t>HYDRO</t>
  </si>
  <si>
    <t>NSWIT</t>
  </si>
  <si>
    <t>MESOM</t>
  </si>
  <si>
    <t>MESEV</t>
  </si>
  <si>
    <t>MESOL</t>
  </si>
  <si>
    <t>MANAGEMENT</t>
  </si>
  <si>
    <t>PLANT</t>
  </si>
  <si>
    <t>IRRIG</t>
  </si>
  <si>
    <t>FERTI</t>
  </si>
  <si>
    <t>RESID</t>
  </si>
  <si>
    <t>HARVS</t>
  </si>
  <si>
    <t>OUTPUTS</t>
  </si>
  <si>
    <t>FNAME</t>
  </si>
  <si>
    <t>OVVEW</t>
  </si>
  <si>
    <t>SUMRY</t>
  </si>
  <si>
    <t>FROPT</t>
  </si>
  <si>
    <t>GROUT</t>
  </si>
  <si>
    <t>CAOUT</t>
  </si>
  <si>
    <t>WAOUT</t>
  </si>
  <si>
    <t>NIOUT</t>
  </si>
  <si>
    <t>MIOUT</t>
  </si>
  <si>
    <t>DIOUT</t>
  </si>
  <si>
    <t>VBOSE</t>
  </si>
  <si>
    <t>CHOUT</t>
  </si>
  <si>
    <t>OPOUT</t>
  </si>
  <si>
    <t>PLANTING</t>
  </si>
  <si>
    <t>PFRST</t>
  </si>
  <si>
    <t>PLAST</t>
  </si>
  <si>
    <t>PH2OL</t>
  </si>
  <si>
    <t>PH2OU</t>
  </si>
  <si>
    <t>PH2OD</t>
  </si>
  <si>
    <t>PSTMX</t>
  </si>
  <si>
    <t>PSTMN</t>
  </si>
  <si>
    <t>IRRIGATION</t>
  </si>
  <si>
    <t>IMDEP</t>
  </si>
  <si>
    <t>ITHRL</t>
  </si>
  <si>
    <t>ITHRU</t>
  </si>
  <si>
    <t>IROFF</t>
  </si>
  <si>
    <t>IMETH</t>
  </si>
  <si>
    <t>IRAMT</t>
  </si>
  <si>
    <t>IREFF</t>
  </si>
  <si>
    <t>NITROGEN</t>
  </si>
  <si>
    <t>NMDEP</t>
  </si>
  <si>
    <t>NMTHR</t>
  </si>
  <si>
    <t>NAMNT</t>
  </si>
  <si>
    <t>NCODE</t>
  </si>
  <si>
    <t>NAOFF</t>
  </si>
  <si>
    <t>RESIDUES</t>
  </si>
  <si>
    <t>RIPCN</t>
  </si>
  <si>
    <t>RTIME</t>
  </si>
  <si>
    <t>RIDEP</t>
  </si>
  <si>
    <t>HARVEST</t>
  </si>
  <si>
    <t>HFRST</t>
  </si>
  <si>
    <t>HLAST</t>
  </si>
  <si>
    <t>HPCNP</t>
  </si>
  <si>
    <t>HPCNR</t>
  </si>
  <si>
    <t>S</t>
  </si>
  <si>
    <t>N</t>
  </si>
  <si>
    <t>ME</t>
  </si>
  <si>
    <t>R</t>
  </si>
  <si>
    <t>P</t>
  </si>
  <si>
    <t>O</t>
  </si>
  <si>
    <t>CU</t>
  </si>
  <si>
    <t>SA</t>
  </si>
  <si>
    <t>FL</t>
  </si>
  <si>
    <t>IC</t>
  </si>
  <si>
    <t>MP</t>
  </si>
  <si>
    <t>MI</t>
  </si>
  <si>
    <t>MF</t>
  </si>
  <si>
    <t>MR</t>
  </si>
  <si>
    <t>MC</t>
  </si>
  <si>
    <t>MT</t>
  </si>
  <si>
    <t>MH</t>
  </si>
  <si>
    <t>SM</t>
  </si>
  <si>
    <t>@P</t>
  </si>
  <si>
    <t>Planting date</t>
  </si>
  <si>
    <t>PDATE</t>
  </si>
  <si>
    <t>EDATE</t>
  </si>
  <si>
    <t>PPOP</t>
  </si>
  <si>
    <t>PPOE</t>
  </si>
  <si>
    <t>PLME</t>
  </si>
  <si>
    <t>PLDS</t>
  </si>
  <si>
    <t>PLRS</t>
  </si>
  <si>
    <t>PLRD</t>
  </si>
  <si>
    <t>PLDP</t>
  </si>
  <si>
    <t>PLWT</t>
  </si>
  <si>
    <t>PAGE</t>
  </si>
  <si>
    <t>PENV</t>
  </si>
  <si>
    <t>PLPH</t>
  </si>
  <si>
    <t>SPRL</t>
  </si>
  <si>
    <t>PLNAME</t>
  </si>
  <si>
    <t>@I</t>
  </si>
  <si>
    <t>EFIR</t>
  </si>
  <si>
    <t>IDEP</t>
  </si>
  <si>
    <t>ITHR</t>
  </si>
  <si>
    <t>IEPT</t>
  </si>
  <si>
    <t>IOFF</t>
  </si>
  <si>
    <t>IAME</t>
  </si>
  <si>
    <t>IAMT</t>
  </si>
  <si>
    <t>IRNAME</t>
  </si>
  <si>
    <t>Irrigation date</t>
  </si>
  <si>
    <t>IDATE</t>
  </si>
  <si>
    <t>IROP</t>
  </si>
  <si>
    <t>IRVAL</t>
  </si>
  <si>
    <t>product</t>
  </si>
  <si>
    <t>rotation</t>
  </si>
  <si>
    <t>production_area</t>
  </si>
  <si>
    <t>finished_product_from_production_area</t>
  </si>
  <si>
    <t>climate</t>
  </si>
  <si>
    <t>avg_annual_temp</t>
  </si>
  <si>
    <t>croptype</t>
  </si>
  <si>
    <t>soiltexture</t>
  </si>
  <si>
    <t>SOM</t>
  </si>
  <si>
    <t>soilmoisture</t>
  </si>
  <si>
    <t>soildrainage</t>
  </si>
  <si>
    <t>pHvalue</t>
  </si>
  <si>
    <t>pH</t>
  </si>
  <si>
    <t>fertiliser1</t>
  </si>
  <si>
    <t>applicationrate</t>
  </si>
  <si>
    <t>pesticide_applicns</t>
  </si>
  <si>
    <t>tillage_changes</t>
  </si>
  <si>
    <t>residue_incorporation</t>
  </si>
  <si>
    <t>chisel_plough</t>
  </si>
  <si>
    <t>disc_gang</t>
  </si>
  <si>
    <t>disc_harrow</t>
  </si>
  <si>
    <t xml:space="preserve">field_cultivator/ridger </t>
  </si>
  <si>
    <t>grain_drill</t>
  </si>
  <si>
    <t>grain_drill-notill</t>
  </si>
  <si>
    <t>moldboard_plough</t>
  </si>
  <si>
    <t>roller_harrow</t>
  </si>
  <si>
    <t>roller_packer</t>
  </si>
  <si>
    <t>rotary_hoe_bed tiller</t>
  </si>
  <si>
    <t>subsoiler</t>
  </si>
  <si>
    <t>tine_harrow</t>
  </si>
  <si>
    <t>spraydays_BGgly</t>
  </si>
  <si>
    <t>tillage_changes_time</t>
  </si>
  <si>
    <t>tillage_changes_pc</t>
  </si>
  <si>
    <t>ww</t>
  </si>
  <si>
    <t>Winter Wheat</t>
  </si>
  <si>
    <t>DR000</t>
  </si>
  <si>
    <t>SICL</t>
  </si>
  <si>
    <t>FH101</t>
  </si>
  <si>
    <t>AP001</t>
  </si>
  <si>
    <t>FE001</t>
  </si>
  <si>
    <t>CH001</t>
  </si>
  <si>
    <t>RE001</t>
  </si>
  <si>
    <t>TI001</t>
  </si>
  <si>
    <t>B</t>
  </si>
  <si>
    <t>Temperate</t>
  </si>
  <si>
    <t xml:space="preserve">Alfalfa </t>
  </si>
  <si>
    <t>Fine</t>
  </si>
  <si>
    <t>good</t>
  </si>
  <si>
    <t>Moist</t>
  </si>
  <si>
    <t>pH&lt;=5.5</t>
  </si>
  <si>
    <t>No</t>
  </si>
  <si>
    <t>sprw</t>
  </si>
  <si>
    <t>Spring Wheat</t>
  </si>
  <si>
    <t>DR001</t>
  </si>
  <si>
    <t>L</t>
  </si>
  <si>
    <t>FH102</t>
  </si>
  <si>
    <t>AP002</t>
  </si>
  <si>
    <t>FE002</t>
  </si>
  <si>
    <t>CH002</t>
  </si>
  <si>
    <t>RE101</t>
  </si>
  <si>
    <t>TI002</t>
  </si>
  <si>
    <t>U</t>
  </si>
  <si>
    <t>Tropical</t>
  </si>
  <si>
    <t>Apple</t>
  </si>
  <si>
    <t>Medium</t>
  </si>
  <si>
    <t>poor</t>
  </si>
  <si>
    <t>Dry</t>
  </si>
  <si>
    <t>5.5&lt;pH=7.3</t>
  </si>
  <si>
    <t>Conventional to Reduced</t>
  </si>
  <si>
    <t>wbar</t>
  </si>
  <si>
    <t>Winter Barley</t>
  </si>
  <si>
    <t>DR002</t>
  </si>
  <si>
    <t>FH201</t>
  </si>
  <si>
    <t>H</t>
  </si>
  <si>
    <t>AP003</t>
  </si>
  <si>
    <t>FE003</t>
  </si>
  <si>
    <t>CH003</t>
  </si>
  <si>
    <t>RE201</t>
  </si>
  <si>
    <t>TI003</t>
  </si>
  <si>
    <t>Barley</t>
  </si>
  <si>
    <t>Coarse</t>
  </si>
  <si>
    <t>7.3&lt;pH&lt;=8.5</t>
  </si>
  <si>
    <t>Conventional to No-Till</t>
  </si>
  <si>
    <t>sprbar</t>
  </si>
  <si>
    <t>Spring Barley</t>
  </si>
  <si>
    <t>DR003</t>
  </si>
  <si>
    <t>SC</t>
  </si>
  <si>
    <t>FH202</t>
  </si>
  <si>
    <t>AP004</t>
  </si>
  <si>
    <t>FE004</t>
  </si>
  <si>
    <t>CH004</t>
  </si>
  <si>
    <t>RE301</t>
  </si>
  <si>
    <t>TI004</t>
  </si>
  <si>
    <t>I</t>
  </si>
  <si>
    <t xml:space="preserve">Clover </t>
  </si>
  <si>
    <t>pH&gt;8.5</t>
  </si>
  <si>
    <t>Reduced to Conventional</t>
  </si>
  <si>
    <t>wosr</t>
  </si>
  <si>
    <t>Winter Oil Seed Rape</t>
  </si>
  <si>
    <t>SL</t>
  </si>
  <si>
    <t>FH301</t>
  </si>
  <si>
    <t>AP005</t>
  </si>
  <si>
    <t>FE005</t>
  </si>
  <si>
    <t>CH005</t>
  </si>
  <si>
    <t>RE999</t>
  </si>
  <si>
    <t>TI005</t>
  </si>
  <si>
    <t>Coffee</t>
  </si>
  <si>
    <t>Reduced to No-Till</t>
  </si>
  <si>
    <t>pots</t>
  </si>
  <si>
    <t>Potatoes</t>
  </si>
  <si>
    <t>FH302</t>
  </si>
  <si>
    <t>AP006</t>
  </si>
  <si>
    <t>FE006</t>
  </si>
  <si>
    <t>CH006</t>
  </si>
  <si>
    <t>RE002</t>
  </si>
  <si>
    <t>TI006</t>
  </si>
  <si>
    <t>Cotton</t>
  </si>
  <si>
    <t>No-Till to Conventional</t>
  </si>
  <si>
    <t>fallow</t>
  </si>
  <si>
    <t xml:space="preserve">Fallow </t>
  </si>
  <si>
    <t>SIL</t>
  </si>
  <si>
    <t>AP007</t>
  </si>
  <si>
    <t>FE007</t>
  </si>
  <si>
    <t>CH007</t>
  </si>
  <si>
    <t>RE003</t>
  </si>
  <si>
    <t>TI007</t>
  </si>
  <si>
    <t>Dry bean</t>
  </si>
  <si>
    <t>No-till to Reduced</t>
  </si>
  <si>
    <t>sprbeans</t>
  </si>
  <si>
    <t>Spring Beans</t>
  </si>
  <si>
    <t>LS</t>
  </si>
  <si>
    <t>AP008</t>
  </si>
  <si>
    <t>FE008</t>
  </si>
  <si>
    <t>CH008</t>
  </si>
  <si>
    <t>RE004</t>
  </si>
  <si>
    <t>TI008</t>
  </si>
  <si>
    <t>Grass- clover mix</t>
  </si>
  <si>
    <t>wbeans</t>
  </si>
  <si>
    <t>Winter Beans</t>
  </si>
  <si>
    <t>SCL</t>
  </si>
  <si>
    <t>AP009</t>
  </si>
  <si>
    <t>FE009</t>
  </si>
  <si>
    <t>CH009</t>
  </si>
  <si>
    <t>RE005</t>
  </si>
  <si>
    <t>TI009</t>
  </si>
  <si>
    <t>T</t>
  </si>
  <si>
    <t>Maize</t>
  </si>
  <si>
    <t>peas</t>
  </si>
  <si>
    <t>Peas</t>
  </si>
  <si>
    <t>SI</t>
  </si>
  <si>
    <t>AP011</t>
  </si>
  <si>
    <t>FE010</t>
  </si>
  <si>
    <t>CH010</t>
  </si>
  <si>
    <t>RE006</t>
  </si>
  <si>
    <t>TI010</t>
  </si>
  <si>
    <t>V</t>
  </si>
  <si>
    <t xml:space="preserve">Millet </t>
  </si>
  <si>
    <t>maize</t>
  </si>
  <si>
    <t>CL</t>
  </si>
  <si>
    <t>AP012</t>
  </si>
  <si>
    <t>FE011</t>
  </si>
  <si>
    <t>CH011</t>
  </si>
  <si>
    <t>RE102</t>
  </si>
  <si>
    <t>TI011</t>
  </si>
  <si>
    <t>Oats</t>
  </si>
  <si>
    <t>AP013</t>
  </si>
  <si>
    <t>FE012</t>
  </si>
  <si>
    <t>CH021</t>
  </si>
  <si>
    <t>RE103</t>
  </si>
  <si>
    <t>TI012</t>
  </si>
  <si>
    <t>Peanut</t>
  </si>
  <si>
    <t>AP014</t>
  </si>
  <si>
    <t>FE013</t>
  </si>
  <si>
    <t>CH022</t>
  </si>
  <si>
    <t>RE104</t>
  </si>
  <si>
    <t>TI013</t>
  </si>
  <si>
    <t>Perennial grass</t>
  </si>
  <si>
    <t>AP015</t>
  </si>
  <si>
    <t>FE014</t>
  </si>
  <si>
    <t>CH023</t>
  </si>
  <si>
    <t>RE105</t>
  </si>
  <si>
    <t>TI014</t>
  </si>
  <si>
    <t>Potato</t>
  </si>
  <si>
    <t>AP016</t>
  </si>
  <si>
    <t>FE015</t>
  </si>
  <si>
    <t>CH024</t>
  </si>
  <si>
    <t>RE106</t>
  </si>
  <si>
    <t>TI015</t>
  </si>
  <si>
    <t>Rice</t>
  </si>
  <si>
    <t>AP017</t>
  </si>
  <si>
    <t>FE016</t>
  </si>
  <si>
    <t>CH025</t>
  </si>
  <si>
    <t>RE107</t>
  </si>
  <si>
    <t>TI016</t>
  </si>
  <si>
    <t>Rye</t>
  </si>
  <si>
    <t>AP018</t>
  </si>
  <si>
    <t>FE017</t>
  </si>
  <si>
    <t>CH026</t>
  </si>
  <si>
    <t>RE108</t>
  </si>
  <si>
    <t>TI017</t>
  </si>
  <si>
    <t>Sorghum</t>
  </si>
  <si>
    <t>AP019</t>
  </si>
  <si>
    <t>FE018</t>
  </si>
  <si>
    <t>CH027</t>
  </si>
  <si>
    <t>RE109</t>
  </si>
  <si>
    <t>TI018</t>
  </si>
  <si>
    <t>Soyabean</t>
  </si>
  <si>
    <t>AP020</t>
  </si>
  <si>
    <t>FE019</t>
  </si>
  <si>
    <t>CH028</t>
  </si>
  <si>
    <t>RE110</t>
  </si>
  <si>
    <t>TI019</t>
  </si>
  <si>
    <t>Spring wheat</t>
  </si>
  <si>
    <t>FE020</t>
  </si>
  <si>
    <t>CH029</t>
  </si>
  <si>
    <t>RE111</t>
  </si>
  <si>
    <t>TI020</t>
  </si>
  <si>
    <t>Tea</t>
  </si>
  <si>
    <t>FE021</t>
  </si>
  <si>
    <t>CH030</t>
  </si>
  <si>
    <t>RE202</t>
  </si>
  <si>
    <t>TI021</t>
  </si>
  <si>
    <t>Tomato</t>
  </si>
  <si>
    <t>FE022</t>
  </si>
  <si>
    <t>CH031</t>
  </si>
  <si>
    <t>RE203</t>
  </si>
  <si>
    <t>TI022</t>
  </si>
  <si>
    <t>Tree crop</t>
  </si>
  <si>
    <t>FE024</t>
  </si>
  <si>
    <t>CH032</t>
  </si>
  <si>
    <t>RE204</t>
  </si>
  <si>
    <t>TI023</t>
  </si>
  <si>
    <t>Vegetable</t>
  </si>
  <si>
    <t>FE026</t>
  </si>
  <si>
    <t>CH033</t>
  </si>
  <si>
    <t>RE205</t>
  </si>
  <si>
    <t>TI024</t>
  </si>
  <si>
    <t>Winter wheat</t>
  </si>
  <si>
    <t>FE051</t>
  </si>
  <si>
    <t>CH034</t>
  </si>
  <si>
    <t>RE206</t>
  </si>
  <si>
    <t>TI025</t>
  </si>
  <si>
    <t>Other grain</t>
  </si>
  <si>
    <t>CH035</t>
  </si>
  <si>
    <t>RE207</t>
  </si>
  <si>
    <t>TI026</t>
  </si>
  <si>
    <t>Other legume</t>
  </si>
  <si>
    <t>CH036</t>
  </si>
  <si>
    <t>RE208</t>
  </si>
  <si>
    <t>Other N-fixing forage</t>
  </si>
  <si>
    <t>CH037</t>
  </si>
  <si>
    <t>RE302</t>
  </si>
  <si>
    <t>Other Non-N-fixing forage</t>
  </si>
  <si>
    <t>CH038</t>
  </si>
  <si>
    <t>RE303</t>
  </si>
  <si>
    <t>Other root crops</t>
  </si>
  <si>
    <t>CH039</t>
  </si>
  <si>
    <t>RE304</t>
  </si>
  <si>
    <t xml:space="preserve">Other tuber crop </t>
  </si>
  <si>
    <t>CH040</t>
  </si>
  <si>
    <t>RE305</t>
  </si>
  <si>
    <t>Other</t>
  </si>
  <si>
    <t>CH041</t>
  </si>
  <si>
    <t>RE306</t>
  </si>
  <si>
    <t>CH042</t>
  </si>
  <si>
    <t>RE401</t>
  </si>
  <si>
    <t>CH043</t>
  </si>
  <si>
    <t>RE402</t>
  </si>
  <si>
    <t>CH044</t>
  </si>
  <si>
    <t>RE403</t>
  </si>
  <si>
    <t>CH045</t>
  </si>
  <si>
    <t>CH051</t>
  </si>
  <si>
    <t>CH052</t>
  </si>
  <si>
    <t>CH053</t>
  </si>
  <si>
    <t>CH054</t>
  </si>
  <si>
    <t>CH055</t>
  </si>
  <si>
    <t>CH056</t>
  </si>
  <si>
    <t>CH057</t>
  </si>
  <si>
    <t>CH100</t>
  </si>
  <si>
    <t>No change</t>
  </si>
  <si>
    <t>Started incorporating</t>
  </si>
  <si>
    <t>Stopped incorporating</t>
  </si>
  <si>
    <t>Planting First date</t>
  </si>
  <si>
    <t>Planting Last day</t>
  </si>
  <si>
    <t>Harvest first date</t>
  </si>
  <si>
    <t>Harvest last date</t>
  </si>
  <si>
    <t>.SLAS</t>
  </si>
  <si>
    <t>FLHST</t>
  </si>
  <si>
    <t>FHDUR</t>
  </si>
  <si>
    <t>.SLEN</t>
  </si>
  <si>
    <t>.FLWR</t>
  </si>
  <si>
    <t>TDATE.3</t>
  </si>
  <si>
    <t>TIMPL.3</t>
  </si>
  <si>
    <t>TDEP.3</t>
  </si>
  <si>
    <t>TDATE.4</t>
  </si>
  <si>
    <t>TIMPL.4</t>
  </si>
  <si>
    <t>TDEP.4</t>
  </si>
  <si>
    <t>TDATE.5</t>
  </si>
  <si>
    <t>TIMPL.5</t>
  </si>
  <si>
    <t>TDEP.5</t>
  </si>
  <si>
    <t>scenario</t>
  </si>
  <si>
    <t>Fieldname</t>
  </si>
  <si>
    <t>Year.cft</t>
  </si>
  <si>
    <t>fieldID</t>
  </si>
  <si>
    <t>.SXQ.file.name</t>
  </si>
  <si>
    <t xml:space="preserve">Unique.2.digit.site.code </t>
  </si>
  <si>
    <t>Experiment.number</t>
  </si>
  <si>
    <t>TI031</t>
  </si>
  <si>
    <t>TI034</t>
  </si>
  <si>
    <t>TI032</t>
  </si>
  <si>
    <t>TI033</t>
  </si>
  <si>
    <t>TI035</t>
  </si>
  <si>
    <t>TI036</t>
  </si>
  <si>
    <t>TI037</t>
  </si>
  <si>
    <t>TI038</t>
  </si>
  <si>
    <t>TI039</t>
  </si>
  <si>
    <t>TI040</t>
  </si>
  <si>
    <t>TI041</t>
  </si>
  <si>
    <t>No.Rotations</t>
  </si>
  <si>
    <t>Project: Modelling environmental impacts of management changes targeting herbicide resistance in an agricultural system</t>
  </si>
  <si>
    <t>Produced by: Sophie Sykes</t>
  </si>
  <si>
    <t>Date: 19/8/2019</t>
  </si>
  <si>
    <t xml:space="preserve">Description: Model parameters for DSSAT and the Cool Farm Tool </t>
  </si>
  <si>
    <t xml:space="preserve">Sheet 2-7 = DSSAT model parameters </t>
  </si>
  <si>
    <t>Sheet 8= Cool Farm Tool model parameters</t>
  </si>
  <si>
    <t xml:space="preserve">NOTE: </t>
  </si>
  <si>
    <t xml:space="preserve">*Columns highlighted in red MUST be filled in for successful simulations and not renamed </t>
  </si>
  <si>
    <t>For each application of pesticide entered by the user, the CFT assumes a dose of 0.5kg of active ingredient per ha (this is in order to derive an average factor of 20.5 kg CO2e/ha per product application).</t>
  </si>
  <si>
    <t>Therefore it may be necessary to adjust the pesticide application values so that they are in fact the number of 0.5kg doses required to make up the actual dose applied.</t>
  </si>
  <si>
    <r>
      <t xml:space="preserve">*In the Cool Farm Tool, pesticide application input values refer to the </t>
    </r>
    <r>
      <rPr>
        <u/>
        <sz val="11"/>
        <color theme="1"/>
        <rFont val="Calibri"/>
        <family val="2"/>
        <scheme val="minor"/>
      </rPr>
      <t>number of pesticides applied</t>
    </r>
    <r>
      <rPr>
        <sz val="11"/>
        <color theme="1"/>
        <rFont val="Calibri"/>
        <family val="2"/>
        <scheme val="minor"/>
      </rPr>
      <t>. Each dose of pesticide counts as one application.</t>
    </r>
  </si>
  <si>
    <t>Definitions for column names are found in cell comments</t>
  </si>
  <si>
    <t xml:space="preserve">* Only first row has formulas - row must be copied for following rows </t>
  </si>
  <si>
    <t>Sheet 9= Protected sheet with lists of parameter selection options - password = DSSAT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</si>
</sst>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14" fontId="0" fillId="0" borderId="0" xfId="0" applyNumberFormat="1"/>
    <xf numFmtId="0" fontId="4" fillId="2" borderId="0" xfId="0" applyFont="1" applyFill="1"/>
    <xf numFmtId="0" fontId="4" fillId="2" borderId="0" xfId="0" applyFont="1" applyFill="1" applyAlignment="1">
      <alignment wrapText="1"/>
    </xf>
    <xf numFmtId="164" fontId="4" fillId="2" borderId="0" xfId="0" applyNumberFormat="1" applyFont="1" applyFill="1"/>
    <xf numFmtId="1" fontId="4" fillId="2" borderId="0" xfId="0" applyNumberFormat="1" applyFont="1" applyFill="1"/>
    <xf numFmtId="0" fontId="0" fillId="3" borderId="0" xfId="0" applyFont="1" applyFill="1" applyAlignment="1"/>
    <xf numFmtId="0" fontId="0" fillId="3" borderId="0" xfId="0" applyFill="1"/>
    <xf numFmtId="0" fontId="0" fillId="3" borderId="0" xfId="0" applyFont="1" applyFill="1" applyAlignment="1">
      <alignment horizontal="left"/>
    </xf>
    <xf numFmtId="0" fontId="0" fillId="4" borderId="0" xfId="0" applyFont="1" applyFill="1" applyAlignment="1"/>
    <xf numFmtId="0" fontId="0" fillId="4" borderId="0" xfId="0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 applyFill="1"/>
    <xf numFmtId="0" fontId="6" fillId="2" borderId="0" xfId="0" applyFont="1" applyFill="1" applyAlignment="1">
      <alignment horizontal="center"/>
    </xf>
    <xf numFmtId="0" fontId="4" fillId="5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/>
    <xf numFmtId="0" fontId="0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31B9-6B4B-4AB7-A9D8-E3753549C1CB}">
  <dimension ref="A1:M16"/>
  <sheetViews>
    <sheetView tabSelected="1" zoomScale="90" zoomScaleNormal="90" workbookViewId="0">
      <selection activeCell="P7" sqref="P7"/>
    </sheetView>
  </sheetViews>
  <sheetFormatPr defaultRowHeight="14.5" x14ac:dyDescent="0.35"/>
  <sheetData>
    <row r="1" spans="1:13" x14ac:dyDescent="0.35">
      <c r="A1" s="7" t="s">
        <v>567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</row>
    <row r="2" spans="1:13" x14ac:dyDescent="0.35">
      <c r="A2" s="9" t="s">
        <v>568</v>
      </c>
      <c r="B2" s="9"/>
      <c r="C2" s="9"/>
      <c r="D2" s="8"/>
      <c r="E2" s="8"/>
      <c r="F2" s="8"/>
      <c r="G2" s="8"/>
      <c r="H2" s="8"/>
      <c r="I2" s="8"/>
      <c r="J2" s="8"/>
      <c r="K2" s="8"/>
      <c r="L2" s="8"/>
    </row>
    <row r="3" spans="1:13" x14ac:dyDescent="0.35">
      <c r="A3" s="9" t="s">
        <v>569</v>
      </c>
      <c r="B3" s="9"/>
      <c r="C3" s="9"/>
      <c r="D3" s="8"/>
      <c r="E3" s="8"/>
      <c r="F3" s="8"/>
      <c r="G3" s="8"/>
      <c r="H3" s="8"/>
      <c r="I3" s="8"/>
      <c r="J3" s="8"/>
      <c r="K3" s="8"/>
      <c r="L3" s="8"/>
    </row>
    <row r="4" spans="1:13" x14ac:dyDescent="0.35">
      <c r="A4" s="10" t="s">
        <v>570</v>
      </c>
      <c r="B4" s="10"/>
      <c r="C4" s="10"/>
      <c r="D4" s="11"/>
      <c r="E4" s="11"/>
      <c r="F4" s="11"/>
      <c r="G4" s="11"/>
      <c r="H4" s="11"/>
      <c r="I4" s="11"/>
      <c r="J4" s="11"/>
      <c r="K4" s="11"/>
      <c r="L4" s="11"/>
    </row>
    <row r="5" spans="1:13" x14ac:dyDescent="0.35">
      <c r="A5" s="12"/>
      <c r="B5" s="13" t="s">
        <v>571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3" x14ac:dyDescent="0.35">
      <c r="A6" s="12"/>
      <c r="B6" s="13" t="s">
        <v>572</v>
      </c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3" x14ac:dyDescent="0.35">
      <c r="A7" s="12"/>
      <c r="B7" s="13" t="s">
        <v>580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3" x14ac:dyDescent="0.35">
      <c r="A8" s="12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3" x14ac:dyDescent="0.35">
      <c r="A9" s="12" t="s">
        <v>578</v>
      </c>
      <c r="B9" s="14"/>
      <c r="C9" s="12"/>
      <c r="D9" s="11"/>
      <c r="E9" s="11"/>
      <c r="F9" s="11"/>
      <c r="G9" s="11"/>
      <c r="H9" s="11"/>
      <c r="I9" s="11"/>
      <c r="J9" s="11"/>
      <c r="K9" s="11"/>
      <c r="L9" s="11"/>
    </row>
    <row r="10" spans="1:13" x14ac:dyDescent="0.35">
      <c r="A10" s="12"/>
      <c r="B10" s="14"/>
      <c r="C10" s="12"/>
      <c r="D10" s="11"/>
      <c r="E10" s="11"/>
      <c r="F10" s="11"/>
      <c r="G10" s="11"/>
      <c r="H10" s="11"/>
      <c r="I10" s="11"/>
      <c r="J10" s="11"/>
      <c r="K10" s="11"/>
      <c r="L10" s="11"/>
    </row>
    <row r="11" spans="1:13" x14ac:dyDescent="0.35">
      <c r="A11" s="19" t="s">
        <v>573</v>
      </c>
      <c r="B11" s="16"/>
      <c r="C11" s="15"/>
      <c r="D11" s="1"/>
      <c r="E11" s="1"/>
      <c r="F11" s="1"/>
      <c r="G11" s="1"/>
      <c r="H11" s="1"/>
      <c r="I11" s="1"/>
      <c r="J11" s="1"/>
      <c r="K11" s="1"/>
      <c r="L11" s="1"/>
    </row>
    <row r="12" spans="1:13" ht="21" x14ac:dyDescent="0.5">
      <c r="A12" s="18" t="s">
        <v>574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ht="21" x14ac:dyDescent="0.5">
      <c r="A13" s="25" t="s">
        <v>579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s="20" customFormat="1" x14ac:dyDescent="0.35">
      <c r="A14" s="20" t="s">
        <v>577</v>
      </c>
      <c r="B14" s="21"/>
    </row>
    <row r="15" spans="1:13" s="20" customFormat="1" x14ac:dyDescent="0.35">
      <c r="A15" s="22" t="s">
        <v>575</v>
      </c>
      <c r="B15" s="21"/>
    </row>
    <row r="16" spans="1:13" s="20" customFormat="1" x14ac:dyDescent="0.35">
      <c r="A16" s="22" t="s">
        <v>576</v>
      </c>
      <c r="B16" s="21"/>
      <c r="D16" s="23"/>
    </row>
  </sheetData>
  <mergeCells count="7">
    <mergeCell ref="B7:L7"/>
    <mergeCell ref="A12:M12"/>
    <mergeCell ref="A13:M13"/>
    <mergeCell ref="A2:C2"/>
    <mergeCell ref="A3:C3"/>
    <mergeCell ref="B5:L5"/>
    <mergeCell ref="B6:L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8BB-40CD-41E0-9048-D68C535E1488}">
  <dimension ref="A1:X3"/>
  <sheetViews>
    <sheetView workbookViewId="0">
      <selection activeCell="A4" sqref="A4"/>
    </sheetView>
  </sheetViews>
  <sheetFormatPr defaultRowHeight="14.5" x14ac:dyDescent="0.35"/>
  <cols>
    <col min="20" max="20" width="11.1796875" customWidth="1"/>
  </cols>
  <sheetData>
    <row r="1" spans="1:24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566</v>
      </c>
      <c r="G1" s="3" t="s">
        <v>552</v>
      </c>
      <c r="H1" s="3" t="s">
        <v>5</v>
      </c>
      <c r="I1" s="3" t="s">
        <v>554</v>
      </c>
      <c r="J1" s="3" t="s">
        <v>553</v>
      </c>
      <c r="K1" t="s">
        <v>6</v>
      </c>
      <c r="L1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44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81</v>
      </c>
    </row>
    <row r="2" spans="1:24" x14ac:dyDescent="0.35">
      <c r="C2" t="str">
        <f>IF(ISTEXT(M2),1,"")</f>
        <v/>
      </c>
      <c r="F2">
        <f>SUMIF(Treatment.Simulation!A:A,A2,Treatment.Simulation!B:B)</f>
        <v>0</v>
      </c>
      <c r="S2" t="str">
        <f>IF(R2="Winter Wheat","ww",IF(R2="","",IF(R2="Spring Wheat","sprw",IF(R2="Winter Barley","wbar",IF(R2="Spring Barley","sprbar",IF(R2="Winter Oil Seed Rape","wosr",IF(R2=" Potatoes","pots",IF(R2="Fallow","fallow",IF(R2="Winter Beans","wbeans",IF(R2="Spring Beans","sprbeans",IF(R2="Peas","peas",IF(R2="Maize","maize"))))))))))))</f>
        <v/>
      </c>
      <c r="T2" t="str">
        <f>IF(ISTEXT(M2),1,"")</f>
        <v/>
      </c>
      <c r="U2" t="str">
        <f>IF(S2="ww","WH",IF(S2="","",IF(S2="sprw","WH",IF(S2="wbar","BA",IF(S2="sprbar","BA",IF(S2="wosr","CN",IF(S2&lt;&gt;" pots","PT",IF(S2="fallow","FA",IF(S2="wbeans","FB",IF(S2="sprbeans","FB",IF(S2="peas","FB",IF(S2="maize","MZ"))))))))))))</f>
        <v/>
      </c>
      <c r="V2" t="str">
        <f>IF(U2="WH","IB1015",IF(U2="","",IF(U2="BA","IB0030",IF(U2="CN","OT001",IF(CFJ="PT","IB0006",IF(U2="FB","CORD01"))))))</f>
        <v/>
      </c>
      <c r="W2" t="str">
        <f>IF(U2="WH","MARIS FUNDIN",IF(U2="","",IF(U2="BA","MARIS BADGER",IF(U2="CN","KABEL",IF(U2="PT","MARIS PIPER",IF(U2="FB","ALAME"))))))</f>
        <v/>
      </c>
      <c r="X2">
        <v>-99</v>
      </c>
    </row>
    <row r="3" spans="1:24" x14ac:dyDescent="0.35">
      <c r="C3" t="str">
        <f>IF((M2=M3)," ",C2+1)</f>
        <v xml:space="preserve"> </v>
      </c>
      <c r="T3" t="str">
        <f>IF(M2=M3," ",T2+1)</f>
        <v xml:space="preserve"> </v>
      </c>
      <c r="X3" t="str">
        <f>IF(ISTEXT(M3),U2," ")</f>
        <v xml:space="preserve"> 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449D56-DAD7-4A7A-B07D-4C1BED970857}">
          <x14:formula1>
            <xm:f>Lists!$B$1:$B$11</xm:f>
          </x14:formula1>
          <xm:sqref>R2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850B-9BF8-4027-81B2-8059E81CD721}">
  <dimension ref="A1:BB3"/>
  <sheetViews>
    <sheetView topLeftCell="AF1" workbookViewId="0">
      <selection activeCell="AT13" sqref="AT13"/>
    </sheetView>
  </sheetViews>
  <sheetFormatPr defaultRowHeight="14.5" x14ac:dyDescent="0.35"/>
  <sheetData>
    <row r="1" spans="1:54" x14ac:dyDescent="0.35">
      <c r="A1" s="3" t="s">
        <v>0</v>
      </c>
      <c r="B1" t="s">
        <v>14</v>
      </c>
      <c r="C1" s="3" t="s">
        <v>24</v>
      </c>
      <c r="D1" s="3" t="s">
        <v>25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534</v>
      </c>
      <c r="J1" t="s">
        <v>15</v>
      </c>
      <c r="K1" t="s">
        <v>16</v>
      </c>
      <c r="L1" t="s">
        <v>17</v>
      </c>
      <c r="M1" s="3" t="s">
        <v>21</v>
      </c>
      <c r="N1" s="3" t="s">
        <v>22</v>
      </c>
      <c r="O1" s="3" t="s">
        <v>20</v>
      </c>
      <c r="P1" t="s">
        <v>18</v>
      </c>
      <c r="Q1" t="s">
        <v>19</v>
      </c>
      <c r="R1" s="1" t="s">
        <v>23</v>
      </c>
      <c r="S1" t="s">
        <v>535</v>
      </c>
      <c r="T1" t="s">
        <v>536</v>
      </c>
      <c r="U1" t="s">
        <v>537</v>
      </c>
      <c r="V1" t="s">
        <v>538</v>
      </c>
      <c r="W1" t="s">
        <v>11</v>
      </c>
      <c r="X1" t="s">
        <v>26</v>
      </c>
      <c r="Y1" s="3" t="s">
        <v>0</v>
      </c>
      <c r="Z1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t="s">
        <v>93</v>
      </c>
      <c r="AF1" s="26" t="s">
        <v>82</v>
      </c>
      <c r="AG1" s="3" t="s">
        <v>85</v>
      </c>
      <c r="AH1" s="3" t="s">
        <v>86</v>
      </c>
      <c r="AI1" s="3" t="s">
        <v>88</v>
      </c>
      <c r="AJ1" s="3" t="s">
        <v>89</v>
      </c>
      <c r="AK1" s="3" t="s">
        <v>91</v>
      </c>
      <c r="AL1" s="3" t="s">
        <v>92</v>
      </c>
      <c r="AM1" t="s">
        <v>83</v>
      </c>
      <c r="AN1" t="s">
        <v>84</v>
      </c>
      <c r="AO1" t="s">
        <v>87</v>
      </c>
      <c r="AP1" t="s">
        <v>90</v>
      </c>
      <c r="AQ1" t="s">
        <v>94</v>
      </c>
      <c r="AR1" t="s">
        <v>81</v>
      </c>
      <c r="AS1" s="3" t="s">
        <v>0</v>
      </c>
      <c r="AT1" s="1" t="s">
        <v>108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41</v>
      </c>
      <c r="AZ1" s="3" t="s">
        <v>42</v>
      </c>
      <c r="BA1" s="3" t="s">
        <v>43</v>
      </c>
      <c r="BB1" t="s">
        <v>40</v>
      </c>
    </row>
    <row r="2" spans="1:54" x14ac:dyDescent="0.35">
      <c r="A2" t="str">
        <f>IF(ISTEXT(General!M2),General!A2," ")</f>
        <v xml:space="preserve"> </v>
      </c>
      <c r="B2">
        <f>General!Q2</f>
        <v>0</v>
      </c>
      <c r="H2">
        <f>General!Q2</f>
        <v>0</v>
      </c>
      <c r="J2">
        <v>1</v>
      </c>
      <c r="K2">
        <f>General!N2</f>
        <v>0</v>
      </c>
      <c r="L2">
        <f>General!O2</f>
        <v>0</v>
      </c>
      <c r="P2" t="str">
        <f>IF(ISNUMBER(General!E2),-99,"")</f>
        <v/>
      </c>
      <c r="Q2" t="str">
        <f>IF(ISNUMBER(General!E2),-99,"")</f>
        <v/>
      </c>
      <c r="R2" t="str">
        <f>IF(ISNUMBER(General!E2),-99,"")</f>
        <v/>
      </c>
      <c r="S2" t="str">
        <f>IF(ISNUMBER(General!E2),-99,"")</f>
        <v/>
      </c>
      <c r="T2" t="str">
        <f>IF(ISNUMBER(General!E2),-99,"")</f>
        <v/>
      </c>
      <c r="U2" t="str">
        <f>IF(ISNUMBER(General!E2),-99,"")</f>
        <v/>
      </c>
      <c r="V2" t="str">
        <f>IF(ISNUMBER(General!E2),-99,"")</f>
        <v/>
      </c>
      <c r="W2">
        <f>General!P2</f>
        <v>0</v>
      </c>
      <c r="X2">
        <f>General!M2</f>
        <v>0</v>
      </c>
      <c r="Y2" t="str">
        <f>IF(ISTEXT(General!M2),General!A2," ")</f>
        <v xml:space="preserve"> </v>
      </c>
      <c r="Z2" t="str">
        <f>IF(ISTEXT(K2),1,"")</f>
        <v/>
      </c>
      <c r="AA2">
        <v>25</v>
      </c>
      <c r="AB2">
        <v>0.45</v>
      </c>
      <c r="AC2">
        <v>0.1</v>
      </c>
      <c r="AD2">
        <v>0.7</v>
      </c>
      <c r="AF2" s="2" t="str">
        <f>Planting.Irrigation!D2</f>
        <v>00-36525</v>
      </c>
      <c r="AM2" t="str">
        <f>IF(ISNUMBER(General!E2),-99,"")</f>
        <v/>
      </c>
      <c r="AN2" t="str">
        <f>IF(ISNUMBER(General!E2),-99,"")</f>
        <v/>
      </c>
      <c r="AO2" t="str">
        <f>IF(ISNUMBER(General!L2),-99,"")</f>
        <v/>
      </c>
      <c r="AP2" t="str">
        <f>IF(ISNUMBER(General!L2),-99,"")</f>
        <v/>
      </c>
      <c r="AQ2" t="str">
        <f>IF(ISNUMBER(General!L2),-99,"")</f>
        <v/>
      </c>
      <c r="AR2">
        <v>-99</v>
      </c>
      <c r="AS2" t="str">
        <f>IF(ISTEXT(General!M2),General!A2," ")</f>
        <v xml:space="preserve"> </v>
      </c>
      <c r="AT2" t="str">
        <f>IF(ISTEXT(General!M2),1,"")</f>
        <v/>
      </c>
      <c r="AV2" s="2" t="str">
        <f>TEXT(AU2,"yy")&amp;TEXT((AU2-DATEVALUE("1/1/"&amp;TEXT(AU2,"yy"))+1),"000")</f>
        <v>00-36525</v>
      </c>
      <c r="BA2" t="str">
        <f>General!S2</f>
        <v/>
      </c>
      <c r="BB2" t="str">
        <f>IF(ISNUMBER(General!E2),-99,"")</f>
        <v/>
      </c>
    </row>
    <row r="3" spans="1:54" x14ac:dyDescent="0.35">
      <c r="J3" t="str">
        <f>IF(ISTEXT(K2),1,"")</f>
        <v/>
      </c>
      <c r="Z3" t="str">
        <f>IF(ISTEXT(K2),1,"")</f>
        <v/>
      </c>
      <c r="AT3" t="str">
        <f>IF(General!M2=General!M3," ",AT2+1)</f>
        <v xml:space="preserve"> 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306323-41B2-47DD-8189-B8456365FF24}">
          <x14:formula1>
            <xm:f>Lists!$D$1:$D$12</xm:f>
          </x14:formula1>
          <xm:sqref>C2</xm:sqref>
        </x14:dataValidation>
        <x14:dataValidation type="list" allowBlank="1" showInputMessage="1" showErrorMessage="1" xr:uid="{2B2E7977-2FA2-4A78-80DA-D8BED23AB312}">
          <x14:formula1>
            <xm:f>Lists!$C$1:$C$4</xm:f>
          </x14:formula1>
          <xm:sqref>O2:P2</xm:sqref>
        </x14:dataValidation>
        <x14:dataValidation type="list" allowBlank="1" showInputMessage="1" showErrorMessage="1" xr:uid="{F4A01B5E-00DC-4321-B1A8-74E1325F0DF3}">
          <x14:formula1>
            <xm:f>Lists!$F$1:$F$3</xm:f>
          </x14:formula1>
          <xm:sqref>AX2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7C1-6F7F-43D7-A280-3CBBAD4804F9}">
  <dimension ref="A1:AJ3"/>
  <sheetViews>
    <sheetView zoomScaleNormal="100" workbookViewId="0">
      <selection activeCell="AJ2" sqref="AJ2"/>
    </sheetView>
  </sheetViews>
  <sheetFormatPr defaultRowHeight="14.5" x14ac:dyDescent="0.35"/>
  <cols>
    <col min="3" max="3" width="11.1796875" customWidth="1"/>
    <col min="15" max="15" width="10.7265625" bestFit="1" customWidth="1"/>
    <col min="26" max="26" width="10.7265625" bestFit="1" customWidth="1"/>
  </cols>
  <sheetData>
    <row r="1" spans="1:36" x14ac:dyDescent="0.35">
      <c r="A1" s="3" t="s">
        <v>0</v>
      </c>
      <c r="B1" s="3" t="s">
        <v>107</v>
      </c>
      <c r="C1" s="3" t="s">
        <v>45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s="3" t="s">
        <v>46</v>
      </c>
      <c r="O1" s="3" t="s">
        <v>45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s="3" t="s">
        <v>45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</row>
    <row r="2" spans="1:36" x14ac:dyDescent="0.35">
      <c r="A2" t="str">
        <f>IF(ISTEXT(General!M2),General!A2," ")</f>
        <v xml:space="preserve"> </v>
      </c>
      <c r="B2" t="str">
        <f>IF(ISTEXT(General!M2),1,"")</f>
        <v/>
      </c>
      <c r="C2" s="2"/>
      <c r="D2" t="str">
        <f>TEXT(C2,"yy")&amp;TEXT((C2-DATEVALUE("1/1/"&amp;TEXT(C2,"yy"))+1),"000")</f>
        <v>00-36525</v>
      </c>
      <c r="I2" t="str">
        <f>IF(ISNUMBER(General!E2),-99,"")</f>
        <v/>
      </c>
      <c r="J2" t="str">
        <f>IF(ISNUMBER(General!E2),-99,"")</f>
        <v/>
      </c>
      <c r="K2" t="str">
        <f>IF(ISNUMBER(General!E2),-99,"")</f>
        <v/>
      </c>
      <c r="L2" t="str">
        <f>IF(ISNUMBER(General!E2),-99,"")</f>
        <v/>
      </c>
      <c r="M2" t="str">
        <f>IF(ISNUMBER(General!E2),-99,"")</f>
        <v/>
      </c>
      <c r="N2" t="str">
        <f>General!S2</f>
        <v/>
      </c>
      <c r="O2" s="2"/>
      <c r="P2" t="str">
        <f>TEXT(O2,"yy")&amp;TEXT((O2-DATEVALUE("1/1/"&amp;TEXT(O2,"yy"))+1),"000")</f>
        <v>00-36525</v>
      </c>
      <c r="U2" t="str">
        <f>IF(ISNUMBER(General!E2),-99,"")</f>
        <v/>
      </c>
      <c r="V2" t="str">
        <f>IF(ISNUMBER(General!E2),-99,"")</f>
        <v/>
      </c>
      <c r="W2" t="str">
        <f>IF(ISNUMBER(General!E2),-99,"")</f>
        <v/>
      </c>
      <c r="X2" t="str">
        <f>IF(ISNUMBER(General!E2),-99,"")</f>
        <v/>
      </c>
      <c r="Y2" t="str">
        <f>IF(ISNUMBER(General!E2),-99,"")</f>
        <v/>
      </c>
      <c r="Z2" s="2"/>
      <c r="AA2" t="str">
        <f>TEXT(C2,"yy")&amp;TEXT((C2-DATEVALUE("1/1/"&amp;TEXT(C2,"yy"))+1),"000")</f>
        <v>00-36525</v>
      </c>
      <c r="AF2" t="str">
        <f>IF(ISNUMBER(General!E2),-99,"")</f>
        <v/>
      </c>
      <c r="AG2" t="str">
        <f>IF(ISNUMBER(General!E2),-99,"")</f>
        <v/>
      </c>
      <c r="AH2" t="str">
        <f>IF(ISNUMBER(General!E2),-99,"")</f>
        <v/>
      </c>
      <c r="AI2" t="str">
        <f>IF(ISNUMBER(General!E2),-99,"")</f>
        <v/>
      </c>
      <c r="AJ2" t="str">
        <f>IF(ISNUMBER(General!E2),-99,"")</f>
        <v/>
      </c>
    </row>
    <row r="3" spans="1:36" x14ac:dyDescent="0.35">
      <c r="B3" t="str">
        <f>IF(General!M2=General!M3," ",B2+1)</f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5C33B1-5803-462A-9DB2-EA7EC567B9C5}">
          <x14:formula1>
            <xm:f>Lists!$H$1:$H$25</xm:f>
          </x14:formula1>
          <xm:sqref>E2 Q2 AB2</xm:sqref>
        </x14:dataValidation>
        <x14:dataValidation type="list" allowBlank="1" showInputMessage="1" showErrorMessage="1" xr:uid="{81419B1C-64FB-4088-ABA2-699391587FC3}">
          <x14:formula1>
            <xm:f>Lists!$G$1:$G$19</xm:f>
          </x14:formula1>
          <xm:sqref>F2 R2 AC2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38A2-C35F-4DF7-85F4-F28454E807B2}">
  <dimension ref="A1:AJ3"/>
  <sheetViews>
    <sheetView topLeftCell="D1" workbookViewId="0">
      <selection activeCell="S2" sqref="S2"/>
    </sheetView>
  </sheetViews>
  <sheetFormatPr defaultRowHeight="14.5" x14ac:dyDescent="0.35"/>
  <cols>
    <col min="3" max="4" width="10.453125" bestFit="1" customWidth="1"/>
    <col min="16" max="16" width="10.453125" bestFit="1" customWidth="1"/>
    <col min="21" max="21" width="10.453125" bestFit="1" customWidth="1"/>
  </cols>
  <sheetData>
    <row r="1" spans="1:36" x14ac:dyDescent="0.35">
      <c r="A1" s="3" t="s">
        <v>0</v>
      </c>
      <c r="B1" t="s">
        <v>95</v>
      </c>
      <c r="C1" s="3" t="s">
        <v>96</v>
      </c>
      <c r="D1" s="3" t="s">
        <v>97</v>
      </c>
      <c r="E1" s="3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s="3" t="s">
        <v>105</v>
      </c>
      <c r="M1" s="3" t="s">
        <v>106</v>
      </c>
      <c r="N1" s="3" t="s">
        <v>0</v>
      </c>
      <c r="O1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110</v>
      </c>
      <c r="V1" s="3" t="s">
        <v>115</v>
      </c>
      <c r="W1" s="3" t="s">
        <v>116</v>
      </c>
      <c r="X1" s="3" t="s">
        <v>117</v>
      </c>
      <c r="Y1" s="3" t="s">
        <v>110</v>
      </c>
      <c r="Z1" s="3" t="s">
        <v>539</v>
      </c>
      <c r="AA1" s="3" t="s">
        <v>540</v>
      </c>
      <c r="AB1" s="3" t="s">
        <v>541</v>
      </c>
      <c r="AC1" s="3" t="s">
        <v>110</v>
      </c>
      <c r="AD1" s="3" t="s">
        <v>542</v>
      </c>
      <c r="AE1" s="3" t="s">
        <v>543</v>
      </c>
      <c r="AF1" s="3" t="s">
        <v>544</v>
      </c>
      <c r="AG1" s="3" t="s">
        <v>110</v>
      </c>
      <c r="AH1" s="3" t="s">
        <v>545</v>
      </c>
      <c r="AI1" s="3" t="s">
        <v>546</v>
      </c>
      <c r="AJ1" s="3" t="s">
        <v>547</v>
      </c>
    </row>
    <row r="2" spans="1:36" x14ac:dyDescent="0.35">
      <c r="A2" t="str">
        <f>IF(ISTEXT(General!M2),General!A2," ")</f>
        <v xml:space="preserve"> </v>
      </c>
      <c r="B2" t="str">
        <f>IF(ISTEXT(General!M2),1,"")</f>
        <v/>
      </c>
      <c r="C2" s="2"/>
      <c r="D2" s="2" t="str">
        <f>Q2</f>
        <v>00-36525</v>
      </c>
      <c r="F2" t="str">
        <f>IF(ISNUMBER(General!E2),-99,"")</f>
        <v/>
      </c>
      <c r="G2" t="str">
        <f>IF(ISNUMBER(General!E2),-99,"")</f>
        <v/>
      </c>
      <c r="H2" t="str">
        <f>IF(ISNUMBER(General!E2),-99,"")</f>
        <v/>
      </c>
      <c r="I2" t="str">
        <f>IF(ISNUMBER(General!E2),-99,"")</f>
        <v/>
      </c>
      <c r="J2" t="str">
        <f>IF(ISNUMBER(General!E2),-99,"")</f>
        <v/>
      </c>
      <c r="K2" t="str">
        <f>IF(ISNUMBER(General!E2),-99,"")</f>
        <v/>
      </c>
      <c r="M2" t="str">
        <f>General!S2</f>
        <v/>
      </c>
      <c r="N2" t="str">
        <f>IF(ISTEXT(General!M2),General!A2," ")</f>
        <v xml:space="preserve"> </v>
      </c>
      <c r="O2" t="str">
        <f>IF(ISTEXT(General!M2),1,"")</f>
        <v/>
      </c>
      <c r="P2" s="2"/>
      <c r="Q2" t="str">
        <f>TEXT(P2,"yy")&amp;TEXT((P2-DATEVALUE("1/1/"&amp;TEXT(P2,"yy"))+1),"000")</f>
        <v>00-36525</v>
      </c>
      <c r="T2" t="str">
        <f>General!S2</f>
        <v/>
      </c>
      <c r="U2" s="2"/>
      <c r="V2" t="str">
        <f>TEXT(U2,"yy")&amp;TEXT((U2-DATEVALUE("1/1/"&amp;TEXT(U2,"yy"))+1),"000")</f>
        <v>00-36525</v>
      </c>
      <c r="Z2" t="str">
        <f>TEXT(U2,"yy")&amp;TEXT((U2-DATEVALUE("1/1/"&amp;TEXT(U2,"yy"))+1),"000")</f>
        <v>00-36525</v>
      </c>
      <c r="AD2" t="str">
        <f>TEXT(U2,"yy")&amp;TEXT((U2-DATEVALUE("1/1/"&amp;TEXT(U2,"yy"))+1),"000")</f>
        <v>00-36525</v>
      </c>
      <c r="AG2" t="str">
        <f>TEXT(U2,"yy")&amp;TEXT((U2-DATEVALUE("1/1/"&amp;TEXT(U2,"yy"))+1),"000")</f>
        <v>00-36525</v>
      </c>
    </row>
    <row r="3" spans="1:36" x14ac:dyDescent="0.35">
      <c r="B3" t="str">
        <f>IF(General!M2=General!M3," ",B2+1)</f>
        <v xml:space="preserve"> </v>
      </c>
      <c r="O3" t="str">
        <f>IF(General!M2=General!M3," ",O2+1)</f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D89151-9E79-40AE-A2CA-4EB98B299E3E}">
          <x14:formula1>
            <xm:f>Lists!$J$1:$J$35</xm:f>
          </x14:formula1>
          <xm:sqref>E2</xm:sqref>
        </x14:dataValidation>
        <x14:dataValidation type="list" allowBlank="1" showInputMessage="1" showErrorMessage="1" xr:uid="{AEC1691E-D3D1-41EF-9A50-A53E6B930A3C}">
          <x14:formula1>
            <xm:f>Lists!$G$1:$G$19</xm:f>
          </x14:formula1>
          <xm:sqref>L2</xm:sqref>
        </x14:dataValidation>
        <x14:dataValidation type="list" allowBlank="1" showInputMessage="1" showErrorMessage="1" xr:uid="{A5CDA57A-CA61-4C8E-8AF2-7D9D2B89EFD8}">
          <x14:formula1>
            <xm:f>Lists!$K$1:$K$37</xm:f>
          </x14:formula1>
          <xm:sqref>R2 W2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9555-2DDE-4CCC-BF17-410824E36619}">
  <dimension ref="A1:AG3"/>
  <sheetViews>
    <sheetView workbookViewId="0">
      <selection activeCell="AG2" sqref="AG2"/>
    </sheetView>
  </sheetViews>
  <sheetFormatPr defaultRowHeight="14.5" x14ac:dyDescent="0.35"/>
  <cols>
    <col min="3" max="3" width="10.453125" bestFit="1" customWidth="1"/>
  </cols>
  <sheetData>
    <row r="1" spans="1:33" x14ac:dyDescent="0.35">
      <c r="A1" s="3" t="s">
        <v>0</v>
      </c>
      <c r="B1" t="s">
        <v>218</v>
      </c>
      <c r="C1" s="3" t="s">
        <v>219</v>
      </c>
      <c r="D1" s="3" t="s">
        <v>220</v>
      </c>
      <c r="E1" s="3" t="s">
        <v>222</v>
      </c>
      <c r="F1" s="3" t="s">
        <v>223</v>
      </c>
      <c r="G1" s="3" t="s">
        <v>224</v>
      </c>
      <c r="H1" s="3" t="s">
        <v>225</v>
      </c>
      <c r="I1" s="3" t="s">
        <v>226</v>
      </c>
      <c r="J1" t="s">
        <v>228</v>
      </c>
      <c r="K1" t="s">
        <v>221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227</v>
      </c>
      <c r="R1" t="s">
        <v>234</v>
      </c>
      <c r="S1" s="3" t="s">
        <v>0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235</v>
      </c>
      <c r="AD1" t="s">
        <v>244</v>
      </c>
      <c r="AE1" t="s">
        <v>245</v>
      </c>
      <c r="AF1" t="s">
        <v>246</v>
      </c>
      <c r="AG1" t="s">
        <v>247</v>
      </c>
    </row>
    <row r="2" spans="1:33" x14ac:dyDescent="0.35">
      <c r="A2" t="str">
        <f>IF(ISTEXT(General!A2),General!M2," ")</f>
        <v xml:space="preserve"> </v>
      </c>
      <c r="B2" t="str">
        <f>IF(ISTEXT(General!M2),1,"")</f>
        <v/>
      </c>
      <c r="C2" s="2"/>
      <c r="D2" s="2" t="str">
        <f>TEXT(C2,"yy")&amp;TEXT((C2-DATEVALUE("1/1/"&amp;TEXT(C2,"yy"))+1),"000")</f>
        <v>00-36525</v>
      </c>
      <c r="J2" t="str">
        <f>IF(ISNUMBER(General!E2),-99,"")</f>
        <v/>
      </c>
      <c r="K2" t="str">
        <f>IF(ISNUMBER(General!E2),-99,"")</f>
        <v/>
      </c>
      <c r="L2" t="str">
        <f>IF(ISNUMBER(General!E2),-99,"")</f>
        <v/>
      </c>
      <c r="M2" t="str">
        <f>IF(ISNUMBER(General!E2),-99,"")</f>
        <v/>
      </c>
      <c r="N2" t="str">
        <f>IF(ISNUMBER(General!E2),-99,"")</f>
        <v/>
      </c>
      <c r="O2" t="str">
        <f>IF(ISNUMBER(General!E2),-99,"")</f>
        <v/>
      </c>
      <c r="P2" t="str">
        <f>IF(ISNUMBER(General!E2),-99,"")</f>
        <v/>
      </c>
      <c r="Q2" t="str">
        <f>IF(ISNUMBER(General!E2),-99,"")</f>
        <v/>
      </c>
      <c r="R2" t="str">
        <f>General!S2</f>
        <v/>
      </c>
      <c r="S2" t="str">
        <f>IF(ISTEXT(General!M2),General!A2," ")</f>
        <v xml:space="preserve"> </v>
      </c>
      <c r="T2" t="str">
        <f>IF(ISTEXT(General!M2),1,"")</f>
        <v/>
      </c>
      <c r="U2" t="str">
        <f>IF(ISNUMBER(General!E2),-99,"")</f>
        <v/>
      </c>
      <c r="V2" t="str">
        <f>IF(ISNUMBER(General!E2),-99,"")</f>
        <v/>
      </c>
      <c r="W2" t="str">
        <f>IF(ISNUMBER(General!E2),-99,"")</f>
        <v/>
      </c>
      <c r="X2" t="str">
        <f>IF(ISNUMBER(General!E2),-99,"")</f>
        <v/>
      </c>
      <c r="Y2" t="str">
        <f>IF(ISNUMBER(General!E2),-99,"")</f>
        <v/>
      </c>
      <c r="Z2" t="str">
        <f>IF(ISNUMBER(General!E2),-99,"")</f>
        <v/>
      </c>
      <c r="AA2" t="str">
        <f>IF(ISNUMBER(General!E2),-99,"")</f>
        <v/>
      </c>
      <c r="AB2" t="str">
        <f>IF(ISNUMBER(General!E2),-99,"")</f>
        <v/>
      </c>
      <c r="AC2" t="str">
        <f>IF(ISTEXT(General!M2),1,"")</f>
        <v/>
      </c>
      <c r="AD2" t="str">
        <f>IF(ISNUMBER(General!E2),-99,"")</f>
        <v/>
      </c>
      <c r="AE2" t="str">
        <f>IF(ISNUMBER(General!E2),-99,"")</f>
        <v/>
      </c>
      <c r="AF2" t="str">
        <f>IF(ISNUMBER(General!E2),-99,"")</f>
        <v/>
      </c>
      <c r="AG2" t="str">
        <f>IF(ISNUMBER(General!E2),-99,"")</f>
        <v/>
      </c>
    </row>
    <row r="3" spans="1:33" x14ac:dyDescent="0.35">
      <c r="B3" t="str">
        <f>IF(General!M2=General!M3," ",B2+1)</f>
        <v xml:space="preserve"> </v>
      </c>
      <c r="T3" t="str">
        <f>IF(General!M2=General!M3," ",T2+1)</f>
        <v xml:space="preserve"> </v>
      </c>
      <c r="AC3" t="str">
        <f>IF(General!M2=General!M3," ",T2+1)</f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D93E4E-5FB3-47B5-BF3D-A7CC129956D0}">
          <x14:formula1>
            <xm:f>Lists!$M$1:$M$3</xm:f>
          </x14:formula1>
          <xm:sqref>H2</xm:sqref>
        </x14:dataValidation>
        <x14:dataValidation type="list" allowBlank="1" showInputMessage="1" showErrorMessage="1" xr:uid="{AABE5E77-B13E-4DDE-9D13-644A774EBD2D}">
          <x14:formula1>
            <xm:f>Lists!$L$1:$L$10</xm:f>
          </x14:formula1>
          <xm:sqref>G2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3D4-FA8D-48FA-9036-D8703CF055B9}">
  <dimension ref="A1:DJ3"/>
  <sheetViews>
    <sheetView topLeftCell="P1" workbookViewId="0">
      <selection activeCell="AD1" sqref="AC1:AD1"/>
    </sheetView>
  </sheetViews>
  <sheetFormatPr defaultRowHeight="14.5" x14ac:dyDescent="0.35"/>
  <cols>
    <col min="25" max="25" width="10.453125" bestFit="1" customWidth="1"/>
  </cols>
  <sheetData>
    <row r="1" spans="1:114" x14ac:dyDescent="0.35">
      <c r="A1" s="3" t="s">
        <v>0</v>
      </c>
      <c r="B1" s="1" t="s">
        <v>118</v>
      </c>
      <c r="C1" s="1" t="s">
        <v>203</v>
      </c>
      <c r="D1" s="1" t="s">
        <v>205</v>
      </c>
      <c r="E1" s="1" t="s">
        <v>77</v>
      </c>
      <c r="F1" t="s">
        <v>114</v>
      </c>
      <c r="G1" s="15" t="s">
        <v>206</v>
      </c>
      <c r="H1" s="15" t="s">
        <v>207</v>
      </c>
      <c r="I1" s="15" t="s">
        <v>208</v>
      </c>
      <c r="J1" s="15" t="s">
        <v>209</v>
      </c>
      <c r="K1" s="15" t="s">
        <v>210</v>
      </c>
      <c r="L1" s="15" t="s">
        <v>211</v>
      </c>
      <c r="M1" s="15" t="s">
        <v>212</v>
      </c>
      <c r="N1" s="15" t="s">
        <v>213</v>
      </c>
      <c r="O1" s="15" t="s">
        <v>214</v>
      </c>
      <c r="P1" s="15" t="s">
        <v>215</v>
      </c>
      <c r="Q1" s="15" t="s">
        <v>202</v>
      </c>
      <c r="R1" s="15" t="s">
        <v>216</v>
      </c>
      <c r="S1" s="15" t="s">
        <v>217</v>
      </c>
      <c r="T1" s="15" t="s">
        <v>0</v>
      </c>
      <c r="U1" s="15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3" t="s">
        <v>125</v>
      </c>
      <c r="AB1" s="3" t="s">
        <v>126</v>
      </c>
      <c r="AC1" s="15" t="s">
        <v>118</v>
      </c>
      <c r="AD1" s="15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15" t="s">
        <v>118</v>
      </c>
      <c r="AO1" s="15" t="s">
        <v>137</v>
      </c>
      <c r="AP1" s="3" t="s">
        <v>138</v>
      </c>
      <c r="AQ1" s="3" t="s">
        <v>139</v>
      </c>
      <c r="AR1" s="3" t="s">
        <v>140</v>
      </c>
      <c r="AS1" s="3" t="s">
        <v>141</v>
      </c>
      <c r="AT1" s="3" t="s">
        <v>142</v>
      </c>
      <c r="AU1" s="3" t="s">
        <v>143</v>
      </c>
      <c r="AV1" s="3" t="s">
        <v>144</v>
      </c>
      <c r="AW1" s="3" t="s">
        <v>145</v>
      </c>
      <c r="AX1" s="3" t="s">
        <v>146</v>
      </c>
      <c r="AY1" s="3" t="s">
        <v>147</v>
      </c>
      <c r="AZ1" s="3" t="s">
        <v>148</v>
      </c>
      <c r="BA1" s="15" t="s">
        <v>118</v>
      </c>
      <c r="BB1" s="15" t="s">
        <v>149</v>
      </c>
      <c r="BC1" s="3" t="s">
        <v>150</v>
      </c>
      <c r="BD1" s="3" t="s">
        <v>151</v>
      </c>
      <c r="BE1" s="3" t="s">
        <v>152</v>
      </c>
      <c r="BF1" s="3" t="s">
        <v>153</v>
      </c>
      <c r="BG1" s="3" t="s">
        <v>154</v>
      </c>
      <c r="BH1" s="15" t="s">
        <v>118</v>
      </c>
      <c r="BI1" s="15" t="s">
        <v>155</v>
      </c>
      <c r="BJ1" s="3" t="s">
        <v>156</v>
      </c>
      <c r="BK1" s="3" t="s">
        <v>157</v>
      </c>
      <c r="BL1" s="3" t="s">
        <v>158</v>
      </c>
      <c r="BM1" s="3" t="s">
        <v>159</v>
      </c>
      <c r="BN1" s="3" t="s">
        <v>160</v>
      </c>
      <c r="BO1" s="3" t="s">
        <v>161</v>
      </c>
      <c r="BP1" s="3" t="s">
        <v>162</v>
      </c>
      <c r="BQ1" s="3" t="s">
        <v>163</v>
      </c>
      <c r="BR1" s="3" t="s">
        <v>164</v>
      </c>
      <c r="BS1" s="3" t="s">
        <v>165</v>
      </c>
      <c r="BT1" s="3" t="s">
        <v>166</v>
      </c>
      <c r="BU1" s="3" t="s">
        <v>167</v>
      </c>
      <c r="BV1" s="3" t="s">
        <v>168</v>
      </c>
      <c r="BW1" s="15" t="s">
        <v>118</v>
      </c>
      <c r="BX1" s="15" t="s">
        <v>169</v>
      </c>
      <c r="BY1" s="3" t="s">
        <v>530</v>
      </c>
      <c r="BZ1" s="3" t="s">
        <v>170</v>
      </c>
      <c r="CA1" s="3" t="s">
        <v>531</v>
      </c>
      <c r="CB1" s="3" t="s">
        <v>171</v>
      </c>
      <c r="CC1" s="3" t="s">
        <v>172</v>
      </c>
      <c r="CD1" s="3" t="s">
        <v>173</v>
      </c>
      <c r="CE1" s="3" t="s">
        <v>174</v>
      </c>
      <c r="CF1" s="3" t="s">
        <v>175</v>
      </c>
      <c r="CG1" s="3" t="s">
        <v>176</v>
      </c>
      <c r="CH1" s="15" t="s">
        <v>118</v>
      </c>
      <c r="CI1" s="15" t="s">
        <v>177</v>
      </c>
      <c r="CJ1" s="3" t="s">
        <v>178</v>
      </c>
      <c r="CK1" s="3" t="s">
        <v>179</v>
      </c>
      <c r="CL1" s="3" t="s">
        <v>180</v>
      </c>
      <c r="CM1" s="3" t="s">
        <v>181</v>
      </c>
      <c r="CN1" s="3" t="s">
        <v>182</v>
      </c>
      <c r="CO1" s="3" t="s">
        <v>183</v>
      </c>
      <c r="CP1" s="3" t="s">
        <v>184</v>
      </c>
      <c r="CQ1" s="15" t="s">
        <v>118</v>
      </c>
      <c r="CR1" s="15" t="s">
        <v>185</v>
      </c>
      <c r="CS1" s="3" t="s">
        <v>186</v>
      </c>
      <c r="CT1" s="3" t="s">
        <v>187</v>
      </c>
      <c r="CU1" s="3" t="s">
        <v>188</v>
      </c>
      <c r="CV1" s="3" t="s">
        <v>189</v>
      </c>
      <c r="CW1" s="3" t="s">
        <v>190</v>
      </c>
      <c r="CX1" s="15" t="s">
        <v>118</v>
      </c>
      <c r="CY1" s="15" t="s">
        <v>191</v>
      </c>
      <c r="CZ1" s="3" t="s">
        <v>192</v>
      </c>
      <c r="DA1" s="3" t="s">
        <v>193</v>
      </c>
      <c r="DB1" s="3" t="s">
        <v>194</v>
      </c>
      <c r="DC1" s="15" t="s">
        <v>118</v>
      </c>
      <c r="DD1" s="15" t="s">
        <v>195</v>
      </c>
      <c r="DE1" s="3" t="s">
        <v>532</v>
      </c>
      <c r="DF1" s="3" t="s">
        <v>196</v>
      </c>
      <c r="DG1" s="3" t="s">
        <v>533</v>
      </c>
      <c r="DH1" s="3" t="s">
        <v>197</v>
      </c>
      <c r="DI1" s="3" t="s">
        <v>198</v>
      </c>
      <c r="DJ1" s="3" t="s">
        <v>199</v>
      </c>
    </row>
    <row r="2" spans="1:114" x14ac:dyDescent="0.35">
      <c r="A2" t="str">
        <f>IF(ISTEXT(General!M2),General!A2," ")</f>
        <v xml:space="preserve"> </v>
      </c>
      <c r="B2">
        <v>1</v>
      </c>
      <c r="C2" t="str">
        <f>IF(ISTEXT(General!M2),1,"")</f>
        <v/>
      </c>
      <c r="D2">
        <v>1</v>
      </c>
      <c r="E2">
        <v>0</v>
      </c>
      <c r="F2" t="str">
        <f>General!S2</f>
        <v/>
      </c>
      <c r="G2" t="str">
        <f>General!T2</f>
        <v/>
      </c>
      <c r="H2">
        <f>IF(ISTEXT(F2),0," ")</f>
        <v>0</v>
      </c>
      <c r="I2">
        <f>'Field.InitialCondition.Harvest.'!J2</f>
        <v>1</v>
      </c>
      <c r="J2" t="str">
        <f>'Field.InitialCondition.Harvest.'!Z2</f>
        <v/>
      </c>
      <c r="K2" t="str">
        <f>Planting.Irrigation!B2</f>
        <v/>
      </c>
      <c r="L2">
        <f>IF(ISTEXT(F2),0,"")</f>
        <v>0</v>
      </c>
      <c r="M2" t="str">
        <f>Fertilisers!B2</f>
        <v/>
      </c>
      <c r="N2" t="str">
        <f>'Residue.Tillage'!B2</f>
        <v/>
      </c>
      <c r="O2">
        <f>IF(ISTEXT(F2),0,"")</f>
        <v>0</v>
      </c>
      <c r="P2" t="str">
        <f>'Residue.Tillage'!O2</f>
        <v/>
      </c>
      <c r="Q2">
        <f>IF(ISTEXT(F2),0,"")</f>
        <v>0</v>
      </c>
      <c r="R2" t="str">
        <f>'Field.InitialCondition.Harvest.'!AT2</f>
        <v/>
      </c>
      <c r="S2">
        <f>IF(ISTEXT(F2),1,"")</f>
        <v>1</v>
      </c>
      <c r="T2" s="17" t="str">
        <f>IF(ISTEXT(General!M2),General!A2," ")</f>
        <v xml:space="preserve"> </v>
      </c>
      <c r="U2" t="str">
        <f>IF(ISTEXT(F2),"GE","")</f>
        <v>GE</v>
      </c>
      <c r="X2" t="s">
        <v>200</v>
      </c>
      <c r="Y2" s="2"/>
      <c r="Z2" s="2" t="str">
        <f>TEXT(Y2,"yy")&amp;TEXT((Y2-DATEVALUE("1/1/"&amp;TEXT(Y2,"yy"))+1),"000")</f>
        <v>00-36525</v>
      </c>
      <c r="AB2" t="str">
        <f>General!S2</f>
        <v/>
      </c>
      <c r="AC2" t="str">
        <f>IF(ISTEXT(General!M2),1," ")</f>
        <v xml:space="preserve"> </v>
      </c>
      <c r="AD2" t="str">
        <f>IF(ISTEXT(F2),"OP","")</f>
        <v>OP</v>
      </c>
      <c r="AN2" t="str">
        <f>AC2</f>
        <v xml:space="preserve"> </v>
      </c>
      <c r="AO2" t="str">
        <f>IF(ISTEXT(F2),"ME","")</f>
        <v>ME</v>
      </c>
      <c r="BA2" t="str">
        <f>AC2</f>
        <v xml:space="preserve"> </v>
      </c>
      <c r="BB2" t="str">
        <f>IF(ISTEXT(F2),"MA","")</f>
        <v>MA</v>
      </c>
      <c r="BH2" t="str">
        <f>AC2</f>
        <v xml:space="preserve"> </v>
      </c>
      <c r="BI2" t="str">
        <f>IF(ISTEXT(F2),"OU","")</f>
        <v>OU</v>
      </c>
      <c r="BW2" t="str">
        <f>AC2</f>
        <v xml:space="preserve"> </v>
      </c>
      <c r="BX2" t="str">
        <f>IF(ISTEXT(F2),"PL","")</f>
        <v>PL</v>
      </c>
      <c r="BZ2" t="str">
        <f>TEXT(BY2,"yy")&amp;TEXT((BY2-DATEVALUE("1/1/"&amp;TEXT(BY2,"yy"))+1),"000")</f>
        <v>00-36525</v>
      </c>
      <c r="CB2" t="str">
        <f>TEXT(CA2,"yy")&amp;TEXT((CA2-DATEVALUE("1/1/"&amp;TEXT(CA2,"yy"))+1),"000")</f>
        <v>00-36525</v>
      </c>
      <c r="CH2" t="str">
        <f>AC2</f>
        <v xml:space="preserve"> </v>
      </c>
      <c r="CI2" t="str">
        <f>IF(ISTEXT(F2),"IR","")</f>
        <v>IR</v>
      </c>
      <c r="CQ2" t="str">
        <f>AC2</f>
        <v xml:space="preserve"> </v>
      </c>
      <c r="CR2" t="str">
        <f>IF(ISTEXT(F2),"NI","")</f>
        <v>NI</v>
      </c>
      <c r="CX2" t="str">
        <f>AC2</f>
        <v xml:space="preserve"> </v>
      </c>
      <c r="CY2" t="str">
        <f>IF(ISTEXT(F2),"RE","")</f>
        <v>RE</v>
      </c>
      <c r="DC2" t="str">
        <f>AC2</f>
        <v xml:space="preserve"> </v>
      </c>
      <c r="DD2" t="str">
        <f>IF(ISTEXT(F2),"HA","")</f>
        <v>HA</v>
      </c>
      <c r="DF2" t="str">
        <f>TEXT(DE2,"yy")&amp;TEXT((DE2-DATEVALUE("1/1/"&amp;TEXT(DE2,"yy"))+1),"000")</f>
        <v>00-36525</v>
      </c>
      <c r="DH2" t="str">
        <f>TEXT(DG2,"yy")&amp;TEXT((DG2-DATEVALUE("1/1/"&amp;TEXT(DG2,"yy"))+1),"000")</f>
        <v>00-36525</v>
      </c>
    </row>
    <row r="3" spans="1:114" x14ac:dyDescent="0.35">
      <c r="B3" t="str">
        <f>IF(ISNUMBER(A3),1, " ")</f>
        <v xml:space="preserve"> </v>
      </c>
      <c r="C3" t="str">
        <f>IF(ISNUMBER(A3), R2+1, " ")</f>
        <v xml:space="preserve"> </v>
      </c>
      <c r="D3" t="str">
        <f>IF(ISTEXT(F3),1,"")</f>
        <v/>
      </c>
      <c r="E3" t="str">
        <f>IF(ISTEXT(F3),0,"")</f>
        <v/>
      </c>
      <c r="S3" t="str">
        <f>IF(ISTEXT(F3),2,"")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0DE-194A-4A25-8AEC-CBC5B5C57949}">
  <dimension ref="A1:AK3"/>
  <sheetViews>
    <sheetView workbookViewId="0">
      <selection activeCell="G1" sqref="G1"/>
    </sheetView>
  </sheetViews>
  <sheetFormatPr defaultRowHeight="14.5" x14ac:dyDescent="0.35"/>
  <cols>
    <col min="1" max="1" width="9.453125" bestFit="1" customWidth="1"/>
    <col min="7" max="7" width="14.81640625" bestFit="1" customWidth="1"/>
    <col min="8" max="8" width="35.54296875" bestFit="1" customWidth="1"/>
    <col min="12" max="12" width="9.81640625" bestFit="1" customWidth="1"/>
    <col min="14" max="14" width="11.1796875" bestFit="1" customWidth="1"/>
    <col min="15" max="15" width="10.90625" bestFit="1" customWidth="1"/>
    <col min="19" max="19" width="13.6328125" bestFit="1" customWidth="1"/>
    <col min="20" max="20" width="16.1796875" bestFit="1" customWidth="1"/>
    <col min="21" max="21" width="13.6328125" bestFit="1" customWidth="1"/>
    <col min="22" max="22" width="19.6328125" bestFit="1" customWidth="1"/>
    <col min="23" max="23" width="12.1796875" bestFit="1" customWidth="1"/>
    <col min="24" max="24" width="8.90625" bestFit="1" customWidth="1"/>
    <col min="25" max="25" width="11.08984375" bestFit="1" customWidth="1"/>
    <col min="26" max="26" width="19.81640625" bestFit="1" customWidth="1"/>
    <col min="27" max="27" width="9.1796875" bestFit="1" customWidth="1"/>
    <col min="28" max="28" width="14.1796875" bestFit="1" customWidth="1"/>
    <col min="29" max="29" width="17" bestFit="1" customWidth="1"/>
    <col min="30" max="30" width="12.36328125" bestFit="1" customWidth="1"/>
    <col min="31" max="31" width="11.90625" bestFit="1" customWidth="1"/>
    <col min="32" max="32" width="18.81640625" bestFit="1" customWidth="1"/>
    <col min="34" max="34" width="11.1796875" bestFit="1" customWidth="1"/>
    <col min="35" max="35" width="14.90625" bestFit="1" customWidth="1"/>
    <col min="36" max="36" width="18.54296875" bestFit="1" customWidth="1"/>
    <col min="37" max="37" width="16.54296875" bestFit="1" customWidth="1"/>
  </cols>
  <sheetData>
    <row r="1" spans="1:37" ht="30.5" customHeight="1" x14ac:dyDescent="0.35">
      <c r="A1" t="s">
        <v>549</v>
      </c>
      <c r="B1" t="s">
        <v>548</v>
      </c>
      <c r="C1" t="s">
        <v>550</v>
      </c>
      <c r="D1" t="s">
        <v>249</v>
      </c>
      <c r="E1" t="s">
        <v>551</v>
      </c>
      <c r="F1" t="s">
        <v>248</v>
      </c>
      <c r="G1" t="s">
        <v>250</v>
      </c>
      <c r="H1" t="s">
        <v>251</v>
      </c>
      <c r="I1" s="3" t="s">
        <v>252</v>
      </c>
      <c r="J1" s="4" t="s">
        <v>253</v>
      </c>
      <c r="K1" s="3" t="s">
        <v>254</v>
      </c>
      <c r="L1" s="3" t="s">
        <v>255</v>
      </c>
      <c r="M1" s="5" t="s">
        <v>256</v>
      </c>
      <c r="N1" s="3" t="s">
        <v>257</v>
      </c>
      <c r="O1" s="3" t="s">
        <v>258</v>
      </c>
      <c r="P1" s="3" t="s">
        <v>259</v>
      </c>
      <c r="Q1" s="3" t="s">
        <v>260</v>
      </c>
      <c r="R1" s="3" t="s">
        <v>261</v>
      </c>
      <c r="S1" s="6" t="s">
        <v>262</v>
      </c>
      <c r="T1" s="3" t="s">
        <v>263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  <c r="Z1" s="3" t="s">
        <v>269</v>
      </c>
      <c r="AA1" s="3" t="s">
        <v>270</v>
      </c>
      <c r="AB1" s="3" t="s">
        <v>271</v>
      </c>
      <c r="AC1" s="3" t="s">
        <v>272</v>
      </c>
      <c r="AD1" s="3" t="s">
        <v>273</v>
      </c>
      <c r="AE1" s="3" t="s">
        <v>274</v>
      </c>
      <c r="AF1" s="3" t="s">
        <v>275</v>
      </c>
      <c r="AG1" s="3" t="s">
        <v>276</v>
      </c>
      <c r="AH1" s="3" t="s">
        <v>277</v>
      </c>
      <c r="AI1" s="3" t="s">
        <v>278</v>
      </c>
      <c r="AJ1" s="3" t="s">
        <v>279</v>
      </c>
      <c r="AK1" s="3" t="s">
        <v>280</v>
      </c>
    </row>
    <row r="2" spans="1:37" x14ac:dyDescent="0.35">
      <c r="A2">
        <f>General!M2</f>
        <v>0</v>
      </c>
      <c r="B2">
        <f>General!A2</f>
        <v>0</v>
      </c>
      <c r="C2">
        <f>General!E2</f>
        <v>0</v>
      </c>
      <c r="D2" t="str">
        <f>IF(ISTEXT(A2),1," ")</f>
        <v xml:space="preserve"> </v>
      </c>
      <c r="E2">
        <f>General!N2</f>
        <v>0</v>
      </c>
      <c r="F2">
        <f>General!R2</f>
        <v>0</v>
      </c>
      <c r="G2">
        <f>General!Q2/10000</f>
        <v>0</v>
      </c>
      <c r="H2">
        <f>G2*8</f>
        <v>0</v>
      </c>
    </row>
    <row r="3" spans="1:37" x14ac:dyDescent="0.35">
      <c r="D3" t="str">
        <f>IF((A2=A3)," ",D2+1)</f>
        <v xml:space="preserve"> 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DFEC50A-2CFC-4D77-AB44-F2E67BA4D4AC}">
          <x14:formula1>
            <xm:f>Lists!$U$1:$U$3</xm:f>
          </x14:formula1>
          <xm:sqref>V2</xm:sqref>
        </x14:dataValidation>
        <x14:dataValidation type="list" allowBlank="1" showInputMessage="1" showErrorMessage="1" xr:uid="{08A717FE-8E6F-43AC-8635-8BA11B2CA9B6}">
          <x14:formula1>
            <xm:f>Lists!$T$1:$T$7</xm:f>
          </x14:formula1>
          <xm:sqref>U2</xm:sqref>
        </x14:dataValidation>
        <x14:dataValidation type="list" allowBlank="1" showInputMessage="1" showErrorMessage="1" xr:uid="{15C35A55-00CF-45E9-A56C-161912213B6F}">
          <x14:formula1>
            <xm:f>Lists!$S$1:$S$4</xm:f>
          </x14:formula1>
          <xm:sqref>Q2</xm:sqref>
        </x14:dataValidation>
        <x14:dataValidation type="list" allowBlank="1" showInputMessage="1" showErrorMessage="1" xr:uid="{670573D4-B44C-420B-BFD4-D424F4FC3B3F}">
          <x14:formula1>
            <xm:f>Lists!$Q$1:$Q$2</xm:f>
          </x14:formula1>
          <xm:sqref>O2</xm:sqref>
        </x14:dataValidation>
        <x14:dataValidation type="list" allowBlank="1" showInputMessage="1" showErrorMessage="1" xr:uid="{22E9A453-73BC-4B01-A324-4E84E04579BB}">
          <x14:formula1>
            <xm:f>Lists!$P$1:$P$3</xm:f>
          </x14:formula1>
          <xm:sqref>L2</xm:sqref>
        </x14:dataValidation>
        <x14:dataValidation type="list" allowBlank="1" showInputMessage="1" showErrorMessage="1" xr:uid="{4AD5BCAC-C67B-4487-9F6C-D3BA6861BFB7}">
          <x14:formula1>
            <xm:f>Lists!$O$1:$O$31</xm:f>
          </x14:formula1>
          <xm:sqref>K2</xm:sqref>
        </x14:dataValidation>
        <x14:dataValidation type="list" allowBlank="1" showInputMessage="1" showErrorMessage="1" xr:uid="{0B70A792-6B8D-4B76-8EA9-17AEBD427115}">
          <x14:formula1>
            <xm:f>Lists!$N$1:$N$2</xm:f>
          </x14:formula1>
          <xm:sqref>I2</xm:sqref>
        </x14:dataValidation>
        <x14:dataValidation type="list" allowBlank="1" showInputMessage="1" showErrorMessage="1" xr:uid="{0885A4A5-CA68-4690-8ED5-2406D2ECC82B}">
          <x14:formula1>
            <xm:f>Lists!$R$1:$R$2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FE67-7E96-44F5-A9B3-0B7F8468D64B}">
  <dimension ref="A1:U44"/>
  <sheetViews>
    <sheetView topLeftCell="D1" workbookViewId="0">
      <selection activeCell="L35" sqref="L35"/>
    </sheetView>
  </sheetViews>
  <sheetFormatPr defaultRowHeight="14.5" x14ac:dyDescent="0.35"/>
  <sheetData>
    <row r="1" spans="1:21" x14ac:dyDescent="0.3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77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203</v>
      </c>
      <c r="N1" t="s">
        <v>292</v>
      </c>
      <c r="O1" t="s">
        <v>293</v>
      </c>
      <c r="P1" t="s">
        <v>294</v>
      </c>
      <c r="Q1" t="s">
        <v>295</v>
      </c>
      <c r="R1" t="s">
        <v>296</v>
      </c>
      <c r="S1" t="s">
        <v>297</v>
      </c>
      <c r="T1" t="s">
        <v>298</v>
      </c>
      <c r="U1" t="s">
        <v>527</v>
      </c>
    </row>
    <row r="2" spans="1:21" x14ac:dyDescent="0.35">
      <c r="A2" t="s">
        <v>299</v>
      </c>
      <c r="B2" t="s">
        <v>300</v>
      </c>
      <c r="C2" t="s">
        <v>301</v>
      </c>
      <c r="D2" t="s">
        <v>302</v>
      </c>
      <c r="E2" t="s">
        <v>303</v>
      </c>
      <c r="F2" t="s">
        <v>302</v>
      </c>
      <c r="G2" t="s">
        <v>304</v>
      </c>
      <c r="H2" t="s">
        <v>305</v>
      </c>
      <c r="I2" t="s">
        <v>306</v>
      </c>
      <c r="J2" t="s">
        <v>307</v>
      </c>
      <c r="K2" t="s">
        <v>308</v>
      </c>
      <c r="L2" t="s">
        <v>77</v>
      </c>
      <c r="M2" t="s">
        <v>309</v>
      </c>
      <c r="N2" t="s">
        <v>310</v>
      </c>
      <c r="O2" t="s">
        <v>311</v>
      </c>
      <c r="P2" t="s">
        <v>312</v>
      </c>
      <c r="Q2" t="s">
        <v>313</v>
      </c>
      <c r="R2" t="s">
        <v>314</v>
      </c>
      <c r="S2" t="s">
        <v>315</v>
      </c>
      <c r="T2" t="s">
        <v>316</v>
      </c>
      <c r="U2" t="s">
        <v>528</v>
      </c>
    </row>
    <row r="3" spans="1:21" x14ac:dyDescent="0.35">
      <c r="A3" t="s">
        <v>317</v>
      </c>
      <c r="B3" t="s">
        <v>318</v>
      </c>
      <c r="C3" t="s">
        <v>319</v>
      </c>
      <c r="D3" t="s">
        <v>77</v>
      </c>
      <c r="E3" t="s">
        <v>320</v>
      </c>
      <c r="F3" t="s">
        <v>321</v>
      </c>
      <c r="G3" t="s">
        <v>322</v>
      </c>
      <c r="H3" t="s">
        <v>323</v>
      </c>
      <c r="I3" t="s">
        <v>324</v>
      </c>
      <c r="J3" t="s">
        <v>325</v>
      </c>
      <c r="K3" t="s">
        <v>326</v>
      </c>
      <c r="L3" t="s">
        <v>321</v>
      </c>
      <c r="M3" t="s">
        <v>321</v>
      </c>
      <c r="O3" t="s">
        <v>327</v>
      </c>
      <c r="P3" t="s">
        <v>328</v>
      </c>
      <c r="S3" t="s">
        <v>329</v>
      </c>
      <c r="T3" t="s">
        <v>330</v>
      </c>
      <c r="U3" t="s">
        <v>529</v>
      </c>
    </row>
    <row r="4" spans="1:21" x14ac:dyDescent="0.35">
      <c r="A4" t="s">
        <v>331</v>
      </c>
      <c r="B4" t="s">
        <v>332</v>
      </c>
      <c r="C4" t="s">
        <v>333</v>
      </c>
      <c r="D4" t="s">
        <v>334</v>
      </c>
      <c r="E4" t="s">
        <v>335</v>
      </c>
      <c r="G4" t="s">
        <v>336</v>
      </c>
      <c r="H4" t="s">
        <v>337</v>
      </c>
      <c r="I4" t="s">
        <v>338</v>
      </c>
      <c r="J4" t="s">
        <v>339</v>
      </c>
      <c r="K4" t="s">
        <v>340</v>
      </c>
      <c r="L4" t="s">
        <v>341</v>
      </c>
      <c r="O4" t="s">
        <v>342</v>
      </c>
      <c r="S4" t="s">
        <v>343</v>
      </c>
      <c r="T4" t="s">
        <v>344</v>
      </c>
    </row>
    <row r="5" spans="1:21" x14ac:dyDescent="0.35">
      <c r="A5" t="s">
        <v>345</v>
      </c>
      <c r="B5" t="s">
        <v>346</v>
      </c>
      <c r="D5" t="s">
        <v>347</v>
      </c>
      <c r="E5" t="s">
        <v>348</v>
      </c>
      <c r="G5" t="s">
        <v>349</v>
      </c>
      <c r="H5" t="s">
        <v>350</v>
      </c>
      <c r="I5" t="s">
        <v>351</v>
      </c>
      <c r="J5" t="s">
        <v>352</v>
      </c>
      <c r="K5" t="s">
        <v>353</v>
      </c>
      <c r="L5" t="s">
        <v>201</v>
      </c>
      <c r="O5" t="s">
        <v>354</v>
      </c>
      <c r="T5" t="s">
        <v>355</v>
      </c>
    </row>
    <row r="6" spans="1:21" x14ac:dyDescent="0.35">
      <c r="A6" t="s">
        <v>356</v>
      </c>
      <c r="B6" t="s">
        <v>357</v>
      </c>
      <c r="D6" t="s">
        <v>347</v>
      </c>
      <c r="E6" t="s">
        <v>358</v>
      </c>
      <c r="G6" t="s">
        <v>359</v>
      </c>
      <c r="H6" t="s">
        <v>360</v>
      </c>
      <c r="I6" t="s">
        <v>361</v>
      </c>
      <c r="J6" t="s">
        <v>362</v>
      </c>
      <c r="K6" t="s">
        <v>363</v>
      </c>
      <c r="L6" t="s">
        <v>204</v>
      </c>
      <c r="O6" t="s">
        <v>364</v>
      </c>
      <c r="T6" t="s">
        <v>365</v>
      </c>
    </row>
    <row r="7" spans="1:21" x14ac:dyDescent="0.35">
      <c r="A7" t="s">
        <v>366</v>
      </c>
      <c r="B7" t="s">
        <v>367</v>
      </c>
      <c r="D7" t="s">
        <v>368</v>
      </c>
      <c r="G7" t="s">
        <v>369</v>
      </c>
      <c r="H7" t="s">
        <v>370</v>
      </c>
      <c r="I7" t="s">
        <v>371</v>
      </c>
      <c r="J7" t="s">
        <v>372</v>
      </c>
      <c r="K7" t="s">
        <v>373</v>
      </c>
      <c r="L7" t="s">
        <v>203</v>
      </c>
      <c r="O7" t="s">
        <v>374</v>
      </c>
      <c r="T7" t="s">
        <v>375</v>
      </c>
    </row>
    <row r="8" spans="1:21" x14ac:dyDescent="0.35">
      <c r="A8" t="s">
        <v>376</v>
      </c>
      <c r="B8" t="s">
        <v>377</v>
      </c>
      <c r="D8" t="s">
        <v>378</v>
      </c>
      <c r="G8" t="s">
        <v>379</v>
      </c>
      <c r="H8" t="s">
        <v>380</v>
      </c>
      <c r="I8" t="s">
        <v>381</v>
      </c>
      <c r="J8" t="s">
        <v>382</v>
      </c>
      <c r="K8" t="s">
        <v>383</v>
      </c>
      <c r="L8" t="s">
        <v>200</v>
      </c>
      <c r="O8" t="s">
        <v>384</v>
      </c>
    </row>
    <row r="9" spans="1:21" x14ac:dyDescent="0.35">
      <c r="A9" t="s">
        <v>385</v>
      </c>
      <c r="B9" t="s">
        <v>386</v>
      </c>
      <c r="D9" t="s">
        <v>387</v>
      </c>
      <c r="G9" t="s">
        <v>388</v>
      </c>
      <c r="H9" t="s">
        <v>389</v>
      </c>
      <c r="I9" t="s">
        <v>390</v>
      </c>
      <c r="J9" t="s">
        <v>391</v>
      </c>
      <c r="K9" t="s">
        <v>392</v>
      </c>
      <c r="L9" t="s">
        <v>393</v>
      </c>
      <c r="O9" t="s">
        <v>394</v>
      </c>
    </row>
    <row r="10" spans="1:21" x14ac:dyDescent="0.35">
      <c r="A10" t="s">
        <v>395</v>
      </c>
      <c r="B10" t="s">
        <v>396</v>
      </c>
      <c r="D10" t="s">
        <v>397</v>
      </c>
      <c r="G10" t="s">
        <v>398</v>
      </c>
      <c r="H10" t="s">
        <v>399</v>
      </c>
      <c r="I10" t="s">
        <v>400</v>
      </c>
      <c r="J10" t="s">
        <v>401</v>
      </c>
      <c r="K10" t="s">
        <v>402</v>
      </c>
      <c r="L10" t="s">
        <v>403</v>
      </c>
      <c r="O10" t="s">
        <v>404</v>
      </c>
    </row>
    <row r="11" spans="1:21" x14ac:dyDescent="0.35">
      <c r="A11" t="s">
        <v>405</v>
      </c>
      <c r="B11" t="s">
        <v>394</v>
      </c>
      <c r="D11" t="s">
        <v>406</v>
      </c>
      <c r="G11" t="s">
        <v>407</v>
      </c>
      <c r="H11" t="s">
        <v>408</v>
      </c>
      <c r="I11" t="s">
        <v>409</v>
      </c>
      <c r="J11" t="s">
        <v>410</v>
      </c>
      <c r="K11" t="s">
        <v>411</v>
      </c>
      <c r="O11" t="s">
        <v>412</v>
      </c>
    </row>
    <row r="12" spans="1:21" x14ac:dyDescent="0.35">
      <c r="D12" t="s">
        <v>200</v>
      </c>
      <c r="G12" t="s">
        <v>413</v>
      </c>
      <c r="H12" t="s">
        <v>414</v>
      </c>
      <c r="I12" t="s">
        <v>415</v>
      </c>
      <c r="J12" t="s">
        <v>416</v>
      </c>
      <c r="K12" t="s">
        <v>417</v>
      </c>
      <c r="O12" t="s">
        <v>418</v>
      </c>
    </row>
    <row r="13" spans="1:21" x14ac:dyDescent="0.35">
      <c r="G13" t="s">
        <v>419</v>
      </c>
      <c r="H13" t="s">
        <v>420</v>
      </c>
      <c r="I13" t="s">
        <v>421</v>
      </c>
      <c r="J13" t="s">
        <v>422</v>
      </c>
      <c r="K13" t="s">
        <v>423</v>
      </c>
      <c r="O13" t="s">
        <v>424</v>
      </c>
    </row>
    <row r="14" spans="1:21" x14ac:dyDescent="0.35">
      <c r="G14" t="s">
        <v>425</v>
      </c>
      <c r="H14" t="s">
        <v>426</v>
      </c>
      <c r="I14" t="s">
        <v>427</v>
      </c>
      <c r="J14" t="s">
        <v>428</v>
      </c>
      <c r="K14" t="s">
        <v>429</v>
      </c>
      <c r="O14" t="s">
        <v>430</v>
      </c>
    </row>
    <row r="15" spans="1:21" x14ac:dyDescent="0.35">
      <c r="G15" t="s">
        <v>431</v>
      </c>
      <c r="H15" t="s">
        <v>432</v>
      </c>
      <c r="I15" t="s">
        <v>433</v>
      </c>
      <c r="J15" t="s">
        <v>434</v>
      </c>
      <c r="K15" t="s">
        <v>435</v>
      </c>
      <c r="O15" t="s">
        <v>436</v>
      </c>
    </row>
    <row r="16" spans="1:21" x14ac:dyDescent="0.35">
      <c r="G16" t="s">
        <v>437</v>
      </c>
      <c r="H16" t="s">
        <v>438</v>
      </c>
      <c r="I16" t="s">
        <v>439</v>
      </c>
      <c r="J16" t="s">
        <v>440</v>
      </c>
      <c r="K16" t="s">
        <v>441</v>
      </c>
      <c r="O16" t="s">
        <v>442</v>
      </c>
    </row>
    <row r="17" spans="7:15" x14ac:dyDescent="0.35">
      <c r="G17" t="s">
        <v>443</v>
      </c>
      <c r="H17" t="s">
        <v>444</v>
      </c>
      <c r="I17" t="s">
        <v>445</v>
      </c>
      <c r="J17" t="s">
        <v>446</v>
      </c>
      <c r="K17" t="s">
        <v>447</v>
      </c>
      <c r="O17" t="s">
        <v>448</v>
      </c>
    </row>
    <row r="18" spans="7:15" x14ac:dyDescent="0.35">
      <c r="G18" t="s">
        <v>449</v>
      </c>
      <c r="H18" t="s">
        <v>450</v>
      </c>
      <c r="I18" t="s">
        <v>451</v>
      </c>
      <c r="J18" t="s">
        <v>452</v>
      </c>
      <c r="K18" t="s">
        <v>453</v>
      </c>
      <c r="O18" t="s">
        <v>454</v>
      </c>
    </row>
    <row r="19" spans="7:15" x14ac:dyDescent="0.35">
      <c r="G19" t="s">
        <v>455</v>
      </c>
      <c r="H19" t="s">
        <v>456</v>
      </c>
      <c r="I19" t="s">
        <v>457</v>
      </c>
      <c r="J19" t="s">
        <v>458</v>
      </c>
      <c r="K19" t="s">
        <v>459</v>
      </c>
      <c r="O19" t="s">
        <v>460</v>
      </c>
    </row>
    <row r="20" spans="7:15" x14ac:dyDescent="0.35">
      <c r="H20" t="s">
        <v>461</v>
      </c>
      <c r="I20" t="s">
        <v>462</v>
      </c>
      <c r="J20" t="s">
        <v>463</v>
      </c>
      <c r="K20" t="s">
        <v>464</v>
      </c>
      <c r="O20" t="s">
        <v>465</v>
      </c>
    </row>
    <row r="21" spans="7:15" x14ac:dyDescent="0.35">
      <c r="H21" t="s">
        <v>466</v>
      </c>
      <c r="I21" t="s">
        <v>467</v>
      </c>
      <c r="J21" t="s">
        <v>468</v>
      </c>
      <c r="K21" t="s">
        <v>469</v>
      </c>
      <c r="O21" t="s">
        <v>470</v>
      </c>
    </row>
    <row r="22" spans="7:15" x14ac:dyDescent="0.35">
      <c r="H22" t="s">
        <v>471</v>
      </c>
      <c r="I22" t="s">
        <v>472</v>
      </c>
      <c r="J22" t="s">
        <v>473</v>
      </c>
      <c r="K22" t="s">
        <v>474</v>
      </c>
      <c r="O22" t="s">
        <v>475</v>
      </c>
    </row>
    <row r="23" spans="7:15" x14ac:dyDescent="0.35">
      <c r="H23" t="s">
        <v>476</v>
      </c>
      <c r="I23" t="s">
        <v>477</v>
      </c>
      <c r="J23" t="s">
        <v>478</v>
      </c>
      <c r="K23" t="s">
        <v>479</v>
      </c>
      <c r="O23" t="s">
        <v>480</v>
      </c>
    </row>
    <row r="24" spans="7:15" x14ac:dyDescent="0.35">
      <c r="H24" t="s">
        <v>481</v>
      </c>
      <c r="I24" t="s">
        <v>482</v>
      </c>
      <c r="J24" t="s">
        <v>483</v>
      </c>
      <c r="K24" t="s">
        <v>484</v>
      </c>
      <c r="O24" t="s">
        <v>485</v>
      </c>
    </row>
    <row r="25" spans="7:15" x14ac:dyDescent="0.35">
      <c r="H25" t="s">
        <v>486</v>
      </c>
      <c r="I25" t="s">
        <v>487</v>
      </c>
      <c r="J25" t="s">
        <v>488</v>
      </c>
      <c r="K25" t="s">
        <v>489</v>
      </c>
      <c r="O25" t="s">
        <v>490</v>
      </c>
    </row>
    <row r="26" spans="7:15" x14ac:dyDescent="0.35">
      <c r="I26" t="s">
        <v>491</v>
      </c>
      <c r="J26" t="s">
        <v>492</v>
      </c>
      <c r="K26" t="s">
        <v>493</v>
      </c>
      <c r="O26" t="s">
        <v>494</v>
      </c>
    </row>
    <row r="27" spans="7:15" x14ac:dyDescent="0.35">
      <c r="I27" t="s">
        <v>495</v>
      </c>
      <c r="J27" t="s">
        <v>496</v>
      </c>
      <c r="K27" t="s">
        <v>555</v>
      </c>
      <c r="O27" t="s">
        <v>497</v>
      </c>
    </row>
    <row r="28" spans="7:15" x14ac:dyDescent="0.35">
      <c r="I28" t="s">
        <v>498</v>
      </c>
      <c r="J28" t="s">
        <v>499</v>
      </c>
      <c r="K28" t="s">
        <v>557</v>
      </c>
      <c r="O28" t="s">
        <v>500</v>
      </c>
    </row>
    <row r="29" spans="7:15" x14ac:dyDescent="0.35">
      <c r="I29" t="s">
        <v>501</v>
      </c>
      <c r="J29" t="s">
        <v>502</v>
      </c>
      <c r="K29" t="s">
        <v>558</v>
      </c>
      <c r="O29" t="s">
        <v>503</v>
      </c>
    </row>
    <row r="30" spans="7:15" x14ac:dyDescent="0.35">
      <c r="I30" t="s">
        <v>504</v>
      </c>
      <c r="J30" t="s">
        <v>505</v>
      </c>
      <c r="K30" t="s">
        <v>556</v>
      </c>
      <c r="O30" t="s">
        <v>506</v>
      </c>
    </row>
    <row r="31" spans="7:15" x14ac:dyDescent="0.35">
      <c r="I31" t="s">
        <v>507</v>
      </c>
      <c r="J31" t="s">
        <v>508</v>
      </c>
      <c r="K31" t="s">
        <v>559</v>
      </c>
      <c r="O31" t="s">
        <v>509</v>
      </c>
    </row>
    <row r="32" spans="7:15" x14ac:dyDescent="0.35">
      <c r="I32" t="s">
        <v>510</v>
      </c>
      <c r="J32" t="s">
        <v>511</v>
      </c>
      <c r="K32" t="s">
        <v>560</v>
      </c>
    </row>
    <row r="33" spans="9:11" x14ac:dyDescent="0.35">
      <c r="I33" t="s">
        <v>512</v>
      </c>
      <c r="J33" t="s">
        <v>513</v>
      </c>
      <c r="K33" t="s">
        <v>561</v>
      </c>
    </row>
    <row r="34" spans="9:11" x14ac:dyDescent="0.35">
      <c r="I34" t="s">
        <v>514</v>
      </c>
      <c r="J34" t="s">
        <v>515</v>
      </c>
      <c r="K34" t="s">
        <v>562</v>
      </c>
    </row>
    <row r="35" spans="9:11" x14ac:dyDescent="0.35">
      <c r="I35" t="s">
        <v>516</v>
      </c>
      <c r="J35" t="s">
        <v>517</v>
      </c>
      <c r="K35" t="s">
        <v>563</v>
      </c>
    </row>
    <row r="36" spans="9:11" x14ac:dyDescent="0.35">
      <c r="I36" t="s">
        <v>518</v>
      </c>
      <c r="K36" t="s">
        <v>564</v>
      </c>
    </row>
    <row r="37" spans="9:11" x14ac:dyDescent="0.35">
      <c r="I37" t="s">
        <v>519</v>
      </c>
      <c r="K37" t="s">
        <v>565</v>
      </c>
    </row>
    <row r="38" spans="9:11" x14ac:dyDescent="0.35">
      <c r="I38" t="s">
        <v>520</v>
      </c>
    </row>
    <row r="39" spans="9:11" x14ac:dyDescent="0.35">
      <c r="I39" t="s">
        <v>521</v>
      </c>
    </row>
    <row r="40" spans="9:11" x14ac:dyDescent="0.35">
      <c r="I40" t="s">
        <v>522</v>
      </c>
    </row>
    <row r="41" spans="9:11" x14ac:dyDescent="0.35">
      <c r="I41" t="s">
        <v>523</v>
      </c>
    </row>
    <row r="42" spans="9:11" x14ac:dyDescent="0.35">
      <c r="I42" t="s">
        <v>524</v>
      </c>
    </row>
    <row r="43" spans="9:11" x14ac:dyDescent="0.35">
      <c r="I43" t="s">
        <v>525</v>
      </c>
    </row>
    <row r="44" spans="9:11" x14ac:dyDescent="0.35">
      <c r="I44" t="s">
        <v>526</v>
      </c>
    </row>
  </sheetData>
  <sheetProtection algorithmName="SHA-512" hashValue="gvRL7db2D3jeeP05t+L2siMIglwz+H/PpTi5kruSQaGesndQj1nVjJyMiuj9eyVSZvd1SGtHThX+akmKEhIuWw==" saltValue="Lc3WttIGadryndRikpdDK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General</vt:lpstr>
      <vt:lpstr>Field.InitialCondition.Harvest.</vt:lpstr>
      <vt:lpstr>Fertilisers</vt:lpstr>
      <vt:lpstr>Residue.Tillage</vt:lpstr>
      <vt:lpstr>Planting.Irrigation</vt:lpstr>
      <vt:lpstr>Treatment.Simulation</vt:lpstr>
      <vt:lpstr>CFT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Sykes</dc:creator>
  <cp:lastModifiedBy>Sophie Sykes</cp:lastModifiedBy>
  <dcterms:created xsi:type="dcterms:W3CDTF">2019-07-02T09:45:16Z</dcterms:created>
  <dcterms:modified xsi:type="dcterms:W3CDTF">2019-08-18T09:17:18Z</dcterms:modified>
</cp:coreProperties>
</file>